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流水记账" sheetId="1" r:id="rId1"/>
    <sheet name="按周汇总" sheetId="2" r:id="rId2"/>
    <sheet name="按月汇总" sheetId="3" r:id="rId3"/>
    <sheet name="选项设置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¥#,##0.00;[Red]-¥#,##0.00;¥0.00"/>
    <numFmt numFmtId="165" formatCode="m月d日"/>
  </numFmts>
  <fonts count="4">
    <font>
      <sz val="11"/>
      <color rgb="FF334235"/>
      <name val="Microsoft YaHei"/>
    </font>
    <font>
      <b/>
      <sz val="11"/>
      <color rgb="FF263528"/>
      <name val="Microsoft YaHei"/>
    </font>
    <font>
      <b/>
      <sz val="13"/>
      <color rgb="FF243225"/>
      <name val="Microsoft YaHei"/>
    </font>
    <font>
      <b/>
      <sz val="12"/>
      <color rgb="FF243225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FFF8F5EA"/>
        <bgColor indexed="64"/>
      </patternFill>
    </fill>
    <fill>
      <patternFill patternType="solid">
        <fgColor rgb="FFDDE8D4"/>
        <bgColor indexed="64"/>
      </patternFill>
    </fill>
    <fill>
      <patternFill patternType="solid">
        <fgColor rgb="FFC9D8BF"/>
        <bgColor indexed="64"/>
      </patternFill>
    </fill>
    <fill>
      <patternFill patternType="solid">
        <fgColor rgb="FFF0F6EA"/>
        <bgColor indexed="64"/>
      </patternFill>
    </fill>
    <fill>
      <patternFill patternType="solid">
        <fgColor rgb="FFE7EEDA"/>
        <bgColor indexed="64"/>
      </patternFill>
    </fill>
    <fill>
      <patternFill patternType="solid">
        <fgColor rgb="FFFFFFFF"/>
        <bgColor indexed="64"/>
      </patternFill>
    </fill>
  </fills>
  <borders count="2">
    <border/>
    <border>
      <left style="thin">
        <color rgb="FFD8DED0"/>
      </left>
      <right style="thin">
        <color rgb="FFD8DED0"/>
      </right>
      <top style="thin">
        <color rgb="FFD8DED0"/>
      </top>
      <bottom style="thin">
        <color rgb="FFD8DED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64" fontId="0" fillId="7" borderId="1" xfId="0" applyNumberForma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4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6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2" customWidth="1"/>
    <col min="2" max="2" width="11" customWidth="1"/>
    <col min="3" max="3" width="14" customWidth="1"/>
    <col min="4" max="4" width="16" customWidth="1"/>
    <col min="5" max="5" width="24" customWidth="1"/>
    <col min="6" max="8" width="13" customWidth="1"/>
    <col min="9" max="9" width="13" customWidth="1"/>
    <col min="10" max="10" width="28" customWidth="1"/>
  </cols>
  <sheetData>
    <row r="1" ht="24" customHeight="1">
      <c r="A1" t="inlineStr" s="1">
        <is>
          <t>日期</t>
        </is>
      </c>
      <c r="B1" t="inlineStr" s="1">
        <is>
          <t>星期</t>
        </is>
      </c>
      <c r="C1" t="inlineStr" s="1">
        <is>
          <t>分类</t>
        </is>
      </c>
      <c r="D1" t="inlineStr" s="1">
        <is>
          <t>事项</t>
        </is>
      </c>
      <c r="E1" t="inlineStr" s="1">
        <is>
          <t>详情</t>
        </is>
      </c>
      <c r="F1" t="inlineStr" s="1">
        <is>
          <t>支出金额</t>
        </is>
      </c>
      <c r="G1" t="inlineStr" s="1">
        <is>
          <t>收入金额</t>
        </is>
      </c>
      <c r="H1" t="inlineStr" s="1">
        <is>
          <t>当笔净额</t>
        </is>
      </c>
      <c r="I1" t="inlineStr" s="1">
        <is>
          <t>支付方式</t>
        </is>
      </c>
      <c r="J1" t="inlineStr" s="1">
        <is>
          <t>备注</t>
        </is>
      </c>
    </row>
    <row r="2" ht="26" customHeight="1">
      <c r="A2" t="inlineStr" s="2">
        <is>
          <t>2026年1月｜第一周（1月1日 - 1月7日）</t>
        </is>
      </c>
      <c r="B2" s="2"/>
      <c r="C2" s="2"/>
      <c r="D2" s="2"/>
      <c r="E2" s="2"/>
      <c r="F2" s="2"/>
      <c r="G2" s="2"/>
      <c r="H2" s="2"/>
      <c r="I2" s="2"/>
      <c r="J2" s="2"/>
    </row>
    <row r="3" ht="22" customHeight="1">
      <c r="A3" t="inlineStr" s="1">
        <is>
          <t>日期</t>
        </is>
      </c>
      <c r="B3" t="inlineStr" s="1">
        <is>
          <t>星期</t>
        </is>
      </c>
      <c r="C3" t="inlineStr" s="1">
        <is>
          <t>分类</t>
        </is>
      </c>
      <c r="D3" t="inlineStr" s="1">
        <is>
          <t>事项</t>
        </is>
      </c>
      <c r="E3" t="inlineStr" s="1">
        <is>
          <t>详情</t>
        </is>
      </c>
      <c r="F3" t="inlineStr" s="1">
        <is>
          <t>支出金额</t>
        </is>
      </c>
      <c r="G3" t="inlineStr" s="1">
        <is>
          <t>收入金额</t>
        </is>
      </c>
      <c r="H3" t="inlineStr" s="1">
        <is>
          <t>当笔净额</t>
        </is>
      </c>
      <c r="I3" t="inlineStr" s="1">
        <is>
          <t>支付方式</t>
        </is>
      </c>
      <c r="J3" t="inlineStr" s="1">
        <is>
          <t>备注</t>
        </is>
      </c>
    </row>
    <row r="4" ht="21" customHeight="1">
      <c r="A4" s="3">
        <v>46023</v>
      </c>
      <c r="B4" t="inlineStr" s="4">
        <is>
          <t>星期四</t>
        </is>
      </c>
      <c r="C4" t="inlineStr" s="4">
        <is>
          <t>餐饮</t>
        </is>
      </c>
      <c r="D4" t="inlineStr" s="4">
        <is>
          <t>早餐</t>
        </is>
      </c>
      <c r="E4" s="5"/>
      <c r="F4" s="6"/>
      <c r="G4" s="6"/>
      <c r="H4" s="6">
        <f>IF(AND(F4="",G4=""),"",G4-F4)</f>
      </c>
      <c r="I4" s="4"/>
      <c r="J4" s="5"/>
    </row>
    <row r="5" ht="21" customHeight="1">
      <c r="A5" s="3">
        <v>46023</v>
      </c>
      <c r="B5" t="inlineStr" s="4">
        <is>
          <t>星期四</t>
        </is>
      </c>
      <c r="C5" t="inlineStr" s="4">
        <is>
          <t>餐饮</t>
        </is>
      </c>
      <c r="D5" t="inlineStr" s="4">
        <is>
          <t>中餐</t>
        </is>
      </c>
      <c r="E5" s="5"/>
      <c r="F5" s="6"/>
      <c r="G5" s="6"/>
      <c r="H5" s="6">
        <f>IF(AND(F5="",G5=""),"",G5-F5)</f>
      </c>
      <c r="I5" s="4"/>
      <c r="J5" s="5"/>
    </row>
    <row r="6" ht="21" customHeight="1">
      <c r="A6" s="3">
        <v>46023</v>
      </c>
      <c r="B6" t="inlineStr" s="4">
        <is>
          <t>星期四</t>
        </is>
      </c>
      <c r="C6" t="inlineStr" s="4">
        <is>
          <t>餐饮</t>
        </is>
      </c>
      <c r="D6" t="inlineStr" s="4">
        <is>
          <t>晚餐</t>
        </is>
      </c>
      <c r="E6" s="5"/>
      <c r="F6" s="6"/>
      <c r="G6" s="6"/>
      <c r="H6" s="6">
        <f>IF(AND(F6="",G6=""),"",G6-F6)</f>
      </c>
      <c r="I6" s="4"/>
      <c r="J6" s="5"/>
    </row>
    <row r="7" ht="21" customHeight="1">
      <c r="A7" s="3">
        <v>46023</v>
      </c>
      <c r="B7" t="inlineStr" s="4">
        <is>
          <t>星期四</t>
        </is>
      </c>
      <c r="C7" t="inlineStr" s="4">
        <is>
          <t>奶茶/咖啡</t>
        </is>
      </c>
      <c r="D7" t="inlineStr" s="4">
        <is>
          <t>奶茶/咖啡</t>
        </is>
      </c>
      <c r="E7" s="5"/>
      <c r="F7" s="6"/>
      <c r="G7" s="6"/>
      <c r="H7" s="6">
        <f>IF(AND(F7="",G7=""),"",G7-F7)</f>
      </c>
      <c r="I7" s="4"/>
      <c r="J7" s="5"/>
    </row>
    <row r="8" ht="21" customHeight="1">
      <c r="A8" s="3">
        <v>46023</v>
      </c>
      <c r="B8" t="inlineStr" s="4">
        <is>
          <t>星期四</t>
        </is>
      </c>
      <c r="C8" t="inlineStr" s="4">
        <is>
          <t>其他</t>
        </is>
      </c>
      <c r="D8" t="inlineStr" s="4">
        <is>
          <t>其他</t>
        </is>
      </c>
      <c r="E8" s="5"/>
      <c r="F8" s="6"/>
      <c r="G8" s="6"/>
      <c r="H8" s="6">
        <f>IF(AND(F8="",G8=""),"",G8-F8)</f>
      </c>
      <c r="I8" s="4"/>
      <c r="J8" s="5"/>
    </row>
    <row r="9" ht="21" customHeight="1">
      <c r="A9" s="3">
        <v>46023</v>
      </c>
      <c r="B9" t="inlineStr" s="4">
        <is>
          <t>星期四</t>
        </is>
      </c>
      <c r="C9" t="inlineStr" s="4">
        <is>
          <t>其他</t>
        </is>
      </c>
      <c r="D9" t="inlineStr" s="4">
        <is>
          <t>其他</t>
        </is>
      </c>
      <c r="E9" s="5"/>
      <c r="F9" s="6"/>
      <c r="G9" s="6"/>
      <c r="H9" s="6">
        <f>IF(AND(F9="",G9=""),"",G9-F9)</f>
      </c>
      <c r="I9" s="4"/>
      <c r="J9" s="5"/>
    </row>
    <row r="10" ht="21" customHeight="1">
      <c r="A10" s="3">
        <v>46024</v>
      </c>
      <c r="B10" t="inlineStr" s="4">
        <is>
          <t>星期五</t>
        </is>
      </c>
      <c r="C10" t="inlineStr" s="4">
        <is>
          <t>餐饮</t>
        </is>
      </c>
      <c r="D10" t="inlineStr" s="4">
        <is>
          <t>早餐</t>
        </is>
      </c>
      <c r="E10" s="5"/>
      <c r="F10" s="6"/>
      <c r="G10" s="6"/>
      <c r="H10" s="6">
        <f>IF(AND(F10="",G10=""),"",G10-F10)</f>
      </c>
      <c r="I10" s="4"/>
      <c r="J10" s="5"/>
    </row>
    <row r="11" ht="21" customHeight="1">
      <c r="A11" s="3">
        <v>46024</v>
      </c>
      <c r="B11" t="inlineStr" s="4">
        <is>
          <t>星期五</t>
        </is>
      </c>
      <c r="C11" t="inlineStr" s="4">
        <is>
          <t>餐饮</t>
        </is>
      </c>
      <c r="D11" t="inlineStr" s="4">
        <is>
          <t>中餐</t>
        </is>
      </c>
      <c r="E11" s="5"/>
      <c r="F11" s="6"/>
      <c r="G11" s="6"/>
      <c r="H11" s="6">
        <f>IF(AND(F11="",G11=""),"",G11-F11)</f>
      </c>
      <c r="I11" s="4"/>
      <c r="J11" s="5"/>
    </row>
    <row r="12" ht="21" customHeight="1">
      <c r="A12" s="3">
        <v>46024</v>
      </c>
      <c r="B12" t="inlineStr" s="4">
        <is>
          <t>星期五</t>
        </is>
      </c>
      <c r="C12" t="inlineStr" s="4">
        <is>
          <t>餐饮</t>
        </is>
      </c>
      <c r="D12" t="inlineStr" s="4">
        <is>
          <t>晚餐</t>
        </is>
      </c>
      <c r="E12" s="5"/>
      <c r="F12" s="6"/>
      <c r="G12" s="6"/>
      <c r="H12" s="6">
        <f>IF(AND(F12="",G12=""),"",G12-F12)</f>
      </c>
      <c r="I12" s="4"/>
      <c r="J12" s="5"/>
    </row>
    <row r="13" ht="21" customHeight="1">
      <c r="A13" s="3">
        <v>46024</v>
      </c>
      <c r="B13" t="inlineStr" s="4">
        <is>
          <t>星期五</t>
        </is>
      </c>
      <c r="C13" t="inlineStr" s="4">
        <is>
          <t>奶茶/咖啡</t>
        </is>
      </c>
      <c r="D13" t="inlineStr" s="4">
        <is>
          <t>奶茶/咖啡</t>
        </is>
      </c>
      <c r="E13" s="5"/>
      <c r="F13" s="6"/>
      <c r="G13" s="6"/>
      <c r="H13" s="6">
        <f>IF(AND(F13="",G13=""),"",G13-F13)</f>
      </c>
      <c r="I13" s="4"/>
      <c r="J13" s="5"/>
    </row>
    <row r="14" ht="21" customHeight="1">
      <c r="A14" s="3">
        <v>46024</v>
      </c>
      <c r="B14" t="inlineStr" s="4">
        <is>
          <t>星期五</t>
        </is>
      </c>
      <c r="C14" t="inlineStr" s="4">
        <is>
          <t>其他</t>
        </is>
      </c>
      <c r="D14" t="inlineStr" s="4">
        <is>
          <t>其他</t>
        </is>
      </c>
      <c r="E14" s="5"/>
      <c r="F14" s="6"/>
      <c r="G14" s="6"/>
      <c r="H14" s="6">
        <f>IF(AND(F14="",G14=""),"",G14-F14)</f>
      </c>
      <c r="I14" s="4"/>
      <c r="J14" s="5"/>
    </row>
    <row r="15" ht="21" customHeight="1">
      <c r="A15" s="3">
        <v>46024</v>
      </c>
      <c r="B15" t="inlineStr" s="4">
        <is>
          <t>星期五</t>
        </is>
      </c>
      <c r="C15" t="inlineStr" s="4">
        <is>
          <t>其他</t>
        </is>
      </c>
      <c r="D15" t="inlineStr" s="4">
        <is>
          <t>其他</t>
        </is>
      </c>
      <c r="E15" s="5"/>
      <c r="F15" s="6"/>
      <c r="G15" s="6"/>
      <c r="H15" s="6">
        <f>IF(AND(F15="",G15=""),"",G15-F15)</f>
      </c>
      <c r="I15" s="4"/>
      <c r="J15" s="5"/>
    </row>
    <row r="16" ht="21" customHeight="1">
      <c r="A16" s="3">
        <v>46025</v>
      </c>
      <c r="B16" t="inlineStr" s="4">
        <is>
          <t>星期六</t>
        </is>
      </c>
      <c r="C16" t="inlineStr" s="4">
        <is>
          <t>餐饮</t>
        </is>
      </c>
      <c r="D16" t="inlineStr" s="4">
        <is>
          <t>早餐</t>
        </is>
      </c>
      <c r="E16" s="5"/>
      <c r="F16" s="6"/>
      <c r="G16" s="6"/>
      <c r="H16" s="6">
        <f>IF(AND(F16="",G16=""),"",G16-F16)</f>
      </c>
      <c r="I16" s="4"/>
      <c r="J16" s="5"/>
    </row>
    <row r="17" ht="21" customHeight="1">
      <c r="A17" s="3">
        <v>46025</v>
      </c>
      <c r="B17" t="inlineStr" s="4">
        <is>
          <t>星期六</t>
        </is>
      </c>
      <c r="C17" t="inlineStr" s="4">
        <is>
          <t>餐饮</t>
        </is>
      </c>
      <c r="D17" t="inlineStr" s="4">
        <is>
          <t>中餐</t>
        </is>
      </c>
      <c r="E17" s="5"/>
      <c r="F17" s="6"/>
      <c r="G17" s="6"/>
      <c r="H17" s="6">
        <f>IF(AND(F17="",G17=""),"",G17-F17)</f>
      </c>
      <c r="I17" s="4"/>
      <c r="J17" s="5"/>
    </row>
    <row r="18" ht="21" customHeight="1">
      <c r="A18" s="3">
        <v>46025</v>
      </c>
      <c r="B18" t="inlineStr" s="4">
        <is>
          <t>星期六</t>
        </is>
      </c>
      <c r="C18" t="inlineStr" s="4">
        <is>
          <t>餐饮</t>
        </is>
      </c>
      <c r="D18" t="inlineStr" s="4">
        <is>
          <t>晚餐</t>
        </is>
      </c>
      <c r="E18" s="5"/>
      <c r="F18" s="6"/>
      <c r="G18" s="6"/>
      <c r="H18" s="6">
        <f>IF(AND(F18="",G18=""),"",G18-F18)</f>
      </c>
      <c r="I18" s="4"/>
      <c r="J18" s="5"/>
    </row>
    <row r="19" ht="21" customHeight="1">
      <c r="A19" s="3">
        <v>46025</v>
      </c>
      <c r="B19" t="inlineStr" s="4">
        <is>
          <t>星期六</t>
        </is>
      </c>
      <c r="C19" t="inlineStr" s="4">
        <is>
          <t>奶茶/咖啡</t>
        </is>
      </c>
      <c r="D19" t="inlineStr" s="4">
        <is>
          <t>奶茶/咖啡</t>
        </is>
      </c>
      <c r="E19" s="5"/>
      <c r="F19" s="6"/>
      <c r="G19" s="6"/>
      <c r="H19" s="6">
        <f>IF(AND(F19="",G19=""),"",G19-F19)</f>
      </c>
      <c r="I19" s="4"/>
      <c r="J19" s="5"/>
    </row>
    <row r="20" ht="21" customHeight="1">
      <c r="A20" s="3">
        <v>46025</v>
      </c>
      <c r="B20" t="inlineStr" s="4">
        <is>
          <t>星期六</t>
        </is>
      </c>
      <c r="C20" t="inlineStr" s="4">
        <is>
          <t>其他</t>
        </is>
      </c>
      <c r="D20" t="inlineStr" s="4">
        <is>
          <t>其他</t>
        </is>
      </c>
      <c r="E20" s="5"/>
      <c r="F20" s="6"/>
      <c r="G20" s="6"/>
      <c r="H20" s="6">
        <f>IF(AND(F20="",G20=""),"",G20-F20)</f>
      </c>
      <c r="I20" s="4"/>
      <c r="J20" s="5"/>
    </row>
    <row r="21" ht="21" customHeight="1">
      <c r="A21" s="3">
        <v>46025</v>
      </c>
      <c r="B21" t="inlineStr" s="4">
        <is>
          <t>星期六</t>
        </is>
      </c>
      <c r="C21" t="inlineStr" s="4">
        <is>
          <t>其他</t>
        </is>
      </c>
      <c r="D21" t="inlineStr" s="4">
        <is>
          <t>其他</t>
        </is>
      </c>
      <c r="E21" s="5"/>
      <c r="F21" s="6"/>
      <c r="G21" s="6"/>
      <c r="H21" s="6">
        <f>IF(AND(F21="",G21=""),"",G21-F21)</f>
      </c>
      <c r="I21" s="4"/>
      <c r="J21" s="5"/>
    </row>
    <row r="22" ht="21" customHeight="1">
      <c r="A22" s="3">
        <v>46026</v>
      </c>
      <c r="B22" t="inlineStr" s="4">
        <is>
          <t>星期日</t>
        </is>
      </c>
      <c r="C22" t="inlineStr" s="4">
        <is>
          <t>餐饮</t>
        </is>
      </c>
      <c r="D22" t="inlineStr" s="4">
        <is>
          <t>早餐</t>
        </is>
      </c>
      <c r="E22" s="5"/>
      <c r="F22" s="6"/>
      <c r="G22" s="6"/>
      <c r="H22" s="6">
        <f>IF(AND(F22="",G22=""),"",G22-F22)</f>
      </c>
      <c r="I22" s="4"/>
      <c r="J22" s="5"/>
    </row>
    <row r="23" ht="21" customHeight="1">
      <c r="A23" s="3">
        <v>46026</v>
      </c>
      <c r="B23" t="inlineStr" s="4">
        <is>
          <t>星期日</t>
        </is>
      </c>
      <c r="C23" t="inlineStr" s="4">
        <is>
          <t>餐饮</t>
        </is>
      </c>
      <c r="D23" t="inlineStr" s="4">
        <is>
          <t>中餐</t>
        </is>
      </c>
      <c r="E23" s="5"/>
      <c r="F23" s="6"/>
      <c r="G23" s="6"/>
      <c r="H23" s="6">
        <f>IF(AND(F23="",G23=""),"",G23-F23)</f>
      </c>
      <c r="I23" s="4"/>
      <c r="J23" s="5"/>
    </row>
    <row r="24" ht="21" customHeight="1">
      <c r="A24" s="3">
        <v>46026</v>
      </c>
      <c r="B24" t="inlineStr" s="4">
        <is>
          <t>星期日</t>
        </is>
      </c>
      <c r="C24" t="inlineStr" s="4">
        <is>
          <t>餐饮</t>
        </is>
      </c>
      <c r="D24" t="inlineStr" s="4">
        <is>
          <t>晚餐</t>
        </is>
      </c>
      <c r="E24" s="5"/>
      <c r="F24" s="6"/>
      <c r="G24" s="6"/>
      <c r="H24" s="6">
        <f>IF(AND(F24="",G24=""),"",G24-F24)</f>
      </c>
      <c r="I24" s="4"/>
      <c r="J24" s="5"/>
    </row>
    <row r="25" ht="21" customHeight="1">
      <c r="A25" s="3">
        <v>46026</v>
      </c>
      <c r="B25" t="inlineStr" s="4">
        <is>
          <t>星期日</t>
        </is>
      </c>
      <c r="C25" t="inlineStr" s="4">
        <is>
          <t>奶茶/咖啡</t>
        </is>
      </c>
      <c r="D25" t="inlineStr" s="4">
        <is>
          <t>奶茶/咖啡</t>
        </is>
      </c>
      <c r="E25" s="5"/>
      <c r="F25" s="6"/>
      <c r="G25" s="6"/>
      <c r="H25" s="6">
        <f>IF(AND(F25="",G25=""),"",G25-F25)</f>
      </c>
      <c r="I25" s="4"/>
      <c r="J25" s="5"/>
    </row>
    <row r="26" ht="21" customHeight="1">
      <c r="A26" s="3">
        <v>46026</v>
      </c>
      <c r="B26" t="inlineStr" s="4">
        <is>
          <t>星期日</t>
        </is>
      </c>
      <c r="C26" t="inlineStr" s="4">
        <is>
          <t>其他</t>
        </is>
      </c>
      <c r="D26" t="inlineStr" s="4">
        <is>
          <t>其他</t>
        </is>
      </c>
      <c r="E26" s="5"/>
      <c r="F26" s="6"/>
      <c r="G26" s="6"/>
      <c r="H26" s="6">
        <f>IF(AND(F26="",G26=""),"",G26-F26)</f>
      </c>
      <c r="I26" s="4"/>
      <c r="J26" s="5"/>
    </row>
    <row r="27" ht="21" customHeight="1">
      <c r="A27" s="3">
        <v>46026</v>
      </c>
      <c r="B27" t="inlineStr" s="4">
        <is>
          <t>星期日</t>
        </is>
      </c>
      <c r="C27" t="inlineStr" s="4">
        <is>
          <t>其他</t>
        </is>
      </c>
      <c r="D27" t="inlineStr" s="4">
        <is>
          <t>其他</t>
        </is>
      </c>
      <c r="E27" s="5"/>
      <c r="F27" s="6"/>
      <c r="G27" s="6"/>
      <c r="H27" s="6">
        <f>IF(AND(F27="",G27=""),"",G27-F27)</f>
      </c>
      <c r="I27" s="4"/>
      <c r="J27" s="5"/>
    </row>
    <row r="28" ht="21" customHeight="1">
      <c r="A28" s="3">
        <v>46027</v>
      </c>
      <c r="B28" t="inlineStr" s="4">
        <is>
          <t>星期一</t>
        </is>
      </c>
      <c r="C28" t="inlineStr" s="4">
        <is>
          <t>餐饮</t>
        </is>
      </c>
      <c r="D28" t="inlineStr" s="4">
        <is>
          <t>早餐</t>
        </is>
      </c>
      <c r="E28" s="5"/>
      <c r="F28" s="6"/>
      <c r="G28" s="6"/>
      <c r="H28" s="6">
        <f>IF(AND(F28="",G28=""),"",G28-F28)</f>
      </c>
      <c r="I28" s="4"/>
      <c r="J28" s="5"/>
    </row>
    <row r="29" ht="21" customHeight="1">
      <c r="A29" s="3">
        <v>46027</v>
      </c>
      <c r="B29" t="inlineStr" s="4">
        <is>
          <t>星期一</t>
        </is>
      </c>
      <c r="C29" t="inlineStr" s="4">
        <is>
          <t>餐饮</t>
        </is>
      </c>
      <c r="D29" t="inlineStr" s="4">
        <is>
          <t>中餐</t>
        </is>
      </c>
      <c r="E29" s="5"/>
      <c r="F29" s="6"/>
      <c r="G29" s="6"/>
      <c r="H29" s="6">
        <f>IF(AND(F29="",G29=""),"",G29-F29)</f>
      </c>
      <c r="I29" s="4"/>
      <c r="J29" s="5"/>
    </row>
    <row r="30" ht="21" customHeight="1">
      <c r="A30" s="3">
        <v>46027</v>
      </c>
      <c r="B30" t="inlineStr" s="4">
        <is>
          <t>星期一</t>
        </is>
      </c>
      <c r="C30" t="inlineStr" s="4">
        <is>
          <t>餐饮</t>
        </is>
      </c>
      <c r="D30" t="inlineStr" s="4">
        <is>
          <t>晚餐</t>
        </is>
      </c>
      <c r="E30" s="5"/>
      <c r="F30" s="6"/>
      <c r="G30" s="6"/>
      <c r="H30" s="6">
        <f>IF(AND(F30="",G30=""),"",G30-F30)</f>
      </c>
      <c r="I30" s="4"/>
      <c r="J30" s="5"/>
    </row>
    <row r="31" ht="21" customHeight="1">
      <c r="A31" s="3">
        <v>46027</v>
      </c>
      <c r="B31" t="inlineStr" s="4">
        <is>
          <t>星期一</t>
        </is>
      </c>
      <c r="C31" t="inlineStr" s="4">
        <is>
          <t>奶茶/咖啡</t>
        </is>
      </c>
      <c r="D31" t="inlineStr" s="4">
        <is>
          <t>奶茶/咖啡</t>
        </is>
      </c>
      <c r="E31" s="5"/>
      <c r="F31" s="6"/>
      <c r="G31" s="6"/>
      <c r="H31" s="6">
        <f>IF(AND(F31="",G31=""),"",G31-F31)</f>
      </c>
      <c r="I31" s="4"/>
      <c r="J31" s="5"/>
    </row>
    <row r="32" ht="21" customHeight="1">
      <c r="A32" s="3">
        <v>46027</v>
      </c>
      <c r="B32" t="inlineStr" s="4">
        <is>
          <t>星期一</t>
        </is>
      </c>
      <c r="C32" t="inlineStr" s="4">
        <is>
          <t>其他</t>
        </is>
      </c>
      <c r="D32" t="inlineStr" s="4">
        <is>
          <t>其他</t>
        </is>
      </c>
      <c r="E32" s="5"/>
      <c r="F32" s="6"/>
      <c r="G32" s="6"/>
      <c r="H32" s="6">
        <f>IF(AND(F32="",G32=""),"",G32-F32)</f>
      </c>
      <c r="I32" s="4"/>
      <c r="J32" s="5"/>
    </row>
    <row r="33" ht="21" customHeight="1">
      <c r="A33" s="3">
        <v>46027</v>
      </c>
      <c r="B33" t="inlineStr" s="4">
        <is>
          <t>星期一</t>
        </is>
      </c>
      <c r="C33" t="inlineStr" s="4">
        <is>
          <t>其他</t>
        </is>
      </c>
      <c r="D33" t="inlineStr" s="4">
        <is>
          <t>其他</t>
        </is>
      </c>
      <c r="E33" s="5"/>
      <c r="F33" s="6"/>
      <c r="G33" s="6"/>
      <c r="H33" s="6">
        <f>IF(AND(F33="",G33=""),"",G33-F33)</f>
      </c>
      <c r="I33" s="4"/>
      <c r="J33" s="5"/>
    </row>
    <row r="34" ht="21" customHeight="1">
      <c r="A34" s="3">
        <v>46028</v>
      </c>
      <c r="B34" t="inlineStr" s="4">
        <is>
          <t>星期二</t>
        </is>
      </c>
      <c r="C34" t="inlineStr" s="4">
        <is>
          <t>餐饮</t>
        </is>
      </c>
      <c r="D34" t="inlineStr" s="4">
        <is>
          <t>早餐</t>
        </is>
      </c>
      <c r="E34" s="5"/>
      <c r="F34" s="6"/>
      <c r="G34" s="6"/>
      <c r="H34" s="6">
        <f>IF(AND(F34="",G34=""),"",G34-F34)</f>
      </c>
      <c r="I34" s="4"/>
      <c r="J34" s="5"/>
    </row>
    <row r="35" ht="21" customHeight="1">
      <c r="A35" s="3">
        <v>46028</v>
      </c>
      <c r="B35" t="inlineStr" s="4">
        <is>
          <t>星期二</t>
        </is>
      </c>
      <c r="C35" t="inlineStr" s="4">
        <is>
          <t>餐饮</t>
        </is>
      </c>
      <c r="D35" t="inlineStr" s="4">
        <is>
          <t>中餐</t>
        </is>
      </c>
      <c r="E35" s="5"/>
      <c r="F35" s="6"/>
      <c r="G35" s="6"/>
      <c r="H35" s="6">
        <f>IF(AND(F35="",G35=""),"",G35-F35)</f>
      </c>
      <c r="I35" s="4"/>
      <c r="J35" s="5"/>
    </row>
    <row r="36" ht="21" customHeight="1">
      <c r="A36" s="3">
        <v>46028</v>
      </c>
      <c r="B36" t="inlineStr" s="4">
        <is>
          <t>星期二</t>
        </is>
      </c>
      <c r="C36" t="inlineStr" s="4">
        <is>
          <t>餐饮</t>
        </is>
      </c>
      <c r="D36" t="inlineStr" s="4">
        <is>
          <t>晚餐</t>
        </is>
      </c>
      <c r="E36" s="5"/>
      <c r="F36" s="6"/>
      <c r="G36" s="6"/>
      <c r="H36" s="6">
        <f>IF(AND(F36="",G36=""),"",G36-F36)</f>
      </c>
      <c r="I36" s="4"/>
      <c r="J36" s="5"/>
    </row>
    <row r="37" ht="21" customHeight="1">
      <c r="A37" s="3">
        <v>46028</v>
      </c>
      <c r="B37" t="inlineStr" s="4">
        <is>
          <t>星期二</t>
        </is>
      </c>
      <c r="C37" t="inlineStr" s="4">
        <is>
          <t>奶茶/咖啡</t>
        </is>
      </c>
      <c r="D37" t="inlineStr" s="4">
        <is>
          <t>奶茶/咖啡</t>
        </is>
      </c>
      <c r="E37" s="5"/>
      <c r="F37" s="6"/>
      <c r="G37" s="6"/>
      <c r="H37" s="6">
        <f>IF(AND(F37="",G37=""),"",G37-F37)</f>
      </c>
      <c r="I37" s="4"/>
      <c r="J37" s="5"/>
    </row>
    <row r="38" ht="21" customHeight="1">
      <c r="A38" s="3">
        <v>46028</v>
      </c>
      <c r="B38" t="inlineStr" s="4">
        <is>
          <t>星期二</t>
        </is>
      </c>
      <c r="C38" t="inlineStr" s="4">
        <is>
          <t>其他</t>
        </is>
      </c>
      <c r="D38" t="inlineStr" s="4">
        <is>
          <t>其他</t>
        </is>
      </c>
      <c r="E38" s="5"/>
      <c r="F38" s="6"/>
      <c r="G38" s="6"/>
      <c r="H38" s="6">
        <f>IF(AND(F38="",G38=""),"",G38-F38)</f>
      </c>
      <c r="I38" s="4"/>
      <c r="J38" s="5"/>
    </row>
    <row r="39" ht="21" customHeight="1">
      <c r="A39" s="3">
        <v>46028</v>
      </c>
      <c r="B39" t="inlineStr" s="4">
        <is>
          <t>星期二</t>
        </is>
      </c>
      <c r="C39" t="inlineStr" s="4">
        <is>
          <t>其他</t>
        </is>
      </c>
      <c r="D39" t="inlineStr" s="4">
        <is>
          <t>其他</t>
        </is>
      </c>
      <c r="E39" s="5"/>
      <c r="F39" s="6"/>
      <c r="G39" s="6"/>
      <c r="H39" s="6">
        <f>IF(AND(F39="",G39=""),"",G39-F39)</f>
      </c>
      <c r="I39" s="4"/>
      <c r="J39" s="5"/>
    </row>
    <row r="40" ht="21" customHeight="1">
      <c r="A40" s="3">
        <v>46029</v>
      </c>
      <c r="B40" t="inlineStr" s="4">
        <is>
          <t>星期三</t>
        </is>
      </c>
      <c r="C40" t="inlineStr" s="4">
        <is>
          <t>餐饮</t>
        </is>
      </c>
      <c r="D40" t="inlineStr" s="4">
        <is>
          <t>早餐</t>
        </is>
      </c>
      <c r="E40" s="5"/>
      <c r="F40" s="6"/>
      <c r="G40" s="6"/>
      <c r="H40" s="6">
        <f>IF(AND(F40="",G40=""),"",G40-F40)</f>
      </c>
      <c r="I40" s="4"/>
      <c r="J40" s="5"/>
    </row>
    <row r="41" ht="21" customHeight="1">
      <c r="A41" s="3">
        <v>46029</v>
      </c>
      <c r="B41" t="inlineStr" s="4">
        <is>
          <t>星期三</t>
        </is>
      </c>
      <c r="C41" t="inlineStr" s="4">
        <is>
          <t>餐饮</t>
        </is>
      </c>
      <c r="D41" t="inlineStr" s="4">
        <is>
          <t>中餐</t>
        </is>
      </c>
      <c r="E41" s="5"/>
      <c r="F41" s="6"/>
      <c r="G41" s="6"/>
      <c r="H41" s="6">
        <f>IF(AND(F41="",G41=""),"",G41-F41)</f>
      </c>
      <c r="I41" s="4"/>
      <c r="J41" s="5"/>
    </row>
    <row r="42" ht="21" customHeight="1">
      <c r="A42" s="3">
        <v>46029</v>
      </c>
      <c r="B42" t="inlineStr" s="4">
        <is>
          <t>星期三</t>
        </is>
      </c>
      <c r="C42" t="inlineStr" s="4">
        <is>
          <t>餐饮</t>
        </is>
      </c>
      <c r="D42" t="inlineStr" s="4">
        <is>
          <t>晚餐</t>
        </is>
      </c>
      <c r="E42" s="5"/>
      <c r="F42" s="6"/>
      <c r="G42" s="6"/>
      <c r="H42" s="6">
        <f>IF(AND(F42="",G42=""),"",G42-F42)</f>
      </c>
      <c r="I42" s="4"/>
      <c r="J42" s="5"/>
    </row>
    <row r="43" ht="21" customHeight="1">
      <c r="A43" s="3">
        <v>46029</v>
      </c>
      <c r="B43" t="inlineStr" s="4">
        <is>
          <t>星期三</t>
        </is>
      </c>
      <c r="C43" t="inlineStr" s="4">
        <is>
          <t>奶茶/咖啡</t>
        </is>
      </c>
      <c r="D43" t="inlineStr" s="4">
        <is>
          <t>奶茶/咖啡</t>
        </is>
      </c>
      <c r="E43" s="5"/>
      <c r="F43" s="6"/>
      <c r="G43" s="6"/>
      <c r="H43" s="6">
        <f>IF(AND(F43="",G43=""),"",G43-F43)</f>
      </c>
      <c r="I43" s="4"/>
      <c r="J43" s="5"/>
    </row>
    <row r="44" ht="21" customHeight="1">
      <c r="A44" s="3">
        <v>46029</v>
      </c>
      <c r="B44" t="inlineStr" s="4">
        <is>
          <t>星期三</t>
        </is>
      </c>
      <c r="C44" t="inlineStr" s="4">
        <is>
          <t>其他</t>
        </is>
      </c>
      <c r="D44" t="inlineStr" s="4">
        <is>
          <t>其他</t>
        </is>
      </c>
      <c r="E44" s="5"/>
      <c r="F44" s="6"/>
      <c r="G44" s="6"/>
      <c r="H44" s="6">
        <f>IF(AND(F44="",G44=""),"",G44-F44)</f>
      </c>
      <c r="I44" s="4"/>
      <c r="J44" s="5"/>
    </row>
    <row r="45" ht="21" customHeight="1">
      <c r="A45" s="3">
        <v>46029</v>
      </c>
      <c r="B45" t="inlineStr" s="4">
        <is>
          <t>星期三</t>
        </is>
      </c>
      <c r="C45" t="inlineStr" s="4">
        <is>
          <t>其他</t>
        </is>
      </c>
      <c r="D45" t="inlineStr" s="4">
        <is>
          <t>其他</t>
        </is>
      </c>
      <c r="E45" s="5"/>
      <c r="F45" s="6"/>
      <c r="G45" s="6"/>
      <c r="H45" s="6">
        <f>IF(AND(F45="",G45=""),"",G45-F45)</f>
      </c>
      <c r="I45" s="4"/>
      <c r="J45" s="5"/>
    </row>
    <row r="46" ht="23" customHeight="1">
      <c r="A46" t="inlineStr" s="7">
        <is>
          <t>本周小计</t>
        </is>
      </c>
      <c r="B46" s="7"/>
      <c r="C46" s="7"/>
      <c r="D46" s="7"/>
      <c r="E46" s="7"/>
      <c r="F46" s="8">
        <f>SUMIFS($F:$F,$A:$A,"&gt;="&amp;DATE(2026,1,1),$A:$A,"&lt;="&amp;DATE(2026,1,7))</f>
      </c>
      <c r="G46" s="8">
        <f>SUMIFS($G:$G,$A:$A,"&gt;="&amp;DATE(2026,1,1),$A:$A,"&lt;="&amp;DATE(2026,1,7))</f>
      </c>
      <c r="H46" s="8">
        <f>G46-F46</f>
      </c>
      <c r="I46" s="7"/>
      <c r="J46" s="7"/>
    </row>
    <row r="47" ht="18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ht="18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ht="26" customHeight="1">
      <c r="A49" t="inlineStr" s="2">
        <is>
          <t>2026年1月｜第二周（1月8日 - 1月14日）</t>
        </is>
      </c>
      <c r="B49" s="2"/>
      <c r="C49" s="2"/>
      <c r="D49" s="2"/>
      <c r="E49" s="2"/>
      <c r="F49" s="2"/>
      <c r="G49" s="2"/>
      <c r="H49" s="2"/>
      <c r="I49" s="2"/>
      <c r="J49" s="2"/>
    </row>
    <row r="50" ht="22" customHeight="1">
      <c r="A50" t="inlineStr" s="1">
        <is>
          <t>日期</t>
        </is>
      </c>
      <c r="B50" t="inlineStr" s="1">
        <is>
          <t>星期</t>
        </is>
      </c>
      <c r="C50" t="inlineStr" s="1">
        <is>
          <t>分类</t>
        </is>
      </c>
      <c r="D50" t="inlineStr" s="1">
        <is>
          <t>事项</t>
        </is>
      </c>
      <c r="E50" t="inlineStr" s="1">
        <is>
          <t>详情</t>
        </is>
      </c>
      <c r="F50" t="inlineStr" s="1">
        <is>
          <t>支出金额</t>
        </is>
      </c>
      <c r="G50" t="inlineStr" s="1">
        <is>
          <t>收入金额</t>
        </is>
      </c>
      <c r="H50" t="inlineStr" s="1">
        <is>
          <t>当笔净额</t>
        </is>
      </c>
      <c r="I50" t="inlineStr" s="1">
        <is>
          <t>支付方式</t>
        </is>
      </c>
      <c r="J50" t="inlineStr" s="1">
        <is>
          <t>备注</t>
        </is>
      </c>
    </row>
    <row r="51" ht="21" customHeight="1">
      <c r="A51" s="3">
        <v>46030</v>
      </c>
      <c r="B51" t="inlineStr" s="4">
        <is>
          <t>星期四</t>
        </is>
      </c>
      <c r="C51" t="inlineStr" s="4">
        <is>
          <t>餐饮</t>
        </is>
      </c>
      <c r="D51" t="inlineStr" s="4">
        <is>
          <t>早餐</t>
        </is>
      </c>
      <c r="E51" s="5"/>
      <c r="F51" s="6"/>
      <c r="G51" s="6"/>
      <c r="H51" s="6">
        <f>IF(AND(F51="",G51=""),"",G51-F51)</f>
      </c>
      <c r="I51" s="4"/>
      <c r="J51" s="5"/>
    </row>
    <row r="52" ht="21" customHeight="1">
      <c r="A52" s="3">
        <v>46030</v>
      </c>
      <c r="B52" t="inlineStr" s="4">
        <is>
          <t>星期四</t>
        </is>
      </c>
      <c r="C52" t="inlineStr" s="4">
        <is>
          <t>餐饮</t>
        </is>
      </c>
      <c r="D52" t="inlineStr" s="4">
        <is>
          <t>中餐</t>
        </is>
      </c>
      <c r="E52" s="5"/>
      <c r="F52" s="6"/>
      <c r="G52" s="6"/>
      <c r="H52" s="6">
        <f>IF(AND(F52="",G52=""),"",G52-F52)</f>
      </c>
      <c r="I52" s="4"/>
      <c r="J52" s="5"/>
    </row>
    <row r="53" ht="21" customHeight="1">
      <c r="A53" s="3">
        <v>46030</v>
      </c>
      <c r="B53" t="inlineStr" s="4">
        <is>
          <t>星期四</t>
        </is>
      </c>
      <c r="C53" t="inlineStr" s="4">
        <is>
          <t>餐饮</t>
        </is>
      </c>
      <c r="D53" t="inlineStr" s="4">
        <is>
          <t>晚餐</t>
        </is>
      </c>
      <c r="E53" s="5"/>
      <c r="F53" s="6"/>
      <c r="G53" s="6"/>
      <c r="H53" s="6">
        <f>IF(AND(F53="",G53=""),"",G53-F53)</f>
      </c>
      <c r="I53" s="4"/>
      <c r="J53" s="5"/>
    </row>
    <row r="54" ht="21" customHeight="1">
      <c r="A54" s="3">
        <v>46030</v>
      </c>
      <c r="B54" t="inlineStr" s="4">
        <is>
          <t>星期四</t>
        </is>
      </c>
      <c r="C54" t="inlineStr" s="4">
        <is>
          <t>奶茶/咖啡</t>
        </is>
      </c>
      <c r="D54" t="inlineStr" s="4">
        <is>
          <t>奶茶/咖啡</t>
        </is>
      </c>
      <c r="E54" s="5"/>
      <c r="F54" s="6"/>
      <c r="G54" s="6"/>
      <c r="H54" s="6">
        <f>IF(AND(F54="",G54=""),"",G54-F54)</f>
      </c>
      <c r="I54" s="4"/>
      <c r="J54" s="5"/>
    </row>
    <row r="55" ht="21" customHeight="1">
      <c r="A55" s="3">
        <v>46030</v>
      </c>
      <c r="B55" t="inlineStr" s="4">
        <is>
          <t>星期四</t>
        </is>
      </c>
      <c r="C55" t="inlineStr" s="4">
        <is>
          <t>其他</t>
        </is>
      </c>
      <c r="D55" t="inlineStr" s="4">
        <is>
          <t>其他</t>
        </is>
      </c>
      <c r="E55" s="5"/>
      <c r="F55" s="6"/>
      <c r="G55" s="6"/>
      <c r="H55" s="6">
        <f>IF(AND(F55="",G55=""),"",G55-F55)</f>
      </c>
      <c r="I55" s="4"/>
      <c r="J55" s="5"/>
    </row>
    <row r="56" ht="21" customHeight="1">
      <c r="A56" s="3">
        <v>46030</v>
      </c>
      <c r="B56" t="inlineStr" s="4">
        <is>
          <t>星期四</t>
        </is>
      </c>
      <c r="C56" t="inlineStr" s="4">
        <is>
          <t>其他</t>
        </is>
      </c>
      <c r="D56" t="inlineStr" s="4">
        <is>
          <t>其他</t>
        </is>
      </c>
      <c r="E56" s="5"/>
      <c r="F56" s="6"/>
      <c r="G56" s="6"/>
      <c r="H56" s="6">
        <f>IF(AND(F56="",G56=""),"",G56-F56)</f>
      </c>
      <c r="I56" s="4"/>
      <c r="J56" s="5"/>
    </row>
    <row r="57" ht="21" customHeight="1">
      <c r="A57" s="3">
        <v>46031</v>
      </c>
      <c r="B57" t="inlineStr" s="4">
        <is>
          <t>星期五</t>
        </is>
      </c>
      <c r="C57" t="inlineStr" s="4">
        <is>
          <t>餐饮</t>
        </is>
      </c>
      <c r="D57" t="inlineStr" s="4">
        <is>
          <t>早餐</t>
        </is>
      </c>
      <c r="E57" s="5"/>
      <c r="F57" s="6"/>
      <c r="G57" s="6"/>
      <c r="H57" s="6">
        <f>IF(AND(F57="",G57=""),"",G57-F57)</f>
      </c>
      <c r="I57" s="4"/>
      <c r="J57" s="5"/>
    </row>
    <row r="58" ht="21" customHeight="1">
      <c r="A58" s="3">
        <v>46031</v>
      </c>
      <c r="B58" t="inlineStr" s="4">
        <is>
          <t>星期五</t>
        </is>
      </c>
      <c r="C58" t="inlineStr" s="4">
        <is>
          <t>餐饮</t>
        </is>
      </c>
      <c r="D58" t="inlineStr" s="4">
        <is>
          <t>中餐</t>
        </is>
      </c>
      <c r="E58" s="5"/>
      <c r="F58" s="6"/>
      <c r="G58" s="6"/>
      <c r="H58" s="6">
        <f>IF(AND(F58="",G58=""),"",G58-F58)</f>
      </c>
      <c r="I58" s="4"/>
      <c r="J58" s="5"/>
    </row>
    <row r="59" ht="21" customHeight="1">
      <c r="A59" s="3">
        <v>46031</v>
      </c>
      <c r="B59" t="inlineStr" s="4">
        <is>
          <t>星期五</t>
        </is>
      </c>
      <c r="C59" t="inlineStr" s="4">
        <is>
          <t>餐饮</t>
        </is>
      </c>
      <c r="D59" t="inlineStr" s="4">
        <is>
          <t>晚餐</t>
        </is>
      </c>
      <c r="E59" s="5"/>
      <c r="F59" s="6"/>
      <c r="G59" s="6"/>
      <c r="H59" s="6">
        <f>IF(AND(F59="",G59=""),"",G59-F59)</f>
      </c>
      <c r="I59" s="4"/>
      <c r="J59" s="5"/>
    </row>
    <row r="60" ht="21" customHeight="1">
      <c r="A60" s="3">
        <v>46031</v>
      </c>
      <c r="B60" t="inlineStr" s="4">
        <is>
          <t>星期五</t>
        </is>
      </c>
      <c r="C60" t="inlineStr" s="4">
        <is>
          <t>奶茶/咖啡</t>
        </is>
      </c>
      <c r="D60" t="inlineStr" s="4">
        <is>
          <t>奶茶/咖啡</t>
        </is>
      </c>
      <c r="E60" s="5"/>
      <c r="F60" s="6"/>
      <c r="G60" s="6"/>
      <c r="H60" s="6">
        <f>IF(AND(F60="",G60=""),"",G60-F60)</f>
      </c>
      <c r="I60" s="4"/>
      <c r="J60" s="5"/>
    </row>
    <row r="61" ht="21" customHeight="1">
      <c r="A61" s="3">
        <v>46031</v>
      </c>
      <c r="B61" t="inlineStr" s="4">
        <is>
          <t>星期五</t>
        </is>
      </c>
      <c r="C61" t="inlineStr" s="4">
        <is>
          <t>其他</t>
        </is>
      </c>
      <c r="D61" t="inlineStr" s="4">
        <is>
          <t>其他</t>
        </is>
      </c>
      <c r="E61" s="5"/>
      <c r="F61" s="6"/>
      <c r="G61" s="6"/>
      <c r="H61" s="6">
        <f>IF(AND(F61="",G61=""),"",G61-F61)</f>
      </c>
      <c r="I61" s="4"/>
      <c r="J61" s="5"/>
    </row>
    <row r="62" ht="21" customHeight="1">
      <c r="A62" s="3">
        <v>46031</v>
      </c>
      <c r="B62" t="inlineStr" s="4">
        <is>
          <t>星期五</t>
        </is>
      </c>
      <c r="C62" t="inlineStr" s="4">
        <is>
          <t>其他</t>
        </is>
      </c>
      <c r="D62" t="inlineStr" s="4">
        <is>
          <t>其他</t>
        </is>
      </c>
      <c r="E62" s="5"/>
      <c r="F62" s="6"/>
      <c r="G62" s="6"/>
      <c r="H62" s="6">
        <f>IF(AND(F62="",G62=""),"",G62-F62)</f>
      </c>
      <c r="I62" s="4"/>
      <c r="J62" s="5"/>
    </row>
    <row r="63" ht="21" customHeight="1">
      <c r="A63" s="3">
        <v>46032</v>
      </c>
      <c r="B63" t="inlineStr" s="4">
        <is>
          <t>星期六</t>
        </is>
      </c>
      <c r="C63" t="inlineStr" s="4">
        <is>
          <t>餐饮</t>
        </is>
      </c>
      <c r="D63" t="inlineStr" s="4">
        <is>
          <t>早餐</t>
        </is>
      </c>
      <c r="E63" s="5"/>
      <c r="F63" s="6"/>
      <c r="G63" s="6"/>
      <c r="H63" s="6">
        <f>IF(AND(F63="",G63=""),"",G63-F63)</f>
      </c>
      <c r="I63" s="4"/>
      <c r="J63" s="5"/>
    </row>
    <row r="64" ht="21" customHeight="1">
      <c r="A64" s="3">
        <v>46032</v>
      </c>
      <c r="B64" t="inlineStr" s="4">
        <is>
          <t>星期六</t>
        </is>
      </c>
      <c r="C64" t="inlineStr" s="4">
        <is>
          <t>餐饮</t>
        </is>
      </c>
      <c r="D64" t="inlineStr" s="4">
        <is>
          <t>中餐</t>
        </is>
      </c>
      <c r="E64" s="5"/>
      <c r="F64" s="6"/>
      <c r="G64" s="6"/>
      <c r="H64" s="6">
        <f>IF(AND(F64="",G64=""),"",G64-F64)</f>
      </c>
      <c r="I64" s="4"/>
      <c r="J64" s="5"/>
    </row>
    <row r="65" ht="21" customHeight="1">
      <c r="A65" s="3">
        <v>46032</v>
      </c>
      <c r="B65" t="inlineStr" s="4">
        <is>
          <t>星期六</t>
        </is>
      </c>
      <c r="C65" t="inlineStr" s="4">
        <is>
          <t>餐饮</t>
        </is>
      </c>
      <c r="D65" t="inlineStr" s="4">
        <is>
          <t>晚餐</t>
        </is>
      </c>
      <c r="E65" s="5"/>
      <c r="F65" s="6"/>
      <c r="G65" s="6"/>
      <c r="H65" s="6">
        <f>IF(AND(F65="",G65=""),"",G65-F65)</f>
      </c>
      <c r="I65" s="4"/>
      <c r="J65" s="5"/>
    </row>
    <row r="66" ht="21" customHeight="1">
      <c r="A66" s="3">
        <v>46032</v>
      </c>
      <c r="B66" t="inlineStr" s="4">
        <is>
          <t>星期六</t>
        </is>
      </c>
      <c r="C66" t="inlineStr" s="4">
        <is>
          <t>奶茶/咖啡</t>
        </is>
      </c>
      <c r="D66" t="inlineStr" s="4">
        <is>
          <t>奶茶/咖啡</t>
        </is>
      </c>
      <c r="E66" s="5"/>
      <c r="F66" s="6"/>
      <c r="G66" s="6"/>
      <c r="H66" s="6">
        <f>IF(AND(F66="",G66=""),"",G66-F66)</f>
      </c>
      <c r="I66" s="4"/>
      <c r="J66" s="5"/>
    </row>
    <row r="67" ht="21" customHeight="1">
      <c r="A67" s="3">
        <v>46032</v>
      </c>
      <c r="B67" t="inlineStr" s="4">
        <is>
          <t>星期六</t>
        </is>
      </c>
      <c r="C67" t="inlineStr" s="4">
        <is>
          <t>其他</t>
        </is>
      </c>
      <c r="D67" t="inlineStr" s="4">
        <is>
          <t>其他</t>
        </is>
      </c>
      <c r="E67" s="5"/>
      <c r="F67" s="6"/>
      <c r="G67" s="6"/>
      <c r="H67" s="6">
        <f>IF(AND(F67="",G67=""),"",G67-F67)</f>
      </c>
      <c r="I67" s="4"/>
      <c r="J67" s="5"/>
    </row>
    <row r="68" ht="21" customHeight="1">
      <c r="A68" s="3">
        <v>46032</v>
      </c>
      <c r="B68" t="inlineStr" s="4">
        <is>
          <t>星期六</t>
        </is>
      </c>
      <c r="C68" t="inlineStr" s="4">
        <is>
          <t>其他</t>
        </is>
      </c>
      <c r="D68" t="inlineStr" s="4">
        <is>
          <t>其他</t>
        </is>
      </c>
      <c r="E68" s="5"/>
      <c r="F68" s="6"/>
      <c r="G68" s="6"/>
      <c r="H68" s="6">
        <f>IF(AND(F68="",G68=""),"",G68-F68)</f>
      </c>
      <c r="I68" s="4"/>
      <c r="J68" s="5"/>
    </row>
    <row r="69" ht="21" customHeight="1">
      <c r="A69" s="3">
        <v>46033</v>
      </c>
      <c r="B69" t="inlineStr" s="4">
        <is>
          <t>星期日</t>
        </is>
      </c>
      <c r="C69" t="inlineStr" s="4">
        <is>
          <t>餐饮</t>
        </is>
      </c>
      <c r="D69" t="inlineStr" s="4">
        <is>
          <t>早餐</t>
        </is>
      </c>
      <c r="E69" s="5"/>
      <c r="F69" s="6"/>
      <c r="G69" s="6"/>
      <c r="H69" s="6">
        <f>IF(AND(F69="",G69=""),"",G69-F69)</f>
      </c>
      <c r="I69" s="4"/>
      <c r="J69" s="5"/>
    </row>
    <row r="70" ht="21" customHeight="1">
      <c r="A70" s="3">
        <v>46033</v>
      </c>
      <c r="B70" t="inlineStr" s="4">
        <is>
          <t>星期日</t>
        </is>
      </c>
      <c r="C70" t="inlineStr" s="4">
        <is>
          <t>餐饮</t>
        </is>
      </c>
      <c r="D70" t="inlineStr" s="4">
        <is>
          <t>中餐</t>
        </is>
      </c>
      <c r="E70" s="5"/>
      <c r="F70" s="6"/>
      <c r="G70" s="6"/>
      <c r="H70" s="6">
        <f>IF(AND(F70="",G70=""),"",G70-F70)</f>
      </c>
      <c r="I70" s="4"/>
      <c r="J70" s="5"/>
    </row>
    <row r="71" ht="21" customHeight="1">
      <c r="A71" s="3">
        <v>46033</v>
      </c>
      <c r="B71" t="inlineStr" s="4">
        <is>
          <t>星期日</t>
        </is>
      </c>
      <c r="C71" t="inlineStr" s="4">
        <is>
          <t>餐饮</t>
        </is>
      </c>
      <c r="D71" t="inlineStr" s="4">
        <is>
          <t>晚餐</t>
        </is>
      </c>
      <c r="E71" s="5"/>
      <c r="F71" s="6"/>
      <c r="G71" s="6"/>
      <c r="H71" s="6">
        <f>IF(AND(F71="",G71=""),"",G71-F71)</f>
      </c>
      <c r="I71" s="4"/>
      <c r="J71" s="5"/>
    </row>
    <row r="72" ht="21" customHeight="1">
      <c r="A72" s="3">
        <v>46033</v>
      </c>
      <c r="B72" t="inlineStr" s="4">
        <is>
          <t>星期日</t>
        </is>
      </c>
      <c r="C72" t="inlineStr" s="4">
        <is>
          <t>奶茶/咖啡</t>
        </is>
      </c>
      <c r="D72" t="inlineStr" s="4">
        <is>
          <t>奶茶/咖啡</t>
        </is>
      </c>
      <c r="E72" s="5"/>
      <c r="F72" s="6"/>
      <c r="G72" s="6"/>
      <c r="H72" s="6">
        <f>IF(AND(F72="",G72=""),"",G72-F72)</f>
      </c>
      <c r="I72" s="4"/>
      <c r="J72" s="5"/>
    </row>
    <row r="73" ht="21" customHeight="1">
      <c r="A73" s="3">
        <v>46033</v>
      </c>
      <c r="B73" t="inlineStr" s="4">
        <is>
          <t>星期日</t>
        </is>
      </c>
      <c r="C73" t="inlineStr" s="4">
        <is>
          <t>其他</t>
        </is>
      </c>
      <c r="D73" t="inlineStr" s="4">
        <is>
          <t>其他</t>
        </is>
      </c>
      <c r="E73" s="5"/>
      <c r="F73" s="6"/>
      <c r="G73" s="6"/>
      <c r="H73" s="6">
        <f>IF(AND(F73="",G73=""),"",G73-F73)</f>
      </c>
      <c r="I73" s="4"/>
      <c r="J73" s="5"/>
    </row>
    <row r="74" ht="21" customHeight="1">
      <c r="A74" s="3">
        <v>46033</v>
      </c>
      <c r="B74" t="inlineStr" s="4">
        <is>
          <t>星期日</t>
        </is>
      </c>
      <c r="C74" t="inlineStr" s="4">
        <is>
          <t>其他</t>
        </is>
      </c>
      <c r="D74" t="inlineStr" s="4">
        <is>
          <t>其他</t>
        </is>
      </c>
      <c r="E74" s="5"/>
      <c r="F74" s="6"/>
      <c r="G74" s="6"/>
      <c r="H74" s="6">
        <f>IF(AND(F74="",G74=""),"",G74-F74)</f>
      </c>
      <c r="I74" s="4"/>
      <c r="J74" s="5"/>
    </row>
    <row r="75" ht="21" customHeight="1">
      <c r="A75" s="3">
        <v>46034</v>
      </c>
      <c r="B75" t="inlineStr" s="4">
        <is>
          <t>星期一</t>
        </is>
      </c>
      <c r="C75" t="inlineStr" s="4">
        <is>
          <t>餐饮</t>
        </is>
      </c>
      <c r="D75" t="inlineStr" s="4">
        <is>
          <t>早餐</t>
        </is>
      </c>
      <c r="E75" s="5"/>
      <c r="F75" s="6"/>
      <c r="G75" s="6"/>
      <c r="H75" s="6">
        <f>IF(AND(F75="",G75=""),"",G75-F75)</f>
      </c>
      <c r="I75" s="4"/>
      <c r="J75" s="5"/>
    </row>
    <row r="76" ht="21" customHeight="1">
      <c r="A76" s="3">
        <v>46034</v>
      </c>
      <c r="B76" t="inlineStr" s="4">
        <is>
          <t>星期一</t>
        </is>
      </c>
      <c r="C76" t="inlineStr" s="4">
        <is>
          <t>餐饮</t>
        </is>
      </c>
      <c r="D76" t="inlineStr" s="4">
        <is>
          <t>中餐</t>
        </is>
      </c>
      <c r="E76" s="5"/>
      <c r="F76" s="6"/>
      <c r="G76" s="6"/>
      <c r="H76" s="6">
        <f>IF(AND(F76="",G76=""),"",G76-F76)</f>
      </c>
      <c r="I76" s="4"/>
      <c r="J76" s="5"/>
    </row>
    <row r="77" ht="21" customHeight="1">
      <c r="A77" s="3">
        <v>46034</v>
      </c>
      <c r="B77" t="inlineStr" s="4">
        <is>
          <t>星期一</t>
        </is>
      </c>
      <c r="C77" t="inlineStr" s="4">
        <is>
          <t>餐饮</t>
        </is>
      </c>
      <c r="D77" t="inlineStr" s="4">
        <is>
          <t>晚餐</t>
        </is>
      </c>
      <c r="E77" s="5"/>
      <c r="F77" s="6"/>
      <c r="G77" s="6"/>
      <c r="H77" s="6">
        <f>IF(AND(F77="",G77=""),"",G77-F77)</f>
      </c>
      <c r="I77" s="4"/>
      <c r="J77" s="5"/>
    </row>
    <row r="78" ht="21" customHeight="1">
      <c r="A78" s="3">
        <v>46034</v>
      </c>
      <c r="B78" t="inlineStr" s="4">
        <is>
          <t>星期一</t>
        </is>
      </c>
      <c r="C78" t="inlineStr" s="4">
        <is>
          <t>奶茶/咖啡</t>
        </is>
      </c>
      <c r="D78" t="inlineStr" s="4">
        <is>
          <t>奶茶/咖啡</t>
        </is>
      </c>
      <c r="E78" s="5"/>
      <c r="F78" s="6"/>
      <c r="G78" s="6"/>
      <c r="H78" s="6">
        <f>IF(AND(F78="",G78=""),"",G78-F78)</f>
      </c>
      <c r="I78" s="4"/>
      <c r="J78" s="5"/>
    </row>
    <row r="79" ht="21" customHeight="1">
      <c r="A79" s="3">
        <v>46034</v>
      </c>
      <c r="B79" t="inlineStr" s="4">
        <is>
          <t>星期一</t>
        </is>
      </c>
      <c r="C79" t="inlineStr" s="4">
        <is>
          <t>其他</t>
        </is>
      </c>
      <c r="D79" t="inlineStr" s="4">
        <is>
          <t>其他</t>
        </is>
      </c>
      <c r="E79" s="5"/>
      <c r="F79" s="6"/>
      <c r="G79" s="6"/>
      <c r="H79" s="6">
        <f>IF(AND(F79="",G79=""),"",G79-F79)</f>
      </c>
      <c r="I79" s="4"/>
      <c r="J79" s="5"/>
    </row>
    <row r="80" ht="21" customHeight="1">
      <c r="A80" s="3">
        <v>46034</v>
      </c>
      <c r="B80" t="inlineStr" s="4">
        <is>
          <t>星期一</t>
        </is>
      </c>
      <c r="C80" t="inlineStr" s="4">
        <is>
          <t>其他</t>
        </is>
      </c>
      <c r="D80" t="inlineStr" s="4">
        <is>
          <t>其他</t>
        </is>
      </c>
      <c r="E80" s="5"/>
      <c r="F80" s="6"/>
      <c r="G80" s="6"/>
      <c r="H80" s="6">
        <f>IF(AND(F80="",G80=""),"",G80-F80)</f>
      </c>
      <c r="I80" s="4"/>
      <c r="J80" s="5"/>
    </row>
    <row r="81" ht="21" customHeight="1">
      <c r="A81" s="3">
        <v>46035</v>
      </c>
      <c r="B81" t="inlineStr" s="4">
        <is>
          <t>星期二</t>
        </is>
      </c>
      <c r="C81" t="inlineStr" s="4">
        <is>
          <t>餐饮</t>
        </is>
      </c>
      <c r="D81" t="inlineStr" s="4">
        <is>
          <t>早餐</t>
        </is>
      </c>
      <c r="E81" s="5"/>
      <c r="F81" s="6"/>
      <c r="G81" s="6"/>
      <c r="H81" s="6">
        <f>IF(AND(F81="",G81=""),"",G81-F81)</f>
      </c>
      <c r="I81" s="4"/>
      <c r="J81" s="5"/>
    </row>
    <row r="82" ht="21" customHeight="1">
      <c r="A82" s="3">
        <v>46035</v>
      </c>
      <c r="B82" t="inlineStr" s="4">
        <is>
          <t>星期二</t>
        </is>
      </c>
      <c r="C82" t="inlineStr" s="4">
        <is>
          <t>餐饮</t>
        </is>
      </c>
      <c r="D82" t="inlineStr" s="4">
        <is>
          <t>中餐</t>
        </is>
      </c>
      <c r="E82" s="5"/>
      <c r="F82" s="6"/>
      <c r="G82" s="6"/>
      <c r="H82" s="6">
        <f>IF(AND(F82="",G82=""),"",G82-F82)</f>
      </c>
      <c r="I82" s="4"/>
      <c r="J82" s="5"/>
    </row>
    <row r="83" ht="21" customHeight="1">
      <c r="A83" s="3">
        <v>46035</v>
      </c>
      <c r="B83" t="inlineStr" s="4">
        <is>
          <t>星期二</t>
        </is>
      </c>
      <c r="C83" t="inlineStr" s="4">
        <is>
          <t>餐饮</t>
        </is>
      </c>
      <c r="D83" t="inlineStr" s="4">
        <is>
          <t>晚餐</t>
        </is>
      </c>
      <c r="E83" s="5"/>
      <c r="F83" s="6"/>
      <c r="G83" s="6"/>
      <c r="H83" s="6">
        <f>IF(AND(F83="",G83=""),"",G83-F83)</f>
      </c>
      <c r="I83" s="4"/>
      <c r="J83" s="5"/>
    </row>
    <row r="84" ht="21" customHeight="1">
      <c r="A84" s="3">
        <v>46035</v>
      </c>
      <c r="B84" t="inlineStr" s="4">
        <is>
          <t>星期二</t>
        </is>
      </c>
      <c r="C84" t="inlineStr" s="4">
        <is>
          <t>奶茶/咖啡</t>
        </is>
      </c>
      <c r="D84" t="inlineStr" s="4">
        <is>
          <t>奶茶/咖啡</t>
        </is>
      </c>
      <c r="E84" s="5"/>
      <c r="F84" s="6"/>
      <c r="G84" s="6"/>
      <c r="H84" s="6">
        <f>IF(AND(F84="",G84=""),"",G84-F84)</f>
      </c>
      <c r="I84" s="4"/>
      <c r="J84" s="5"/>
    </row>
    <row r="85" ht="21" customHeight="1">
      <c r="A85" s="3">
        <v>46035</v>
      </c>
      <c r="B85" t="inlineStr" s="4">
        <is>
          <t>星期二</t>
        </is>
      </c>
      <c r="C85" t="inlineStr" s="4">
        <is>
          <t>其他</t>
        </is>
      </c>
      <c r="D85" t="inlineStr" s="4">
        <is>
          <t>其他</t>
        </is>
      </c>
      <c r="E85" s="5"/>
      <c r="F85" s="6"/>
      <c r="G85" s="6"/>
      <c r="H85" s="6">
        <f>IF(AND(F85="",G85=""),"",G85-F85)</f>
      </c>
      <c r="I85" s="4"/>
      <c r="J85" s="5"/>
    </row>
    <row r="86" ht="21" customHeight="1">
      <c r="A86" s="3">
        <v>46035</v>
      </c>
      <c r="B86" t="inlineStr" s="4">
        <is>
          <t>星期二</t>
        </is>
      </c>
      <c r="C86" t="inlineStr" s="4">
        <is>
          <t>其他</t>
        </is>
      </c>
      <c r="D86" t="inlineStr" s="4">
        <is>
          <t>其他</t>
        </is>
      </c>
      <c r="E86" s="5"/>
      <c r="F86" s="6"/>
      <c r="G86" s="6"/>
      <c r="H86" s="6">
        <f>IF(AND(F86="",G86=""),"",G86-F86)</f>
      </c>
      <c r="I86" s="4"/>
      <c r="J86" s="5"/>
    </row>
    <row r="87" ht="21" customHeight="1">
      <c r="A87" s="3">
        <v>46036</v>
      </c>
      <c r="B87" t="inlineStr" s="4">
        <is>
          <t>星期三</t>
        </is>
      </c>
      <c r="C87" t="inlineStr" s="4">
        <is>
          <t>餐饮</t>
        </is>
      </c>
      <c r="D87" t="inlineStr" s="4">
        <is>
          <t>早餐</t>
        </is>
      </c>
      <c r="E87" s="5"/>
      <c r="F87" s="6"/>
      <c r="G87" s="6"/>
      <c r="H87" s="6">
        <f>IF(AND(F87="",G87=""),"",G87-F87)</f>
      </c>
      <c r="I87" s="4"/>
      <c r="J87" s="5"/>
    </row>
    <row r="88" ht="21" customHeight="1">
      <c r="A88" s="3">
        <v>46036</v>
      </c>
      <c r="B88" t="inlineStr" s="4">
        <is>
          <t>星期三</t>
        </is>
      </c>
      <c r="C88" t="inlineStr" s="4">
        <is>
          <t>餐饮</t>
        </is>
      </c>
      <c r="D88" t="inlineStr" s="4">
        <is>
          <t>中餐</t>
        </is>
      </c>
      <c r="E88" s="5"/>
      <c r="F88" s="6"/>
      <c r="G88" s="6"/>
      <c r="H88" s="6">
        <f>IF(AND(F88="",G88=""),"",G88-F88)</f>
      </c>
      <c r="I88" s="4"/>
      <c r="J88" s="5"/>
    </row>
    <row r="89" ht="21" customHeight="1">
      <c r="A89" s="3">
        <v>46036</v>
      </c>
      <c r="B89" t="inlineStr" s="4">
        <is>
          <t>星期三</t>
        </is>
      </c>
      <c r="C89" t="inlineStr" s="4">
        <is>
          <t>餐饮</t>
        </is>
      </c>
      <c r="D89" t="inlineStr" s="4">
        <is>
          <t>晚餐</t>
        </is>
      </c>
      <c r="E89" s="5"/>
      <c r="F89" s="6"/>
      <c r="G89" s="6"/>
      <c r="H89" s="6">
        <f>IF(AND(F89="",G89=""),"",G89-F89)</f>
      </c>
      <c r="I89" s="4"/>
      <c r="J89" s="5"/>
    </row>
    <row r="90" ht="21" customHeight="1">
      <c r="A90" s="3">
        <v>46036</v>
      </c>
      <c r="B90" t="inlineStr" s="4">
        <is>
          <t>星期三</t>
        </is>
      </c>
      <c r="C90" t="inlineStr" s="4">
        <is>
          <t>奶茶/咖啡</t>
        </is>
      </c>
      <c r="D90" t="inlineStr" s="4">
        <is>
          <t>奶茶/咖啡</t>
        </is>
      </c>
      <c r="E90" s="5"/>
      <c r="F90" s="6"/>
      <c r="G90" s="6"/>
      <c r="H90" s="6">
        <f>IF(AND(F90="",G90=""),"",G90-F90)</f>
      </c>
      <c r="I90" s="4"/>
      <c r="J90" s="5"/>
    </row>
    <row r="91" ht="21" customHeight="1">
      <c r="A91" s="3">
        <v>46036</v>
      </c>
      <c r="B91" t="inlineStr" s="4">
        <is>
          <t>星期三</t>
        </is>
      </c>
      <c r="C91" t="inlineStr" s="4">
        <is>
          <t>其他</t>
        </is>
      </c>
      <c r="D91" t="inlineStr" s="4">
        <is>
          <t>其他</t>
        </is>
      </c>
      <c r="E91" s="5"/>
      <c r="F91" s="6"/>
      <c r="G91" s="6"/>
      <c r="H91" s="6">
        <f>IF(AND(F91="",G91=""),"",G91-F91)</f>
      </c>
      <c r="I91" s="4"/>
      <c r="J91" s="5"/>
    </row>
    <row r="92" ht="21" customHeight="1">
      <c r="A92" s="3">
        <v>46036</v>
      </c>
      <c r="B92" t="inlineStr" s="4">
        <is>
          <t>星期三</t>
        </is>
      </c>
      <c r="C92" t="inlineStr" s="4">
        <is>
          <t>其他</t>
        </is>
      </c>
      <c r="D92" t="inlineStr" s="4">
        <is>
          <t>其他</t>
        </is>
      </c>
      <c r="E92" s="5"/>
      <c r="F92" s="6"/>
      <c r="G92" s="6"/>
      <c r="H92" s="6">
        <f>IF(AND(F92="",G92=""),"",G92-F92)</f>
      </c>
      <c r="I92" s="4"/>
      <c r="J92" s="5"/>
    </row>
    <row r="93" ht="23" customHeight="1">
      <c r="A93" t="inlineStr" s="7">
        <is>
          <t>本周小计</t>
        </is>
      </c>
      <c r="B93" s="7"/>
      <c r="C93" s="7"/>
      <c r="D93" s="7"/>
      <c r="E93" s="7"/>
      <c r="F93" s="8">
        <f>SUMIFS($F:$F,$A:$A,"&gt;="&amp;DATE(2026,1,8),$A:$A,"&lt;="&amp;DATE(2026,1,14))</f>
      </c>
      <c r="G93" s="8">
        <f>SUMIFS($G:$G,$A:$A,"&gt;="&amp;DATE(2026,1,8),$A:$A,"&lt;="&amp;DATE(2026,1,14))</f>
      </c>
      <c r="H93" s="8">
        <f>G93-F93</f>
      </c>
      <c r="I93" s="7"/>
      <c r="J93" s="7"/>
    </row>
    <row r="94" ht="18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ht="18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ht="26" customHeight="1">
      <c r="A96" t="inlineStr" s="2">
        <is>
          <t>2026年1月｜第三周（1月15日 - 1月21日）</t>
        </is>
      </c>
      <c r="B96" s="2"/>
      <c r="C96" s="2"/>
      <c r="D96" s="2"/>
      <c r="E96" s="2"/>
      <c r="F96" s="2"/>
      <c r="G96" s="2"/>
      <c r="H96" s="2"/>
      <c r="I96" s="2"/>
      <c r="J96" s="2"/>
    </row>
    <row r="97" ht="22" customHeight="1">
      <c r="A97" t="inlineStr" s="1">
        <is>
          <t>日期</t>
        </is>
      </c>
      <c r="B97" t="inlineStr" s="1">
        <is>
          <t>星期</t>
        </is>
      </c>
      <c r="C97" t="inlineStr" s="1">
        <is>
          <t>分类</t>
        </is>
      </c>
      <c r="D97" t="inlineStr" s="1">
        <is>
          <t>事项</t>
        </is>
      </c>
      <c r="E97" t="inlineStr" s="1">
        <is>
          <t>详情</t>
        </is>
      </c>
      <c r="F97" t="inlineStr" s="1">
        <is>
          <t>支出金额</t>
        </is>
      </c>
      <c r="G97" t="inlineStr" s="1">
        <is>
          <t>收入金额</t>
        </is>
      </c>
      <c r="H97" t="inlineStr" s="1">
        <is>
          <t>当笔净额</t>
        </is>
      </c>
      <c r="I97" t="inlineStr" s="1">
        <is>
          <t>支付方式</t>
        </is>
      </c>
      <c r="J97" t="inlineStr" s="1">
        <is>
          <t>备注</t>
        </is>
      </c>
    </row>
    <row r="98" ht="21" customHeight="1">
      <c r="A98" s="3">
        <v>46037</v>
      </c>
      <c r="B98" t="inlineStr" s="4">
        <is>
          <t>星期四</t>
        </is>
      </c>
      <c r="C98" t="inlineStr" s="4">
        <is>
          <t>餐饮</t>
        </is>
      </c>
      <c r="D98" t="inlineStr" s="4">
        <is>
          <t>早餐</t>
        </is>
      </c>
      <c r="E98" s="5"/>
      <c r="F98" s="6"/>
      <c r="G98" s="6"/>
      <c r="H98" s="6">
        <f>IF(AND(F98="",G98=""),"",G98-F98)</f>
      </c>
      <c r="I98" s="4"/>
      <c r="J98" s="5"/>
    </row>
    <row r="99" ht="21" customHeight="1">
      <c r="A99" s="3">
        <v>46037</v>
      </c>
      <c r="B99" t="inlineStr" s="4">
        <is>
          <t>星期四</t>
        </is>
      </c>
      <c r="C99" t="inlineStr" s="4">
        <is>
          <t>餐饮</t>
        </is>
      </c>
      <c r="D99" t="inlineStr" s="4">
        <is>
          <t>中餐</t>
        </is>
      </c>
      <c r="E99" s="5"/>
      <c r="F99" s="6"/>
      <c r="G99" s="6"/>
      <c r="H99" s="6">
        <f>IF(AND(F99="",G99=""),"",G99-F99)</f>
      </c>
      <c r="I99" s="4"/>
      <c r="J99" s="5"/>
    </row>
    <row r="100" ht="21" customHeight="1">
      <c r="A100" s="3">
        <v>46037</v>
      </c>
      <c r="B100" t="inlineStr" s="4">
        <is>
          <t>星期四</t>
        </is>
      </c>
      <c r="C100" t="inlineStr" s="4">
        <is>
          <t>餐饮</t>
        </is>
      </c>
      <c r="D100" t="inlineStr" s="4">
        <is>
          <t>晚餐</t>
        </is>
      </c>
      <c r="E100" s="5"/>
      <c r="F100" s="6"/>
      <c r="G100" s="6"/>
      <c r="H100" s="6">
        <f>IF(AND(F100="",G100=""),"",G100-F100)</f>
      </c>
      <c r="I100" s="4"/>
      <c r="J100" s="5"/>
    </row>
    <row r="101" ht="21" customHeight="1">
      <c r="A101" s="3">
        <v>46037</v>
      </c>
      <c r="B101" t="inlineStr" s="4">
        <is>
          <t>星期四</t>
        </is>
      </c>
      <c r="C101" t="inlineStr" s="4">
        <is>
          <t>奶茶/咖啡</t>
        </is>
      </c>
      <c r="D101" t="inlineStr" s="4">
        <is>
          <t>奶茶/咖啡</t>
        </is>
      </c>
      <c r="E101" s="5"/>
      <c r="F101" s="6"/>
      <c r="G101" s="6"/>
      <c r="H101" s="6">
        <f>IF(AND(F101="",G101=""),"",G101-F101)</f>
      </c>
      <c r="I101" s="4"/>
      <c r="J101" s="5"/>
    </row>
    <row r="102" ht="21" customHeight="1">
      <c r="A102" s="3">
        <v>46037</v>
      </c>
      <c r="B102" t="inlineStr" s="4">
        <is>
          <t>星期四</t>
        </is>
      </c>
      <c r="C102" t="inlineStr" s="4">
        <is>
          <t>其他</t>
        </is>
      </c>
      <c r="D102" t="inlineStr" s="4">
        <is>
          <t>其他</t>
        </is>
      </c>
      <c r="E102" s="5"/>
      <c r="F102" s="6"/>
      <c r="G102" s="6"/>
      <c r="H102" s="6">
        <f>IF(AND(F102="",G102=""),"",G102-F102)</f>
      </c>
      <c r="I102" s="4"/>
      <c r="J102" s="5"/>
    </row>
    <row r="103" ht="21" customHeight="1">
      <c r="A103" s="3">
        <v>46037</v>
      </c>
      <c r="B103" t="inlineStr" s="4">
        <is>
          <t>星期四</t>
        </is>
      </c>
      <c r="C103" t="inlineStr" s="4">
        <is>
          <t>其他</t>
        </is>
      </c>
      <c r="D103" t="inlineStr" s="4">
        <is>
          <t>其他</t>
        </is>
      </c>
      <c r="E103" s="5"/>
      <c r="F103" s="6"/>
      <c r="G103" s="6"/>
      <c r="H103" s="6">
        <f>IF(AND(F103="",G103=""),"",G103-F103)</f>
      </c>
      <c r="I103" s="4"/>
      <c r="J103" s="5"/>
    </row>
    <row r="104" ht="21" customHeight="1">
      <c r="A104" s="3">
        <v>46038</v>
      </c>
      <c r="B104" t="inlineStr" s="4">
        <is>
          <t>星期五</t>
        </is>
      </c>
      <c r="C104" t="inlineStr" s="4">
        <is>
          <t>餐饮</t>
        </is>
      </c>
      <c r="D104" t="inlineStr" s="4">
        <is>
          <t>早餐</t>
        </is>
      </c>
      <c r="E104" s="5"/>
      <c r="F104" s="6"/>
      <c r="G104" s="6"/>
      <c r="H104" s="6">
        <f>IF(AND(F104="",G104=""),"",G104-F104)</f>
      </c>
      <c r="I104" s="4"/>
      <c r="J104" s="5"/>
    </row>
    <row r="105" ht="21" customHeight="1">
      <c r="A105" s="3">
        <v>46038</v>
      </c>
      <c r="B105" t="inlineStr" s="4">
        <is>
          <t>星期五</t>
        </is>
      </c>
      <c r="C105" t="inlineStr" s="4">
        <is>
          <t>餐饮</t>
        </is>
      </c>
      <c r="D105" t="inlineStr" s="4">
        <is>
          <t>中餐</t>
        </is>
      </c>
      <c r="E105" s="5"/>
      <c r="F105" s="6"/>
      <c r="G105" s="6"/>
      <c r="H105" s="6">
        <f>IF(AND(F105="",G105=""),"",G105-F105)</f>
      </c>
      <c r="I105" s="4"/>
      <c r="J105" s="5"/>
    </row>
    <row r="106" ht="21" customHeight="1">
      <c r="A106" s="3">
        <v>46038</v>
      </c>
      <c r="B106" t="inlineStr" s="4">
        <is>
          <t>星期五</t>
        </is>
      </c>
      <c r="C106" t="inlineStr" s="4">
        <is>
          <t>餐饮</t>
        </is>
      </c>
      <c r="D106" t="inlineStr" s="4">
        <is>
          <t>晚餐</t>
        </is>
      </c>
      <c r="E106" s="5"/>
      <c r="F106" s="6"/>
      <c r="G106" s="6"/>
      <c r="H106" s="6">
        <f>IF(AND(F106="",G106=""),"",G106-F106)</f>
      </c>
      <c r="I106" s="4"/>
      <c r="J106" s="5"/>
    </row>
    <row r="107" ht="21" customHeight="1">
      <c r="A107" s="3">
        <v>46038</v>
      </c>
      <c r="B107" t="inlineStr" s="4">
        <is>
          <t>星期五</t>
        </is>
      </c>
      <c r="C107" t="inlineStr" s="4">
        <is>
          <t>奶茶/咖啡</t>
        </is>
      </c>
      <c r="D107" t="inlineStr" s="4">
        <is>
          <t>奶茶/咖啡</t>
        </is>
      </c>
      <c r="E107" s="5"/>
      <c r="F107" s="6"/>
      <c r="G107" s="6"/>
      <c r="H107" s="6">
        <f>IF(AND(F107="",G107=""),"",G107-F107)</f>
      </c>
      <c r="I107" s="4"/>
      <c r="J107" s="5"/>
    </row>
    <row r="108" ht="21" customHeight="1">
      <c r="A108" s="3">
        <v>46038</v>
      </c>
      <c r="B108" t="inlineStr" s="4">
        <is>
          <t>星期五</t>
        </is>
      </c>
      <c r="C108" t="inlineStr" s="4">
        <is>
          <t>其他</t>
        </is>
      </c>
      <c r="D108" t="inlineStr" s="4">
        <is>
          <t>其他</t>
        </is>
      </c>
      <c r="E108" s="5"/>
      <c r="F108" s="6"/>
      <c r="G108" s="6"/>
      <c r="H108" s="6">
        <f>IF(AND(F108="",G108=""),"",G108-F108)</f>
      </c>
      <c r="I108" s="4"/>
      <c r="J108" s="5"/>
    </row>
    <row r="109" ht="21" customHeight="1">
      <c r="A109" s="3">
        <v>46038</v>
      </c>
      <c r="B109" t="inlineStr" s="4">
        <is>
          <t>星期五</t>
        </is>
      </c>
      <c r="C109" t="inlineStr" s="4">
        <is>
          <t>其他</t>
        </is>
      </c>
      <c r="D109" t="inlineStr" s="4">
        <is>
          <t>其他</t>
        </is>
      </c>
      <c r="E109" s="5"/>
      <c r="F109" s="6"/>
      <c r="G109" s="6"/>
      <c r="H109" s="6">
        <f>IF(AND(F109="",G109=""),"",G109-F109)</f>
      </c>
      <c r="I109" s="4"/>
      <c r="J109" s="5"/>
    </row>
    <row r="110" ht="21" customHeight="1">
      <c r="A110" s="3">
        <v>46039</v>
      </c>
      <c r="B110" t="inlineStr" s="4">
        <is>
          <t>星期六</t>
        </is>
      </c>
      <c r="C110" t="inlineStr" s="4">
        <is>
          <t>餐饮</t>
        </is>
      </c>
      <c r="D110" t="inlineStr" s="4">
        <is>
          <t>早餐</t>
        </is>
      </c>
      <c r="E110" s="5"/>
      <c r="F110" s="6"/>
      <c r="G110" s="6"/>
      <c r="H110" s="6">
        <f>IF(AND(F110="",G110=""),"",G110-F110)</f>
      </c>
      <c r="I110" s="4"/>
      <c r="J110" s="5"/>
    </row>
    <row r="111" ht="21" customHeight="1">
      <c r="A111" s="3">
        <v>46039</v>
      </c>
      <c r="B111" t="inlineStr" s="4">
        <is>
          <t>星期六</t>
        </is>
      </c>
      <c r="C111" t="inlineStr" s="4">
        <is>
          <t>餐饮</t>
        </is>
      </c>
      <c r="D111" t="inlineStr" s="4">
        <is>
          <t>中餐</t>
        </is>
      </c>
      <c r="E111" s="5"/>
      <c r="F111" s="6"/>
      <c r="G111" s="6"/>
      <c r="H111" s="6">
        <f>IF(AND(F111="",G111=""),"",G111-F111)</f>
      </c>
      <c r="I111" s="4"/>
      <c r="J111" s="5"/>
    </row>
    <row r="112" ht="21" customHeight="1">
      <c r="A112" s="3">
        <v>46039</v>
      </c>
      <c r="B112" t="inlineStr" s="4">
        <is>
          <t>星期六</t>
        </is>
      </c>
      <c r="C112" t="inlineStr" s="4">
        <is>
          <t>餐饮</t>
        </is>
      </c>
      <c r="D112" t="inlineStr" s="4">
        <is>
          <t>晚餐</t>
        </is>
      </c>
      <c r="E112" s="5"/>
      <c r="F112" s="6"/>
      <c r="G112" s="6"/>
      <c r="H112" s="6">
        <f>IF(AND(F112="",G112=""),"",G112-F112)</f>
      </c>
      <c r="I112" s="4"/>
      <c r="J112" s="5"/>
    </row>
    <row r="113" ht="21" customHeight="1">
      <c r="A113" s="3">
        <v>46039</v>
      </c>
      <c r="B113" t="inlineStr" s="4">
        <is>
          <t>星期六</t>
        </is>
      </c>
      <c r="C113" t="inlineStr" s="4">
        <is>
          <t>奶茶/咖啡</t>
        </is>
      </c>
      <c r="D113" t="inlineStr" s="4">
        <is>
          <t>奶茶/咖啡</t>
        </is>
      </c>
      <c r="E113" s="5"/>
      <c r="F113" s="6"/>
      <c r="G113" s="6"/>
      <c r="H113" s="6">
        <f>IF(AND(F113="",G113=""),"",G113-F113)</f>
      </c>
      <c r="I113" s="4"/>
      <c r="J113" s="5"/>
    </row>
    <row r="114" ht="21" customHeight="1">
      <c r="A114" s="3">
        <v>46039</v>
      </c>
      <c r="B114" t="inlineStr" s="4">
        <is>
          <t>星期六</t>
        </is>
      </c>
      <c r="C114" t="inlineStr" s="4">
        <is>
          <t>其他</t>
        </is>
      </c>
      <c r="D114" t="inlineStr" s="4">
        <is>
          <t>其他</t>
        </is>
      </c>
      <c r="E114" s="5"/>
      <c r="F114" s="6"/>
      <c r="G114" s="6"/>
      <c r="H114" s="6">
        <f>IF(AND(F114="",G114=""),"",G114-F114)</f>
      </c>
      <c r="I114" s="4"/>
      <c r="J114" s="5"/>
    </row>
    <row r="115" ht="21" customHeight="1">
      <c r="A115" s="3">
        <v>46039</v>
      </c>
      <c r="B115" t="inlineStr" s="4">
        <is>
          <t>星期六</t>
        </is>
      </c>
      <c r="C115" t="inlineStr" s="4">
        <is>
          <t>其他</t>
        </is>
      </c>
      <c r="D115" t="inlineStr" s="4">
        <is>
          <t>其他</t>
        </is>
      </c>
      <c r="E115" s="5"/>
      <c r="F115" s="6"/>
      <c r="G115" s="6"/>
      <c r="H115" s="6">
        <f>IF(AND(F115="",G115=""),"",G115-F115)</f>
      </c>
      <c r="I115" s="4"/>
      <c r="J115" s="5"/>
    </row>
    <row r="116" ht="21" customHeight="1">
      <c r="A116" s="3">
        <v>46040</v>
      </c>
      <c r="B116" t="inlineStr" s="4">
        <is>
          <t>星期日</t>
        </is>
      </c>
      <c r="C116" t="inlineStr" s="4">
        <is>
          <t>餐饮</t>
        </is>
      </c>
      <c r="D116" t="inlineStr" s="4">
        <is>
          <t>早餐</t>
        </is>
      </c>
      <c r="E116" s="5"/>
      <c r="F116" s="6"/>
      <c r="G116" s="6"/>
      <c r="H116" s="6">
        <f>IF(AND(F116="",G116=""),"",G116-F116)</f>
      </c>
      <c r="I116" s="4"/>
      <c r="J116" s="5"/>
    </row>
    <row r="117" ht="21" customHeight="1">
      <c r="A117" s="3">
        <v>46040</v>
      </c>
      <c r="B117" t="inlineStr" s="4">
        <is>
          <t>星期日</t>
        </is>
      </c>
      <c r="C117" t="inlineStr" s="4">
        <is>
          <t>餐饮</t>
        </is>
      </c>
      <c r="D117" t="inlineStr" s="4">
        <is>
          <t>中餐</t>
        </is>
      </c>
      <c r="E117" s="5"/>
      <c r="F117" s="6"/>
      <c r="G117" s="6"/>
      <c r="H117" s="6">
        <f>IF(AND(F117="",G117=""),"",G117-F117)</f>
      </c>
      <c r="I117" s="4"/>
      <c r="J117" s="5"/>
    </row>
    <row r="118" ht="21" customHeight="1">
      <c r="A118" s="3">
        <v>46040</v>
      </c>
      <c r="B118" t="inlineStr" s="4">
        <is>
          <t>星期日</t>
        </is>
      </c>
      <c r="C118" t="inlineStr" s="4">
        <is>
          <t>餐饮</t>
        </is>
      </c>
      <c r="D118" t="inlineStr" s="4">
        <is>
          <t>晚餐</t>
        </is>
      </c>
      <c r="E118" s="5"/>
      <c r="F118" s="6"/>
      <c r="G118" s="6"/>
      <c r="H118" s="6">
        <f>IF(AND(F118="",G118=""),"",G118-F118)</f>
      </c>
      <c r="I118" s="4"/>
      <c r="J118" s="5"/>
    </row>
    <row r="119" ht="21" customHeight="1">
      <c r="A119" s="3">
        <v>46040</v>
      </c>
      <c r="B119" t="inlineStr" s="4">
        <is>
          <t>星期日</t>
        </is>
      </c>
      <c r="C119" t="inlineStr" s="4">
        <is>
          <t>奶茶/咖啡</t>
        </is>
      </c>
      <c r="D119" t="inlineStr" s="4">
        <is>
          <t>奶茶/咖啡</t>
        </is>
      </c>
      <c r="E119" s="5"/>
      <c r="F119" s="6"/>
      <c r="G119" s="6"/>
      <c r="H119" s="6">
        <f>IF(AND(F119="",G119=""),"",G119-F119)</f>
      </c>
      <c r="I119" s="4"/>
      <c r="J119" s="5"/>
    </row>
    <row r="120" ht="21" customHeight="1">
      <c r="A120" s="3">
        <v>46040</v>
      </c>
      <c r="B120" t="inlineStr" s="4">
        <is>
          <t>星期日</t>
        </is>
      </c>
      <c r="C120" t="inlineStr" s="4">
        <is>
          <t>其他</t>
        </is>
      </c>
      <c r="D120" t="inlineStr" s="4">
        <is>
          <t>其他</t>
        </is>
      </c>
      <c r="E120" s="5"/>
      <c r="F120" s="6"/>
      <c r="G120" s="6"/>
      <c r="H120" s="6">
        <f>IF(AND(F120="",G120=""),"",G120-F120)</f>
      </c>
      <c r="I120" s="4"/>
      <c r="J120" s="5"/>
    </row>
    <row r="121" ht="21" customHeight="1">
      <c r="A121" s="3">
        <v>46040</v>
      </c>
      <c r="B121" t="inlineStr" s="4">
        <is>
          <t>星期日</t>
        </is>
      </c>
      <c r="C121" t="inlineStr" s="4">
        <is>
          <t>其他</t>
        </is>
      </c>
      <c r="D121" t="inlineStr" s="4">
        <is>
          <t>其他</t>
        </is>
      </c>
      <c r="E121" s="5"/>
      <c r="F121" s="6"/>
      <c r="G121" s="6"/>
      <c r="H121" s="6">
        <f>IF(AND(F121="",G121=""),"",G121-F121)</f>
      </c>
      <c r="I121" s="4"/>
      <c r="J121" s="5"/>
    </row>
    <row r="122" ht="21" customHeight="1">
      <c r="A122" s="3">
        <v>46041</v>
      </c>
      <c r="B122" t="inlineStr" s="4">
        <is>
          <t>星期一</t>
        </is>
      </c>
      <c r="C122" t="inlineStr" s="4">
        <is>
          <t>餐饮</t>
        </is>
      </c>
      <c r="D122" t="inlineStr" s="4">
        <is>
          <t>早餐</t>
        </is>
      </c>
      <c r="E122" s="5"/>
      <c r="F122" s="6"/>
      <c r="G122" s="6"/>
      <c r="H122" s="6">
        <f>IF(AND(F122="",G122=""),"",G122-F122)</f>
      </c>
      <c r="I122" s="4"/>
      <c r="J122" s="5"/>
    </row>
    <row r="123" ht="21" customHeight="1">
      <c r="A123" s="3">
        <v>46041</v>
      </c>
      <c r="B123" t="inlineStr" s="4">
        <is>
          <t>星期一</t>
        </is>
      </c>
      <c r="C123" t="inlineStr" s="4">
        <is>
          <t>餐饮</t>
        </is>
      </c>
      <c r="D123" t="inlineStr" s="4">
        <is>
          <t>中餐</t>
        </is>
      </c>
      <c r="E123" s="5"/>
      <c r="F123" s="6"/>
      <c r="G123" s="6"/>
      <c r="H123" s="6">
        <f>IF(AND(F123="",G123=""),"",G123-F123)</f>
      </c>
      <c r="I123" s="4"/>
      <c r="J123" s="5"/>
    </row>
    <row r="124" ht="21" customHeight="1">
      <c r="A124" s="3">
        <v>46041</v>
      </c>
      <c r="B124" t="inlineStr" s="4">
        <is>
          <t>星期一</t>
        </is>
      </c>
      <c r="C124" t="inlineStr" s="4">
        <is>
          <t>餐饮</t>
        </is>
      </c>
      <c r="D124" t="inlineStr" s="4">
        <is>
          <t>晚餐</t>
        </is>
      </c>
      <c r="E124" s="5"/>
      <c r="F124" s="6"/>
      <c r="G124" s="6"/>
      <c r="H124" s="6">
        <f>IF(AND(F124="",G124=""),"",G124-F124)</f>
      </c>
      <c r="I124" s="4"/>
      <c r="J124" s="5"/>
    </row>
    <row r="125" ht="21" customHeight="1">
      <c r="A125" s="3">
        <v>46041</v>
      </c>
      <c r="B125" t="inlineStr" s="4">
        <is>
          <t>星期一</t>
        </is>
      </c>
      <c r="C125" t="inlineStr" s="4">
        <is>
          <t>奶茶/咖啡</t>
        </is>
      </c>
      <c r="D125" t="inlineStr" s="4">
        <is>
          <t>奶茶/咖啡</t>
        </is>
      </c>
      <c r="E125" s="5"/>
      <c r="F125" s="6"/>
      <c r="G125" s="6"/>
      <c r="H125" s="6">
        <f>IF(AND(F125="",G125=""),"",G125-F125)</f>
      </c>
      <c r="I125" s="4"/>
      <c r="J125" s="5"/>
    </row>
    <row r="126" ht="21" customHeight="1">
      <c r="A126" s="3">
        <v>46041</v>
      </c>
      <c r="B126" t="inlineStr" s="4">
        <is>
          <t>星期一</t>
        </is>
      </c>
      <c r="C126" t="inlineStr" s="4">
        <is>
          <t>其他</t>
        </is>
      </c>
      <c r="D126" t="inlineStr" s="4">
        <is>
          <t>其他</t>
        </is>
      </c>
      <c r="E126" s="5"/>
      <c r="F126" s="6"/>
      <c r="G126" s="6"/>
      <c r="H126" s="6">
        <f>IF(AND(F126="",G126=""),"",G126-F126)</f>
      </c>
      <c r="I126" s="4"/>
      <c r="J126" s="5"/>
    </row>
    <row r="127" ht="21" customHeight="1">
      <c r="A127" s="3">
        <v>46041</v>
      </c>
      <c r="B127" t="inlineStr" s="4">
        <is>
          <t>星期一</t>
        </is>
      </c>
      <c r="C127" t="inlineStr" s="4">
        <is>
          <t>其他</t>
        </is>
      </c>
      <c r="D127" t="inlineStr" s="4">
        <is>
          <t>其他</t>
        </is>
      </c>
      <c r="E127" s="5"/>
      <c r="F127" s="6"/>
      <c r="G127" s="6"/>
      <c r="H127" s="6">
        <f>IF(AND(F127="",G127=""),"",G127-F127)</f>
      </c>
      <c r="I127" s="4"/>
      <c r="J127" s="5"/>
    </row>
    <row r="128" ht="21" customHeight="1">
      <c r="A128" s="3">
        <v>46042</v>
      </c>
      <c r="B128" t="inlineStr" s="4">
        <is>
          <t>星期二</t>
        </is>
      </c>
      <c r="C128" t="inlineStr" s="4">
        <is>
          <t>餐饮</t>
        </is>
      </c>
      <c r="D128" t="inlineStr" s="4">
        <is>
          <t>早餐</t>
        </is>
      </c>
      <c r="E128" s="5"/>
      <c r="F128" s="6"/>
      <c r="G128" s="6"/>
      <c r="H128" s="6">
        <f>IF(AND(F128="",G128=""),"",G128-F128)</f>
      </c>
      <c r="I128" s="4"/>
      <c r="J128" s="5"/>
    </row>
    <row r="129" ht="21" customHeight="1">
      <c r="A129" s="3">
        <v>46042</v>
      </c>
      <c r="B129" t="inlineStr" s="4">
        <is>
          <t>星期二</t>
        </is>
      </c>
      <c r="C129" t="inlineStr" s="4">
        <is>
          <t>餐饮</t>
        </is>
      </c>
      <c r="D129" t="inlineStr" s="4">
        <is>
          <t>中餐</t>
        </is>
      </c>
      <c r="E129" s="5"/>
      <c r="F129" s="6"/>
      <c r="G129" s="6"/>
      <c r="H129" s="6">
        <f>IF(AND(F129="",G129=""),"",G129-F129)</f>
      </c>
      <c r="I129" s="4"/>
      <c r="J129" s="5"/>
    </row>
    <row r="130" ht="21" customHeight="1">
      <c r="A130" s="3">
        <v>46042</v>
      </c>
      <c r="B130" t="inlineStr" s="4">
        <is>
          <t>星期二</t>
        </is>
      </c>
      <c r="C130" t="inlineStr" s="4">
        <is>
          <t>餐饮</t>
        </is>
      </c>
      <c r="D130" t="inlineStr" s="4">
        <is>
          <t>晚餐</t>
        </is>
      </c>
      <c r="E130" s="5"/>
      <c r="F130" s="6"/>
      <c r="G130" s="6"/>
      <c r="H130" s="6">
        <f>IF(AND(F130="",G130=""),"",G130-F130)</f>
      </c>
      <c r="I130" s="4"/>
      <c r="J130" s="5"/>
    </row>
    <row r="131" ht="21" customHeight="1">
      <c r="A131" s="3">
        <v>46042</v>
      </c>
      <c r="B131" t="inlineStr" s="4">
        <is>
          <t>星期二</t>
        </is>
      </c>
      <c r="C131" t="inlineStr" s="4">
        <is>
          <t>奶茶/咖啡</t>
        </is>
      </c>
      <c r="D131" t="inlineStr" s="4">
        <is>
          <t>奶茶/咖啡</t>
        </is>
      </c>
      <c r="E131" s="5"/>
      <c r="F131" s="6"/>
      <c r="G131" s="6"/>
      <c r="H131" s="6">
        <f>IF(AND(F131="",G131=""),"",G131-F131)</f>
      </c>
      <c r="I131" s="4"/>
      <c r="J131" s="5"/>
    </row>
    <row r="132" ht="21" customHeight="1">
      <c r="A132" s="3">
        <v>46042</v>
      </c>
      <c r="B132" t="inlineStr" s="4">
        <is>
          <t>星期二</t>
        </is>
      </c>
      <c r="C132" t="inlineStr" s="4">
        <is>
          <t>其他</t>
        </is>
      </c>
      <c r="D132" t="inlineStr" s="4">
        <is>
          <t>其他</t>
        </is>
      </c>
      <c r="E132" s="5"/>
      <c r="F132" s="6"/>
      <c r="G132" s="6"/>
      <c r="H132" s="6">
        <f>IF(AND(F132="",G132=""),"",G132-F132)</f>
      </c>
      <c r="I132" s="4"/>
      <c r="J132" s="5"/>
    </row>
    <row r="133" ht="21" customHeight="1">
      <c r="A133" s="3">
        <v>46042</v>
      </c>
      <c r="B133" t="inlineStr" s="4">
        <is>
          <t>星期二</t>
        </is>
      </c>
      <c r="C133" t="inlineStr" s="4">
        <is>
          <t>其他</t>
        </is>
      </c>
      <c r="D133" t="inlineStr" s="4">
        <is>
          <t>其他</t>
        </is>
      </c>
      <c r="E133" s="5"/>
      <c r="F133" s="6"/>
      <c r="G133" s="6"/>
      <c r="H133" s="6">
        <f>IF(AND(F133="",G133=""),"",G133-F133)</f>
      </c>
      <c r="I133" s="4"/>
      <c r="J133" s="5"/>
    </row>
    <row r="134" ht="21" customHeight="1">
      <c r="A134" s="3">
        <v>46043</v>
      </c>
      <c r="B134" t="inlineStr" s="4">
        <is>
          <t>星期三</t>
        </is>
      </c>
      <c r="C134" t="inlineStr" s="4">
        <is>
          <t>餐饮</t>
        </is>
      </c>
      <c r="D134" t="inlineStr" s="4">
        <is>
          <t>早餐</t>
        </is>
      </c>
      <c r="E134" s="5"/>
      <c r="F134" s="6"/>
      <c r="G134" s="6"/>
      <c r="H134" s="6">
        <f>IF(AND(F134="",G134=""),"",G134-F134)</f>
      </c>
      <c r="I134" s="4"/>
      <c r="J134" s="5"/>
    </row>
    <row r="135" ht="21" customHeight="1">
      <c r="A135" s="3">
        <v>46043</v>
      </c>
      <c r="B135" t="inlineStr" s="4">
        <is>
          <t>星期三</t>
        </is>
      </c>
      <c r="C135" t="inlineStr" s="4">
        <is>
          <t>餐饮</t>
        </is>
      </c>
      <c r="D135" t="inlineStr" s="4">
        <is>
          <t>中餐</t>
        </is>
      </c>
      <c r="E135" s="5"/>
      <c r="F135" s="6"/>
      <c r="G135" s="6"/>
      <c r="H135" s="6">
        <f>IF(AND(F135="",G135=""),"",G135-F135)</f>
      </c>
      <c r="I135" s="4"/>
      <c r="J135" s="5"/>
    </row>
    <row r="136" ht="21" customHeight="1">
      <c r="A136" s="3">
        <v>46043</v>
      </c>
      <c r="B136" t="inlineStr" s="4">
        <is>
          <t>星期三</t>
        </is>
      </c>
      <c r="C136" t="inlineStr" s="4">
        <is>
          <t>餐饮</t>
        </is>
      </c>
      <c r="D136" t="inlineStr" s="4">
        <is>
          <t>晚餐</t>
        </is>
      </c>
      <c r="E136" s="5"/>
      <c r="F136" s="6"/>
      <c r="G136" s="6"/>
      <c r="H136" s="6">
        <f>IF(AND(F136="",G136=""),"",G136-F136)</f>
      </c>
      <c r="I136" s="4"/>
      <c r="J136" s="5"/>
    </row>
    <row r="137" ht="21" customHeight="1">
      <c r="A137" s="3">
        <v>46043</v>
      </c>
      <c r="B137" t="inlineStr" s="4">
        <is>
          <t>星期三</t>
        </is>
      </c>
      <c r="C137" t="inlineStr" s="4">
        <is>
          <t>奶茶/咖啡</t>
        </is>
      </c>
      <c r="D137" t="inlineStr" s="4">
        <is>
          <t>奶茶/咖啡</t>
        </is>
      </c>
      <c r="E137" s="5"/>
      <c r="F137" s="6"/>
      <c r="G137" s="6"/>
      <c r="H137" s="6">
        <f>IF(AND(F137="",G137=""),"",G137-F137)</f>
      </c>
      <c r="I137" s="4"/>
      <c r="J137" s="5"/>
    </row>
    <row r="138" ht="21" customHeight="1">
      <c r="A138" s="3">
        <v>46043</v>
      </c>
      <c r="B138" t="inlineStr" s="4">
        <is>
          <t>星期三</t>
        </is>
      </c>
      <c r="C138" t="inlineStr" s="4">
        <is>
          <t>其他</t>
        </is>
      </c>
      <c r="D138" t="inlineStr" s="4">
        <is>
          <t>其他</t>
        </is>
      </c>
      <c r="E138" s="5"/>
      <c r="F138" s="6"/>
      <c r="G138" s="6"/>
      <c r="H138" s="6">
        <f>IF(AND(F138="",G138=""),"",G138-F138)</f>
      </c>
      <c r="I138" s="4"/>
      <c r="J138" s="5"/>
    </row>
    <row r="139" ht="21" customHeight="1">
      <c r="A139" s="3">
        <v>46043</v>
      </c>
      <c r="B139" t="inlineStr" s="4">
        <is>
          <t>星期三</t>
        </is>
      </c>
      <c r="C139" t="inlineStr" s="4">
        <is>
          <t>其他</t>
        </is>
      </c>
      <c r="D139" t="inlineStr" s="4">
        <is>
          <t>其他</t>
        </is>
      </c>
      <c r="E139" s="5"/>
      <c r="F139" s="6"/>
      <c r="G139" s="6"/>
      <c r="H139" s="6">
        <f>IF(AND(F139="",G139=""),"",G139-F139)</f>
      </c>
      <c r="I139" s="4"/>
      <c r="J139" s="5"/>
    </row>
    <row r="140" ht="23" customHeight="1">
      <c r="A140" t="inlineStr" s="7">
        <is>
          <t>本周小计</t>
        </is>
      </c>
      <c r="B140" s="7"/>
      <c r="C140" s="7"/>
      <c r="D140" s="7"/>
      <c r="E140" s="7"/>
      <c r="F140" s="8">
        <f>SUMIFS($F:$F,$A:$A,"&gt;="&amp;DATE(2026,1,15),$A:$A,"&lt;="&amp;DATE(2026,1,21))</f>
      </c>
      <c r="G140" s="8">
        <f>SUMIFS($G:$G,$A:$A,"&gt;="&amp;DATE(2026,1,15),$A:$A,"&lt;="&amp;DATE(2026,1,21))</f>
      </c>
      <c r="H140" s="8">
        <f>G140-F140</f>
      </c>
      <c r="I140" s="7"/>
      <c r="J140" s="7"/>
    </row>
    <row r="141" ht="18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ht="18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ht="26" customHeight="1">
      <c r="A143" t="inlineStr" s="2">
        <is>
          <t>2026年1月｜第四周（1月22日 - 1月28日）</t>
        </is>
      </c>
      <c r="B143" s="2"/>
      <c r="C143" s="2"/>
      <c r="D143" s="2"/>
      <c r="E143" s="2"/>
      <c r="F143" s="2"/>
      <c r="G143" s="2"/>
      <c r="H143" s="2"/>
      <c r="I143" s="2"/>
      <c r="J143" s="2"/>
    </row>
    <row r="144" ht="22" customHeight="1">
      <c r="A144" t="inlineStr" s="1">
        <is>
          <t>日期</t>
        </is>
      </c>
      <c r="B144" t="inlineStr" s="1">
        <is>
          <t>星期</t>
        </is>
      </c>
      <c r="C144" t="inlineStr" s="1">
        <is>
          <t>分类</t>
        </is>
      </c>
      <c r="D144" t="inlineStr" s="1">
        <is>
          <t>事项</t>
        </is>
      </c>
      <c r="E144" t="inlineStr" s="1">
        <is>
          <t>详情</t>
        </is>
      </c>
      <c r="F144" t="inlineStr" s="1">
        <is>
          <t>支出金额</t>
        </is>
      </c>
      <c r="G144" t="inlineStr" s="1">
        <is>
          <t>收入金额</t>
        </is>
      </c>
      <c r="H144" t="inlineStr" s="1">
        <is>
          <t>当笔净额</t>
        </is>
      </c>
      <c r="I144" t="inlineStr" s="1">
        <is>
          <t>支付方式</t>
        </is>
      </c>
      <c r="J144" t="inlineStr" s="1">
        <is>
          <t>备注</t>
        </is>
      </c>
    </row>
    <row r="145" ht="21" customHeight="1">
      <c r="A145" s="3">
        <v>46044</v>
      </c>
      <c r="B145" t="inlineStr" s="4">
        <is>
          <t>星期四</t>
        </is>
      </c>
      <c r="C145" t="inlineStr" s="4">
        <is>
          <t>餐饮</t>
        </is>
      </c>
      <c r="D145" t="inlineStr" s="4">
        <is>
          <t>早餐</t>
        </is>
      </c>
      <c r="E145" s="5"/>
      <c r="F145" s="6"/>
      <c r="G145" s="6"/>
      <c r="H145" s="6">
        <f>IF(AND(F145="",G145=""),"",G145-F145)</f>
      </c>
      <c r="I145" s="4"/>
      <c r="J145" s="5"/>
    </row>
    <row r="146" ht="21" customHeight="1">
      <c r="A146" s="3">
        <v>46044</v>
      </c>
      <c r="B146" t="inlineStr" s="4">
        <is>
          <t>星期四</t>
        </is>
      </c>
      <c r="C146" t="inlineStr" s="4">
        <is>
          <t>餐饮</t>
        </is>
      </c>
      <c r="D146" t="inlineStr" s="4">
        <is>
          <t>中餐</t>
        </is>
      </c>
      <c r="E146" s="5"/>
      <c r="F146" s="6"/>
      <c r="G146" s="6"/>
      <c r="H146" s="6">
        <f>IF(AND(F146="",G146=""),"",G146-F146)</f>
      </c>
      <c r="I146" s="4"/>
      <c r="J146" s="5"/>
    </row>
    <row r="147" ht="21" customHeight="1">
      <c r="A147" s="3">
        <v>46044</v>
      </c>
      <c r="B147" t="inlineStr" s="4">
        <is>
          <t>星期四</t>
        </is>
      </c>
      <c r="C147" t="inlineStr" s="4">
        <is>
          <t>餐饮</t>
        </is>
      </c>
      <c r="D147" t="inlineStr" s="4">
        <is>
          <t>晚餐</t>
        </is>
      </c>
      <c r="E147" s="5"/>
      <c r="F147" s="6"/>
      <c r="G147" s="6"/>
      <c r="H147" s="6">
        <f>IF(AND(F147="",G147=""),"",G147-F147)</f>
      </c>
      <c r="I147" s="4"/>
      <c r="J147" s="5"/>
    </row>
    <row r="148" ht="21" customHeight="1">
      <c r="A148" s="3">
        <v>46044</v>
      </c>
      <c r="B148" t="inlineStr" s="4">
        <is>
          <t>星期四</t>
        </is>
      </c>
      <c r="C148" t="inlineStr" s="4">
        <is>
          <t>奶茶/咖啡</t>
        </is>
      </c>
      <c r="D148" t="inlineStr" s="4">
        <is>
          <t>奶茶/咖啡</t>
        </is>
      </c>
      <c r="E148" s="5"/>
      <c r="F148" s="6"/>
      <c r="G148" s="6"/>
      <c r="H148" s="6">
        <f>IF(AND(F148="",G148=""),"",G148-F148)</f>
      </c>
      <c r="I148" s="4"/>
      <c r="J148" s="5"/>
    </row>
    <row r="149" ht="21" customHeight="1">
      <c r="A149" s="3">
        <v>46044</v>
      </c>
      <c r="B149" t="inlineStr" s="4">
        <is>
          <t>星期四</t>
        </is>
      </c>
      <c r="C149" t="inlineStr" s="4">
        <is>
          <t>其他</t>
        </is>
      </c>
      <c r="D149" t="inlineStr" s="4">
        <is>
          <t>其他</t>
        </is>
      </c>
      <c r="E149" s="5"/>
      <c r="F149" s="6"/>
      <c r="G149" s="6"/>
      <c r="H149" s="6">
        <f>IF(AND(F149="",G149=""),"",G149-F149)</f>
      </c>
      <c r="I149" s="4"/>
      <c r="J149" s="5"/>
    </row>
    <row r="150" ht="21" customHeight="1">
      <c r="A150" s="3">
        <v>46044</v>
      </c>
      <c r="B150" t="inlineStr" s="4">
        <is>
          <t>星期四</t>
        </is>
      </c>
      <c r="C150" t="inlineStr" s="4">
        <is>
          <t>其他</t>
        </is>
      </c>
      <c r="D150" t="inlineStr" s="4">
        <is>
          <t>其他</t>
        </is>
      </c>
      <c r="E150" s="5"/>
      <c r="F150" s="6"/>
      <c r="G150" s="6"/>
      <c r="H150" s="6">
        <f>IF(AND(F150="",G150=""),"",G150-F150)</f>
      </c>
      <c r="I150" s="4"/>
      <c r="J150" s="5"/>
    </row>
    <row r="151" ht="21" customHeight="1">
      <c r="A151" s="3">
        <v>46045</v>
      </c>
      <c r="B151" t="inlineStr" s="4">
        <is>
          <t>星期五</t>
        </is>
      </c>
      <c r="C151" t="inlineStr" s="4">
        <is>
          <t>餐饮</t>
        </is>
      </c>
      <c r="D151" t="inlineStr" s="4">
        <is>
          <t>早餐</t>
        </is>
      </c>
      <c r="E151" s="5"/>
      <c r="F151" s="6"/>
      <c r="G151" s="6"/>
      <c r="H151" s="6">
        <f>IF(AND(F151="",G151=""),"",G151-F151)</f>
      </c>
      <c r="I151" s="4"/>
      <c r="J151" s="5"/>
    </row>
    <row r="152" ht="21" customHeight="1">
      <c r="A152" s="3">
        <v>46045</v>
      </c>
      <c r="B152" t="inlineStr" s="4">
        <is>
          <t>星期五</t>
        </is>
      </c>
      <c r="C152" t="inlineStr" s="4">
        <is>
          <t>餐饮</t>
        </is>
      </c>
      <c r="D152" t="inlineStr" s="4">
        <is>
          <t>中餐</t>
        </is>
      </c>
      <c r="E152" s="5"/>
      <c r="F152" s="6"/>
      <c r="G152" s="6"/>
      <c r="H152" s="6">
        <f>IF(AND(F152="",G152=""),"",G152-F152)</f>
      </c>
      <c r="I152" s="4"/>
      <c r="J152" s="5"/>
    </row>
    <row r="153" ht="21" customHeight="1">
      <c r="A153" s="3">
        <v>46045</v>
      </c>
      <c r="B153" t="inlineStr" s="4">
        <is>
          <t>星期五</t>
        </is>
      </c>
      <c r="C153" t="inlineStr" s="4">
        <is>
          <t>餐饮</t>
        </is>
      </c>
      <c r="D153" t="inlineStr" s="4">
        <is>
          <t>晚餐</t>
        </is>
      </c>
      <c r="E153" s="5"/>
      <c r="F153" s="6"/>
      <c r="G153" s="6"/>
      <c r="H153" s="6">
        <f>IF(AND(F153="",G153=""),"",G153-F153)</f>
      </c>
      <c r="I153" s="4"/>
      <c r="J153" s="5"/>
    </row>
    <row r="154" ht="21" customHeight="1">
      <c r="A154" s="3">
        <v>46045</v>
      </c>
      <c r="B154" t="inlineStr" s="4">
        <is>
          <t>星期五</t>
        </is>
      </c>
      <c r="C154" t="inlineStr" s="4">
        <is>
          <t>奶茶/咖啡</t>
        </is>
      </c>
      <c r="D154" t="inlineStr" s="4">
        <is>
          <t>奶茶/咖啡</t>
        </is>
      </c>
      <c r="E154" s="5"/>
      <c r="F154" s="6"/>
      <c r="G154" s="6"/>
      <c r="H154" s="6">
        <f>IF(AND(F154="",G154=""),"",G154-F154)</f>
      </c>
      <c r="I154" s="4"/>
      <c r="J154" s="5"/>
    </row>
    <row r="155" ht="21" customHeight="1">
      <c r="A155" s="3">
        <v>46045</v>
      </c>
      <c r="B155" t="inlineStr" s="4">
        <is>
          <t>星期五</t>
        </is>
      </c>
      <c r="C155" t="inlineStr" s="4">
        <is>
          <t>其他</t>
        </is>
      </c>
      <c r="D155" t="inlineStr" s="4">
        <is>
          <t>其他</t>
        </is>
      </c>
      <c r="E155" s="5"/>
      <c r="F155" s="6"/>
      <c r="G155" s="6"/>
      <c r="H155" s="6">
        <f>IF(AND(F155="",G155=""),"",G155-F155)</f>
      </c>
      <c r="I155" s="4"/>
      <c r="J155" s="5"/>
    </row>
    <row r="156" ht="21" customHeight="1">
      <c r="A156" s="3">
        <v>46045</v>
      </c>
      <c r="B156" t="inlineStr" s="4">
        <is>
          <t>星期五</t>
        </is>
      </c>
      <c r="C156" t="inlineStr" s="4">
        <is>
          <t>其他</t>
        </is>
      </c>
      <c r="D156" t="inlineStr" s="4">
        <is>
          <t>其他</t>
        </is>
      </c>
      <c r="E156" s="5"/>
      <c r="F156" s="6"/>
      <c r="G156" s="6"/>
      <c r="H156" s="6">
        <f>IF(AND(F156="",G156=""),"",G156-F156)</f>
      </c>
      <c r="I156" s="4"/>
      <c r="J156" s="5"/>
    </row>
    <row r="157" ht="21" customHeight="1">
      <c r="A157" s="3">
        <v>46046</v>
      </c>
      <c r="B157" t="inlineStr" s="4">
        <is>
          <t>星期六</t>
        </is>
      </c>
      <c r="C157" t="inlineStr" s="4">
        <is>
          <t>餐饮</t>
        </is>
      </c>
      <c r="D157" t="inlineStr" s="4">
        <is>
          <t>早餐</t>
        </is>
      </c>
      <c r="E157" s="5"/>
      <c r="F157" s="6"/>
      <c r="G157" s="6"/>
      <c r="H157" s="6">
        <f>IF(AND(F157="",G157=""),"",G157-F157)</f>
      </c>
      <c r="I157" s="4"/>
      <c r="J157" s="5"/>
    </row>
    <row r="158" ht="21" customHeight="1">
      <c r="A158" s="3">
        <v>46046</v>
      </c>
      <c r="B158" t="inlineStr" s="4">
        <is>
          <t>星期六</t>
        </is>
      </c>
      <c r="C158" t="inlineStr" s="4">
        <is>
          <t>餐饮</t>
        </is>
      </c>
      <c r="D158" t="inlineStr" s="4">
        <is>
          <t>中餐</t>
        </is>
      </c>
      <c r="E158" s="5"/>
      <c r="F158" s="6"/>
      <c r="G158" s="6"/>
      <c r="H158" s="6">
        <f>IF(AND(F158="",G158=""),"",G158-F158)</f>
      </c>
      <c r="I158" s="4"/>
      <c r="J158" s="5"/>
    </row>
    <row r="159" ht="21" customHeight="1">
      <c r="A159" s="3">
        <v>46046</v>
      </c>
      <c r="B159" t="inlineStr" s="4">
        <is>
          <t>星期六</t>
        </is>
      </c>
      <c r="C159" t="inlineStr" s="4">
        <is>
          <t>餐饮</t>
        </is>
      </c>
      <c r="D159" t="inlineStr" s="4">
        <is>
          <t>晚餐</t>
        </is>
      </c>
      <c r="E159" s="5"/>
      <c r="F159" s="6"/>
      <c r="G159" s="6"/>
      <c r="H159" s="6">
        <f>IF(AND(F159="",G159=""),"",G159-F159)</f>
      </c>
      <c r="I159" s="4"/>
      <c r="J159" s="5"/>
    </row>
    <row r="160" ht="21" customHeight="1">
      <c r="A160" s="3">
        <v>46046</v>
      </c>
      <c r="B160" t="inlineStr" s="4">
        <is>
          <t>星期六</t>
        </is>
      </c>
      <c r="C160" t="inlineStr" s="4">
        <is>
          <t>奶茶/咖啡</t>
        </is>
      </c>
      <c r="D160" t="inlineStr" s="4">
        <is>
          <t>奶茶/咖啡</t>
        </is>
      </c>
      <c r="E160" s="5"/>
      <c r="F160" s="6"/>
      <c r="G160" s="6"/>
      <c r="H160" s="6">
        <f>IF(AND(F160="",G160=""),"",G160-F160)</f>
      </c>
      <c r="I160" s="4"/>
      <c r="J160" s="5"/>
    </row>
    <row r="161" ht="21" customHeight="1">
      <c r="A161" s="3">
        <v>46046</v>
      </c>
      <c r="B161" t="inlineStr" s="4">
        <is>
          <t>星期六</t>
        </is>
      </c>
      <c r="C161" t="inlineStr" s="4">
        <is>
          <t>其他</t>
        </is>
      </c>
      <c r="D161" t="inlineStr" s="4">
        <is>
          <t>其他</t>
        </is>
      </c>
      <c r="E161" s="5"/>
      <c r="F161" s="6"/>
      <c r="G161" s="6"/>
      <c r="H161" s="6">
        <f>IF(AND(F161="",G161=""),"",G161-F161)</f>
      </c>
      <c r="I161" s="4"/>
      <c r="J161" s="5"/>
    </row>
    <row r="162" ht="21" customHeight="1">
      <c r="A162" s="3">
        <v>46046</v>
      </c>
      <c r="B162" t="inlineStr" s="4">
        <is>
          <t>星期六</t>
        </is>
      </c>
      <c r="C162" t="inlineStr" s="4">
        <is>
          <t>其他</t>
        </is>
      </c>
      <c r="D162" t="inlineStr" s="4">
        <is>
          <t>其他</t>
        </is>
      </c>
      <c r="E162" s="5"/>
      <c r="F162" s="6"/>
      <c r="G162" s="6"/>
      <c r="H162" s="6">
        <f>IF(AND(F162="",G162=""),"",G162-F162)</f>
      </c>
      <c r="I162" s="4"/>
      <c r="J162" s="5"/>
    </row>
    <row r="163" ht="21" customHeight="1">
      <c r="A163" s="3">
        <v>46047</v>
      </c>
      <c r="B163" t="inlineStr" s="4">
        <is>
          <t>星期日</t>
        </is>
      </c>
      <c r="C163" t="inlineStr" s="4">
        <is>
          <t>餐饮</t>
        </is>
      </c>
      <c r="D163" t="inlineStr" s="4">
        <is>
          <t>早餐</t>
        </is>
      </c>
      <c r="E163" s="5"/>
      <c r="F163" s="6"/>
      <c r="G163" s="6"/>
      <c r="H163" s="6">
        <f>IF(AND(F163="",G163=""),"",G163-F163)</f>
      </c>
      <c r="I163" s="4"/>
      <c r="J163" s="5"/>
    </row>
    <row r="164" ht="21" customHeight="1">
      <c r="A164" s="3">
        <v>46047</v>
      </c>
      <c r="B164" t="inlineStr" s="4">
        <is>
          <t>星期日</t>
        </is>
      </c>
      <c r="C164" t="inlineStr" s="4">
        <is>
          <t>餐饮</t>
        </is>
      </c>
      <c r="D164" t="inlineStr" s="4">
        <is>
          <t>中餐</t>
        </is>
      </c>
      <c r="E164" s="5"/>
      <c r="F164" s="6"/>
      <c r="G164" s="6"/>
      <c r="H164" s="6">
        <f>IF(AND(F164="",G164=""),"",G164-F164)</f>
      </c>
      <c r="I164" s="4"/>
      <c r="J164" s="5"/>
    </row>
    <row r="165" ht="21" customHeight="1">
      <c r="A165" s="3">
        <v>46047</v>
      </c>
      <c r="B165" t="inlineStr" s="4">
        <is>
          <t>星期日</t>
        </is>
      </c>
      <c r="C165" t="inlineStr" s="4">
        <is>
          <t>餐饮</t>
        </is>
      </c>
      <c r="D165" t="inlineStr" s="4">
        <is>
          <t>晚餐</t>
        </is>
      </c>
      <c r="E165" s="5"/>
      <c r="F165" s="6"/>
      <c r="G165" s="6"/>
      <c r="H165" s="6">
        <f>IF(AND(F165="",G165=""),"",G165-F165)</f>
      </c>
      <c r="I165" s="4"/>
      <c r="J165" s="5"/>
    </row>
    <row r="166" ht="21" customHeight="1">
      <c r="A166" s="3">
        <v>46047</v>
      </c>
      <c r="B166" t="inlineStr" s="4">
        <is>
          <t>星期日</t>
        </is>
      </c>
      <c r="C166" t="inlineStr" s="4">
        <is>
          <t>奶茶/咖啡</t>
        </is>
      </c>
      <c r="D166" t="inlineStr" s="4">
        <is>
          <t>奶茶/咖啡</t>
        </is>
      </c>
      <c r="E166" s="5"/>
      <c r="F166" s="6"/>
      <c r="G166" s="6"/>
      <c r="H166" s="6">
        <f>IF(AND(F166="",G166=""),"",G166-F166)</f>
      </c>
      <c r="I166" s="4"/>
      <c r="J166" s="5"/>
    </row>
    <row r="167" ht="21" customHeight="1">
      <c r="A167" s="3">
        <v>46047</v>
      </c>
      <c r="B167" t="inlineStr" s="4">
        <is>
          <t>星期日</t>
        </is>
      </c>
      <c r="C167" t="inlineStr" s="4">
        <is>
          <t>其他</t>
        </is>
      </c>
      <c r="D167" t="inlineStr" s="4">
        <is>
          <t>其他</t>
        </is>
      </c>
      <c r="E167" s="5"/>
      <c r="F167" s="6"/>
      <c r="G167" s="6"/>
      <c r="H167" s="6">
        <f>IF(AND(F167="",G167=""),"",G167-F167)</f>
      </c>
      <c r="I167" s="4"/>
      <c r="J167" s="5"/>
    </row>
    <row r="168" ht="21" customHeight="1">
      <c r="A168" s="3">
        <v>46047</v>
      </c>
      <c r="B168" t="inlineStr" s="4">
        <is>
          <t>星期日</t>
        </is>
      </c>
      <c r="C168" t="inlineStr" s="4">
        <is>
          <t>其他</t>
        </is>
      </c>
      <c r="D168" t="inlineStr" s="4">
        <is>
          <t>其他</t>
        </is>
      </c>
      <c r="E168" s="5"/>
      <c r="F168" s="6"/>
      <c r="G168" s="6"/>
      <c r="H168" s="6">
        <f>IF(AND(F168="",G168=""),"",G168-F168)</f>
      </c>
      <c r="I168" s="4"/>
      <c r="J168" s="5"/>
    </row>
    <row r="169" ht="21" customHeight="1">
      <c r="A169" s="3">
        <v>46048</v>
      </c>
      <c r="B169" t="inlineStr" s="4">
        <is>
          <t>星期一</t>
        </is>
      </c>
      <c r="C169" t="inlineStr" s="4">
        <is>
          <t>餐饮</t>
        </is>
      </c>
      <c r="D169" t="inlineStr" s="4">
        <is>
          <t>早餐</t>
        </is>
      </c>
      <c r="E169" s="5"/>
      <c r="F169" s="6"/>
      <c r="G169" s="6"/>
      <c r="H169" s="6">
        <f>IF(AND(F169="",G169=""),"",G169-F169)</f>
      </c>
      <c r="I169" s="4"/>
      <c r="J169" s="5"/>
    </row>
    <row r="170" ht="21" customHeight="1">
      <c r="A170" s="3">
        <v>46048</v>
      </c>
      <c r="B170" t="inlineStr" s="4">
        <is>
          <t>星期一</t>
        </is>
      </c>
      <c r="C170" t="inlineStr" s="4">
        <is>
          <t>餐饮</t>
        </is>
      </c>
      <c r="D170" t="inlineStr" s="4">
        <is>
          <t>中餐</t>
        </is>
      </c>
      <c r="E170" s="5"/>
      <c r="F170" s="6"/>
      <c r="G170" s="6"/>
      <c r="H170" s="6">
        <f>IF(AND(F170="",G170=""),"",G170-F170)</f>
      </c>
      <c r="I170" s="4"/>
      <c r="J170" s="5"/>
    </row>
    <row r="171" ht="21" customHeight="1">
      <c r="A171" s="3">
        <v>46048</v>
      </c>
      <c r="B171" t="inlineStr" s="4">
        <is>
          <t>星期一</t>
        </is>
      </c>
      <c r="C171" t="inlineStr" s="4">
        <is>
          <t>餐饮</t>
        </is>
      </c>
      <c r="D171" t="inlineStr" s="4">
        <is>
          <t>晚餐</t>
        </is>
      </c>
      <c r="E171" s="5"/>
      <c r="F171" s="6"/>
      <c r="G171" s="6"/>
      <c r="H171" s="6">
        <f>IF(AND(F171="",G171=""),"",G171-F171)</f>
      </c>
      <c r="I171" s="4"/>
      <c r="J171" s="5"/>
    </row>
    <row r="172" ht="21" customHeight="1">
      <c r="A172" s="3">
        <v>46048</v>
      </c>
      <c r="B172" t="inlineStr" s="4">
        <is>
          <t>星期一</t>
        </is>
      </c>
      <c r="C172" t="inlineStr" s="4">
        <is>
          <t>奶茶/咖啡</t>
        </is>
      </c>
      <c r="D172" t="inlineStr" s="4">
        <is>
          <t>奶茶/咖啡</t>
        </is>
      </c>
      <c r="E172" s="5"/>
      <c r="F172" s="6"/>
      <c r="G172" s="6"/>
      <c r="H172" s="6">
        <f>IF(AND(F172="",G172=""),"",G172-F172)</f>
      </c>
      <c r="I172" s="4"/>
      <c r="J172" s="5"/>
    </row>
    <row r="173" ht="21" customHeight="1">
      <c r="A173" s="3">
        <v>46048</v>
      </c>
      <c r="B173" t="inlineStr" s="4">
        <is>
          <t>星期一</t>
        </is>
      </c>
      <c r="C173" t="inlineStr" s="4">
        <is>
          <t>其他</t>
        </is>
      </c>
      <c r="D173" t="inlineStr" s="4">
        <is>
          <t>其他</t>
        </is>
      </c>
      <c r="E173" s="5"/>
      <c r="F173" s="6"/>
      <c r="G173" s="6"/>
      <c r="H173" s="6">
        <f>IF(AND(F173="",G173=""),"",G173-F173)</f>
      </c>
      <c r="I173" s="4"/>
      <c r="J173" s="5"/>
    </row>
    <row r="174" ht="21" customHeight="1">
      <c r="A174" s="3">
        <v>46048</v>
      </c>
      <c r="B174" t="inlineStr" s="4">
        <is>
          <t>星期一</t>
        </is>
      </c>
      <c r="C174" t="inlineStr" s="4">
        <is>
          <t>其他</t>
        </is>
      </c>
      <c r="D174" t="inlineStr" s="4">
        <is>
          <t>其他</t>
        </is>
      </c>
      <c r="E174" s="5"/>
      <c r="F174" s="6"/>
      <c r="G174" s="6"/>
      <c r="H174" s="6">
        <f>IF(AND(F174="",G174=""),"",G174-F174)</f>
      </c>
      <c r="I174" s="4"/>
      <c r="J174" s="5"/>
    </row>
    <row r="175" ht="21" customHeight="1">
      <c r="A175" s="3">
        <v>46049</v>
      </c>
      <c r="B175" t="inlineStr" s="4">
        <is>
          <t>星期二</t>
        </is>
      </c>
      <c r="C175" t="inlineStr" s="4">
        <is>
          <t>餐饮</t>
        </is>
      </c>
      <c r="D175" t="inlineStr" s="4">
        <is>
          <t>早餐</t>
        </is>
      </c>
      <c r="E175" s="5"/>
      <c r="F175" s="6"/>
      <c r="G175" s="6"/>
      <c r="H175" s="6">
        <f>IF(AND(F175="",G175=""),"",G175-F175)</f>
      </c>
      <c r="I175" s="4"/>
      <c r="J175" s="5"/>
    </row>
    <row r="176" ht="21" customHeight="1">
      <c r="A176" s="3">
        <v>46049</v>
      </c>
      <c r="B176" t="inlineStr" s="4">
        <is>
          <t>星期二</t>
        </is>
      </c>
      <c r="C176" t="inlineStr" s="4">
        <is>
          <t>餐饮</t>
        </is>
      </c>
      <c r="D176" t="inlineStr" s="4">
        <is>
          <t>中餐</t>
        </is>
      </c>
      <c r="E176" s="5"/>
      <c r="F176" s="6"/>
      <c r="G176" s="6"/>
      <c r="H176" s="6">
        <f>IF(AND(F176="",G176=""),"",G176-F176)</f>
      </c>
      <c r="I176" s="4"/>
      <c r="J176" s="5"/>
    </row>
    <row r="177" ht="21" customHeight="1">
      <c r="A177" s="3">
        <v>46049</v>
      </c>
      <c r="B177" t="inlineStr" s="4">
        <is>
          <t>星期二</t>
        </is>
      </c>
      <c r="C177" t="inlineStr" s="4">
        <is>
          <t>餐饮</t>
        </is>
      </c>
      <c r="D177" t="inlineStr" s="4">
        <is>
          <t>晚餐</t>
        </is>
      </c>
      <c r="E177" s="5"/>
      <c r="F177" s="6"/>
      <c r="G177" s="6"/>
      <c r="H177" s="6">
        <f>IF(AND(F177="",G177=""),"",G177-F177)</f>
      </c>
      <c r="I177" s="4"/>
      <c r="J177" s="5"/>
    </row>
    <row r="178" ht="21" customHeight="1">
      <c r="A178" s="3">
        <v>46049</v>
      </c>
      <c r="B178" t="inlineStr" s="4">
        <is>
          <t>星期二</t>
        </is>
      </c>
      <c r="C178" t="inlineStr" s="4">
        <is>
          <t>奶茶/咖啡</t>
        </is>
      </c>
      <c r="D178" t="inlineStr" s="4">
        <is>
          <t>奶茶/咖啡</t>
        </is>
      </c>
      <c r="E178" s="5"/>
      <c r="F178" s="6"/>
      <c r="G178" s="6"/>
      <c r="H178" s="6">
        <f>IF(AND(F178="",G178=""),"",G178-F178)</f>
      </c>
      <c r="I178" s="4"/>
      <c r="J178" s="5"/>
    </row>
    <row r="179" ht="21" customHeight="1">
      <c r="A179" s="3">
        <v>46049</v>
      </c>
      <c r="B179" t="inlineStr" s="4">
        <is>
          <t>星期二</t>
        </is>
      </c>
      <c r="C179" t="inlineStr" s="4">
        <is>
          <t>其他</t>
        </is>
      </c>
      <c r="D179" t="inlineStr" s="4">
        <is>
          <t>其他</t>
        </is>
      </c>
      <c r="E179" s="5"/>
      <c r="F179" s="6"/>
      <c r="G179" s="6"/>
      <c r="H179" s="6">
        <f>IF(AND(F179="",G179=""),"",G179-F179)</f>
      </c>
      <c r="I179" s="4"/>
      <c r="J179" s="5"/>
    </row>
    <row r="180" ht="21" customHeight="1">
      <c r="A180" s="3">
        <v>46049</v>
      </c>
      <c r="B180" t="inlineStr" s="4">
        <is>
          <t>星期二</t>
        </is>
      </c>
      <c r="C180" t="inlineStr" s="4">
        <is>
          <t>其他</t>
        </is>
      </c>
      <c r="D180" t="inlineStr" s="4">
        <is>
          <t>其他</t>
        </is>
      </c>
      <c r="E180" s="5"/>
      <c r="F180" s="6"/>
      <c r="G180" s="6"/>
      <c r="H180" s="6">
        <f>IF(AND(F180="",G180=""),"",G180-F180)</f>
      </c>
      <c r="I180" s="4"/>
      <c r="J180" s="5"/>
    </row>
    <row r="181" ht="21" customHeight="1">
      <c r="A181" s="3">
        <v>46050</v>
      </c>
      <c r="B181" t="inlineStr" s="4">
        <is>
          <t>星期三</t>
        </is>
      </c>
      <c r="C181" t="inlineStr" s="4">
        <is>
          <t>餐饮</t>
        </is>
      </c>
      <c r="D181" t="inlineStr" s="4">
        <is>
          <t>早餐</t>
        </is>
      </c>
      <c r="E181" s="5"/>
      <c r="F181" s="6"/>
      <c r="G181" s="6"/>
      <c r="H181" s="6">
        <f>IF(AND(F181="",G181=""),"",G181-F181)</f>
      </c>
      <c r="I181" s="4"/>
      <c r="J181" s="5"/>
    </row>
    <row r="182" ht="21" customHeight="1">
      <c r="A182" s="3">
        <v>46050</v>
      </c>
      <c r="B182" t="inlineStr" s="4">
        <is>
          <t>星期三</t>
        </is>
      </c>
      <c r="C182" t="inlineStr" s="4">
        <is>
          <t>餐饮</t>
        </is>
      </c>
      <c r="D182" t="inlineStr" s="4">
        <is>
          <t>中餐</t>
        </is>
      </c>
      <c r="E182" s="5"/>
      <c r="F182" s="6"/>
      <c r="G182" s="6"/>
      <c r="H182" s="6">
        <f>IF(AND(F182="",G182=""),"",G182-F182)</f>
      </c>
      <c r="I182" s="4"/>
      <c r="J182" s="5"/>
    </row>
    <row r="183" ht="21" customHeight="1">
      <c r="A183" s="3">
        <v>46050</v>
      </c>
      <c r="B183" t="inlineStr" s="4">
        <is>
          <t>星期三</t>
        </is>
      </c>
      <c r="C183" t="inlineStr" s="4">
        <is>
          <t>餐饮</t>
        </is>
      </c>
      <c r="D183" t="inlineStr" s="4">
        <is>
          <t>晚餐</t>
        </is>
      </c>
      <c r="E183" s="5"/>
      <c r="F183" s="6"/>
      <c r="G183" s="6"/>
      <c r="H183" s="6">
        <f>IF(AND(F183="",G183=""),"",G183-F183)</f>
      </c>
      <c r="I183" s="4"/>
      <c r="J183" s="5"/>
    </row>
    <row r="184" ht="21" customHeight="1">
      <c r="A184" s="3">
        <v>46050</v>
      </c>
      <c r="B184" t="inlineStr" s="4">
        <is>
          <t>星期三</t>
        </is>
      </c>
      <c r="C184" t="inlineStr" s="4">
        <is>
          <t>奶茶/咖啡</t>
        </is>
      </c>
      <c r="D184" t="inlineStr" s="4">
        <is>
          <t>奶茶/咖啡</t>
        </is>
      </c>
      <c r="E184" s="5"/>
      <c r="F184" s="6"/>
      <c r="G184" s="6"/>
      <c r="H184" s="6">
        <f>IF(AND(F184="",G184=""),"",G184-F184)</f>
      </c>
      <c r="I184" s="4"/>
      <c r="J184" s="5"/>
    </row>
    <row r="185" ht="21" customHeight="1">
      <c r="A185" s="3">
        <v>46050</v>
      </c>
      <c r="B185" t="inlineStr" s="4">
        <is>
          <t>星期三</t>
        </is>
      </c>
      <c r="C185" t="inlineStr" s="4">
        <is>
          <t>其他</t>
        </is>
      </c>
      <c r="D185" t="inlineStr" s="4">
        <is>
          <t>其他</t>
        </is>
      </c>
      <c r="E185" s="5"/>
      <c r="F185" s="6"/>
      <c r="G185" s="6"/>
      <c r="H185" s="6">
        <f>IF(AND(F185="",G185=""),"",G185-F185)</f>
      </c>
      <c r="I185" s="4"/>
      <c r="J185" s="5"/>
    </row>
    <row r="186" ht="21" customHeight="1">
      <c r="A186" s="3">
        <v>46050</v>
      </c>
      <c r="B186" t="inlineStr" s="4">
        <is>
          <t>星期三</t>
        </is>
      </c>
      <c r="C186" t="inlineStr" s="4">
        <is>
          <t>其他</t>
        </is>
      </c>
      <c r="D186" t="inlineStr" s="4">
        <is>
          <t>其他</t>
        </is>
      </c>
      <c r="E186" s="5"/>
      <c r="F186" s="6"/>
      <c r="G186" s="6"/>
      <c r="H186" s="6">
        <f>IF(AND(F186="",G186=""),"",G186-F186)</f>
      </c>
      <c r="I186" s="4"/>
      <c r="J186" s="5"/>
    </row>
    <row r="187" ht="23" customHeight="1">
      <c r="A187" t="inlineStr" s="7">
        <is>
          <t>本周小计</t>
        </is>
      </c>
      <c r="B187" s="7"/>
      <c r="C187" s="7"/>
      <c r="D187" s="7"/>
      <c r="E187" s="7"/>
      <c r="F187" s="8">
        <f>SUMIFS($F:$F,$A:$A,"&gt;="&amp;DATE(2026,1,22),$A:$A,"&lt;="&amp;DATE(2026,1,28))</f>
      </c>
      <c r="G187" s="8">
        <f>SUMIFS($G:$G,$A:$A,"&gt;="&amp;DATE(2026,1,22),$A:$A,"&lt;="&amp;DATE(2026,1,28))</f>
      </c>
      <c r="H187" s="8">
        <f>G187-F187</f>
      </c>
      <c r="I187" s="7"/>
      <c r="J187" s="7"/>
    </row>
    <row r="188" ht="18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ht="18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ht="26" customHeight="1">
      <c r="A190" t="inlineStr" s="2">
        <is>
          <t>2026年1月-2月｜第五周（1月29日 - 2月4日）</t>
        </is>
      </c>
      <c r="B190" s="2"/>
      <c r="C190" s="2"/>
      <c r="D190" s="2"/>
      <c r="E190" s="2"/>
      <c r="F190" s="2"/>
      <c r="G190" s="2"/>
      <c r="H190" s="2"/>
      <c r="I190" s="2"/>
      <c r="J190" s="2"/>
    </row>
    <row r="191" ht="22" customHeight="1">
      <c r="A191" t="inlineStr" s="1">
        <is>
          <t>日期</t>
        </is>
      </c>
      <c r="B191" t="inlineStr" s="1">
        <is>
          <t>星期</t>
        </is>
      </c>
      <c r="C191" t="inlineStr" s="1">
        <is>
          <t>分类</t>
        </is>
      </c>
      <c r="D191" t="inlineStr" s="1">
        <is>
          <t>事项</t>
        </is>
      </c>
      <c r="E191" t="inlineStr" s="1">
        <is>
          <t>详情</t>
        </is>
      </c>
      <c r="F191" t="inlineStr" s="1">
        <is>
          <t>支出金额</t>
        </is>
      </c>
      <c r="G191" t="inlineStr" s="1">
        <is>
          <t>收入金额</t>
        </is>
      </c>
      <c r="H191" t="inlineStr" s="1">
        <is>
          <t>当笔净额</t>
        </is>
      </c>
      <c r="I191" t="inlineStr" s="1">
        <is>
          <t>支付方式</t>
        </is>
      </c>
      <c r="J191" t="inlineStr" s="1">
        <is>
          <t>备注</t>
        </is>
      </c>
    </row>
    <row r="192" ht="21" customHeight="1">
      <c r="A192" s="3">
        <v>46051</v>
      </c>
      <c r="B192" t="inlineStr" s="4">
        <is>
          <t>星期四</t>
        </is>
      </c>
      <c r="C192" t="inlineStr" s="4">
        <is>
          <t>餐饮</t>
        </is>
      </c>
      <c r="D192" t="inlineStr" s="4">
        <is>
          <t>早餐</t>
        </is>
      </c>
      <c r="E192" s="5"/>
      <c r="F192" s="6"/>
      <c r="G192" s="6"/>
      <c r="H192" s="6">
        <f>IF(AND(F192="",G192=""),"",G192-F192)</f>
      </c>
      <c r="I192" s="4"/>
      <c r="J192" s="5"/>
    </row>
    <row r="193" ht="21" customHeight="1">
      <c r="A193" s="3">
        <v>46051</v>
      </c>
      <c r="B193" t="inlineStr" s="4">
        <is>
          <t>星期四</t>
        </is>
      </c>
      <c r="C193" t="inlineStr" s="4">
        <is>
          <t>餐饮</t>
        </is>
      </c>
      <c r="D193" t="inlineStr" s="4">
        <is>
          <t>中餐</t>
        </is>
      </c>
      <c r="E193" s="5"/>
      <c r="F193" s="6"/>
      <c r="G193" s="6"/>
      <c r="H193" s="6">
        <f>IF(AND(F193="",G193=""),"",G193-F193)</f>
      </c>
      <c r="I193" s="4"/>
      <c r="J193" s="5"/>
    </row>
    <row r="194" ht="21" customHeight="1">
      <c r="A194" s="3">
        <v>46051</v>
      </c>
      <c r="B194" t="inlineStr" s="4">
        <is>
          <t>星期四</t>
        </is>
      </c>
      <c r="C194" t="inlineStr" s="4">
        <is>
          <t>餐饮</t>
        </is>
      </c>
      <c r="D194" t="inlineStr" s="4">
        <is>
          <t>晚餐</t>
        </is>
      </c>
      <c r="E194" s="5"/>
      <c r="F194" s="6"/>
      <c r="G194" s="6"/>
      <c r="H194" s="6">
        <f>IF(AND(F194="",G194=""),"",G194-F194)</f>
      </c>
      <c r="I194" s="4"/>
      <c r="J194" s="5"/>
    </row>
    <row r="195" ht="21" customHeight="1">
      <c r="A195" s="3">
        <v>46051</v>
      </c>
      <c r="B195" t="inlineStr" s="4">
        <is>
          <t>星期四</t>
        </is>
      </c>
      <c r="C195" t="inlineStr" s="4">
        <is>
          <t>奶茶/咖啡</t>
        </is>
      </c>
      <c r="D195" t="inlineStr" s="4">
        <is>
          <t>奶茶/咖啡</t>
        </is>
      </c>
      <c r="E195" s="5"/>
      <c r="F195" s="6"/>
      <c r="G195" s="6"/>
      <c r="H195" s="6">
        <f>IF(AND(F195="",G195=""),"",G195-F195)</f>
      </c>
      <c r="I195" s="4"/>
      <c r="J195" s="5"/>
    </row>
    <row r="196" ht="21" customHeight="1">
      <c r="A196" s="3">
        <v>46051</v>
      </c>
      <c r="B196" t="inlineStr" s="4">
        <is>
          <t>星期四</t>
        </is>
      </c>
      <c r="C196" t="inlineStr" s="4">
        <is>
          <t>其他</t>
        </is>
      </c>
      <c r="D196" t="inlineStr" s="4">
        <is>
          <t>其他</t>
        </is>
      </c>
      <c r="E196" s="5"/>
      <c r="F196" s="6"/>
      <c r="G196" s="6"/>
      <c r="H196" s="6">
        <f>IF(AND(F196="",G196=""),"",G196-F196)</f>
      </c>
      <c r="I196" s="4"/>
      <c r="J196" s="5"/>
    </row>
    <row r="197" ht="21" customHeight="1">
      <c r="A197" s="3">
        <v>46051</v>
      </c>
      <c r="B197" t="inlineStr" s="4">
        <is>
          <t>星期四</t>
        </is>
      </c>
      <c r="C197" t="inlineStr" s="4">
        <is>
          <t>其他</t>
        </is>
      </c>
      <c r="D197" t="inlineStr" s="4">
        <is>
          <t>其他</t>
        </is>
      </c>
      <c r="E197" s="5"/>
      <c r="F197" s="6"/>
      <c r="G197" s="6"/>
      <c r="H197" s="6">
        <f>IF(AND(F197="",G197=""),"",G197-F197)</f>
      </c>
      <c r="I197" s="4"/>
      <c r="J197" s="5"/>
    </row>
    <row r="198" ht="21" customHeight="1">
      <c r="A198" s="3">
        <v>46052</v>
      </c>
      <c r="B198" t="inlineStr" s="4">
        <is>
          <t>星期五</t>
        </is>
      </c>
      <c r="C198" t="inlineStr" s="4">
        <is>
          <t>餐饮</t>
        </is>
      </c>
      <c r="D198" t="inlineStr" s="4">
        <is>
          <t>早餐</t>
        </is>
      </c>
      <c r="E198" s="5"/>
      <c r="F198" s="6"/>
      <c r="G198" s="6"/>
      <c r="H198" s="6">
        <f>IF(AND(F198="",G198=""),"",G198-F198)</f>
      </c>
      <c r="I198" s="4"/>
      <c r="J198" s="5"/>
    </row>
    <row r="199" ht="21" customHeight="1">
      <c r="A199" s="3">
        <v>46052</v>
      </c>
      <c r="B199" t="inlineStr" s="4">
        <is>
          <t>星期五</t>
        </is>
      </c>
      <c r="C199" t="inlineStr" s="4">
        <is>
          <t>餐饮</t>
        </is>
      </c>
      <c r="D199" t="inlineStr" s="4">
        <is>
          <t>中餐</t>
        </is>
      </c>
      <c r="E199" s="5"/>
      <c r="F199" s="6"/>
      <c r="G199" s="6"/>
      <c r="H199" s="6">
        <f>IF(AND(F199="",G199=""),"",G199-F199)</f>
      </c>
      <c r="I199" s="4"/>
      <c r="J199" s="5"/>
    </row>
    <row r="200" ht="21" customHeight="1">
      <c r="A200" s="3">
        <v>46052</v>
      </c>
      <c r="B200" t="inlineStr" s="4">
        <is>
          <t>星期五</t>
        </is>
      </c>
      <c r="C200" t="inlineStr" s="4">
        <is>
          <t>餐饮</t>
        </is>
      </c>
      <c r="D200" t="inlineStr" s="4">
        <is>
          <t>晚餐</t>
        </is>
      </c>
      <c r="E200" s="5"/>
      <c r="F200" s="6"/>
      <c r="G200" s="6"/>
      <c r="H200" s="6">
        <f>IF(AND(F200="",G200=""),"",G200-F200)</f>
      </c>
      <c r="I200" s="4"/>
      <c r="J200" s="5"/>
    </row>
    <row r="201" ht="21" customHeight="1">
      <c r="A201" s="3">
        <v>46052</v>
      </c>
      <c r="B201" t="inlineStr" s="4">
        <is>
          <t>星期五</t>
        </is>
      </c>
      <c r="C201" t="inlineStr" s="4">
        <is>
          <t>奶茶/咖啡</t>
        </is>
      </c>
      <c r="D201" t="inlineStr" s="4">
        <is>
          <t>奶茶/咖啡</t>
        </is>
      </c>
      <c r="E201" s="5"/>
      <c r="F201" s="6"/>
      <c r="G201" s="6"/>
      <c r="H201" s="6">
        <f>IF(AND(F201="",G201=""),"",G201-F201)</f>
      </c>
      <c r="I201" s="4"/>
      <c r="J201" s="5"/>
    </row>
    <row r="202" ht="21" customHeight="1">
      <c r="A202" s="3">
        <v>46052</v>
      </c>
      <c r="B202" t="inlineStr" s="4">
        <is>
          <t>星期五</t>
        </is>
      </c>
      <c r="C202" t="inlineStr" s="4">
        <is>
          <t>其他</t>
        </is>
      </c>
      <c r="D202" t="inlineStr" s="4">
        <is>
          <t>其他</t>
        </is>
      </c>
      <c r="E202" s="5"/>
      <c r="F202" s="6"/>
      <c r="G202" s="6"/>
      <c r="H202" s="6">
        <f>IF(AND(F202="",G202=""),"",G202-F202)</f>
      </c>
      <c r="I202" s="4"/>
      <c r="J202" s="5"/>
    </row>
    <row r="203" ht="21" customHeight="1">
      <c r="A203" s="3">
        <v>46052</v>
      </c>
      <c r="B203" t="inlineStr" s="4">
        <is>
          <t>星期五</t>
        </is>
      </c>
      <c r="C203" t="inlineStr" s="4">
        <is>
          <t>其他</t>
        </is>
      </c>
      <c r="D203" t="inlineStr" s="4">
        <is>
          <t>其他</t>
        </is>
      </c>
      <c r="E203" s="5"/>
      <c r="F203" s="6"/>
      <c r="G203" s="6"/>
      <c r="H203" s="6">
        <f>IF(AND(F203="",G203=""),"",G203-F203)</f>
      </c>
      <c r="I203" s="4"/>
      <c r="J203" s="5"/>
    </row>
    <row r="204" ht="21" customHeight="1">
      <c r="A204" s="3">
        <v>46053</v>
      </c>
      <c r="B204" t="inlineStr" s="4">
        <is>
          <t>星期六</t>
        </is>
      </c>
      <c r="C204" t="inlineStr" s="4">
        <is>
          <t>餐饮</t>
        </is>
      </c>
      <c r="D204" t="inlineStr" s="4">
        <is>
          <t>早餐</t>
        </is>
      </c>
      <c r="E204" s="5"/>
      <c r="F204" s="6"/>
      <c r="G204" s="6"/>
      <c r="H204" s="6">
        <f>IF(AND(F204="",G204=""),"",G204-F204)</f>
      </c>
      <c r="I204" s="4"/>
      <c r="J204" s="5"/>
    </row>
    <row r="205" ht="21" customHeight="1">
      <c r="A205" s="3">
        <v>46053</v>
      </c>
      <c r="B205" t="inlineStr" s="4">
        <is>
          <t>星期六</t>
        </is>
      </c>
      <c r="C205" t="inlineStr" s="4">
        <is>
          <t>餐饮</t>
        </is>
      </c>
      <c r="D205" t="inlineStr" s="4">
        <is>
          <t>中餐</t>
        </is>
      </c>
      <c r="E205" s="5"/>
      <c r="F205" s="6"/>
      <c r="G205" s="6"/>
      <c r="H205" s="6">
        <f>IF(AND(F205="",G205=""),"",G205-F205)</f>
      </c>
      <c r="I205" s="4"/>
      <c r="J205" s="5"/>
    </row>
    <row r="206" ht="21" customHeight="1">
      <c r="A206" s="3">
        <v>46053</v>
      </c>
      <c r="B206" t="inlineStr" s="4">
        <is>
          <t>星期六</t>
        </is>
      </c>
      <c r="C206" t="inlineStr" s="4">
        <is>
          <t>餐饮</t>
        </is>
      </c>
      <c r="D206" t="inlineStr" s="4">
        <is>
          <t>晚餐</t>
        </is>
      </c>
      <c r="E206" s="5"/>
      <c r="F206" s="6"/>
      <c r="G206" s="6"/>
      <c r="H206" s="6">
        <f>IF(AND(F206="",G206=""),"",G206-F206)</f>
      </c>
      <c r="I206" s="4"/>
      <c r="J206" s="5"/>
    </row>
    <row r="207" ht="21" customHeight="1">
      <c r="A207" s="3">
        <v>46053</v>
      </c>
      <c r="B207" t="inlineStr" s="4">
        <is>
          <t>星期六</t>
        </is>
      </c>
      <c r="C207" t="inlineStr" s="4">
        <is>
          <t>奶茶/咖啡</t>
        </is>
      </c>
      <c r="D207" t="inlineStr" s="4">
        <is>
          <t>奶茶/咖啡</t>
        </is>
      </c>
      <c r="E207" s="5"/>
      <c r="F207" s="6"/>
      <c r="G207" s="6"/>
      <c r="H207" s="6">
        <f>IF(AND(F207="",G207=""),"",G207-F207)</f>
      </c>
      <c r="I207" s="4"/>
      <c r="J207" s="5"/>
    </row>
    <row r="208" ht="21" customHeight="1">
      <c r="A208" s="3">
        <v>46053</v>
      </c>
      <c r="B208" t="inlineStr" s="4">
        <is>
          <t>星期六</t>
        </is>
      </c>
      <c r="C208" t="inlineStr" s="4">
        <is>
          <t>其他</t>
        </is>
      </c>
      <c r="D208" t="inlineStr" s="4">
        <is>
          <t>其他</t>
        </is>
      </c>
      <c r="E208" s="5"/>
      <c r="F208" s="6"/>
      <c r="G208" s="6"/>
      <c r="H208" s="6">
        <f>IF(AND(F208="",G208=""),"",G208-F208)</f>
      </c>
      <c r="I208" s="4"/>
      <c r="J208" s="5"/>
    </row>
    <row r="209" ht="21" customHeight="1">
      <c r="A209" s="3">
        <v>46053</v>
      </c>
      <c r="B209" t="inlineStr" s="4">
        <is>
          <t>星期六</t>
        </is>
      </c>
      <c r="C209" t="inlineStr" s="4">
        <is>
          <t>其他</t>
        </is>
      </c>
      <c r="D209" t="inlineStr" s="4">
        <is>
          <t>其他</t>
        </is>
      </c>
      <c r="E209" s="5"/>
      <c r="F209" s="6"/>
      <c r="G209" s="6"/>
      <c r="H209" s="6">
        <f>IF(AND(F209="",G209=""),"",G209-F209)</f>
      </c>
      <c r="I209" s="4"/>
      <c r="J209" s="5"/>
    </row>
    <row r="210" ht="21" customHeight="1">
      <c r="A210" s="3">
        <v>46054</v>
      </c>
      <c r="B210" t="inlineStr" s="4">
        <is>
          <t>星期日</t>
        </is>
      </c>
      <c r="C210" t="inlineStr" s="4">
        <is>
          <t>餐饮</t>
        </is>
      </c>
      <c r="D210" t="inlineStr" s="4">
        <is>
          <t>早餐</t>
        </is>
      </c>
      <c r="E210" s="5"/>
      <c r="F210" s="6"/>
      <c r="G210" s="6"/>
      <c r="H210" s="6">
        <f>IF(AND(F210="",G210=""),"",G210-F210)</f>
      </c>
      <c r="I210" s="4"/>
      <c r="J210" s="5"/>
    </row>
    <row r="211" ht="21" customHeight="1">
      <c r="A211" s="3">
        <v>46054</v>
      </c>
      <c r="B211" t="inlineStr" s="4">
        <is>
          <t>星期日</t>
        </is>
      </c>
      <c r="C211" t="inlineStr" s="4">
        <is>
          <t>餐饮</t>
        </is>
      </c>
      <c r="D211" t="inlineStr" s="4">
        <is>
          <t>中餐</t>
        </is>
      </c>
      <c r="E211" s="5"/>
      <c r="F211" s="6"/>
      <c r="G211" s="6"/>
      <c r="H211" s="6">
        <f>IF(AND(F211="",G211=""),"",G211-F211)</f>
      </c>
      <c r="I211" s="4"/>
      <c r="J211" s="5"/>
    </row>
    <row r="212" ht="21" customHeight="1">
      <c r="A212" s="3">
        <v>46054</v>
      </c>
      <c r="B212" t="inlineStr" s="4">
        <is>
          <t>星期日</t>
        </is>
      </c>
      <c r="C212" t="inlineStr" s="4">
        <is>
          <t>餐饮</t>
        </is>
      </c>
      <c r="D212" t="inlineStr" s="4">
        <is>
          <t>晚餐</t>
        </is>
      </c>
      <c r="E212" s="5"/>
      <c r="F212" s="6"/>
      <c r="G212" s="6"/>
      <c r="H212" s="6">
        <f>IF(AND(F212="",G212=""),"",G212-F212)</f>
      </c>
      <c r="I212" s="4"/>
      <c r="J212" s="5"/>
    </row>
    <row r="213" ht="21" customHeight="1">
      <c r="A213" s="3">
        <v>46054</v>
      </c>
      <c r="B213" t="inlineStr" s="4">
        <is>
          <t>星期日</t>
        </is>
      </c>
      <c r="C213" t="inlineStr" s="4">
        <is>
          <t>奶茶/咖啡</t>
        </is>
      </c>
      <c r="D213" t="inlineStr" s="4">
        <is>
          <t>奶茶/咖啡</t>
        </is>
      </c>
      <c r="E213" s="5"/>
      <c r="F213" s="6"/>
      <c r="G213" s="6"/>
      <c r="H213" s="6">
        <f>IF(AND(F213="",G213=""),"",G213-F213)</f>
      </c>
      <c r="I213" s="4"/>
      <c r="J213" s="5"/>
    </row>
    <row r="214" ht="21" customHeight="1">
      <c r="A214" s="3">
        <v>46054</v>
      </c>
      <c r="B214" t="inlineStr" s="4">
        <is>
          <t>星期日</t>
        </is>
      </c>
      <c r="C214" t="inlineStr" s="4">
        <is>
          <t>其他</t>
        </is>
      </c>
      <c r="D214" t="inlineStr" s="4">
        <is>
          <t>其他</t>
        </is>
      </c>
      <c r="E214" s="5"/>
      <c r="F214" s="6"/>
      <c r="G214" s="6"/>
      <c r="H214" s="6">
        <f>IF(AND(F214="",G214=""),"",G214-F214)</f>
      </c>
      <c r="I214" s="4"/>
      <c r="J214" s="5"/>
    </row>
    <row r="215" ht="21" customHeight="1">
      <c r="A215" s="3">
        <v>46054</v>
      </c>
      <c r="B215" t="inlineStr" s="4">
        <is>
          <t>星期日</t>
        </is>
      </c>
      <c r="C215" t="inlineStr" s="4">
        <is>
          <t>其他</t>
        </is>
      </c>
      <c r="D215" t="inlineStr" s="4">
        <is>
          <t>其他</t>
        </is>
      </c>
      <c r="E215" s="5"/>
      <c r="F215" s="6"/>
      <c r="G215" s="6"/>
      <c r="H215" s="6">
        <f>IF(AND(F215="",G215=""),"",G215-F215)</f>
      </c>
      <c r="I215" s="4"/>
      <c r="J215" s="5"/>
    </row>
    <row r="216" ht="21" customHeight="1">
      <c r="A216" s="3">
        <v>46055</v>
      </c>
      <c r="B216" t="inlineStr" s="4">
        <is>
          <t>星期一</t>
        </is>
      </c>
      <c r="C216" t="inlineStr" s="4">
        <is>
          <t>餐饮</t>
        </is>
      </c>
      <c r="D216" t="inlineStr" s="4">
        <is>
          <t>早餐</t>
        </is>
      </c>
      <c r="E216" s="5"/>
      <c r="F216" s="6"/>
      <c r="G216" s="6"/>
      <c r="H216" s="6">
        <f>IF(AND(F216="",G216=""),"",G216-F216)</f>
      </c>
      <c r="I216" s="4"/>
      <c r="J216" s="5"/>
    </row>
    <row r="217" ht="21" customHeight="1">
      <c r="A217" s="3">
        <v>46055</v>
      </c>
      <c r="B217" t="inlineStr" s="4">
        <is>
          <t>星期一</t>
        </is>
      </c>
      <c r="C217" t="inlineStr" s="4">
        <is>
          <t>餐饮</t>
        </is>
      </c>
      <c r="D217" t="inlineStr" s="4">
        <is>
          <t>中餐</t>
        </is>
      </c>
      <c r="E217" s="5"/>
      <c r="F217" s="6"/>
      <c r="G217" s="6"/>
      <c r="H217" s="6">
        <f>IF(AND(F217="",G217=""),"",G217-F217)</f>
      </c>
      <c r="I217" s="4"/>
      <c r="J217" s="5"/>
    </row>
    <row r="218" ht="21" customHeight="1">
      <c r="A218" s="3">
        <v>46055</v>
      </c>
      <c r="B218" t="inlineStr" s="4">
        <is>
          <t>星期一</t>
        </is>
      </c>
      <c r="C218" t="inlineStr" s="4">
        <is>
          <t>餐饮</t>
        </is>
      </c>
      <c r="D218" t="inlineStr" s="4">
        <is>
          <t>晚餐</t>
        </is>
      </c>
      <c r="E218" s="5"/>
      <c r="F218" s="6"/>
      <c r="G218" s="6"/>
      <c r="H218" s="6">
        <f>IF(AND(F218="",G218=""),"",G218-F218)</f>
      </c>
      <c r="I218" s="4"/>
      <c r="J218" s="5"/>
    </row>
    <row r="219" ht="21" customHeight="1">
      <c r="A219" s="3">
        <v>46055</v>
      </c>
      <c r="B219" t="inlineStr" s="4">
        <is>
          <t>星期一</t>
        </is>
      </c>
      <c r="C219" t="inlineStr" s="4">
        <is>
          <t>奶茶/咖啡</t>
        </is>
      </c>
      <c r="D219" t="inlineStr" s="4">
        <is>
          <t>奶茶/咖啡</t>
        </is>
      </c>
      <c r="E219" s="5"/>
      <c r="F219" s="6"/>
      <c r="G219" s="6"/>
      <c r="H219" s="6">
        <f>IF(AND(F219="",G219=""),"",G219-F219)</f>
      </c>
      <c r="I219" s="4"/>
      <c r="J219" s="5"/>
    </row>
    <row r="220" ht="21" customHeight="1">
      <c r="A220" s="3">
        <v>46055</v>
      </c>
      <c r="B220" t="inlineStr" s="4">
        <is>
          <t>星期一</t>
        </is>
      </c>
      <c r="C220" t="inlineStr" s="4">
        <is>
          <t>其他</t>
        </is>
      </c>
      <c r="D220" t="inlineStr" s="4">
        <is>
          <t>其他</t>
        </is>
      </c>
      <c r="E220" s="5"/>
      <c r="F220" s="6"/>
      <c r="G220" s="6"/>
      <c r="H220" s="6">
        <f>IF(AND(F220="",G220=""),"",G220-F220)</f>
      </c>
      <c r="I220" s="4"/>
      <c r="J220" s="5"/>
    </row>
    <row r="221" ht="21" customHeight="1">
      <c r="A221" s="3">
        <v>46055</v>
      </c>
      <c r="B221" t="inlineStr" s="4">
        <is>
          <t>星期一</t>
        </is>
      </c>
      <c r="C221" t="inlineStr" s="4">
        <is>
          <t>其他</t>
        </is>
      </c>
      <c r="D221" t="inlineStr" s="4">
        <is>
          <t>其他</t>
        </is>
      </c>
      <c r="E221" s="5"/>
      <c r="F221" s="6"/>
      <c r="G221" s="6"/>
      <c r="H221" s="6">
        <f>IF(AND(F221="",G221=""),"",G221-F221)</f>
      </c>
      <c r="I221" s="4"/>
      <c r="J221" s="5"/>
    </row>
    <row r="222" ht="21" customHeight="1">
      <c r="A222" s="3">
        <v>46056</v>
      </c>
      <c r="B222" t="inlineStr" s="4">
        <is>
          <t>星期二</t>
        </is>
      </c>
      <c r="C222" t="inlineStr" s="4">
        <is>
          <t>餐饮</t>
        </is>
      </c>
      <c r="D222" t="inlineStr" s="4">
        <is>
          <t>早餐</t>
        </is>
      </c>
      <c r="E222" s="5"/>
      <c r="F222" s="6"/>
      <c r="G222" s="6"/>
      <c r="H222" s="6">
        <f>IF(AND(F222="",G222=""),"",G222-F222)</f>
      </c>
      <c r="I222" s="4"/>
      <c r="J222" s="5"/>
    </row>
    <row r="223" ht="21" customHeight="1">
      <c r="A223" s="3">
        <v>46056</v>
      </c>
      <c r="B223" t="inlineStr" s="4">
        <is>
          <t>星期二</t>
        </is>
      </c>
      <c r="C223" t="inlineStr" s="4">
        <is>
          <t>餐饮</t>
        </is>
      </c>
      <c r="D223" t="inlineStr" s="4">
        <is>
          <t>中餐</t>
        </is>
      </c>
      <c r="E223" s="5"/>
      <c r="F223" s="6"/>
      <c r="G223" s="6"/>
      <c r="H223" s="6">
        <f>IF(AND(F223="",G223=""),"",G223-F223)</f>
      </c>
      <c r="I223" s="4"/>
      <c r="J223" s="5"/>
    </row>
    <row r="224" ht="21" customHeight="1">
      <c r="A224" s="3">
        <v>46056</v>
      </c>
      <c r="B224" t="inlineStr" s="4">
        <is>
          <t>星期二</t>
        </is>
      </c>
      <c r="C224" t="inlineStr" s="4">
        <is>
          <t>餐饮</t>
        </is>
      </c>
      <c r="D224" t="inlineStr" s="4">
        <is>
          <t>晚餐</t>
        </is>
      </c>
      <c r="E224" s="5"/>
      <c r="F224" s="6"/>
      <c r="G224" s="6"/>
      <c r="H224" s="6">
        <f>IF(AND(F224="",G224=""),"",G224-F224)</f>
      </c>
      <c r="I224" s="4"/>
      <c r="J224" s="5"/>
    </row>
    <row r="225" ht="21" customHeight="1">
      <c r="A225" s="3">
        <v>46056</v>
      </c>
      <c r="B225" t="inlineStr" s="4">
        <is>
          <t>星期二</t>
        </is>
      </c>
      <c r="C225" t="inlineStr" s="4">
        <is>
          <t>奶茶/咖啡</t>
        </is>
      </c>
      <c r="D225" t="inlineStr" s="4">
        <is>
          <t>奶茶/咖啡</t>
        </is>
      </c>
      <c r="E225" s="5"/>
      <c r="F225" s="6"/>
      <c r="G225" s="6"/>
      <c r="H225" s="6">
        <f>IF(AND(F225="",G225=""),"",G225-F225)</f>
      </c>
      <c r="I225" s="4"/>
      <c r="J225" s="5"/>
    </row>
    <row r="226" ht="21" customHeight="1">
      <c r="A226" s="3">
        <v>46056</v>
      </c>
      <c r="B226" t="inlineStr" s="4">
        <is>
          <t>星期二</t>
        </is>
      </c>
      <c r="C226" t="inlineStr" s="4">
        <is>
          <t>其他</t>
        </is>
      </c>
      <c r="D226" t="inlineStr" s="4">
        <is>
          <t>其他</t>
        </is>
      </c>
      <c r="E226" s="5"/>
      <c r="F226" s="6"/>
      <c r="G226" s="6"/>
      <c r="H226" s="6">
        <f>IF(AND(F226="",G226=""),"",G226-F226)</f>
      </c>
      <c r="I226" s="4"/>
      <c r="J226" s="5"/>
    </row>
    <row r="227" ht="21" customHeight="1">
      <c r="A227" s="3">
        <v>46056</v>
      </c>
      <c r="B227" t="inlineStr" s="4">
        <is>
          <t>星期二</t>
        </is>
      </c>
      <c r="C227" t="inlineStr" s="4">
        <is>
          <t>其他</t>
        </is>
      </c>
      <c r="D227" t="inlineStr" s="4">
        <is>
          <t>其他</t>
        </is>
      </c>
      <c r="E227" s="5"/>
      <c r="F227" s="6"/>
      <c r="G227" s="6"/>
      <c r="H227" s="6">
        <f>IF(AND(F227="",G227=""),"",G227-F227)</f>
      </c>
      <c r="I227" s="4"/>
      <c r="J227" s="5"/>
    </row>
    <row r="228" ht="21" customHeight="1">
      <c r="A228" s="3">
        <v>46057</v>
      </c>
      <c r="B228" t="inlineStr" s="4">
        <is>
          <t>星期三</t>
        </is>
      </c>
      <c r="C228" t="inlineStr" s="4">
        <is>
          <t>餐饮</t>
        </is>
      </c>
      <c r="D228" t="inlineStr" s="4">
        <is>
          <t>早餐</t>
        </is>
      </c>
      <c r="E228" s="5"/>
      <c r="F228" s="6"/>
      <c r="G228" s="6"/>
      <c r="H228" s="6">
        <f>IF(AND(F228="",G228=""),"",G228-F228)</f>
      </c>
      <c r="I228" s="4"/>
      <c r="J228" s="5"/>
    </row>
    <row r="229" ht="21" customHeight="1">
      <c r="A229" s="3">
        <v>46057</v>
      </c>
      <c r="B229" t="inlineStr" s="4">
        <is>
          <t>星期三</t>
        </is>
      </c>
      <c r="C229" t="inlineStr" s="4">
        <is>
          <t>餐饮</t>
        </is>
      </c>
      <c r="D229" t="inlineStr" s="4">
        <is>
          <t>中餐</t>
        </is>
      </c>
      <c r="E229" s="5"/>
      <c r="F229" s="6"/>
      <c r="G229" s="6"/>
      <c r="H229" s="6">
        <f>IF(AND(F229="",G229=""),"",G229-F229)</f>
      </c>
      <c r="I229" s="4"/>
      <c r="J229" s="5"/>
    </row>
    <row r="230" ht="21" customHeight="1">
      <c r="A230" s="3">
        <v>46057</v>
      </c>
      <c r="B230" t="inlineStr" s="4">
        <is>
          <t>星期三</t>
        </is>
      </c>
      <c r="C230" t="inlineStr" s="4">
        <is>
          <t>餐饮</t>
        </is>
      </c>
      <c r="D230" t="inlineStr" s="4">
        <is>
          <t>晚餐</t>
        </is>
      </c>
      <c r="E230" s="5"/>
      <c r="F230" s="6"/>
      <c r="G230" s="6"/>
      <c r="H230" s="6">
        <f>IF(AND(F230="",G230=""),"",G230-F230)</f>
      </c>
      <c r="I230" s="4"/>
      <c r="J230" s="5"/>
    </row>
    <row r="231" ht="21" customHeight="1">
      <c r="A231" s="3">
        <v>46057</v>
      </c>
      <c r="B231" t="inlineStr" s="4">
        <is>
          <t>星期三</t>
        </is>
      </c>
      <c r="C231" t="inlineStr" s="4">
        <is>
          <t>奶茶/咖啡</t>
        </is>
      </c>
      <c r="D231" t="inlineStr" s="4">
        <is>
          <t>奶茶/咖啡</t>
        </is>
      </c>
      <c r="E231" s="5"/>
      <c r="F231" s="6"/>
      <c r="G231" s="6"/>
      <c r="H231" s="6">
        <f>IF(AND(F231="",G231=""),"",G231-F231)</f>
      </c>
      <c r="I231" s="4"/>
      <c r="J231" s="5"/>
    </row>
    <row r="232" ht="21" customHeight="1">
      <c r="A232" s="3">
        <v>46057</v>
      </c>
      <c r="B232" t="inlineStr" s="4">
        <is>
          <t>星期三</t>
        </is>
      </c>
      <c r="C232" t="inlineStr" s="4">
        <is>
          <t>其他</t>
        </is>
      </c>
      <c r="D232" t="inlineStr" s="4">
        <is>
          <t>其他</t>
        </is>
      </c>
      <c r="E232" s="5"/>
      <c r="F232" s="6"/>
      <c r="G232" s="6"/>
      <c r="H232" s="6">
        <f>IF(AND(F232="",G232=""),"",G232-F232)</f>
      </c>
      <c r="I232" s="4"/>
      <c r="J232" s="5"/>
    </row>
    <row r="233" ht="21" customHeight="1">
      <c r="A233" s="3">
        <v>46057</v>
      </c>
      <c r="B233" t="inlineStr" s="4">
        <is>
          <t>星期三</t>
        </is>
      </c>
      <c r="C233" t="inlineStr" s="4">
        <is>
          <t>其他</t>
        </is>
      </c>
      <c r="D233" t="inlineStr" s="4">
        <is>
          <t>其他</t>
        </is>
      </c>
      <c r="E233" s="5"/>
      <c r="F233" s="6"/>
      <c r="G233" s="6"/>
      <c r="H233" s="6">
        <f>IF(AND(F233="",G233=""),"",G233-F233)</f>
      </c>
      <c r="I233" s="4"/>
      <c r="J233" s="5"/>
    </row>
    <row r="234" ht="23" customHeight="1">
      <c r="A234" t="inlineStr" s="7">
        <is>
          <t>本周小计</t>
        </is>
      </c>
      <c r="B234" s="7"/>
      <c r="C234" s="7"/>
      <c r="D234" s="7"/>
      <c r="E234" s="7"/>
      <c r="F234" s="8">
        <f>SUMIFS($F:$F,$A:$A,"&gt;="&amp;DATE(2026,1,29),$A:$A,"&lt;="&amp;DATE(2026,2,4))</f>
      </c>
      <c r="G234" s="8">
        <f>SUMIFS($G:$G,$A:$A,"&gt;="&amp;DATE(2026,1,29),$A:$A,"&lt;="&amp;DATE(2026,2,4))</f>
      </c>
      <c r="H234" s="8">
        <f>G234-F234</f>
      </c>
      <c r="I234" s="7"/>
      <c r="J234" s="7"/>
    </row>
    <row r="235" ht="18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ht="18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ht="26" customHeight="1">
      <c r="A237" t="inlineStr" s="2">
        <is>
          <t>2026年2月｜第一周（2月5日 - 2月11日）</t>
        </is>
      </c>
      <c r="B237" s="2"/>
      <c r="C237" s="2"/>
      <c r="D237" s="2"/>
      <c r="E237" s="2"/>
      <c r="F237" s="2"/>
      <c r="G237" s="2"/>
      <c r="H237" s="2"/>
      <c r="I237" s="2"/>
      <c r="J237" s="2"/>
    </row>
    <row r="238" ht="22" customHeight="1">
      <c r="A238" t="inlineStr" s="1">
        <is>
          <t>日期</t>
        </is>
      </c>
      <c r="B238" t="inlineStr" s="1">
        <is>
          <t>星期</t>
        </is>
      </c>
      <c r="C238" t="inlineStr" s="1">
        <is>
          <t>分类</t>
        </is>
      </c>
      <c r="D238" t="inlineStr" s="1">
        <is>
          <t>事项</t>
        </is>
      </c>
      <c r="E238" t="inlineStr" s="1">
        <is>
          <t>详情</t>
        </is>
      </c>
      <c r="F238" t="inlineStr" s="1">
        <is>
          <t>支出金额</t>
        </is>
      </c>
      <c r="G238" t="inlineStr" s="1">
        <is>
          <t>收入金额</t>
        </is>
      </c>
      <c r="H238" t="inlineStr" s="1">
        <is>
          <t>当笔净额</t>
        </is>
      </c>
      <c r="I238" t="inlineStr" s="1">
        <is>
          <t>支付方式</t>
        </is>
      </c>
      <c r="J238" t="inlineStr" s="1">
        <is>
          <t>备注</t>
        </is>
      </c>
    </row>
    <row r="239" ht="21" customHeight="1">
      <c r="A239" s="3">
        <v>46058</v>
      </c>
      <c r="B239" t="inlineStr" s="4">
        <is>
          <t>星期四</t>
        </is>
      </c>
      <c r="C239" t="inlineStr" s="4">
        <is>
          <t>餐饮</t>
        </is>
      </c>
      <c r="D239" t="inlineStr" s="4">
        <is>
          <t>早餐</t>
        </is>
      </c>
      <c r="E239" s="5"/>
      <c r="F239" s="6"/>
      <c r="G239" s="6"/>
      <c r="H239" s="6">
        <f>IF(AND(F239="",G239=""),"",G239-F239)</f>
      </c>
      <c r="I239" s="4"/>
      <c r="J239" s="5"/>
    </row>
    <row r="240" ht="21" customHeight="1">
      <c r="A240" s="3">
        <v>46058</v>
      </c>
      <c r="B240" t="inlineStr" s="4">
        <is>
          <t>星期四</t>
        </is>
      </c>
      <c r="C240" t="inlineStr" s="4">
        <is>
          <t>餐饮</t>
        </is>
      </c>
      <c r="D240" t="inlineStr" s="4">
        <is>
          <t>中餐</t>
        </is>
      </c>
      <c r="E240" s="5"/>
      <c r="F240" s="6"/>
      <c r="G240" s="6"/>
      <c r="H240" s="6">
        <f>IF(AND(F240="",G240=""),"",G240-F240)</f>
      </c>
      <c r="I240" s="4"/>
      <c r="J240" s="5"/>
    </row>
    <row r="241" ht="21" customHeight="1">
      <c r="A241" s="3">
        <v>46058</v>
      </c>
      <c r="B241" t="inlineStr" s="4">
        <is>
          <t>星期四</t>
        </is>
      </c>
      <c r="C241" t="inlineStr" s="4">
        <is>
          <t>餐饮</t>
        </is>
      </c>
      <c r="D241" t="inlineStr" s="4">
        <is>
          <t>晚餐</t>
        </is>
      </c>
      <c r="E241" s="5"/>
      <c r="F241" s="6"/>
      <c r="G241" s="6"/>
      <c r="H241" s="6">
        <f>IF(AND(F241="",G241=""),"",G241-F241)</f>
      </c>
      <c r="I241" s="4"/>
      <c r="J241" s="5"/>
    </row>
    <row r="242" ht="21" customHeight="1">
      <c r="A242" s="3">
        <v>46058</v>
      </c>
      <c r="B242" t="inlineStr" s="4">
        <is>
          <t>星期四</t>
        </is>
      </c>
      <c r="C242" t="inlineStr" s="4">
        <is>
          <t>奶茶/咖啡</t>
        </is>
      </c>
      <c r="D242" t="inlineStr" s="4">
        <is>
          <t>奶茶/咖啡</t>
        </is>
      </c>
      <c r="E242" s="5"/>
      <c r="F242" s="6"/>
      <c r="G242" s="6"/>
      <c r="H242" s="6">
        <f>IF(AND(F242="",G242=""),"",G242-F242)</f>
      </c>
      <c r="I242" s="4"/>
      <c r="J242" s="5"/>
    </row>
    <row r="243" ht="21" customHeight="1">
      <c r="A243" s="3">
        <v>46058</v>
      </c>
      <c r="B243" t="inlineStr" s="4">
        <is>
          <t>星期四</t>
        </is>
      </c>
      <c r="C243" t="inlineStr" s="4">
        <is>
          <t>其他</t>
        </is>
      </c>
      <c r="D243" t="inlineStr" s="4">
        <is>
          <t>其他</t>
        </is>
      </c>
      <c r="E243" s="5"/>
      <c r="F243" s="6"/>
      <c r="G243" s="6"/>
      <c r="H243" s="6">
        <f>IF(AND(F243="",G243=""),"",G243-F243)</f>
      </c>
      <c r="I243" s="4"/>
      <c r="J243" s="5"/>
    </row>
    <row r="244" ht="21" customHeight="1">
      <c r="A244" s="3">
        <v>46058</v>
      </c>
      <c r="B244" t="inlineStr" s="4">
        <is>
          <t>星期四</t>
        </is>
      </c>
      <c r="C244" t="inlineStr" s="4">
        <is>
          <t>其他</t>
        </is>
      </c>
      <c r="D244" t="inlineStr" s="4">
        <is>
          <t>其他</t>
        </is>
      </c>
      <c r="E244" s="5"/>
      <c r="F244" s="6"/>
      <c r="G244" s="6"/>
      <c r="H244" s="6">
        <f>IF(AND(F244="",G244=""),"",G244-F244)</f>
      </c>
      <c r="I244" s="4"/>
      <c r="J244" s="5"/>
    </row>
    <row r="245" ht="21" customHeight="1">
      <c r="A245" s="3">
        <v>46059</v>
      </c>
      <c r="B245" t="inlineStr" s="4">
        <is>
          <t>星期五</t>
        </is>
      </c>
      <c r="C245" t="inlineStr" s="4">
        <is>
          <t>餐饮</t>
        </is>
      </c>
      <c r="D245" t="inlineStr" s="4">
        <is>
          <t>早餐</t>
        </is>
      </c>
      <c r="E245" s="5"/>
      <c r="F245" s="6"/>
      <c r="G245" s="6"/>
      <c r="H245" s="6">
        <f>IF(AND(F245="",G245=""),"",G245-F245)</f>
      </c>
      <c r="I245" s="4"/>
      <c r="J245" s="5"/>
    </row>
    <row r="246" ht="21" customHeight="1">
      <c r="A246" s="3">
        <v>46059</v>
      </c>
      <c r="B246" t="inlineStr" s="4">
        <is>
          <t>星期五</t>
        </is>
      </c>
      <c r="C246" t="inlineStr" s="4">
        <is>
          <t>餐饮</t>
        </is>
      </c>
      <c r="D246" t="inlineStr" s="4">
        <is>
          <t>中餐</t>
        </is>
      </c>
      <c r="E246" s="5"/>
      <c r="F246" s="6"/>
      <c r="G246" s="6"/>
      <c r="H246" s="6">
        <f>IF(AND(F246="",G246=""),"",G246-F246)</f>
      </c>
      <c r="I246" s="4"/>
      <c r="J246" s="5"/>
    </row>
    <row r="247" ht="21" customHeight="1">
      <c r="A247" s="3">
        <v>46059</v>
      </c>
      <c r="B247" t="inlineStr" s="4">
        <is>
          <t>星期五</t>
        </is>
      </c>
      <c r="C247" t="inlineStr" s="4">
        <is>
          <t>餐饮</t>
        </is>
      </c>
      <c r="D247" t="inlineStr" s="4">
        <is>
          <t>晚餐</t>
        </is>
      </c>
      <c r="E247" s="5"/>
      <c r="F247" s="6"/>
      <c r="G247" s="6"/>
      <c r="H247" s="6">
        <f>IF(AND(F247="",G247=""),"",G247-F247)</f>
      </c>
      <c r="I247" s="4"/>
      <c r="J247" s="5"/>
    </row>
    <row r="248" ht="21" customHeight="1">
      <c r="A248" s="3">
        <v>46059</v>
      </c>
      <c r="B248" t="inlineStr" s="4">
        <is>
          <t>星期五</t>
        </is>
      </c>
      <c r="C248" t="inlineStr" s="4">
        <is>
          <t>奶茶/咖啡</t>
        </is>
      </c>
      <c r="D248" t="inlineStr" s="4">
        <is>
          <t>奶茶/咖啡</t>
        </is>
      </c>
      <c r="E248" s="5"/>
      <c r="F248" s="6"/>
      <c r="G248" s="6"/>
      <c r="H248" s="6">
        <f>IF(AND(F248="",G248=""),"",G248-F248)</f>
      </c>
      <c r="I248" s="4"/>
      <c r="J248" s="5"/>
    </row>
    <row r="249" ht="21" customHeight="1">
      <c r="A249" s="3">
        <v>46059</v>
      </c>
      <c r="B249" t="inlineStr" s="4">
        <is>
          <t>星期五</t>
        </is>
      </c>
      <c r="C249" t="inlineStr" s="4">
        <is>
          <t>其他</t>
        </is>
      </c>
      <c r="D249" t="inlineStr" s="4">
        <is>
          <t>其他</t>
        </is>
      </c>
      <c r="E249" s="5"/>
      <c r="F249" s="6"/>
      <c r="G249" s="6"/>
      <c r="H249" s="6">
        <f>IF(AND(F249="",G249=""),"",G249-F249)</f>
      </c>
      <c r="I249" s="4"/>
      <c r="J249" s="5"/>
    </row>
    <row r="250" ht="21" customHeight="1">
      <c r="A250" s="3">
        <v>46059</v>
      </c>
      <c r="B250" t="inlineStr" s="4">
        <is>
          <t>星期五</t>
        </is>
      </c>
      <c r="C250" t="inlineStr" s="4">
        <is>
          <t>其他</t>
        </is>
      </c>
      <c r="D250" t="inlineStr" s="4">
        <is>
          <t>其他</t>
        </is>
      </c>
      <c r="E250" s="5"/>
      <c r="F250" s="6"/>
      <c r="G250" s="6"/>
      <c r="H250" s="6">
        <f>IF(AND(F250="",G250=""),"",G250-F250)</f>
      </c>
      <c r="I250" s="4"/>
      <c r="J250" s="5"/>
    </row>
    <row r="251" ht="21" customHeight="1">
      <c r="A251" s="3">
        <v>46060</v>
      </c>
      <c r="B251" t="inlineStr" s="4">
        <is>
          <t>星期六</t>
        </is>
      </c>
      <c r="C251" t="inlineStr" s="4">
        <is>
          <t>餐饮</t>
        </is>
      </c>
      <c r="D251" t="inlineStr" s="4">
        <is>
          <t>早餐</t>
        </is>
      </c>
      <c r="E251" s="5"/>
      <c r="F251" s="6"/>
      <c r="G251" s="6"/>
      <c r="H251" s="6">
        <f>IF(AND(F251="",G251=""),"",G251-F251)</f>
      </c>
      <c r="I251" s="4"/>
      <c r="J251" s="5"/>
    </row>
    <row r="252" ht="21" customHeight="1">
      <c r="A252" s="3">
        <v>46060</v>
      </c>
      <c r="B252" t="inlineStr" s="4">
        <is>
          <t>星期六</t>
        </is>
      </c>
      <c r="C252" t="inlineStr" s="4">
        <is>
          <t>餐饮</t>
        </is>
      </c>
      <c r="D252" t="inlineStr" s="4">
        <is>
          <t>中餐</t>
        </is>
      </c>
      <c r="E252" s="5"/>
      <c r="F252" s="6"/>
      <c r="G252" s="6"/>
      <c r="H252" s="6">
        <f>IF(AND(F252="",G252=""),"",G252-F252)</f>
      </c>
      <c r="I252" s="4"/>
      <c r="J252" s="5"/>
    </row>
    <row r="253" ht="21" customHeight="1">
      <c r="A253" s="3">
        <v>46060</v>
      </c>
      <c r="B253" t="inlineStr" s="4">
        <is>
          <t>星期六</t>
        </is>
      </c>
      <c r="C253" t="inlineStr" s="4">
        <is>
          <t>餐饮</t>
        </is>
      </c>
      <c r="D253" t="inlineStr" s="4">
        <is>
          <t>晚餐</t>
        </is>
      </c>
      <c r="E253" s="5"/>
      <c r="F253" s="6"/>
      <c r="G253" s="6"/>
      <c r="H253" s="6">
        <f>IF(AND(F253="",G253=""),"",G253-F253)</f>
      </c>
      <c r="I253" s="4"/>
      <c r="J253" s="5"/>
    </row>
    <row r="254" ht="21" customHeight="1">
      <c r="A254" s="3">
        <v>46060</v>
      </c>
      <c r="B254" t="inlineStr" s="4">
        <is>
          <t>星期六</t>
        </is>
      </c>
      <c r="C254" t="inlineStr" s="4">
        <is>
          <t>奶茶/咖啡</t>
        </is>
      </c>
      <c r="D254" t="inlineStr" s="4">
        <is>
          <t>奶茶/咖啡</t>
        </is>
      </c>
      <c r="E254" s="5"/>
      <c r="F254" s="6"/>
      <c r="G254" s="6"/>
      <c r="H254" s="6">
        <f>IF(AND(F254="",G254=""),"",G254-F254)</f>
      </c>
      <c r="I254" s="4"/>
      <c r="J254" s="5"/>
    </row>
    <row r="255" ht="21" customHeight="1">
      <c r="A255" s="3">
        <v>46060</v>
      </c>
      <c r="B255" t="inlineStr" s="4">
        <is>
          <t>星期六</t>
        </is>
      </c>
      <c r="C255" t="inlineStr" s="4">
        <is>
          <t>其他</t>
        </is>
      </c>
      <c r="D255" t="inlineStr" s="4">
        <is>
          <t>其他</t>
        </is>
      </c>
      <c r="E255" s="5"/>
      <c r="F255" s="6"/>
      <c r="G255" s="6"/>
      <c r="H255" s="6">
        <f>IF(AND(F255="",G255=""),"",G255-F255)</f>
      </c>
      <c r="I255" s="4"/>
      <c r="J255" s="5"/>
    </row>
    <row r="256" ht="21" customHeight="1">
      <c r="A256" s="3">
        <v>46060</v>
      </c>
      <c r="B256" t="inlineStr" s="4">
        <is>
          <t>星期六</t>
        </is>
      </c>
      <c r="C256" t="inlineStr" s="4">
        <is>
          <t>其他</t>
        </is>
      </c>
      <c r="D256" t="inlineStr" s="4">
        <is>
          <t>其他</t>
        </is>
      </c>
      <c r="E256" s="5"/>
      <c r="F256" s="6"/>
      <c r="G256" s="6"/>
      <c r="H256" s="6">
        <f>IF(AND(F256="",G256=""),"",G256-F256)</f>
      </c>
      <c r="I256" s="4"/>
      <c r="J256" s="5"/>
    </row>
    <row r="257" ht="21" customHeight="1">
      <c r="A257" s="3">
        <v>46061</v>
      </c>
      <c r="B257" t="inlineStr" s="4">
        <is>
          <t>星期日</t>
        </is>
      </c>
      <c r="C257" t="inlineStr" s="4">
        <is>
          <t>餐饮</t>
        </is>
      </c>
      <c r="D257" t="inlineStr" s="4">
        <is>
          <t>早餐</t>
        </is>
      </c>
      <c r="E257" s="5"/>
      <c r="F257" s="6"/>
      <c r="G257" s="6"/>
      <c r="H257" s="6">
        <f>IF(AND(F257="",G257=""),"",G257-F257)</f>
      </c>
      <c r="I257" s="4"/>
      <c r="J257" s="5"/>
    </row>
    <row r="258" ht="21" customHeight="1">
      <c r="A258" s="3">
        <v>46061</v>
      </c>
      <c r="B258" t="inlineStr" s="4">
        <is>
          <t>星期日</t>
        </is>
      </c>
      <c r="C258" t="inlineStr" s="4">
        <is>
          <t>餐饮</t>
        </is>
      </c>
      <c r="D258" t="inlineStr" s="4">
        <is>
          <t>中餐</t>
        </is>
      </c>
      <c r="E258" s="5"/>
      <c r="F258" s="6"/>
      <c r="G258" s="6"/>
      <c r="H258" s="6">
        <f>IF(AND(F258="",G258=""),"",G258-F258)</f>
      </c>
      <c r="I258" s="4"/>
      <c r="J258" s="5"/>
    </row>
    <row r="259" ht="21" customHeight="1">
      <c r="A259" s="3">
        <v>46061</v>
      </c>
      <c r="B259" t="inlineStr" s="4">
        <is>
          <t>星期日</t>
        </is>
      </c>
      <c r="C259" t="inlineStr" s="4">
        <is>
          <t>餐饮</t>
        </is>
      </c>
      <c r="D259" t="inlineStr" s="4">
        <is>
          <t>晚餐</t>
        </is>
      </c>
      <c r="E259" s="5"/>
      <c r="F259" s="6"/>
      <c r="G259" s="6"/>
      <c r="H259" s="6">
        <f>IF(AND(F259="",G259=""),"",G259-F259)</f>
      </c>
      <c r="I259" s="4"/>
      <c r="J259" s="5"/>
    </row>
    <row r="260" ht="21" customHeight="1">
      <c r="A260" s="3">
        <v>46061</v>
      </c>
      <c r="B260" t="inlineStr" s="4">
        <is>
          <t>星期日</t>
        </is>
      </c>
      <c r="C260" t="inlineStr" s="4">
        <is>
          <t>奶茶/咖啡</t>
        </is>
      </c>
      <c r="D260" t="inlineStr" s="4">
        <is>
          <t>奶茶/咖啡</t>
        </is>
      </c>
      <c r="E260" s="5"/>
      <c r="F260" s="6"/>
      <c r="G260" s="6"/>
      <c r="H260" s="6">
        <f>IF(AND(F260="",G260=""),"",G260-F260)</f>
      </c>
      <c r="I260" s="4"/>
      <c r="J260" s="5"/>
    </row>
    <row r="261" ht="21" customHeight="1">
      <c r="A261" s="3">
        <v>46061</v>
      </c>
      <c r="B261" t="inlineStr" s="4">
        <is>
          <t>星期日</t>
        </is>
      </c>
      <c r="C261" t="inlineStr" s="4">
        <is>
          <t>其他</t>
        </is>
      </c>
      <c r="D261" t="inlineStr" s="4">
        <is>
          <t>其他</t>
        </is>
      </c>
      <c r="E261" s="5"/>
      <c r="F261" s="6"/>
      <c r="G261" s="6"/>
      <c r="H261" s="6">
        <f>IF(AND(F261="",G261=""),"",G261-F261)</f>
      </c>
      <c r="I261" s="4"/>
      <c r="J261" s="5"/>
    </row>
    <row r="262" ht="21" customHeight="1">
      <c r="A262" s="3">
        <v>46061</v>
      </c>
      <c r="B262" t="inlineStr" s="4">
        <is>
          <t>星期日</t>
        </is>
      </c>
      <c r="C262" t="inlineStr" s="4">
        <is>
          <t>其他</t>
        </is>
      </c>
      <c r="D262" t="inlineStr" s="4">
        <is>
          <t>其他</t>
        </is>
      </c>
      <c r="E262" s="5"/>
      <c r="F262" s="6"/>
      <c r="G262" s="6"/>
      <c r="H262" s="6">
        <f>IF(AND(F262="",G262=""),"",G262-F262)</f>
      </c>
      <c r="I262" s="4"/>
      <c r="J262" s="5"/>
    </row>
    <row r="263" ht="21" customHeight="1">
      <c r="A263" s="3">
        <v>46062</v>
      </c>
      <c r="B263" t="inlineStr" s="4">
        <is>
          <t>星期一</t>
        </is>
      </c>
      <c r="C263" t="inlineStr" s="4">
        <is>
          <t>餐饮</t>
        </is>
      </c>
      <c r="D263" t="inlineStr" s="4">
        <is>
          <t>早餐</t>
        </is>
      </c>
      <c r="E263" s="5"/>
      <c r="F263" s="6"/>
      <c r="G263" s="6"/>
      <c r="H263" s="6">
        <f>IF(AND(F263="",G263=""),"",G263-F263)</f>
      </c>
      <c r="I263" s="4"/>
      <c r="J263" s="5"/>
    </row>
    <row r="264" ht="21" customHeight="1">
      <c r="A264" s="3">
        <v>46062</v>
      </c>
      <c r="B264" t="inlineStr" s="4">
        <is>
          <t>星期一</t>
        </is>
      </c>
      <c r="C264" t="inlineStr" s="4">
        <is>
          <t>餐饮</t>
        </is>
      </c>
      <c r="D264" t="inlineStr" s="4">
        <is>
          <t>中餐</t>
        </is>
      </c>
      <c r="E264" s="5"/>
      <c r="F264" s="6"/>
      <c r="G264" s="6"/>
      <c r="H264" s="6">
        <f>IF(AND(F264="",G264=""),"",G264-F264)</f>
      </c>
      <c r="I264" s="4"/>
      <c r="J264" s="5"/>
    </row>
    <row r="265" ht="21" customHeight="1">
      <c r="A265" s="3">
        <v>46062</v>
      </c>
      <c r="B265" t="inlineStr" s="4">
        <is>
          <t>星期一</t>
        </is>
      </c>
      <c r="C265" t="inlineStr" s="4">
        <is>
          <t>餐饮</t>
        </is>
      </c>
      <c r="D265" t="inlineStr" s="4">
        <is>
          <t>晚餐</t>
        </is>
      </c>
      <c r="E265" s="5"/>
      <c r="F265" s="6"/>
      <c r="G265" s="6"/>
      <c r="H265" s="6">
        <f>IF(AND(F265="",G265=""),"",G265-F265)</f>
      </c>
      <c r="I265" s="4"/>
      <c r="J265" s="5"/>
    </row>
    <row r="266" ht="21" customHeight="1">
      <c r="A266" s="3">
        <v>46062</v>
      </c>
      <c r="B266" t="inlineStr" s="4">
        <is>
          <t>星期一</t>
        </is>
      </c>
      <c r="C266" t="inlineStr" s="4">
        <is>
          <t>奶茶/咖啡</t>
        </is>
      </c>
      <c r="D266" t="inlineStr" s="4">
        <is>
          <t>奶茶/咖啡</t>
        </is>
      </c>
      <c r="E266" s="5"/>
      <c r="F266" s="6"/>
      <c r="G266" s="6"/>
      <c r="H266" s="6">
        <f>IF(AND(F266="",G266=""),"",G266-F266)</f>
      </c>
      <c r="I266" s="4"/>
      <c r="J266" s="5"/>
    </row>
    <row r="267" ht="21" customHeight="1">
      <c r="A267" s="3">
        <v>46062</v>
      </c>
      <c r="B267" t="inlineStr" s="4">
        <is>
          <t>星期一</t>
        </is>
      </c>
      <c r="C267" t="inlineStr" s="4">
        <is>
          <t>其他</t>
        </is>
      </c>
      <c r="D267" t="inlineStr" s="4">
        <is>
          <t>其他</t>
        </is>
      </c>
      <c r="E267" s="5"/>
      <c r="F267" s="6"/>
      <c r="G267" s="6"/>
      <c r="H267" s="6">
        <f>IF(AND(F267="",G267=""),"",G267-F267)</f>
      </c>
      <c r="I267" s="4"/>
      <c r="J267" s="5"/>
    </row>
    <row r="268" ht="21" customHeight="1">
      <c r="A268" s="3">
        <v>46062</v>
      </c>
      <c r="B268" t="inlineStr" s="4">
        <is>
          <t>星期一</t>
        </is>
      </c>
      <c r="C268" t="inlineStr" s="4">
        <is>
          <t>其他</t>
        </is>
      </c>
      <c r="D268" t="inlineStr" s="4">
        <is>
          <t>其他</t>
        </is>
      </c>
      <c r="E268" s="5"/>
      <c r="F268" s="6"/>
      <c r="G268" s="6"/>
      <c r="H268" s="6">
        <f>IF(AND(F268="",G268=""),"",G268-F268)</f>
      </c>
      <c r="I268" s="4"/>
      <c r="J268" s="5"/>
    </row>
    <row r="269" ht="21" customHeight="1">
      <c r="A269" s="3">
        <v>46063</v>
      </c>
      <c r="B269" t="inlineStr" s="4">
        <is>
          <t>星期二</t>
        </is>
      </c>
      <c r="C269" t="inlineStr" s="4">
        <is>
          <t>餐饮</t>
        </is>
      </c>
      <c r="D269" t="inlineStr" s="4">
        <is>
          <t>早餐</t>
        </is>
      </c>
      <c r="E269" s="5"/>
      <c r="F269" s="6"/>
      <c r="G269" s="6"/>
      <c r="H269" s="6">
        <f>IF(AND(F269="",G269=""),"",G269-F269)</f>
      </c>
      <c r="I269" s="4"/>
      <c r="J269" s="5"/>
    </row>
    <row r="270" ht="21" customHeight="1">
      <c r="A270" s="3">
        <v>46063</v>
      </c>
      <c r="B270" t="inlineStr" s="4">
        <is>
          <t>星期二</t>
        </is>
      </c>
      <c r="C270" t="inlineStr" s="4">
        <is>
          <t>餐饮</t>
        </is>
      </c>
      <c r="D270" t="inlineStr" s="4">
        <is>
          <t>中餐</t>
        </is>
      </c>
      <c r="E270" s="5"/>
      <c r="F270" s="6"/>
      <c r="G270" s="6"/>
      <c r="H270" s="6">
        <f>IF(AND(F270="",G270=""),"",G270-F270)</f>
      </c>
      <c r="I270" s="4"/>
      <c r="J270" s="5"/>
    </row>
    <row r="271" ht="21" customHeight="1">
      <c r="A271" s="3">
        <v>46063</v>
      </c>
      <c r="B271" t="inlineStr" s="4">
        <is>
          <t>星期二</t>
        </is>
      </c>
      <c r="C271" t="inlineStr" s="4">
        <is>
          <t>餐饮</t>
        </is>
      </c>
      <c r="D271" t="inlineStr" s="4">
        <is>
          <t>晚餐</t>
        </is>
      </c>
      <c r="E271" s="5"/>
      <c r="F271" s="6"/>
      <c r="G271" s="6"/>
      <c r="H271" s="6">
        <f>IF(AND(F271="",G271=""),"",G271-F271)</f>
      </c>
      <c r="I271" s="4"/>
      <c r="J271" s="5"/>
    </row>
    <row r="272" ht="21" customHeight="1">
      <c r="A272" s="3">
        <v>46063</v>
      </c>
      <c r="B272" t="inlineStr" s="4">
        <is>
          <t>星期二</t>
        </is>
      </c>
      <c r="C272" t="inlineStr" s="4">
        <is>
          <t>奶茶/咖啡</t>
        </is>
      </c>
      <c r="D272" t="inlineStr" s="4">
        <is>
          <t>奶茶/咖啡</t>
        </is>
      </c>
      <c r="E272" s="5"/>
      <c r="F272" s="6"/>
      <c r="G272" s="6"/>
      <c r="H272" s="6">
        <f>IF(AND(F272="",G272=""),"",G272-F272)</f>
      </c>
      <c r="I272" s="4"/>
      <c r="J272" s="5"/>
    </row>
    <row r="273" ht="21" customHeight="1">
      <c r="A273" s="3">
        <v>46063</v>
      </c>
      <c r="B273" t="inlineStr" s="4">
        <is>
          <t>星期二</t>
        </is>
      </c>
      <c r="C273" t="inlineStr" s="4">
        <is>
          <t>其他</t>
        </is>
      </c>
      <c r="D273" t="inlineStr" s="4">
        <is>
          <t>其他</t>
        </is>
      </c>
      <c r="E273" s="5"/>
      <c r="F273" s="6"/>
      <c r="G273" s="6"/>
      <c r="H273" s="6">
        <f>IF(AND(F273="",G273=""),"",G273-F273)</f>
      </c>
      <c r="I273" s="4"/>
      <c r="J273" s="5"/>
    </row>
    <row r="274" ht="21" customHeight="1">
      <c r="A274" s="3">
        <v>46063</v>
      </c>
      <c r="B274" t="inlineStr" s="4">
        <is>
          <t>星期二</t>
        </is>
      </c>
      <c r="C274" t="inlineStr" s="4">
        <is>
          <t>其他</t>
        </is>
      </c>
      <c r="D274" t="inlineStr" s="4">
        <is>
          <t>其他</t>
        </is>
      </c>
      <c r="E274" s="5"/>
      <c r="F274" s="6"/>
      <c r="G274" s="6"/>
      <c r="H274" s="6">
        <f>IF(AND(F274="",G274=""),"",G274-F274)</f>
      </c>
      <c r="I274" s="4"/>
      <c r="J274" s="5"/>
    </row>
    <row r="275" ht="21" customHeight="1">
      <c r="A275" s="3">
        <v>46064</v>
      </c>
      <c r="B275" t="inlineStr" s="4">
        <is>
          <t>星期三</t>
        </is>
      </c>
      <c r="C275" t="inlineStr" s="4">
        <is>
          <t>餐饮</t>
        </is>
      </c>
      <c r="D275" t="inlineStr" s="4">
        <is>
          <t>早餐</t>
        </is>
      </c>
      <c r="E275" s="5"/>
      <c r="F275" s="6"/>
      <c r="G275" s="6"/>
      <c r="H275" s="6">
        <f>IF(AND(F275="",G275=""),"",G275-F275)</f>
      </c>
      <c r="I275" s="4"/>
      <c r="J275" s="5"/>
    </row>
    <row r="276" ht="21" customHeight="1">
      <c r="A276" s="3">
        <v>46064</v>
      </c>
      <c r="B276" t="inlineStr" s="4">
        <is>
          <t>星期三</t>
        </is>
      </c>
      <c r="C276" t="inlineStr" s="4">
        <is>
          <t>餐饮</t>
        </is>
      </c>
      <c r="D276" t="inlineStr" s="4">
        <is>
          <t>中餐</t>
        </is>
      </c>
      <c r="E276" s="5"/>
      <c r="F276" s="6"/>
      <c r="G276" s="6"/>
      <c r="H276" s="6">
        <f>IF(AND(F276="",G276=""),"",G276-F276)</f>
      </c>
      <c r="I276" s="4"/>
      <c r="J276" s="5"/>
    </row>
    <row r="277" ht="21" customHeight="1">
      <c r="A277" s="3">
        <v>46064</v>
      </c>
      <c r="B277" t="inlineStr" s="4">
        <is>
          <t>星期三</t>
        </is>
      </c>
      <c r="C277" t="inlineStr" s="4">
        <is>
          <t>餐饮</t>
        </is>
      </c>
      <c r="D277" t="inlineStr" s="4">
        <is>
          <t>晚餐</t>
        </is>
      </c>
      <c r="E277" s="5"/>
      <c r="F277" s="6"/>
      <c r="G277" s="6"/>
      <c r="H277" s="6">
        <f>IF(AND(F277="",G277=""),"",G277-F277)</f>
      </c>
      <c r="I277" s="4"/>
      <c r="J277" s="5"/>
    </row>
    <row r="278" ht="21" customHeight="1">
      <c r="A278" s="3">
        <v>46064</v>
      </c>
      <c r="B278" t="inlineStr" s="4">
        <is>
          <t>星期三</t>
        </is>
      </c>
      <c r="C278" t="inlineStr" s="4">
        <is>
          <t>奶茶/咖啡</t>
        </is>
      </c>
      <c r="D278" t="inlineStr" s="4">
        <is>
          <t>奶茶/咖啡</t>
        </is>
      </c>
      <c r="E278" s="5"/>
      <c r="F278" s="6"/>
      <c r="G278" s="6"/>
      <c r="H278" s="6">
        <f>IF(AND(F278="",G278=""),"",G278-F278)</f>
      </c>
      <c r="I278" s="4"/>
      <c r="J278" s="5"/>
    </row>
    <row r="279" ht="21" customHeight="1">
      <c r="A279" s="3">
        <v>46064</v>
      </c>
      <c r="B279" t="inlineStr" s="4">
        <is>
          <t>星期三</t>
        </is>
      </c>
      <c r="C279" t="inlineStr" s="4">
        <is>
          <t>其他</t>
        </is>
      </c>
      <c r="D279" t="inlineStr" s="4">
        <is>
          <t>其他</t>
        </is>
      </c>
      <c r="E279" s="5"/>
      <c r="F279" s="6"/>
      <c r="G279" s="6"/>
      <c r="H279" s="6">
        <f>IF(AND(F279="",G279=""),"",G279-F279)</f>
      </c>
      <c r="I279" s="4"/>
      <c r="J279" s="5"/>
    </row>
    <row r="280" ht="21" customHeight="1">
      <c r="A280" s="3">
        <v>46064</v>
      </c>
      <c r="B280" t="inlineStr" s="4">
        <is>
          <t>星期三</t>
        </is>
      </c>
      <c r="C280" t="inlineStr" s="4">
        <is>
          <t>其他</t>
        </is>
      </c>
      <c r="D280" t="inlineStr" s="4">
        <is>
          <t>其他</t>
        </is>
      </c>
      <c r="E280" s="5"/>
      <c r="F280" s="6"/>
      <c r="G280" s="6"/>
      <c r="H280" s="6">
        <f>IF(AND(F280="",G280=""),"",G280-F280)</f>
      </c>
      <c r="I280" s="4"/>
      <c r="J280" s="5"/>
    </row>
    <row r="281" ht="23" customHeight="1">
      <c r="A281" t="inlineStr" s="7">
        <is>
          <t>本周小计</t>
        </is>
      </c>
      <c r="B281" s="7"/>
      <c r="C281" s="7"/>
      <c r="D281" s="7"/>
      <c r="E281" s="7"/>
      <c r="F281" s="8">
        <f>SUMIFS($F:$F,$A:$A,"&gt;="&amp;DATE(2026,2,5),$A:$A,"&lt;="&amp;DATE(2026,2,11))</f>
      </c>
      <c r="G281" s="8">
        <f>SUMIFS($G:$G,$A:$A,"&gt;="&amp;DATE(2026,2,5),$A:$A,"&lt;="&amp;DATE(2026,2,11))</f>
      </c>
      <c r="H281" s="8">
        <f>G281-F281</f>
      </c>
      <c r="I281" s="7"/>
      <c r="J281" s="7"/>
    </row>
    <row r="282" ht="18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ht="18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ht="26" customHeight="1">
      <c r="A284" t="inlineStr" s="2">
        <is>
          <t>2026年2月｜第二周（2月12日 - 2月18日）</t>
        </is>
      </c>
      <c r="B284" s="2"/>
      <c r="C284" s="2"/>
      <c r="D284" s="2"/>
      <c r="E284" s="2"/>
      <c r="F284" s="2"/>
      <c r="G284" s="2"/>
      <c r="H284" s="2"/>
      <c r="I284" s="2"/>
      <c r="J284" s="2"/>
    </row>
    <row r="285" ht="22" customHeight="1">
      <c r="A285" t="inlineStr" s="1">
        <is>
          <t>日期</t>
        </is>
      </c>
      <c r="B285" t="inlineStr" s="1">
        <is>
          <t>星期</t>
        </is>
      </c>
      <c r="C285" t="inlineStr" s="1">
        <is>
          <t>分类</t>
        </is>
      </c>
      <c r="D285" t="inlineStr" s="1">
        <is>
          <t>事项</t>
        </is>
      </c>
      <c r="E285" t="inlineStr" s="1">
        <is>
          <t>详情</t>
        </is>
      </c>
      <c r="F285" t="inlineStr" s="1">
        <is>
          <t>支出金额</t>
        </is>
      </c>
      <c r="G285" t="inlineStr" s="1">
        <is>
          <t>收入金额</t>
        </is>
      </c>
      <c r="H285" t="inlineStr" s="1">
        <is>
          <t>当笔净额</t>
        </is>
      </c>
      <c r="I285" t="inlineStr" s="1">
        <is>
          <t>支付方式</t>
        </is>
      </c>
      <c r="J285" t="inlineStr" s="1">
        <is>
          <t>备注</t>
        </is>
      </c>
    </row>
    <row r="286" ht="21" customHeight="1">
      <c r="A286" s="3">
        <v>46065</v>
      </c>
      <c r="B286" t="inlineStr" s="4">
        <is>
          <t>星期四</t>
        </is>
      </c>
      <c r="C286" t="inlineStr" s="4">
        <is>
          <t>餐饮</t>
        </is>
      </c>
      <c r="D286" t="inlineStr" s="4">
        <is>
          <t>早餐</t>
        </is>
      </c>
      <c r="E286" s="5"/>
      <c r="F286" s="6"/>
      <c r="G286" s="6"/>
      <c r="H286" s="6">
        <f>IF(AND(F286="",G286=""),"",G286-F286)</f>
      </c>
      <c r="I286" s="4"/>
      <c r="J286" s="5"/>
    </row>
    <row r="287" ht="21" customHeight="1">
      <c r="A287" s="3">
        <v>46065</v>
      </c>
      <c r="B287" t="inlineStr" s="4">
        <is>
          <t>星期四</t>
        </is>
      </c>
      <c r="C287" t="inlineStr" s="4">
        <is>
          <t>餐饮</t>
        </is>
      </c>
      <c r="D287" t="inlineStr" s="4">
        <is>
          <t>中餐</t>
        </is>
      </c>
      <c r="E287" s="5"/>
      <c r="F287" s="6"/>
      <c r="G287" s="6"/>
      <c r="H287" s="6">
        <f>IF(AND(F287="",G287=""),"",G287-F287)</f>
      </c>
      <c r="I287" s="4"/>
      <c r="J287" s="5"/>
    </row>
    <row r="288" ht="21" customHeight="1">
      <c r="A288" s="3">
        <v>46065</v>
      </c>
      <c r="B288" t="inlineStr" s="4">
        <is>
          <t>星期四</t>
        </is>
      </c>
      <c r="C288" t="inlineStr" s="4">
        <is>
          <t>餐饮</t>
        </is>
      </c>
      <c r="D288" t="inlineStr" s="4">
        <is>
          <t>晚餐</t>
        </is>
      </c>
      <c r="E288" s="5"/>
      <c r="F288" s="6"/>
      <c r="G288" s="6"/>
      <c r="H288" s="6">
        <f>IF(AND(F288="",G288=""),"",G288-F288)</f>
      </c>
      <c r="I288" s="4"/>
      <c r="J288" s="5"/>
    </row>
    <row r="289" ht="21" customHeight="1">
      <c r="A289" s="3">
        <v>46065</v>
      </c>
      <c r="B289" t="inlineStr" s="4">
        <is>
          <t>星期四</t>
        </is>
      </c>
      <c r="C289" t="inlineStr" s="4">
        <is>
          <t>奶茶/咖啡</t>
        </is>
      </c>
      <c r="D289" t="inlineStr" s="4">
        <is>
          <t>奶茶/咖啡</t>
        </is>
      </c>
      <c r="E289" s="5"/>
      <c r="F289" s="6"/>
      <c r="G289" s="6"/>
      <c r="H289" s="6">
        <f>IF(AND(F289="",G289=""),"",G289-F289)</f>
      </c>
      <c r="I289" s="4"/>
      <c r="J289" s="5"/>
    </row>
    <row r="290" ht="21" customHeight="1">
      <c r="A290" s="3">
        <v>46065</v>
      </c>
      <c r="B290" t="inlineStr" s="4">
        <is>
          <t>星期四</t>
        </is>
      </c>
      <c r="C290" t="inlineStr" s="4">
        <is>
          <t>其他</t>
        </is>
      </c>
      <c r="D290" t="inlineStr" s="4">
        <is>
          <t>其他</t>
        </is>
      </c>
      <c r="E290" s="5"/>
      <c r="F290" s="6"/>
      <c r="G290" s="6"/>
      <c r="H290" s="6">
        <f>IF(AND(F290="",G290=""),"",G290-F290)</f>
      </c>
      <c r="I290" s="4"/>
      <c r="J290" s="5"/>
    </row>
    <row r="291" ht="21" customHeight="1">
      <c r="A291" s="3">
        <v>46065</v>
      </c>
      <c r="B291" t="inlineStr" s="4">
        <is>
          <t>星期四</t>
        </is>
      </c>
      <c r="C291" t="inlineStr" s="4">
        <is>
          <t>其他</t>
        </is>
      </c>
      <c r="D291" t="inlineStr" s="4">
        <is>
          <t>其他</t>
        </is>
      </c>
      <c r="E291" s="5"/>
      <c r="F291" s="6"/>
      <c r="G291" s="6"/>
      <c r="H291" s="6">
        <f>IF(AND(F291="",G291=""),"",G291-F291)</f>
      </c>
      <c r="I291" s="4"/>
      <c r="J291" s="5"/>
    </row>
    <row r="292" ht="21" customHeight="1">
      <c r="A292" s="3">
        <v>46066</v>
      </c>
      <c r="B292" t="inlineStr" s="4">
        <is>
          <t>星期五</t>
        </is>
      </c>
      <c r="C292" t="inlineStr" s="4">
        <is>
          <t>餐饮</t>
        </is>
      </c>
      <c r="D292" t="inlineStr" s="4">
        <is>
          <t>早餐</t>
        </is>
      </c>
      <c r="E292" s="5"/>
      <c r="F292" s="6"/>
      <c r="G292" s="6"/>
      <c r="H292" s="6">
        <f>IF(AND(F292="",G292=""),"",G292-F292)</f>
      </c>
      <c r="I292" s="4"/>
      <c r="J292" s="5"/>
    </row>
    <row r="293" ht="21" customHeight="1">
      <c r="A293" s="3">
        <v>46066</v>
      </c>
      <c r="B293" t="inlineStr" s="4">
        <is>
          <t>星期五</t>
        </is>
      </c>
      <c r="C293" t="inlineStr" s="4">
        <is>
          <t>餐饮</t>
        </is>
      </c>
      <c r="D293" t="inlineStr" s="4">
        <is>
          <t>中餐</t>
        </is>
      </c>
      <c r="E293" s="5"/>
      <c r="F293" s="6"/>
      <c r="G293" s="6"/>
      <c r="H293" s="6">
        <f>IF(AND(F293="",G293=""),"",G293-F293)</f>
      </c>
      <c r="I293" s="4"/>
      <c r="J293" s="5"/>
    </row>
    <row r="294" ht="21" customHeight="1">
      <c r="A294" s="3">
        <v>46066</v>
      </c>
      <c r="B294" t="inlineStr" s="4">
        <is>
          <t>星期五</t>
        </is>
      </c>
      <c r="C294" t="inlineStr" s="4">
        <is>
          <t>餐饮</t>
        </is>
      </c>
      <c r="D294" t="inlineStr" s="4">
        <is>
          <t>晚餐</t>
        </is>
      </c>
      <c r="E294" s="5"/>
      <c r="F294" s="6"/>
      <c r="G294" s="6"/>
      <c r="H294" s="6">
        <f>IF(AND(F294="",G294=""),"",G294-F294)</f>
      </c>
      <c r="I294" s="4"/>
      <c r="J294" s="5"/>
    </row>
    <row r="295" ht="21" customHeight="1">
      <c r="A295" s="3">
        <v>46066</v>
      </c>
      <c r="B295" t="inlineStr" s="4">
        <is>
          <t>星期五</t>
        </is>
      </c>
      <c r="C295" t="inlineStr" s="4">
        <is>
          <t>奶茶/咖啡</t>
        </is>
      </c>
      <c r="D295" t="inlineStr" s="4">
        <is>
          <t>奶茶/咖啡</t>
        </is>
      </c>
      <c r="E295" s="5"/>
      <c r="F295" s="6"/>
      <c r="G295" s="6"/>
      <c r="H295" s="6">
        <f>IF(AND(F295="",G295=""),"",G295-F295)</f>
      </c>
      <c r="I295" s="4"/>
      <c r="J295" s="5"/>
    </row>
    <row r="296" ht="21" customHeight="1">
      <c r="A296" s="3">
        <v>46066</v>
      </c>
      <c r="B296" t="inlineStr" s="4">
        <is>
          <t>星期五</t>
        </is>
      </c>
      <c r="C296" t="inlineStr" s="4">
        <is>
          <t>其他</t>
        </is>
      </c>
      <c r="D296" t="inlineStr" s="4">
        <is>
          <t>其他</t>
        </is>
      </c>
      <c r="E296" s="5"/>
      <c r="F296" s="6"/>
      <c r="G296" s="6"/>
      <c r="H296" s="6">
        <f>IF(AND(F296="",G296=""),"",G296-F296)</f>
      </c>
      <c r="I296" s="4"/>
      <c r="J296" s="5"/>
    </row>
    <row r="297" ht="21" customHeight="1">
      <c r="A297" s="3">
        <v>46066</v>
      </c>
      <c r="B297" t="inlineStr" s="4">
        <is>
          <t>星期五</t>
        </is>
      </c>
      <c r="C297" t="inlineStr" s="4">
        <is>
          <t>其他</t>
        </is>
      </c>
      <c r="D297" t="inlineStr" s="4">
        <is>
          <t>其他</t>
        </is>
      </c>
      <c r="E297" s="5"/>
      <c r="F297" s="6"/>
      <c r="G297" s="6"/>
      <c r="H297" s="6">
        <f>IF(AND(F297="",G297=""),"",G297-F297)</f>
      </c>
      <c r="I297" s="4"/>
      <c r="J297" s="5"/>
    </row>
    <row r="298" ht="21" customHeight="1">
      <c r="A298" s="3">
        <v>46067</v>
      </c>
      <c r="B298" t="inlineStr" s="4">
        <is>
          <t>星期六</t>
        </is>
      </c>
      <c r="C298" t="inlineStr" s="4">
        <is>
          <t>餐饮</t>
        </is>
      </c>
      <c r="D298" t="inlineStr" s="4">
        <is>
          <t>早餐</t>
        </is>
      </c>
      <c r="E298" s="5"/>
      <c r="F298" s="6"/>
      <c r="G298" s="6"/>
      <c r="H298" s="6">
        <f>IF(AND(F298="",G298=""),"",G298-F298)</f>
      </c>
      <c r="I298" s="4"/>
      <c r="J298" s="5"/>
    </row>
    <row r="299" ht="21" customHeight="1">
      <c r="A299" s="3">
        <v>46067</v>
      </c>
      <c r="B299" t="inlineStr" s="4">
        <is>
          <t>星期六</t>
        </is>
      </c>
      <c r="C299" t="inlineStr" s="4">
        <is>
          <t>餐饮</t>
        </is>
      </c>
      <c r="D299" t="inlineStr" s="4">
        <is>
          <t>中餐</t>
        </is>
      </c>
      <c r="E299" s="5"/>
      <c r="F299" s="6"/>
      <c r="G299" s="6"/>
      <c r="H299" s="6">
        <f>IF(AND(F299="",G299=""),"",G299-F299)</f>
      </c>
      <c r="I299" s="4"/>
      <c r="J299" s="5"/>
    </row>
    <row r="300" ht="21" customHeight="1">
      <c r="A300" s="3">
        <v>46067</v>
      </c>
      <c r="B300" t="inlineStr" s="4">
        <is>
          <t>星期六</t>
        </is>
      </c>
      <c r="C300" t="inlineStr" s="4">
        <is>
          <t>餐饮</t>
        </is>
      </c>
      <c r="D300" t="inlineStr" s="4">
        <is>
          <t>晚餐</t>
        </is>
      </c>
      <c r="E300" s="5"/>
      <c r="F300" s="6"/>
      <c r="G300" s="6"/>
      <c r="H300" s="6">
        <f>IF(AND(F300="",G300=""),"",G300-F300)</f>
      </c>
      <c r="I300" s="4"/>
      <c r="J300" s="5"/>
    </row>
    <row r="301" ht="21" customHeight="1">
      <c r="A301" s="3">
        <v>46067</v>
      </c>
      <c r="B301" t="inlineStr" s="4">
        <is>
          <t>星期六</t>
        </is>
      </c>
      <c r="C301" t="inlineStr" s="4">
        <is>
          <t>奶茶/咖啡</t>
        </is>
      </c>
      <c r="D301" t="inlineStr" s="4">
        <is>
          <t>奶茶/咖啡</t>
        </is>
      </c>
      <c r="E301" s="5"/>
      <c r="F301" s="6"/>
      <c r="G301" s="6"/>
      <c r="H301" s="6">
        <f>IF(AND(F301="",G301=""),"",G301-F301)</f>
      </c>
      <c r="I301" s="4"/>
      <c r="J301" s="5"/>
    </row>
    <row r="302" ht="21" customHeight="1">
      <c r="A302" s="3">
        <v>46067</v>
      </c>
      <c r="B302" t="inlineStr" s="4">
        <is>
          <t>星期六</t>
        </is>
      </c>
      <c r="C302" t="inlineStr" s="4">
        <is>
          <t>其他</t>
        </is>
      </c>
      <c r="D302" t="inlineStr" s="4">
        <is>
          <t>其他</t>
        </is>
      </c>
      <c r="E302" s="5"/>
      <c r="F302" s="6"/>
      <c r="G302" s="6"/>
      <c r="H302" s="6">
        <f>IF(AND(F302="",G302=""),"",G302-F302)</f>
      </c>
      <c r="I302" s="4"/>
      <c r="J302" s="5"/>
    </row>
    <row r="303" ht="21" customHeight="1">
      <c r="A303" s="3">
        <v>46067</v>
      </c>
      <c r="B303" t="inlineStr" s="4">
        <is>
          <t>星期六</t>
        </is>
      </c>
      <c r="C303" t="inlineStr" s="4">
        <is>
          <t>其他</t>
        </is>
      </c>
      <c r="D303" t="inlineStr" s="4">
        <is>
          <t>其他</t>
        </is>
      </c>
      <c r="E303" s="5"/>
      <c r="F303" s="6"/>
      <c r="G303" s="6"/>
      <c r="H303" s="6">
        <f>IF(AND(F303="",G303=""),"",G303-F303)</f>
      </c>
      <c r="I303" s="4"/>
      <c r="J303" s="5"/>
    </row>
    <row r="304" ht="21" customHeight="1">
      <c r="A304" s="3">
        <v>46068</v>
      </c>
      <c r="B304" t="inlineStr" s="4">
        <is>
          <t>星期日</t>
        </is>
      </c>
      <c r="C304" t="inlineStr" s="4">
        <is>
          <t>餐饮</t>
        </is>
      </c>
      <c r="D304" t="inlineStr" s="4">
        <is>
          <t>早餐</t>
        </is>
      </c>
      <c r="E304" s="5"/>
      <c r="F304" s="6"/>
      <c r="G304" s="6"/>
      <c r="H304" s="6">
        <f>IF(AND(F304="",G304=""),"",G304-F304)</f>
      </c>
      <c r="I304" s="4"/>
      <c r="J304" s="5"/>
    </row>
    <row r="305" ht="21" customHeight="1">
      <c r="A305" s="3">
        <v>46068</v>
      </c>
      <c r="B305" t="inlineStr" s="4">
        <is>
          <t>星期日</t>
        </is>
      </c>
      <c r="C305" t="inlineStr" s="4">
        <is>
          <t>餐饮</t>
        </is>
      </c>
      <c r="D305" t="inlineStr" s="4">
        <is>
          <t>中餐</t>
        </is>
      </c>
      <c r="E305" s="5"/>
      <c r="F305" s="6"/>
      <c r="G305" s="6"/>
      <c r="H305" s="6">
        <f>IF(AND(F305="",G305=""),"",G305-F305)</f>
      </c>
      <c r="I305" s="4"/>
      <c r="J305" s="5"/>
    </row>
    <row r="306" ht="21" customHeight="1">
      <c r="A306" s="3">
        <v>46068</v>
      </c>
      <c r="B306" t="inlineStr" s="4">
        <is>
          <t>星期日</t>
        </is>
      </c>
      <c r="C306" t="inlineStr" s="4">
        <is>
          <t>餐饮</t>
        </is>
      </c>
      <c r="D306" t="inlineStr" s="4">
        <is>
          <t>晚餐</t>
        </is>
      </c>
      <c r="E306" s="5"/>
      <c r="F306" s="6"/>
      <c r="G306" s="6"/>
      <c r="H306" s="6">
        <f>IF(AND(F306="",G306=""),"",G306-F306)</f>
      </c>
      <c r="I306" s="4"/>
      <c r="J306" s="5"/>
    </row>
    <row r="307" ht="21" customHeight="1">
      <c r="A307" s="3">
        <v>46068</v>
      </c>
      <c r="B307" t="inlineStr" s="4">
        <is>
          <t>星期日</t>
        </is>
      </c>
      <c r="C307" t="inlineStr" s="4">
        <is>
          <t>奶茶/咖啡</t>
        </is>
      </c>
      <c r="D307" t="inlineStr" s="4">
        <is>
          <t>奶茶/咖啡</t>
        </is>
      </c>
      <c r="E307" s="5"/>
      <c r="F307" s="6"/>
      <c r="G307" s="6"/>
      <c r="H307" s="6">
        <f>IF(AND(F307="",G307=""),"",G307-F307)</f>
      </c>
      <c r="I307" s="4"/>
      <c r="J307" s="5"/>
    </row>
    <row r="308" ht="21" customHeight="1">
      <c r="A308" s="3">
        <v>46068</v>
      </c>
      <c r="B308" t="inlineStr" s="4">
        <is>
          <t>星期日</t>
        </is>
      </c>
      <c r="C308" t="inlineStr" s="4">
        <is>
          <t>其他</t>
        </is>
      </c>
      <c r="D308" t="inlineStr" s="4">
        <is>
          <t>其他</t>
        </is>
      </c>
      <c r="E308" s="5"/>
      <c r="F308" s="6"/>
      <c r="G308" s="6"/>
      <c r="H308" s="6">
        <f>IF(AND(F308="",G308=""),"",G308-F308)</f>
      </c>
      <c r="I308" s="4"/>
      <c r="J308" s="5"/>
    </row>
    <row r="309" ht="21" customHeight="1">
      <c r="A309" s="3">
        <v>46068</v>
      </c>
      <c r="B309" t="inlineStr" s="4">
        <is>
          <t>星期日</t>
        </is>
      </c>
      <c r="C309" t="inlineStr" s="4">
        <is>
          <t>其他</t>
        </is>
      </c>
      <c r="D309" t="inlineStr" s="4">
        <is>
          <t>其他</t>
        </is>
      </c>
      <c r="E309" s="5"/>
      <c r="F309" s="6"/>
      <c r="G309" s="6"/>
      <c r="H309" s="6">
        <f>IF(AND(F309="",G309=""),"",G309-F309)</f>
      </c>
      <c r="I309" s="4"/>
      <c r="J309" s="5"/>
    </row>
    <row r="310" ht="21" customHeight="1">
      <c r="A310" s="3">
        <v>46069</v>
      </c>
      <c r="B310" t="inlineStr" s="4">
        <is>
          <t>星期一</t>
        </is>
      </c>
      <c r="C310" t="inlineStr" s="4">
        <is>
          <t>餐饮</t>
        </is>
      </c>
      <c r="D310" t="inlineStr" s="4">
        <is>
          <t>早餐</t>
        </is>
      </c>
      <c r="E310" s="5"/>
      <c r="F310" s="6"/>
      <c r="G310" s="6"/>
      <c r="H310" s="6">
        <f>IF(AND(F310="",G310=""),"",G310-F310)</f>
      </c>
      <c r="I310" s="4"/>
      <c r="J310" s="5"/>
    </row>
    <row r="311" ht="21" customHeight="1">
      <c r="A311" s="3">
        <v>46069</v>
      </c>
      <c r="B311" t="inlineStr" s="4">
        <is>
          <t>星期一</t>
        </is>
      </c>
      <c r="C311" t="inlineStr" s="4">
        <is>
          <t>餐饮</t>
        </is>
      </c>
      <c r="D311" t="inlineStr" s="4">
        <is>
          <t>中餐</t>
        </is>
      </c>
      <c r="E311" s="5"/>
      <c r="F311" s="6"/>
      <c r="G311" s="6"/>
      <c r="H311" s="6">
        <f>IF(AND(F311="",G311=""),"",G311-F311)</f>
      </c>
      <c r="I311" s="4"/>
      <c r="J311" s="5"/>
    </row>
    <row r="312" ht="21" customHeight="1">
      <c r="A312" s="3">
        <v>46069</v>
      </c>
      <c r="B312" t="inlineStr" s="4">
        <is>
          <t>星期一</t>
        </is>
      </c>
      <c r="C312" t="inlineStr" s="4">
        <is>
          <t>餐饮</t>
        </is>
      </c>
      <c r="D312" t="inlineStr" s="4">
        <is>
          <t>晚餐</t>
        </is>
      </c>
      <c r="E312" s="5"/>
      <c r="F312" s="6"/>
      <c r="G312" s="6"/>
      <c r="H312" s="6">
        <f>IF(AND(F312="",G312=""),"",G312-F312)</f>
      </c>
      <c r="I312" s="4"/>
      <c r="J312" s="5"/>
    </row>
    <row r="313" ht="21" customHeight="1">
      <c r="A313" s="3">
        <v>46069</v>
      </c>
      <c r="B313" t="inlineStr" s="4">
        <is>
          <t>星期一</t>
        </is>
      </c>
      <c r="C313" t="inlineStr" s="4">
        <is>
          <t>奶茶/咖啡</t>
        </is>
      </c>
      <c r="D313" t="inlineStr" s="4">
        <is>
          <t>奶茶/咖啡</t>
        </is>
      </c>
      <c r="E313" s="5"/>
      <c r="F313" s="6"/>
      <c r="G313" s="6"/>
      <c r="H313" s="6">
        <f>IF(AND(F313="",G313=""),"",G313-F313)</f>
      </c>
      <c r="I313" s="4"/>
      <c r="J313" s="5"/>
    </row>
    <row r="314" ht="21" customHeight="1">
      <c r="A314" s="3">
        <v>46069</v>
      </c>
      <c r="B314" t="inlineStr" s="4">
        <is>
          <t>星期一</t>
        </is>
      </c>
      <c r="C314" t="inlineStr" s="4">
        <is>
          <t>其他</t>
        </is>
      </c>
      <c r="D314" t="inlineStr" s="4">
        <is>
          <t>其他</t>
        </is>
      </c>
      <c r="E314" s="5"/>
      <c r="F314" s="6"/>
      <c r="G314" s="6"/>
      <c r="H314" s="6">
        <f>IF(AND(F314="",G314=""),"",G314-F314)</f>
      </c>
      <c r="I314" s="4"/>
      <c r="J314" s="5"/>
    </row>
    <row r="315" ht="21" customHeight="1">
      <c r="A315" s="3">
        <v>46069</v>
      </c>
      <c r="B315" t="inlineStr" s="4">
        <is>
          <t>星期一</t>
        </is>
      </c>
      <c r="C315" t="inlineStr" s="4">
        <is>
          <t>其他</t>
        </is>
      </c>
      <c r="D315" t="inlineStr" s="4">
        <is>
          <t>其他</t>
        </is>
      </c>
      <c r="E315" s="5"/>
      <c r="F315" s="6"/>
      <c r="G315" s="6"/>
      <c r="H315" s="6">
        <f>IF(AND(F315="",G315=""),"",G315-F315)</f>
      </c>
      <c r="I315" s="4"/>
      <c r="J315" s="5"/>
    </row>
    <row r="316" ht="21" customHeight="1">
      <c r="A316" s="3">
        <v>46070</v>
      </c>
      <c r="B316" t="inlineStr" s="4">
        <is>
          <t>星期二</t>
        </is>
      </c>
      <c r="C316" t="inlineStr" s="4">
        <is>
          <t>餐饮</t>
        </is>
      </c>
      <c r="D316" t="inlineStr" s="4">
        <is>
          <t>早餐</t>
        </is>
      </c>
      <c r="E316" s="5"/>
      <c r="F316" s="6"/>
      <c r="G316" s="6"/>
      <c r="H316" s="6">
        <f>IF(AND(F316="",G316=""),"",G316-F316)</f>
      </c>
      <c r="I316" s="4"/>
      <c r="J316" s="5"/>
    </row>
    <row r="317" ht="21" customHeight="1">
      <c r="A317" s="3">
        <v>46070</v>
      </c>
      <c r="B317" t="inlineStr" s="4">
        <is>
          <t>星期二</t>
        </is>
      </c>
      <c r="C317" t="inlineStr" s="4">
        <is>
          <t>餐饮</t>
        </is>
      </c>
      <c r="D317" t="inlineStr" s="4">
        <is>
          <t>中餐</t>
        </is>
      </c>
      <c r="E317" s="5"/>
      <c r="F317" s="6"/>
      <c r="G317" s="6"/>
      <c r="H317" s="6">
        <f>IF(AND(F317="",G317=""),"",G317-F317)</f>
      </c>
      <c r="I317" s="4"/>
      <c r="J317" s="5"/>
    </row>
    <row r="318" ht="21" customHeight="1">
      <c r="A318" s="3">
        <v>46070</v>
      </c>
      <c r="B318" t="inlineStr" s="4">
        <is>
          <t>星期二</t>
        </is>
      </c>
      <c r="C318" t="inlineStr" s="4">
        <is>
          <t>餐饮</t>
        </is>
      </c>
      <c r="D318" t="inlineStr" s="4">
        <is>
          <t>晚餐</t>
        </is>
      </c>
      <c r="E318" s="5"/>
      <c r="F318" s="6"/>
      <c r="G318" s="6"/>
      <c r="H318" s="6">
        <f>IF(AND(F318="",G318=""),"",G318-F318)</f>
      </c>
      <c r="I318" s="4"/>
      <c r="J318" s="5"/>
    </row>
    <row r="319" ht="21" customHeight="1">
      <c r="A319" s="3">
        <v>46070</v>
      </c>
      <c r="B319" t="inlineStr" s="4">
        <is>
          <t>星期二</t>
        </is>
      </c>
      <c r="C319" t="inlineStr" s="4">
        <is>
          <t>奶茶/咖啡</t>
        </is>
      </c>
      <c r="D319" t="inlineStr" s="4">
        <is>
          <t>奶茶/咖啡</t>
        </is>
      </c>
      <c r="E319" s="5"/>
      <c r="F319" s="6"/>
      <c r="G319" s="6"/>
      <c r="H319" s="6">
        <f>IF(AND(F319="",G319=""),"",G319-F319)</f>
      </c>
      <c r="I319" s="4"/>
      <c r="J319" s="5"/>
    </row>
    <row r="320" ht="21" customHeight="1">
      <c r="A320" s="3">
        <v>46070</v>
      </c>
      <c r="B320" t="inlineStr" s="4">
        <is>
          <t>星期二</t>
        </is>
      </c>
      <c r="C320" t="inlineStr" s="4">
        <is>
          <t>其他</t>
        </is>
      </c>
      <c r="D320" t="inlineStr" s="4">
        <is>
          <t>其他</t>
        </is>
      </c>
      <c r="E320" s="5"/>
      <c r="F320" s="6"/>
      <c r="G320" s="6"/>
      <c r="H320" s="6">
        <f>IF(AND(F320="",G320=""),"",G320-F320)</f>
      </c>
      <c r="I320" s="4"/>
      <c r="J320" s="5"/>
    </row>
    <row r="321" ht="21" customHeight="1">
      <c r="A321" s="3">
        <v>46070</v>
      </c>
      <c r="B321" t="inlineStr" s="4">
        <is>
          <t>星期二</t>
        </is>
      </c>
      <c r="C321" t="inlineStr" s="4">
        <is>
          <t>其他</t>
        </is>
      </c>
      <c r="D321" t="inlineStr" s="4">
        <is>
          <t>其他</t>
        </is>
      </c>
      <c r="E321" s="5"/>
      <c r="F321" s="6"/>
      <c r="G321" s="6"/>
      <c r="H321" s="6">
        <f>IF(AND(F321="",G321=""),"",G321-F321)</f>
      </c>
      <c r="I321" s="4"/>
      <c r="J321" s="5"/>
    </row>
    <row r="322" ht="21" customHeight="1">
      <c r="A322" s="3">
        <v>46071</v>
      </c>
      <c r="B322" t="inlineStr" s="4">
        <is>
          <t>星期三</t>
        </is>
      </c>
      <c r="C322" t="inlineStr" s="4">
        <is>
          <t>餐饮</t>
        </is>
      </c>
      <c r="D322" t="inlineStr" s="4">
        <is>
          <t>早餐</t>
        </is>
      </c>
      <c r="E322" s="5"/>
      <c r="F322" s="6"/>
      <c r="G322" s="6"/>
      <c r="H322" s="6">
        <f>IF(AND(F322="",G322=""),"",G322-F322)</f>
      </c>
      <c r="I322" s="4"/>
      <c r="J322" s="5"/>
    </row>
    <row r="323" ht="21" customHeight="1">
      <c r="A323" s="3">
        <v>46071</v>
      </c>
      <c r="B323" t="inlineStr" s="4">
        <is>
          <t>星期三</t>
        </is>
      </c>
      <c r="C323" t="inlineStr" s="4">
        <is>
          <t>餐饮</t>
        </is>
      </c>
      <c r="D323" t="inlineStr" s="4">
        <is>
          <t>中餐</t>
        </is>
      </c>
      <c r="E323" s="5"/>
      <c r="F323" s="6"/>
      <c r="G323" s="6"/>
      <c r="H323" s="6">
        <f>IF(AND(F323="",G323=""),"",G323-F323)</f>
      </c>
      <c r="I323" s="4"/>
      <c r="J323" s="5"/>
    </row>
    <row r="324" ht="21" customHeight="1">
      <c r="A324" s="3">
        <v>46071</v>
      </c>
      <c r="B324" t="inlineStr" s="4">
        <is>
          <t>星期三</t>
        </is>
      </c>
      <c r="C324" t="inlineStr" s="4">
        <is>
          <t>餐饮</t>
        </is>
      </c>
      <c r="D324" t="inlineStr" s="4">
        <is>
          <t>晚餐</t>
        </is>
      </c>
      <c r="E324" s="5"/>
      <c r="F324" s="6"/>
      <c r="G324" s="6"/>
      <c r="H324" s="6">
        <f>IF(AND(F324="",G324=""),"",G324-F324)</f>
      </c>
      <c r="I324" s="4"/>
      <c r="J324" s="5"/>
    </row>
    <row r="325" ht="21" customHeight="1">
      <c r="A325" s="3">
        <v>46071</v>
      </c>
      <c r="B325" t="inlineStr" s="4">
        <is>
          <t>星期三</t>
        </is>
      </c>
      <c r="C325" t="inlineStr" s="4">
        <is>
          <t>奶茶/咖啡</t>
        </is>
      </c>
      <c r="D325" t="inlineStr" s="4">
        <is>
          <t>奶茶/咖啡</t>
        </is>
      </c>
      <c r="E325" s="5"/>
      <c r="F325" s="6"/>
      <c r="G325" s="6"/>
      <c r="H325" s="6">
        <f>IF(AND(F325="",G325=""),"",G325-F325)</f>
      </c>
      <c r="I325" s="4"/>
      <c r="J325" s="5"/>
    </row>
    <row r="326" ht="21" customHeight="1">
      <c r="A326" s="3">
        <v>46071</v>
      </c>
      <c r="B326" t="inlineStr" s="4">
        <is>
          <t>星期三</t>
        </is>
      </c>
      <c r="C326" t="inlineStr" s="4">
        <is>
          <t>其他</t>
        </is>
      </c>
      <c r="D326" t="inlineStr" s="4">
        <is>
          <t>其他</t>
        </is>
      </c>
      <c r="E326" s="5"/>
      <c r="F326" s="6"/>
      <c r="G326" s="6"/>
      <c r="H326" s="6">
        <f>IF(AND(F326="",G326=""),"",G326-F326)</f>
      </c>
      <c r="I326" s="4"/>
      <c r="J326" s="5"/>
    </row>
    <row r="327" ht="21" customHeight="1">
      <c r="A327" s="3">
        <v>46071</v>
      </c>
      <c r="B327" t="inlineStr" s="4">
        <is>
          <t>星期三</t>
        </is>
      </c>
      <c r="C327" t="inlineStr" s="4">
        <is>
          <t>其他</t>
        </is>
      </c>
      <c r="D327" t="inlineStr" s="4">
        <is>
          <t>其他</t>
        </is>
      </c>
      <c r="E327" s="5"/>
      <c r="F327" s="6"/>
      <c r="G327" s="6"/>
      <c r="H327" s="6">
        <f>IF(AND(F327="",G327=""),"",G327-F327)</f>
      </c>
      <c r="I327" s="4"/>
      <c r="J327" s="5"/>
    </row>
    <row r="328" ht="23" customHeight="1">
      <c r="A328" t="inlineStr" s="7">
        <is>
          <t>本周小计</t>
        </is>
      </c>
      <c r="B328" s="7"/>
      <c r="C328" s="7"/>
      <c r="D328" s="7"/>
      <c r="E328" s="7"/>
      <c r="F328" s="8">
        <f>SUMIFS($F:$F,$A:$A,"&gt;="&amp;DATE(2026,2,12),$A:$A,"&lt;="&amp;DATE(2026,2,18))</f>
      </c>
      <c r="G328" s="8">
        <f>SUMIFS($G:$G,$A:$A,"&gt;="&amp;DATE(2026,2,12),$A:$A,"&lt;="&amp;DATE(2026,2,18))</f>
      </c>
      <c r="H328" s="8">
        <f>G328-F328</f>
      </c>
      <c r="I328" s="7"/>
      <c r="J328" s="7"/>
    </row>
    <row r="329" ht="18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ht="18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ht="26" customHeight="1">
      <c r="A331" t="inlineStr" s="2">
        <is>
          <t>2026年2月｜第三周（2月19日 - 2月25日）</t>
        </is>
      </c>
      <c r="B331" s="2"/>
      <c r="C331" s="2"/>
      <c r="D331" s="2"/>
      <c r="E331" s="2"/>
      <c r="F331" s="2"/>
      <c r="G331" s="2"/>
      <c r="H331" s="2"/>
      <c r="I331" s="2"/>
      <c r="J331" s="2"/>
    </row>
    <row r="332" ht="22" customHeight="1">
      <c r="A332" t="inlineStr" s="1">
        <is>
          <t>日期</t>
        </is>
      </c>
      <c r="B332" t="inlineStr" s="1">
        <is>
          <t>星期</t>
        </is>
      </c>
      <c r="C332" t="inlineStr" s="1">
        <is>
          <t>分类</t>
        </is>
      </c>
      <c r="D332" t="inlineStr" s="1">
        <is>
          <t>事项</t>
        </is>
      </c>
      <c r="E332" t="inlineStr" s="1">
        <is>
          <t>详情</t>
        </is>
      </c>
      <c r="F332" t="inlineStr" s="1">
        <is>
          <t>支出金额</t>
        </is>
      </c>
      <c r="G332" t="inlineStr" s="1">
        <is>
          <t>收入金额</t>
        </is>
      </c>
      <c r="H332" t="inlineStr" s="1">
        <is>
          <t>当笔净额</t>
        </is>
      </c>
      <c r="I332" t="inlineStr" s="1">
        <is>
          <t>支付方式</t>
        </is>
      </c>
      <c r="J332" t="inlineStr" s="1">
        <is>
          <t>备注</t>
        </is>
      </c>
    </row>
    <row r="333" ht="21" customHeight="1">
      <c r="A333" s="3">
        <v>46072</v>
      </c>
      <c r="B333" t="inlineStr" s="4">
        <is>
          <t>星期四</t>
        </is>
      </c>
      <c r="C333" t="inlineStr" s="4">
        <is>
          <t>餐饮</t>
        </is>
      </c>
      <c r="D333" t="inlineStr" s="4">
        <is>
          <t>早餐</t>
        </is>
      </c>
      <c r="E333" s="5"/>
      <c r="F333" s="6"/>
      <c r="G333" s="6"/>
      <c r="H333" s="6">
        <f>IF(AND(F333="",G333=""),"",G333-F333)</f>
      </c>
      <c r="I333" s="4"/>
      <c r="J333" s="5"/>
    </row>
    <row r="334" ht="21" customHeight="1">
      <c r="A334" s="3">
        <v>46072</v>
      </c>
      <c r="B334" t="inlineStr" s="4">
        <is>
          <t>星期四</t>
        </is>
      </c>
      <c r="C334" t="inlineStr" s="4">
        <is>
          <t>餐饮</t>
        </is>
      </c>
      <c r="D334" t="inlineStr" s="4">
        <is>
          <t>中餐</t>
        </is>
      </c>
      <c r="E334" s="5"/>
      <c r="F334" s="6"/>
      <c r="G334" s="6"/>
      <c r="H334" s="6">
        <f>IF(AND(F334="",G334=""),"",G334-F334)</f>
      </c>
      <c r="I334" s="4"/>
      <c r="J334" s="5"/>
    </row>
    <row r="335" ht="21" customHeight="1">
      <c r="A335" s="3">
        <v>46072</v>
      </c>
      <c r="B335" t="inlineStr" s="4">
        <is>
          <t>星期四</t>
        </is>
      </c>
      <c r="C335" t="inlineStr" s="4">
        <is>
          <t>餐饮</t>
        </is>
      </c>
      <c r="D335" t="inlineStr" s="4">
        <is>
          <t>晚餐</t>
        </is>
      </c>
      <c r="E335" s="5"/>
      <c r="F335" s="6"/>
      <c r="G335" s="6"/>
      <c r="H335" s="6">
        <f>IF(AND(F335="",G335=""),"",G335-F335)</f>
      </c>
      <c r="I335" s="4"/>
      <c r="J335" s="5"/>
    </row>
    <row r="336" ht="21" customHeight="1">
      <c r="A336" s="3">
        <v>46072</v>
      </c>
      <c r="B336" t="inlineStr" s="4">
        <is>
          <t>星期四</t>
        </is>
      </c>
      <c r="C336" t="inlineStr" s="4">
        <is>
          <t>奶茶/咖啡</t>
        </is>
      </c>
      <c r="D336" t="inlineStr" s="4">
        <is>
          <t>奶茶/咖啡</t>
        </is>
      </c>
      <c r="E336" s="5"/>
      <c r="F336" s="6"/>
      <c r="G336" s="6"/>
      <c r="H336" s="6">
        <f>IF(AND(F336="",G336=""),"",G336-F336)</f>
      </c>
      <c r="I336" s="4"/>
      <c r="J336" s="5"/>
    </row>
    <row r="337" ht="21" customHeight="1">
      <c r="A337" s="3">
        <v>46072</v>
      </c>
      <c r="B337" t="inlineStr" s="4">
        <is>
          <t>星期四</t>
        </is>
      </c>
      <c r="C337" t="inlineStr" s="4">
        <is>
          <t>其他</t>
        </is>
      </c>
      <c r="D337" t="inlineStr" s="4">
        <is>
          <t>其他</t>
        </is>
      </c>
      <c r="E337" s="5"/>
      <c r="F337" s="6"/>
      <c r="G337" s="6"/>
      <c r="H337" s="6">
        <f>IF(AND(F337="",G337=""),"",G337-F337)</f>
      </c>
      <c r="I337" s="4"/>
      <c r="J337" s="5"/>
    </row>
    <row r="338" ht="21" customHeight="1">
      <c r="A338" s="3">
        <v>46072</v>
      </c>
      <c r="B338" t="inlineStr" s="4">
        <is>
          <t>星期四</t>
        </is>
      </c>
      <c r="C338" t="inlineStr" s="4">
        <is>
          <t>其他</t>
        </is>
      </c>
      <c r="D338" t="inlineStr" s="4">
        <is>
          <t>其他</t>
        </is>
      </c>
      <c r="E338" s="5"/>
      <c r="F338" s="6"/>
      <c r="G338" s="6"/>
      <c r="H338" s="6">
        <f>IF(AND(F338="",G338=""),"",G338-F338)</f>
      </c>
      <c r="I338" s="4"/>
      <c r="J338" s="5"/>
    </row>
    <row r="339" ht="21" customHeight="1">
      <c r="A339" s="3">
        <v>46073</v>
      </c>
      <c r="B339" t="inlineStr" s="4">
        <is>
          <t>星期五</t>
        </is>
      </c>
      <c r="C339" t="inlineStr" s="4">
        <is>
          <t>餐饮</t>
        </is>
      </c>
      <c r="D339" t="inlineStr" s="4">
        <is>
          <t>早餐</t>
        </is>
      </c>
      <c r="E339" s="5"/>
      <c r="F339" s="6"/>
      <c r="G339" s="6"/>
      <c r="H339" s="6">
        <f>IF(AND(F339="",G339=""),"",G339-F339)</f>
      </c>
      <c r="I339" s="4"/>
      <c r="J339" s="5"/>
    </row>
    <row r="340" ht="21" customHeight="1">
      <c r="A340" s="3">
        <v>46073</v>
      </c>
      <c r="B340" t="inlineStr" s="4">
        <is>
          <t>星期五</t>
        </is>
      </c>
      <c r="C340" t="inlineStr" s="4">
        <is>
          <t>餐饮</t>
        </is>
      </c>
      <c r="D340" t="inlineStr" s="4">
        <is>
          <t>中餐</t>
        </is>
      </c>
      <c r="E340" s="5"/>
      <c r="F340" s="6"/>
      <c r="G340" s="6"/>
      <c r="H340" s="6">
        <f>IF(AND(F340="",G340=""),"",G340-F340)</f>
      </c>
      <c r="I340" s="4"/>
      <c r="J340" s="5"/>
    </row>
    <row r="341" ht="21" customHeight="1">
      <c r="A341" s="3">
        <v>46073</v>
      </c>
      <c r="B341" t="inlineStr" s="4">
        <is>
          <t>星期五</t>
        </is>
      </c>
      <c r="C341" t="inlineStr" s="4">
        <is>
          <t>餐饮</t>
        </is>
      </c>
      <c r="D341" t="inlineStr" s="4">
        <is>
          <t>晚餐</t>
        </is>
      </c>
      <c r="E341" s="5"/>
      <c r="F341" s="6"/>
      <c r="G341" s="6"/>
      <c r="H341" s="6">
        <f>IF(AND(F341="",G341=""),"",G341-F341)</f>
      </c>
      <c r="I341" s="4"/>
      <c r="J341" s="5"/>
    </row>
    <row r="342" ht="21" customHeight="1">
      <c r="A342" s="3">
        <v>46073</v>
      </c>
      <c r="B342" t="inlineStr" s="4">
        <is>
          <t>星期五</t>
        </is>
      </c>
      <c r="C342" t="inlineStr" s="4">
        <is>
          <t>奶茶/咖啡</t>
        </is>
      </c>
      <c r="D342" t="inlineStr" s="4">
        <is>
          <t>奶茶/咖啡</t>
        </is>
      </c>
      <c r="E342" s="5"/>
      <c r="F342" s="6"/>
      <c r="G342" s="6"/>
      <c r="H342" s="6">
        <f>IF(AND(F342="",G342=""),"",G342-F342)</f>
      </c>
      <c r="I342" s="4"/>
      <c r="J342" s="5"/>
    </row>
    <row r="343" ht="21" customHeight="1">
      <c r="A343" s="3">
        <v>46073</v>
      </c>
      <c r="B343" t="inlineStr" s="4">
        <is>
          <t>星期五</t>
        </is>
      </c>
      <c r="C343" t="inlineStr" s="4">
        <is>
          <t>其他</t>
        </is>
      </c>
      <c r="D343" t="inlineStr" s="4">
        <is>
          <t>其他</t>
        </is>
      </c>
      <c r="E343" s="5"/>
      <c r="F343" s="6"/>
      <c r="G343" s="6"/>
      <c r="H343" s="6">
        <f>IF(AND(F343="",G343=""),"",G343-F343)</f>
      </c>
      <c r="I343" s="4"/>
      <c r="J343" s="5"/>
    </row>
    <row r="344" ht="21" customHeight="1">
      <c r="A344" s="3">
        <v>46073</v>
      </c>
      <c r="B344" t="inlineStr" s="4">
        <is>
          <t>星期五</t>
        </is>
      </c>
      <c r="C344" t="inlineStr" s="4">
        <is>
          <t>其他</t>
        </is>
      </c>
      <c r="D344" t="inlineStr" s="4">
        <is>
          <t>其他</t>
        </is>
      </c>
      <c r="E344" s="5"/>
      <c r="F344" s="6"/>
      <c r="G344" s="6"/>
      <c r="H344" s="6">
        <f>IF(AND(F344="",G344=""),"",G344-F344)</f>
      </c>
      <c r="I344" s="4"/>
      <c r="J344" s="5"/>
    </row>
    <row r="345" ht="21" customHeight="1">
      <c r="A345" s="3">
        <v>46074</v>
      </c>
      <c r="B345" t="inlineStr" s="4">
        <is>
          <t>星期六</t>
        </is>
      </c>
      <c r="C345" t="inlineStr" s="4">
        <is>
          <t>餐饮</t>
        </is>
      </c>
      <c r="D345" t="inlineStr" s="4">
        <is>
          <t>早餐</t>
        </is>
      </c>
      <c r="E345" s="5"/>
      <c r="F345" s="6"/>
      <c r="G345" s="6"/>
      <c r="H345" s="6">
        <f>IF(AND(F345="",G345=""),"",G345-F345)</f>
      </c>
      <c r="I345" s="4"/>
      <c r="J345" s="5"/>
    </row>
    <row r="346" ht="21" customHeight="1">
      <c r="A346" s="3">
        <v>46074</v>
      </c>
      <c r="B346" t="inlineStr" s="4">
        <is>
          <t>星期六</t>
        </is>
      </c>
      <c r="C346" t="inlineStr" s="4">
        <is>
          <t>餐饮</t>
        </is>
      </c>
      <c r="D346" t="inlineStr" s="4">
        <is>
          <t>中餐</t>
        </is>
      </c>
      <c r="E346" s="5"/>
      <c r="F346" s="6"/>
      <c r="G346" s="6"/>
      <c r="H346" s="6">
        <f>IF(AND(F346="",G346=""),"",G346-F346)</f>
      </c>
      <c r="I346" s="4"/>
      <c r="J346" s="5"/>
    </row>
    <row r="347" ht="21" customHeight="1">
      <c r="A347" s="3">
        <v>46074</v>
      </c>
      <c r="B347" t="inlineStr" s="4">
        <is>
          <t>星期六</t>
        </is>
      </c>
      <c r="C347" t="inlineStr" s="4">
        <is>
          <t>餐饮</t>
        </is>
      </c>
      <c r="D347" t="inlineStr" s="4">
        <is>
          <t>晚餐</t>
        </is>
      </c>
      <c r="E347" s="5"/>
      <c r="F347" s="6"/>
      <c r="G347" s="6"/>
      <c r="H347" s="6">
        <f>IF(AND(F347="",G347=""),"",G347-F347)</f>
      </c>
      <c r="I347" s="4"/>
      <c r="J347" s="5"/>
    </row>
    <row r="348" ht="21" customHeight="1">
      <c r="A348" s="3">
        <v>46074</v>
      </c>
      <c r="B348" t="inlineStr" s="4">
        <is>
          <t>星期六</t>
        </is>
      </c>
      <c r="C348" t="inlineStr" s="4">
        <is>
          <t>奶茶/咖啡</t>
        </is>
      </c>
      <c r="D348" t="inlineStr" s="4">
        <is>
          <t>奶茶/咖啡</t>
        </is>
      </c>
      <c r="E348" s="5"/>
      <c r="F348" s="6"/>
      <c r="G348" s="6"/>
      <c r="H348" s="6">
        <f>IF(AND(F348="",G348=""),"",G348-F348)</f>
      </c>
      <c r="I348" s="4"/>
      <c r="J348" s="5"/>
    </row>
    <row r="349" ht="21" customHeight="1">
      <c r="A349" s="3">
        <v>46074</v>
      </c>
      <c r="B349" t="inlineStr" s="4">
        <is>
          <t>星期六</t>
        </is>
      </c>
      <c r="C349" t="inlineStr" s="4">
        <is>
          <t>其他</t>
        </is>
      </c>
      <c r="D349" t="inlineStr" s="4">
        <is>
          <t>其他</t>
        </is>
      </c>
      <c r="E349" s="5"/>
      <c r="F349" s="6"/>
      <c r="G349" s="6"/>
      <c r="H349" s="6">
        <f>IF(AND(F349="",G349=""),"",G349-F349)</f>
      </c>
      <c r="I349" s="4"/>
      <c r="J349" s="5"/>
    </row>
    <row r="350" ht="21" customHeight="1">
      <c r="A350" s="3">
        <v>46074</v>
      </c>
      <c r="B350" t="inlineStr" s="4">
        <is>
          <t>星期六</t>
        </is>
      </c>
      <c r="C350" t="inlineStr" s="4">
        <is>
          <t>其他</t>
        </is>
      </c>
      <c r="D350" t="inlineStr" s="4">
        <is>
          <t>其他</t>
        </is>
      </c>
      <c r="E350" s="5"/>
      <c r="F350" s="6"/>
      <c r="G350" s="6"/>
      <c r="H350" s="6">
        <f>IF(AND(F350="",G350=""),"",G350-F350)</f>
      </c>
      <c r="I350" s="4"/>
      <c r="J350" s="5"/>
    </row>
    <row r="351" ht="21" customHeight="1">
      <c r="A351" s="3">
        <v>46075</v>
      </c>
      <c r="B351" t="inlineStr" s="4">
        <is>
          <t>星期日</t>
        </is>
      </c>
      <c r="C351" t="inlineStr" s="4">
        <is>
          <t>餐饮</t>
        </is>
      </c>
      <c r="D351" t="inlineStr" s="4">
        <is>
          <t>早餐</t>
        </is>
      </c>
      <c r="E351" s="5"/>
      <c r="F351" s="6"/>
      <c r="G351" s="6"/>
      <c r="H351" s="6">
        <f>IF(AND(F351="",G351=""),"",G351-F351)</f>
      </c>
      <c r="I351" s="4"/>
      <c r="J351" s="5"/>
    </row>
    <row r="352" ht="21" customHeight="1">
      <c r="A352" s="3">
        <v>46075</v>
      </c>
      <c r="B352" t="inlineStr" s="4">
        <is>
          <t>星期日</t>
        </is>
      </c>
      <c r="C352" t="inlineStr" s="4">
        <is>
          <t>餐饮</t>
        </is>
      </c>
      <c r="D352" t="inlineStr" s="4">
        <is>
          <t>中餐</t>
        </is>
      </c>
      <c r="E352" s="5"/>
      <c r="F352" s="6"/>
      <c r="G352" s="6"/>
      <c r="H352" s="6">
        <f>IF(AND(F352="",G352=""),"",G352-F352)</f>
      </c>
      <c r="I352" s="4"/>
      <c r="J352" s="5"/>
    </row>
    <row r="353" ht="21" customHeight="1">
      <c r="A353" s="3">
        <v>46075</v>
      </c>
      <c r="B353" t="inlineStr" s="4">
        <is>
          <t>星期日</t>
        </is>
      </c>
      <c r="C353" t="inlineStr" s="4">
        <is>
          <t>餐饮</t>
        </is>
      </c>
      <c r="D353" t="inlineStr" s="4">
        <is>
          <t>晚餐</t>
        </is>
      </c>
      <c r="E353" s="5"/>
      <c r="F353" s="6"/>
      <c r="G353" s="6"/>
      <c r="H353" s="6">
        <f>IF(AND(F353="",G353=""),"",G353-F353)</f>
      </c>
      <c r="I353" s="4"/>
      <c r="J353" s="5"/>
    </row>
    <row r="354" ht="21" customHeight="1">
      <c r="A354" s="3">
        <v>46075</v>
      </c>
      <c r="B354" t="inlineStr" s="4">
        <is>
          <t>星期日</t>
        </is>
      </c>
      <c r="C354" t="inlineStr" s="4">
        <is>
          <t>奶茶/咖啡</t>
        </is>
      </c>
      <c r="D354" t="inlineStr" s="4">
        <is>
          <t>奶茶/咖啡</t>
        </is>
      </c>
      <c r="E354" s="5"/>
      <c r="F354" s="6"/>
      <c r="G354" s="6"/>
      <c r="H354" s="6">
        <f>IF(AND(F354="",G354=""),"",G354-F354)</f>
      </c>
      <c r="I354" s="4"/>
      <c r="J354" s="5"/>
    </row>
    <row r="355" ht="21" customHeight="1">
      <c r="A355" s="3">
        <v>46075</v>
      </c>
      <c r="B355" t="inlineStr" s="4">
        <is>
          <t>星期日</t>
        </is>
      </c>
      <c r="C355" t="inlineStr" s="4">
        <is>
          <t>其他</t>
        </is>
      </c>
      <c r="D355" t="inlineStr" s="4">
        <is>
          <t>其他</t>
        </is>
      </c>
      <c r="E355" s="5"/>
      <c r="F355" s="6"/>
      <c r="G355" s="6"/>
      <c r="H355" s="6">
        <f>IF(AND(F355="",G355=""),"",G355-F355)</f>
      </c>
      <c r="I355" s="4"/>
      <c r="J355" s="5"/>
    </row>
    <row r="356" ht="21" customHeight="1">
      <c r="A356" s="3">
        <v>46075</v>
      </c>
      <c r="B356" t="inlineStr" s="4">
        <is>
          <t>星期日</t>
        </is>
      </c>
      <c r="C356" t="inlineStr" s="4">
        <is>
          <t>其他</t>
        </is>
      </c>
      <c r="D356" t="inlineStr" s="4">
        <is>
          <t>其他</t>
        </is>
      </c>
      <c r="E356" s="5"/>
      <c r="F356" s="6"/>
      <c r="G356" s="6"/>
      <c r="H356" s="6">
        <f>IF(AND(F356="",G356=""),"",G356-F356)</f>
      </c>
      <c r="I356" s="4"/>
      <c r="J356" s="5"/>
    </row>
    <row r="357" ht="21" customHeight="1">
      <c r="A357" s="3">
        <v>46076</v>
      </c>
      <c r="B357" t="inlineStr" s="4">
        <is>
          <t>星期一</t>
        </is>
      </c>
      <c r="C357" t="inlineStr" s="4">
        <is>
          <t>餐饮</t>
        </is>
      </c>
      <c r="D357" t="inlineStr" s="4">
        <is>
          <t>早餐</t>
        </is>
      </c>
      <c r="E357" s="5"/>
      <c r="F357" s="6"/>
      <c r="G357" s="6"/>
      <c r="H357" s="6">
        <f>IF(AND(F357="",G357=""),"",G357-F357)</f>
      </c>
      <c r="I357" s="4"/>
      <c r="J357" s="5"/>
    </row>
    <row r="358" ht="21" customHeight="1">
      <c r="A358" s="3">
        <v>46076</v>
      </c>
      <c r="B358" t="inlineStr" s="4">
        <is>
          <t>星期一</t>
        </is>
      </c>
      <c r="C358" t="inlineStr" s="4">
        <is>
          <t>餐饮</t>
        </is>
      </c>
      <c r="D358" t="inlineStr" s="4">
        <is>
          <t>中餐</t>
        </is>
      </c>
      <c r="E358" s="5"/>
      <c r="F358" s="6"/>
      <c r="G358" s="6"/>
      <c r="H358" s="6">
        <f>IF(AND(F358="",G358=""),"",G358-F358)</f>
      </c>
      <c r="I358" s="4"/>
      <c r="J358" s="5"/>
    </row>
    <row r="359" ht="21" customHeight="1">
      <c r="A359" s="3">
        <v>46076</v>
      </c>
      <c r="B359" t="inlineStr" s="4">
        <is>
          <t>星期一</t>
        </is>
      </c>
      <c r="C359" t="inlineStr" s="4">
        <is>
          <t>餐饮</t>
        </is>
      </c>
      <c r="D359" t="inlineStr" s="4">
        <is>
          <t>晚餐</t>
        </is>
      </c>
      <c r="E359" s="5"/>
      <c r="F359" s="6"/>
      <c r="G359" s="6"/>
      <c r="H359" s="6">
        <f>IF(AND(F359="",G359=""),"",G359-F359)</f>
      </c>
      <c r="I359" s="4"/>
      <c r="J359" s="5"/>
    </row>
    <row r="360" ht="21" customHeight="1">
      <c r="A360" s="3">
        <v>46076</v>
      </c>
      <c r="B360" t="inlineStr" s="4">
        <is>
          <t>星期一</t>
        </is>
      </c>
      <c r="C360" t="inlineStr" s="4">
        <is>
          <t>奶茶/咖啡</t>
        </is>
      </c>
      <c r="D360" t="inlineStr" s="4">
        <is>
          <t>奶茶/咖啡</t>
        </is>
      </c>
      <c r="E360" s="5"/>
      <c r="F360" s="6"/>
      <c r="G360" s="6"/>
      <c r="H360" s="6">
        <f>IF(AND(F360="",G360=""),"",G360-F360)</f>
      </c>
      <c r="I360" s="4"/>
      <c r="J360" s="5"/>
    </row>
    <row r="361" ht="21" customHeight="1">
      <c r="A361" s="3">
        <v>46076</v>
      </c>
      <c r="B361" t="inlineStr" s="4">
        <is>
          <t>星期一</t>
        </is>
      </c>
      <c r="C361" t="inlineStr" s="4">
        <is>
          <t>其他</t>
        </is>
      </c>
      <c r="D361" t="inlineStr" s="4">
        <is>
          <t>其他</t>
        </is>
      </c>
      <c r="E361" s="5"/>
      <c r="F361" s="6"/>
      <c r="G361" s="6"/>
      <c r="H361" s="6">
        <f>IF(AND(F361="",G361=""),"",G361-F361)</f>
      </c>
      <c r="I361" s="4"/>
      <c r="J361" s="5"/>
    </row>
    <row r="362" ht="21" customHeight="1">
      <c r="A362" s="3">
        <v>46076</v>
      </c>
      <c r="B362" t="inlineStr" s="4">
        <is>
          <t>星期一</t>
        </is>
      </c>
      <c r="C362" t="inlineStr" s="4">
        <is>
          <t>其他</t>
        </is>
      </c>
      <c r="D362" t="inlineStr" s="4">
        <is>
          <t>其他</t>
        </is>
      </c>
      <c r="E362" s="5"/>
      <c r="F362" s="6"/>
      <c r="G362" s="6"/>
      <c r="H362" s="6">
        <f>IF(AND(F362="",G362=""),"",G362-F362)</f>
      </c>
      <c r="I362" s="4"/>
      <c r="J362" s="5"/>
    </row>
    <row r="363" ht="21" customHeight="1">
      <c r="A363" s="3">
        <v>46077</v>
      </c>
      <c r="B363" t="inlineStr" s="4">
        <is>
          <t>星期二</t>
        </is>
      </c>
      <c r="C363" t="inlineStr" s="4">
        <is>
          <t>餐饮</t>
        </is>
      </c>
      <c r="D363" t="inlineStr" s="4">
        <is>
          <t>早餐</t>
        </is>
      </c>
      <c r="E363" s="5"/>
      <c r="F363" s="6"/>
      <c r="G363" s="6"/>
      <c r="H363" s="6">
        <f>IF(AND(F363="",G363=""),"",G363-F363)</f>
      </c>
      <c r="I363" s="4"/>
      <c r="J363" s="5"/>
    </row>
    <row r="364" ht="21" customHeight="1">
      <c r="A364" s="3">
        <v>46077</v>
      </c>
      <c r="B364" t="inlineStr" s="4">
        <is>
          <t>星期二</t>
        </is>
      </c>
      <c r="C364" t="inlineStr" s="4">
        <is>
          <t>餐饮</t>
        </is>
      </c>
      <c r="D364" t="inlineStr" s="4">
        <is>
          <t>中餐</t>
        </is>
      </c>
      <c r="E364" s="5"/>
      <c r="F364" s="6"/>
      <c r="G364" s="6"/>
      <c r="H364" s="6">
        <f>IF(AND(F364="",G364=""),"",G364-F364)</f>
      </c>
      <c r="I364" s="4"/>
      <c r="J364" s="5"/>
    </row>
    <row r="365" ht="21" customHeight="1">
      <c r="A365" s="3">
        <v>46077</v>
      </c>
      <c r="B365" t="inlineStr" s="4">
        <is>
          <t>星期二</t>
        </is>
      </c>
      <c r="C365" t="inlineStr" s="4">
        <is>
          <t>餐饮</t>
        </is>
      </c>
      <c r="D365" t="inlineStr" s="4">
        <is>
          <t>晚餐</t>
        </is>
      </c>
      <c r="E365" s="5"/>
      <c r="F365" s="6"/>
      <c r="G365" s="6"/>
      <c r="H365" s="6">
        <f>IF(AND(F365="",G365=""),"",G365-F365)</f>
      </c>
      <c r="I365" s="4"/>
      <c r="J365" s="5"/>
    </row>
    <row r="366" ht="21" customHeight="1">
      <c r="A366" s="3">
        <v>46077</v>
      </c>
      <c r="B366" t="inlineStr" s="4">
        <is>
          <t>星期二</t>
        </is>
      </c>
      <c r="C366" t="inlineStr" s="4">
        <is>
          <t>奶茶/咖啡</t>
        </is>
      </c>
      <c r="D366" t="inlineStr" s="4">
        <is>
          <t>奶茶/咖啡</t>
        </is>
      </c>
      <c r="E366" s="5"/>
      <c r="F366" s="6"/>
      <c r="G366" s="6"/>
      <c r="H366" s="6">
        <f>IF(AND(F366="",G366=""),"",G366-F366)</f>
      </c>
      <c r="I366" s="4"/>
      <c r="J366" s="5"/>
    </row>
    <row r="367" ht="21" customHeight="1">
      <c r="A367" s="3">
        <v>46077</v>
      </c>
      <c r="B367" t="inlineStr" s="4">
        <is>
          <t>星期二</t>
        </is>
      </c>
      <c r="C367" t="inlineStr" s="4">
        <is>
          <t>其他</t>
        </is>
      </c>
      <c r="D367" t="inlineStr" s="4">
        <is>
          <t>其他</t>
        </is>
      </c>
      <c r="E367" s="5"/>
      <c r="F367" s="6"/>
      <c r="G367" s="6"/>
      <c r="H367" s="6">
        <f>IF(AND(F367="",G367=""),"",G367-F367)</f>
      </c>
      <c r="I367" s="4"/>
      <c r="J367" s="5"/>
    </row>
    <row r="368" ht="21" customHeight="1">
      <c r="A368" s="3">
        <v>46077</v>
      </c>
      <c r="B368" t="inlineStr" s="4">
        <is>
          <t>星期二</t>
        </is>
      </c>
      <c r="C368" t="inlineStr" s="4">
        <is>
          <t>其他</t>
        </is>
      </c>
      <c r="D368" t="inlineStr" s="4">
        <is>
          <t>其他</t>
        </is>
      </c>
      <c r="E368" s="5"/>
      <c r="F368" s="6"/>
      <c r="G368" s="6"/>
      <c r="H368" s="6">
        <f>IF(AND(F368="",G368=""),"",G368-F368)</f>
      </c>
      <c r="I368" s="4"/>
      <c r="J368" s="5"/>
    </row>
    <row r="369" ht="21" customHeight="1">
      <c r="A369" s="3">
        <v>46078</v>
      </c>
      <c r="B369" t="inlineStr" s="4">
        <is>
          <t>星期三</t>
        </is>
      </c>
      <c r="C369" t="inlineStr" s="4">
        <is>
          <t>餐饮</t>
        </is>
      </c>
      <c r="D369" t="inlineStr" s="4">
        <is>
          <t>早餐</t>
        </is>
      </c>
      <c r="E369" s="5"/>
      <c r="F369" s="6"/>
      <c r="G369" s="6"/>
      <c r="H369" s="6">
        <f>IF(AND(F369="",G369=""),"",G369-F369)</f>
      </c>
      <c r="I369" s="4"/>
      <c r="J369" s="5"/>
    </row>
    <row r="370" ht="21" customHeight="1">
      <c r="A370" s="3">
        <v>46078</v>
      </c>
      <c r="B370" t="inlineStr" s="4">
        <is>
          <t>星期三</t>
        </is>
      </c>
      <c r="C370" t="inlineStr" s="4">
        <is>
          <t>餐饮</t>
        </is>
      </c>
      <c r="D370" t="inlineStr" s="4">
        <is>
          <t>中餐</t>
        </is>
      </c>
      <c r="E370" s="5"/>
      <c r="F370" s="6"/>
      <c r="G370" s="6"/>
      <c r="H370" s="6">
        <f>IF(AND(F370="",G370=""),"",G370-F370)</f>
      </c>
      <c r="I370" s="4"/>
      <c r="J370" s="5"/>
    </row>
    <row r="371" ht="21" customHeight="1">
      <c r="A371" s="3">
        <v>46078</v>
      </c>
      <c r="B371" t="inlineStr" s="4">
        <is>
          <t>星期三</t>
        </is>
      </c>
      <c r="C371" t="inlineStr" s="4">
        <is>
          <t>餐饮</t>
        </is>
      </c>
      <c r="D371" t="inlineStr" s="4">
        <is>
          <t>晚餐</t>
        </is>
      </c>
      <c r="E371" s="5"/>
      <c r="F371" s="6"/>
      <c r="G371" s="6"/>
      <c r="H371" s="6">
        <f>IF(AND(F371="",G371=""),"",G371-F371)</f>
      </c>
      <c r="I371" s="4"/>
      <c r="J371" s="5"/>
    </row>
    <row r="372" ht="21" customHeight="1">
      <c r="A372" s="3">
        <v>46078</v>
      </c>
      <c r="B372" t="inlineStr" s="4">
        <is>
          <t>星期三</t>
        </is>
      </c>
      <c r="C372" t="inlineStr" s="4">
        <is>
          <t>奶茶/咖啡</t>
        </is>
      </c>
      <c r="D372" t="inlineStr" s="4">
        <is>
          <t>奶茶/咖啡</t>
        </is>
      </c>
      <c r="E372" s="5"/>
      <c r="F372" s="6"/>
      <c r="G372" s="6"/>
      <c r="H372" s="6">
        <f>IF(AND(F372="",G372=""),"",G372-F372)</f>
      </c>
      <c r="I372" s="4"/>
      <c r="J372" s="5"/>
    </row>
    <row r="373" ht="21" customHeight="1">
      <c r="A373" s="3">
        <v>46078</v>
      </c>
      <c r="B373" t="inlineStr" s="4">
        <is>
          <t>星期三</t>
        </is>
      </c>
      <c r="C373" t="inlineStr" s="4">
        <is>
          <t>其他</t>
        </is>
      </c>
      <c r="D373" t="inlineStr" s="4">
        <is>
          <t>其他</t>
        </is>
      </c>
      <c r="E373" s="5"/>
      <c r="F373" s="6"/>
      <c r="G373" s="6"/>
      <c r="H373" s="6">
        <f>IF(AND(F373="",G373=""),"",G373-F373)</f>
      </c>
      <c r="I373" s="4"/>
      <c r="J373" s="5"/>
    </row>
    <row r="374" ht="21" customHeight="1">
      <c r="A374" s="3">
        <v>46078</v>
      </c>
      <c r="B374" t="inlineStr" s="4">
        <is>
          <t>星期三</t>
        </is>
      </c>
      <c r="C374" t="inlineStr" s="4">
        <is>
          <t>其他</t>
        </is>
      </c>
      <c r="D374" t="inlineStr" s="4">
        <is>
          <t>其他</t>
        </is>
      </c>
      <c r="E374" s="5"/>
      <c r="F374" s="6"/>
      <c r="G374" s="6"/>
      <c r="H374" s="6">
        <f>IF(AND(F374="",G374=""),"",G374-F374)</f>
      </c>
      <c r="I374" s="4"/>
      <c r="J374" s="5"/>
    </row>
    <row r="375" ht="23" customHeight="1">
      <c r="A375" t="inlineStr" s="7">
        <is>
          <t>本周小计</t>
        </is>
      </c>
      <c r="B375" s="7"/>
      <c r="C375" s="7"/>
      <c r="D375" s="7"/>
      <c r="E375" s="7"/>
      <c r="F375" s="8">
        <f>SUMIFS($F:$F,$A:$A,"&gt;="&amp;DATE(2026,2,19),$A:$A,"&lt;="&amp;DATE(2026,2,25))</f>
      </c>
      <c r="G375" s="8">
        <f>SUMIFS($G:$G,$A:$A,"&gt;="&amp;DATE(2026,2,19),$A:$A,"&lt;="&amp;DATE(2026,2,25))</f>
      </c>
      <c r="H375" s="8">
        <f>G375-F375</f>
      </c>
      <c r="I375" s="7"/>
      <c r="J375" s="7"/>
    </row>
    <row r="376" ht="18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ht="18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ht="26" customHeight="1">
      <c r="A378" t="inlineStr" s="2">
        <is>
          <t>2026年2月-3月｜第四周（2月26日 - 3月4日）</t>
        </is>
      </c>
      <c r="B378" s="2"/>
      <c r="C378" s="2"/>
      <c r="D378" s="2"/>
      <c r="E378" s="2"/>
      <c r="F378" s="2"/>
      <c r="G378" s="2"/>
      <c r="H378" s="2"/>
      <c r="I378" s="2"/>
      <c r="J378" s="2"/>
    </row>
    <row r="379" ht="22" customHeight="1">
      <c r="A379" t="inlineStr" s="1">
        <is>
          <t>日期</t>
        </is>
      </c>
      <c r="B379" t="inlineStr" s="1">
        <is>
          <t>星期</t>
        </is>
      </c>
      <c r="C379" t="inlineStr" s="1">
        <is>
          <t>分类</t>
        </is>
      </c>
      <c r="D379" t="inlineStr" s="1">
        <is>
          <t>事项</t>
        </is>
      </c>
      <c r="E379" t="inlineStr" s="1">
        <is>
          <t>详情</t>
        </is>
      </c>
      <c r="F379" t="inlineStr" s="1">
        <is>
          <t>支出金额</t>
        </is>
      </c>
      <c r="G379" t="inlineStr" s="1">
        <is>
          <t>收入金额</t>
        </is>
      </c>
      <c r="H379" t="inlineStr" s="1">
        <is>
          <t>当笔净额</t>
        </is>
      </c>
      <c r="I379" t="inlineStr" s="1">
        <is>
          <t>支付方式</t>
        </is>
      </c>
      <c r="J379" t="inlineStr" s="1">
        <is>
          <t>备注</t>
        </is>
      </c>
    </row>
    <row r="380" ht="21" customHeight="1">
      <c r="A380" s="3">
        <v>46079</v>
      </c>
      <c r="B380" t="inlineStr" s="4">
        <is>
          <t>星期四</t>
        </is>
      </c>
      <c r="C380" t="inlineStr" s="4">
        <is>
          <t>餐饮</t>
        </is>
      </c>
      <c r="D380" t="inlineStr" s="4">
        <is>
          <t>早餐</t>
        </is>
      </c>
      <c r="E380" s="5"/>
      <c r="F380" s="6"/>
      <c r="G380" s="6"/>
      <c r="H380" s="6">
        <f>IF(AND(F380="",G380=""),"",G380-F380)</f>
      </c>
      <c r="I380" s="4"/>
      <c r="J380" s="5"/>
    </row>
    <row r="381" ht="21" customHeight="1">
      <c r="A381" s="3">
        <v>46079</v>
      </c>
      <c r="B381" t="inlineStr" s="4">
        <is>
          <t>星期四</t>
        </is>
      </c>
      <c r="C381" t="inlineStr" s="4">
        <is>
          <t>餐饮</t>
        </is>
      </c>
      <c r="D381" t="inlineStr" s="4">
        <is>
          <t>中餐</t>
        </is>
      </c>
      <c r="E381" s="5"/>
      <c r="F381" s="6"/>
      <c r="G381" s="6"/>
      <c r="H381" s="6">
        <f>IF(AND(F381="",G381=""),"",G381-F381)</f>
      </c>
      <c r="I381" s="4"/>
      <c r="J381" s="5"/>
    </row>
    <row r="382" ht="21" customHeight="1">
      <c r="A382" s="3">
        <v>46079</v>
      </c>
      <c r="B382" t="inlineStr" s="4">
        <is>
          <t>星期四</t>
        </is>
      </c>
      <c r="C382" t="inlineStr" s="4">
        <is>
          <t>餐饮</t>
        </is>
      </c>
      <c r="D382" t="inlineStr" s="4">
        <is>
          <t>晚餐</t>
        </is>
      </c>
      <c r="E382" s="5"/>
      <c r="F382" s="6"/>
      <c r="G382" s="6"/>
      <c r="H382" s="6">
        <f>IF(AND(F382="",G382=""),"",G382-F382)</f>
      </c>
      <c r="I382" s="4"/>
      <c r="J382" s="5"/>
    </row>
    <row r="383" ht="21" customHeight="1">
      <c r="A383" s="3">
        <v>46079</v>
      </c>
      <c r="B383" t="inlineStr" s="4">
        <is>
          <t>星期四</t>
        </is>
      </c>
      <c r="C383" t="inlineStr" s="4">
        <is>
          <t>奶茶/咖啡</t>
        </is>
      </c>
      <c r="D383" t="inlineStr" s="4">
        <is>
          <t>奶茶/咖啡</t>
        </is>
      </c>
      <c r="E383" s="5"/>
      <c r="F383" s="6"/>
      <c r="G383" s="6"/>
      <c r="H383" s="6">
        <f>IF(AND(F383="",G383=""),"",G383-F383)</f>
      </c>
      <c r="I383" s="4"/>
      <c r="J383" s="5"/>
    </row>
    <row r="384" ht="21" customHeight="1">
      <c r="A384" s="3">
        <v>46079</v>
      </c>
      <c r="B384" t="inlineStr" s="4">
        <is>
          <t>星期四</t>
        </is>
      </c>
      <c r="C384" t="inlineStr" s="4">
        <is>
          <t>其他</t>
        </is>
      </c>
      <c r="D384" t="inlineStr" s="4">
        <is>
          <t>其他</t>
        </is>
      </c>
      <c r="E384" s="5"/>
      <c r="F384" s="6"/>
      <c r="G384" s="6"/>
      <c r="H384" s="6">
        <f>IF(AND(F384="",G384=""),"",G384-F384)</f>
      </c>
      <c r="I384" s="4"/>
      <c r="J384" s="5"/>
    </row>
    <row r="385" ht="21" customHeight="1">
      <c r="A385" s="3">
        <v>46079</v>
      </c>
      <c r="B385" t="inlineStr" s="4">
        <is>
          <t>星期四</t>
        </is>
      </c>
      <c r="C385" t="inlineStr" s="4">
        <is>
          <t>其他</t>
        </is>
      </c>
      <c r="D385" t="inlineStr" s="4">
        <is>
          <t>其他</t>
        </is>
      </c>
      <c r="E385" s="5"/>
      <c r="F385" s="6"/>
      <c r="G385" s="6"/>
      <c r="H385" s="6">
        <f>IF(AND(F385="",G385=""),"",G385-F385)</f>
      </c>
      <c r="I385" s="4"/>
      <c r="J385" s="5"/>
    </row>
    <row r="386" ht="21" customHeight="1">
      <c r="A386" s="3">
        <v>46080</v>
      </c>
      <c r="B386" t="inlineStr" s="4">
        <is>
          <t>星期五</t>
        </is>
      </c>
      <c r="C386" t="inlineStr" s="4">
        <is>
          <t>餐饮</t>
        </is>
      </c>
      <c r="D386" t="inlineStr" s="4">
        <is>
          <t>早餐</t>
        </is>
      </c>
      <c r="E386" s="5"/>
      <c r="F386" s="6"/>
      <c r="G386" s="6"/>
      <c r="H386" s="6">
        <f>IF(AND(F386="",G386=""),"",G386-F386)</f>
      </c>
      <c r="I386" s="4"/>
      <c r="J386" s="5"/>
    </row>
    <row r="387" ht="21" customHeight="1">
      <c r="A387" s="3">
        <v>46080</v>
      </c>
      <c r="B387" t="inlineStr" s="4">
        <is>
          <t>星期五</t>
        </is>
      </c>
      <c r="C387" t="inlineStr" s="4">
        <is>
          <t>餐饮</t>
        </is>
      </c>
      <c r="D387" t="inlineStr" s="4">
        <is>
          <t>中餐</t>
        </is>
      </c>
      <c r="E387" s="5"/>
      <c r="F387" s="6"/>
      <c r="G387" s="6"/>
      <c r="H387" s="6">
        <f>IF(AND(F387="",G387=""),"",G387-F387)</f>
      </c>
      <c r="I387" s="4"/>
      <c r="J387" s="5"/>
    </row>
    <row r="388" ht="21" customHeight="1">
      <c r="A388" s="3">
        <v>46080</v>
      </c>
      <c r="B388" t="inlineStr" s="4">
        <is>
          <t>星期五</t>
        </is>
      </c>
      <c r="C388" t="inlineStr" s="4">
        <is>
          <t>餐饮</t>
        </is>
      </c>
      <c r="D388" t="inlineStr" s="4">
        <is>
          <t>晚餐</t>
        </is>
      </c>
      <c r="E388" s="5"/>
      <c r="F388" s="6"/>
      <c r="G388" s="6"/>
      <c r="H388" s="6">
        <f>IF(AND(F388="",G388=""),"",G388-F388)</f>
      </c>
      <c r="I388" s="4"/>
      <c r="J388" s="5"/>
    </row>
    <row r="389" ht="21" customHeight="1">
      <c r="A389" s="3">
        <v>46080</v>
      </c>
      <c r="B389" t="inlineStr" s="4">
        <is>
          <t>星期五</t>
        </is>
      </c>
      <c r="C389" t="inlineStr" s="4">
        <is>
          <t>奶茶/咖啡</t>
        </is>
      </c>
      <c r="D389" t="inlineStr" s="4">
        <is>
          <t>奶茶/咖啡</t>
        </is>
      </c>
      <c r="E389" s="5"/>
      <c r="F389" s="6"/>
      <c r="G389" s="6"/>
      <c r="H389" s="6">
        <f>IF(AND(F389="",G389=""),"",G389-F389)</f>
      </c>
      <c r="I389" s="4"/>
      <c r="J389" s="5"/>
    </row>
    <row r="390" ht="21" customHeight="1">
      <c r="A390" s="3">
        <v>46080</v>
      </c>
      <c r="B390" t="inlineStr" s="4">
        <is>
          <t>星期五</t>
        </is>
      </c>
      <c r="C390" t="inlineStr" s="4">
        <is>
          <t>其他</t>
        </is>
      </c>
      <c r="D390" t="inlineStr" s="4">
        <is>
          <t>其他</t>
        </is>
      </c>
      <c r="E390" s="5"/>
      <c r="F390" s="6"/>
      <c r="G390" s="6"/>
      <c r="H390" s="6">
        <f>IF(AND(F390="",G390=""),"",G390-F390)</f>
      </c>
      <c r="I390" s="4"/>
      <c r="J390" s="5"/>
    </row>
    <row r="391" ht="21" customHeight="1">
      <c r="A391" s="3">
        <v>46080</v>
      </c>
      <c r="B391" t="inlineStr" s="4">
        <is>
          <t>星期五</t>
        </is>
      </c>
      <c r="C391" t="inlineStr" s="4">
        <is>
          <t>其他</t>
        </is>
      </c>
      <c r="D391" t="inlineStr" s="4">
        <is>
          <t>其他</t>
        </is>
      </c>
      <c r="E391" s="5"/>
      <c r="F391" s="6"/>
      <c r="G391" s="6"/>
      <c r="H391" s="6">
        <f>IF(AND(F391="",G391=""),"",G391-F391)</f>
      </c>
      <c r="I391" s="4"/>
      <c r="J391" s="5"/>
    </row>
    <row r="392" ht="21" customHeight="1">
      <c r="A392" s="3">
        <v>46081</v>
      </c>
      <c r="B392" t="inlineStr" s="4">
        <is>
          <t>星期六</t>
        </is>
      </c>
      <c r="C392" t="inlineStr" s="4">
        <is>
          <t>餐饮</t>
        </is>
      </c>
      <c r="D392" t="inlineStr" s="4">
        <is>
          <t>早餐</t>
        </is>
      </c>
      <c r="E392" s="5"/>
      <c r="F392" s="6"/>
      <c r="G392" s="6"/>
      <c r="H392" s="6">
        <f>IF(AND(F392="",G392=""),"",G392-F392)</f>
      </c>
      <c r="I392" s="4"/>
      <c r="J392" s="5"/>
    </row>
    <row r="393" ht="21" customHeight="1">
      <c r="A393" s="3">
        <v>46081</v>
      </c>
      <c r="B393" t="inlineStr" s="4">
        <is>
          <t>星期六</t>
        </is>
      </c>
      <c r="C393" t="inlineStr" s="4">
        <is>
          <t>餐饮</t>
        </is>
      </c>
      <c r="D393" t="inlineStr" s="4">
        <is>
          <t>中餐</t>
        </is>
      </c>
      <c r="E393" s="5"/>
      <c r="F393" s="6"/>
      <c r="G393" s="6"/>
      <c r="H393" s="6">
        <f>IF(AND(F393="",G393=""),"",G393-F393)</f>
      </c>
      <c r="I393" s="4"/>
      <c r="J393" s="5"/>
    </row>
    <row r="394" ht="21" customHeight="1">
      <c r="A394" s="3">
        <v>46081</v>
      </c>
      <c r="B394" t="inlineStr" s="4">
        <is>
          <t>星期六</t>
        </is>
      </c>
      <c r="C394" t="inlineStr" s="4">
        <is>
          <t>餐饮</t>
        </is>
      </c>
      <c r="D394" t="inlineStr" s="4">
        <is>
          <t>晚餐</t>
        </is>
      </c>
      <c r="E394" s="5"/>
      <c r="F394" s="6"/>
      <c r="G394" s="6"/>
      <c r="H394" s="6">
        <f>IF(AND(F394="",G394=""),"",G394-F394)</f>
      </c>
      <c r="I394" s="4"/>
      <c r="J394" s="5"/>
    </row>
    <row r="395" ht="21" customHeight="1">
      <c r="A395" s="3">
        <v>46081</v>
      </c>
      <c r="B395" t="inlineStr" s="4">
        <is>
          <t>星期六</t>
        </is>
      </c>
      <c r="C395" t="inlineStr" s="4">
        <is>
          <t>奶茶/咖啡</t>
        </is>
      </c>
      <c r="D395" t="inlineStr" s="4">
        <is>
          <t>奶茶/咖啡</t>
        </is>
      </c>
      <c r="E395" s="5"/>
      <c r="F395" s="6"/>
      <c r="G395" s="6"/>
      <c r="H395" s="6">
        <f>IF(AND(F395="",G395=""),"",G395-F395)</f>
      </c>
      <c r="I395" s="4"/>
      <c r="J395" s="5"/>
    </row>
    <row r="396" ht="21" customHeight="1">
      <c r="A396" s="3">
        <v>46081</v>
      </c>
      <c r="B396" t="inlineStr" s="4">
        <is>
          <t>星期六</t>
        </is>
      </c>
      <c r="C396" t="inlineStr" s="4">
        <is>
          <t>其他</t>
        </is>
      </c>
      <c r="D396" t="inlineStr" s="4">
        <is>
          <t>其他</t>
        </is>
      </c>
      <c r="E396" s="5"/>
      <c r="F396" s="6"/>
      <c r="G396" s="6"/>
      <c r="H396" s="6">
        <f>IF(AND(F396="",G396=""),"",G396-F396)</f>
      </c>
      <c r="I396" s="4"/>
      <c r="J396" s="5"/>
    </row>
    <row r="397" ht="21" customHeight="1">
      <c r="A397" s="3">
        <v>46081</v>
      </c>
      <c r="B397" t="inlineStr" s="4">
        <is>
          <t>星期六</t>
        </is>
      </c>
      <c r="C397" t="inlineStr" s="4">
        <is>
          <t>其他</t>
        </is>
      </c>
      <c r="D397" t="inlineStr" s="4">
        <is>
          <t>其他</t>
        </is>
      </c>
      <c r="E397" s="5"/>
      <c r="F397" s="6"/>
      <c r="G397" s="6"/>
      <c r="H397" s="6">
        <f>IF(AND(F397="",G397=""),"",G397-F397)</f>
      </c>
      <c r="I397" s="4"/>
      <c r="J397" s="5"/>
    </row>
    <row r="398" ht="21" customHeight="1">
      <c r="A398" s="3">
        <v>46082</v>
      </c>
      <c r="B398" t="inlineStr" s="4">
        <is>
          <t>星期日</t>
        </is>
      </c>
      <c r="C398" t="inlineStr" s="4">
        <is>
          <t>餐饮</t>
        </is>
      </c>
      <c r="D398" t="inlineStr" s="4">
        <is>
          <t>早餐</t>
        </is>
      </c>
      <c r="E398" s="5"/>
      <c r="F398" s="6"/>
      <c r="G398" s="6"/>
      <c r="H398" s="6">
        <f>IF(AND(F398="",G398=""),"",G398-F398)</f>
      </c>
      <c r="I398" s="4"/>
      <c r="J398" s="5"/>
    </row>
    <row r="399" ht="21" customHeight="1">
      <c r="A399" s="3">
        <v>46082</v>
      </c>
      <c r="B399" t="inlineStr" s="4">
        <is>
          <t>星期日</t>
        </is>
      </c>
      <c r="C399" t="inlineStr" s="4">
        <is>
          <t>餐饮</t>
        </is>
      </c>
      <c r="D399" t="inlineStr" s="4">
        <is>
          <t>中餐</t>
        </is>
      </c>
      <c r="E399" s="5"/>
      <c r="F399" s="6"/>
      <c r="G399" s="6"/>
      <c r="H399" s="6">
        <f>IF(AND(F399="",G399=""),"",G399-F399)</f>
      </c>
      <c r="I399" s="4"/>
      <c r="J399" s="5"/>
    </row>
    <row r="400" ht="21" customHeight="1">
      <c r="A400" s="3">
        <v>46082</v>
      </c>
      <c r="B400" t="inlineStr" s="4">
        <is>
          <t>星期日</t>
        </is>
      </c>
      <c r="C400" t="inlineStr" s="4">
        <is>
          <t>餐饮</t>
        </is>
      </c>
      <c r="D400" t="inlineStr" s="4">
        <is>
          <t>晚餐</t>
        </is>
      </c>
      <c r="E400" s="5"/>
      <c r="F400" s="6"/>
      <c r="G400" s="6"/>
      <c r="H400" s="6">
        <f>IF(AND(F400="",G400=""),"",G400-F400)</f>
      </c>
      <c r="I400" s="4"/>
      <c r="J400" s="5"/>
    </row>
    <row r="401" ht="21" customHeight="1">
      <c r="A401" s="3">
        <v>46082</v>
      </c>
      <c r="B401" t="inlineStr" s="4">
        <is>
          <t>星期日</t>
        </is>
      </c>
      <c r="C401" t="inlineStr" s="4">
        <is>
          <t>奶茶/咖啡</t>
        </is>
      </c>
      <c r="D401" t="inlineStr" s="4">
        <is>
          <t>奶茶/咖啡</t>
        </is>
      </c>
      <c r="E401" s="5"/>
      <c r="F401" s="6"/>
      <c r="G401" s="6"/>
      <c r="H401" s="6">
        <f>IF(AND(F401="",G401=""),"",G401-F401)</f>
      </c>
      <c r="I401" s="4"/>
      <c r="J401" s="5"/>
    </row>
    <row r="402" ht="21" customHeight="1">
      <c r="A402" s="3">
        <v>46082</v>
      </c>
      <c r="B402" t="inlineStr" s="4">
        <is>
          <t>星期日</t>
        </is>
      </c>
      <c r="C402" t="inlineStr" s="4">
        <is>
          <t>其他</t>
        </is>
      </c>
      <c r="D402" t="inlineStr" s="4">
        <is>
          <t>其他</t>
        </is>
      </c>
      <c r="E402" s="5"/>
      <c r="F402" s="6"/>
      <c r="G402" s="6"/>
      <c r="H402" s="6">
        <f>IF(AND(F402="",G402=""),"",G402-F402)</f>
      </c>
      <c r="I402" s="4"/>
      <c r="J402" s="5"/>
    </row>
    <row r="403" ht="21" customHeight="1">
      <c r="A403" s="3">
        <v>46082</v>
      </c>
      <c r="B403" t="inlineStr" s="4">
        <is>
          <t>星期日</t>
        </is>
      </c>
      <c r="C403" t="inlineStr" s="4">
        <is>
          <t>其他</t>
        </is>
      </c>
      <c r="D403" t="inlineStr" s="4">
        <is>
          <t>其他</t>
        </is>
      </c>
      <c r="E403" s="5"/>
      <c r="F403" s="6"/>
      <c r="G403" s="6"/>
      <c r="H403" s="6">
        <f>IF(AND(F403="",G403=""),"",G403-F403)</f>
      </c>
      <c r="I403" s="4"/>
      <c r="J403" s="5"/>
    </row>
    <row r="404" ht="21" customHeight="1">
      <c r="A404" s="3">
        <v>46083</v>
      </c>
      <c r="B404" t="inlineStr" s="4">
        <is>
          <t>星期一</t>
        </is>
      </c>
      <c r="C404" t="inlineStr" s="4">
        <is>
          <t>餐饮</t>
        </is>
      </c>
      <c r="D404" t="inlineStr" s="4">
        <is>
          <t>早餐</t>
        </is>
      </c>
      <c r="E404" s="5"/>
      <c r="F404" s="6"/>
      <c r="G404" s="6"/>
      <c r="H404" s="6">
        <f>IF(AND(F404="",G404=""),"",G404-F404)</f>
      </c>
      <c r="I404" s="4"/>
      <c r="J404" s="5"/>
    </row>
    <row r="405" ht="21" customHeight="1">
      <c r="A405" s="3">
        <v>46083</v>
      </c>
      <c r="B405" t="inlineStr" s="4">
        <is>
          <t>星期一</t>
        </is>
      </c>
      <c r="C405" t="inlineStr" s="4">
        <is>
          <t>餐饮</t>
        </is>
      </c>
      <c r="D405" t="inlineStr" s="4">
        <is>
          <t>中餐</t>
        </is>
      </c>
      <c r="E405" s="5"/>
      <c r="F405" s="6"/>
      <c r="G405" s="6"/>
      <c r="H405" s="6">
        <f>IF(AND(F405="",G405=""),"",G405-F405)</f>
      </c>
      <c r="I405" s="4"/>
      <c r="J405" s="5"/>
    </row>
    <row r="406" ht="21" customHeight="1">
      <c r="A406" s="3">
        <v>46083</v>
      </c>
      <c r="B406" t="inlineStr" s="4">
        <is>
          <t>星期一</t>
        </is>
      </c>
      <c r="C406" t="inlineStr" s="4">
        <is>
          <t>餐饮</t>
        </is>
      </c>
      <c r="D406" t="inlineStr" s="4">
        <is>
          <t>晚餐</t>
        </is>
      </c>
      <c r="E406" s="5"/>
      <c r="F406" s="6"/>
      <c r="G406" s="6"/>
      <c r="H406" s="6">
        <f>IF(AND(F406="",G406=""),"",G406-F406)</f>
      </c>
      <c r="I406" s="4"/>
      <c r="J406" s="5"/>
    </row>
    <row r="407" ht="21" customHeight="1">
      <c r="A407" s="3">
        <v>46083</v>
      </c>
      <c r="B407" t="inlineStr" s="4">
        <is>
          <t>星期一</t>
        </is>
      </c>
      <c r="C407" t="inlineStr" s="4">
        <is>
          <t>奶茶/咖啡</t>
        </is>
      </c>
      <c r="D407" t="inlineStr" s="4">
        <is>
          <t>奶茶/咖啡</t>
        </is>
      </c>
      <c r="E407" s="5"/>
      <c r="F407" s="6"/>
      <c r="G407" s="6"/>
      <c r="H407" s="6">
        <f>IF(AND(F407="",G407=""),"",G407-F407)</f>
      </c>
      <c r="I407" s="4"/>
      <c r="J407" s="5"/>
    </row>
    <row r="408" ht="21" customHeight="1">
      <c r="A408" s="3">
        <v>46083</v>
      </c>
      <c r="B408" t="inlineStr" s="4">
        <is>
          <t>星期一</t>
        </is>
      </c>
      <c r="C408" t="inlineStr" s="4">
        <is>
          <t>其他</t>
        </is>
      </c>
      <c r="D408" t="inlineStr" s="4">
        <is>
          <t>其他</t>
        </is>
      </c>
      <c r="E408" s="5"/>
      <c r="F408" s="6"/>
      <c r="G408" s="6"/>
      <c r="H408" s="6">
        <f>IF(AND(F408="",G408=""),"",G408-F408)</f>
      </c>
      <c r="I408" s="4"/>
      <c r="J408" s="5"/>
    </row>
    <row r="409" ht="21" customHeight="1">
      <c r="A409" s="3">
        <v>46083</v>
      </c>
      <c r="B409" t="inlineStr" s="4">
        <is>
          <t>星期一</t>
        </is>
      </c>
      <c r="C409" t="inlineStr" s="4">
        <is>
          <t>其他</t>
        </is>
      </c>
      <c r="D409" t="inlineStr" s="4">
        <is>
          <t>其他</t>
        </is>
      </c>
      <c r="E409" s="5"/>
      <c r="F409" s="6"/>
      <c r="G409" s="6"/>
      <c r="H409" s="6">
        <f>IF(AND(F409="",G409=""),"",G409-F409)</f>
      </c>
      <c r="I409" s="4"/>
      <c r="J409" s="5"/>
    </row>
    <row r="410" ht="21" customHeight="1">
      <c r="A410" s="3">
        <v>46084</v>
      </c>
      <c r="B410" t="inlineStr" s="4">
        <is>
          <t>星期二</t>
        </is>
      </c>
      <c r="C410" t="inlineStr" s="4">
        <is>
          <t>餐饮</t>
        </is>
      </c>
      <c r="D410" t="inlineStr" s="4">
        <is>
          <t>早餐</t>
        </is>
      </c>
      <c r="E410" s="5"/>
      <c r="F410" s="6"/>
      <c r="G410" s="6"/>
      <c r="H410" s="6">
        <f>IF(AND(F410="",G410=""),"",G410-F410)</f>
      </c>
      <c r="I410" s="4"/>
      <c r="J410" s="5"/>
    </row>
    <row r="411" ht="21" customHeight="1">
      <c r="A411" s="3">
        <v>46084</v>
      </c>
      <c r="B411" t="inlineStr" s="4">
        <is>
          <t>星期二</t>
        </is>
      </c>
      <c r="C411" t="inlineStr" s="4">
        <is>
          <t>餐饮</t>
        </is>
      </c>
      <c r="D411" t="inlineStr" s="4">
        <is>
          <t>中餐</t>
        </is>
      </c>
      <c r="E411" s="5"/>
      <c r="F411" s="6"/>
      <c r="G411" s="6"/>
      <c r="H411" s="6">
        <f>IF(AND(F411="",G411=""),"",G411-F411)</f>
      </c>
      <c r="I411" s="4"/>
      <c r="J411" s="5"/>
    </row>
    <row r="412" ht="21" customHeight="1">
      <c r="A412" s="3">
        <v>46084</v>
      </c>
      <c r="B412" t="inlineStr" s="4">
        <is>
          <t>星期二</t>
        </is>
      </c>
      <c r="C412" t="inlineStr" s="4">
        <is>
          <t>餐饮</t>
        </is>
      </c>
      <c r="D412" t="inlineStr" s="4">
        <is>
          <t>晚餐</t>
        </is>
      </c>
      <c r="E412" s="5"/>
      <c r="F412" s="6"/>
      <c r="G412" s="6"/>
      <c r="H412" s="6">
        <f>IF(AND(F412="",G412=""),"",G412-F412)</f>
      </c>
      <c r="I412" s="4"/>
      <c r="J412" s="5"/>
    </row>
    <row r="413" ht="21" customHeight="1">
      <c r="A413" s="3">
        <v>46084</v>
      </c>
      <c r="B413" t="inlineStr" s="4">
        <is>
          <t>星期二</t>
        </is>
      </c>
      <c r="C413" t="inlineStr" s="4">
        <is>
          <t>奶茶/咖啡</t>
        </is>
      </c>
      <c r="D413" t="inlineStr" s="4">
        <is>
          <t>奶茶/咖啡</t>
        </is>
      </c>
      <c r="E413" s="5"/>
      <c r="F413" s="6"/>
      <c r="G413" s="6"/>
      <c r="H413" s="6">
        <f>IF(AND(F413="",G413=""),"",G413-F413)</f>
      </c>
      <c r="I413" s="4"/>
      <c r="J413" s="5"/>
    </row>
    <row r="414" ht="21" customHeight="1">
      <c r="A414" s="3">
        <v>46084</v>
      </c>
      <c r="B414" t="inlineStr" s="4">
        <is>
          <t>星期二</t>
        </is>
      </c>
      <c r="C414" t="inlineStr" s="4">
        <is>
          <t>其他</t>
        </is>
      </c>
      <c r="D414" t="inlineStr" s="4">
        <is>
          <t>其他</t>
        </is>
      </c>
      <c r="E414" s="5"/>
      <c r="F414" s="6"/>
      <c r="G414" s="6"/>
      <c r="H414" s="6">
        <f>IF(AND(F414="",G414=""),"",G414-F414)</f>
      </c>
      <c r="I414" s="4"/>
      <c r="J414" s="5"/>
    </row>
    <row r="415" ht="21" customHeight="1">
      <c r="A415" s="3">
        <v>46084</v>
      </c>
      <c r="B415" t="inlineStr" s="4">
        <is>
          <t>星期二</t>
        </is>
      </c>
      <c r="C415" t="inlineStr" s="4">
        <is>
          <t>其他</t>
        </is>
      </c>
      <c r="D415" t="inlineStr" s="4">
        <is>
          <t>其他</t>
        </is>
      </c>
      <c r="E415" s="5"/>
      <c r="F415" s="6"/>
      <c r="G415" s="6"/>
      <c r="H415" s="6">
        <f>IF(AND(F415="",G415=""),"",G415-F415)</f>
      </c>
      <c r="I415" s="4"/>
      <c r="J415" s="5"/>
    </row>
    <row r="416" ht="21" customHeight="1">
      <c r="A416" s="3">
        <v>46085</v>
      </c>
      <c r="B416" t="inlineStr" s="4">
        <is>
          <t>星期三</t>
        </is>
      </c>
      <c r="C416" t="inlineStr" s="4">
        <is>
          <t>餐饮</t>
        </is>
      </c>
      <c r="D416" t="inlineStr" s="4">
        <is>
          <t>早餐</t>
        </is>
      </c>
      <c r="E416" s="5"/>
      <c r="F416" s="6"/>
      <c r="G416" s="6"/>
      <c r="H416" s="6">
        <f>IF(AND(F416="",G416=""),"",G416-F416)</f>
      </c>
      <c r="I416" s="4"/>
      <c r="J416" s="5"/>
    </row>
    <row r="417" ht="21" customHeight="1">
      <c r="A417" s="3">
        <v>46085</v>
      </c>
      <c r="B417" t="inlineStr" s="4">
        <is>
          <t>星期三</t>
        </is>
      </c>
      <c r="C417" t="inlineStr" s="4">
        <is>
          <t>餐饮</t>
        </is>
      </c>
      <c r="D417" t="inlineStr" s="4">
        <is>
          <t>中餐</t>
        </is>
      </c>
      <c r="E417" s="5"/>
      <c r="F417" s="6"/>
      <c r="G417" s="6"/>
      <c r="H417" s="6">
        <f>IF(AND(F417="",G417=""),"",G417-F417)</f>
      </c>
      <c r="I417" s="4"/>
      <c r="J417" s="5"/>
    </row>
    <row r="418" ht="21" customHeight="1">
      <c r="A418" s="3">
        <v>46085</v>
      </c>
      <c r="B418" t="inlineStr" s="4">
        <is>
          <t>星期三</t>
        </is>
      </c>
      <c r="C418" t="inlineStr" s="4">
        <is>
          <t>餐饮</t>
        </is>
      </c>
      <c r="D418" t="inlineStr" s="4">
        <is>
          <t>晚餐</t>
        </is>
      </c>
      <c r="E418" s="5"/>
      <c r="F418" s="6"/>
      <c r="G418" s="6"/>
      <c r="H418" s="6">
        <f>IF(AND(F418="",G418=""),"",G418-F418)</f>
      </c>
      <c r="I418" s="4"/>
      <c r="J418" s="5"/>
    </row>
    <row r="419" ht="21" customHeight="1">
      <c r="A419" s="3">
        <v>46085</v>
      </c>
      <c r="B419" t="inlineStr" s="4">
        <is>
          <t>星期三</t>
        </is>
      </c>
      <c r="C419" t="inlineStr" s="4">
        <is>
          <t>奶茶/咖啡</t>
        </is>
      </c>
      <c r="D419" t="inlineStr" s="4">
        <is>
          <t>奶茶/咖啡</t>
        </is>
      </c>
      <c r="E419" s="5"/>
      <c r="F419" s="6"/>
      <c r="G419" s="6"/>
      <c r="H419" s="6">
        <f>IF(AND(F419="",G419=""),"",G419-F419)</f>
      </c>
      <c r="I419" s="4"/>
      <c r="J419" s="5"/>
    </row>
    <row r="420" ht="21" customHeight="1">
      <c r="A420" s="3">
        <v>46085</v>
      </c>
      <c r="B420" t="inlineStr" s="4">
        <is>
          <t>星期三</t>
        </is>
      </c>
      <c r="C420" t="inlineStr" s="4">
        <is>
          <t>其他</t>
        </is>
      </c>
      <c r="D420" t="inlineStr" s="4">
        <is>
          <t>其他</t>
        </is>
      </c>
      <c r="E420" s="5"/>
      <c r="F420" s="6"/>
      <c r="G420" s="6"/>
      <c r="H420" s="6">
        <f>IF(AND(F420="",G420=""),"",G420-F420)</f>
      </c>
      <c r="I420" s="4"/>
      <c r="J420" s="5"/>
    </row>
    <row r="421" ht="21" customHeight="1">
      <c r="A421" s="3">
        <v>46085</v>
      </c>
      <c r="B421" t="inlineStr" s="4">
        <is>
          <t>星期三</t>
        </is>
      </c>
      <c r="C421" t="inlineStr" s="4">
        <is>
          <t>其他</t>
        </is>
      </c>
      <c r="D421" t="inlineStr" s="4">
        <is>
          <t>其他</t>
        </is>
      </c>
      <c r="E421" s="5"/>
      <c r="F421" s="6"/>
      <c r="G421" s="6"/>
      <c r="H421" s="6">
        <f>IF(AND(F421="",G421=""),"",G421-F421)</f>
      </c>
      <c r="I421" s="4"/>
      <c r="J421" s="5"/>
    </row>
    <row r="422" ht="23" customHeight="1">
      <c r="A422" t="inlineStr" s="7">
        <is>
          <t>本周小计</t>
        </is>
      </c>
      <c r="B422" s="7"/>
      <c r="C422" s="7"/>
      <c r="D422" s="7"/>
      <c r="E422" s="7"/>
      <c r="F422" s="8">
        <f>SUMIFS($F:$F,$A:$A,"&gt;="&amp;DATE(2026,2,26),$A:$A,"&lt;="&amp;DATE(2026,3,4))</f>
      </c>
      <c r="G422" s="8">
        <f>SUMIFS($G:$G,$A:$A,"&gt;="&amp;DATE(2026,2,26),$A:$A,"&lt;="&amp;DATE(2026,3,4))</f>
      </c>
      <c r="H422" s="8">
        <f>G422-F422</f>
      </c>
      <c r="I422" s="7"/>
      <c r="J422" s="7"/>
    </row>
    <row r="423" ht="18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ht="18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ht="26" customHeight="1">
      <c r="A425" t="inlineStr" s="2">
        <is>
          <t>2026年3月｜第一周（3月5日 - 3月11日）</t>
        </is>
      </c>
      <c r="B425" s="2"/>
      <c r="C425" s="2"/>
      <c r="D425" s="2"/>
      <c r="E425" s="2"/>
      <c r="F425" s="2"/>
      <c r="G425" s="2"/>
      <c r="H425" s="2"/>
      <c r="I425" s="2"/>
      <c r="J425" s="2"/>
    </row>
    <row r="426" ht="22" customHeight="1">
      <c r="A426" t="inlineStr" s="1">
        <is>
          <t>日期</t>
        </is>
      </c>
      <c r="B426" t="inlineStr" s="1">
        <is>
          <t>星期</t>
        </is>
      </c>
      <c r="C426" t="inlineStr" s="1">
        <is>
          <t>分类</t>
        </is>
      </c>
      <c r="D426" t="inlineStr" s="1">
        <is>
          <t>事项</t>
        </is>
      </c>
      <c r="E426" t="inlineStr" s="1">
        <is>
          <t>详情</t>
        </is>
      </c>
      <c r="F426" t="inlineStr" s="1">
        <is>
          <t>支出金额</t>
        </is>
      </c>
      <c r="G426" t="inlineStr" s="1">
        <is>
          <t>收入金额</t>
        </is>
      </c>
      <c r="H426" t="inlineStr" s="1">
        <is>
          <t>当笔净额</t>
        </is>
      </c>
      <c r="I426" t="inlineStr" s="1">
        <is>
          <t>支付方式</t>
        </is>
      </c>
      <c r="J426" t="inlineStr" s="1">
        <is>
          <t>备注</t>
        </is>
      </c>
    </row>
    <row r="427" ht="21" customHeight="1">
      <c r="A427" s="3">
        <v>46086</v>
      </c>
      <c r="B427" t="inlineStr" s="4">
        <is>
          <t>星期四</t>
        </is>
      </c>
      <c r="C427" t="inlineStr" s="4">
        <is>
          <t>餐饮</t>
        </is>
      </c>
      <c r="D427" t="inlineStr" s="4">
        <is>
          <t>早餐</t>
        </is>
      </c>
      <c r="E427" s="5"/>
      <c r="F427" s="6"/>
      <c r="G427" s="6"/>
      <c r="H427" s="6">
        <f>IF(AND(F427="",G427=""),"",G427-F427)</f>
      </c>
      <c r="I427" s="4"/>
      <c r="J427" s="5"/>
    </row>
    <row r="428" ht="21" customHeight="1">
      <c r="A428" s="3">
        <v>46086</v>
      </c>
      <c r="B428" t="inlineStr" s="4">
        <is>
          <t>星期四</t>
        </is>
      </c>
      <c r="C428" t="inlineStr" s="4">
        <is>
          <t>餐饮</t>
        </is>
      </c>
      <c r="D428" t="inlineStr" s="4">
        <is>
          <t>中餐</t>
        </is>
      </c>
      <c r="E428" s="5"/>
      <c r="F428" s="6"/>
      <c r="G428" s="6"/>
      <c r="H428" s="6">
        <f>IF(AND(F428="",G428=""),"",G428-F428)</f>
      </c>
      <c r="I428" s="4"/>
      <c r="J428" s="5"/>
    </row>
    <row r="429" ht="21" customHeight="1">
      <c r="A429" s="3">
        <v>46086</v>
      </c>
      <c r="B429" t="inlineStr" s="4">
        <is>
          <t>星期四</t>
        </is>
      </c>
      <c r="C429" t="inlineStr" s="4">
        <is>
          <t>餐饮</t>
        </is>
      </c>
      <c r="D429" t="inlineStr" s="4">
        <is>
          <t>晚餐</t>
        </is>
      </c>
      <c r="E429" s="5"/>
      <c r="F429" s="6"/>
      <c r="G429" s="6"/>
      <c r="H429" s="6">
        <f>IF(AND(F429="",G429=""),"",G429-F429)</f>
      </c>
      <c r="I429" s="4"/>
      <c r="J429" s="5"/>
    </row>
    <row r="430" ht="21" customHeight="1">
      <c r="A430" s="3">
        <v>46086</v>
      </c>
      <c r="B430" t="inlineStr" s="4">
        <is>
          <t>星期四</t>
        </is>
      </c>
      <c r="C430" t="inlineStr" s="4">
        <is>
          <t>奶茶/咖啡</t>
        </is>
      </c>
      <c r="D430" t="inlineStr" s="4">
        <is>
          <t>奶茶/咖啡</t>
        </is>
      </c>
      <c r="E430" s="5"/>
      <c r="F430" s="6"/>
      <c r="G430" s="6"/>
      <c r="H430" s="6">
        <f>IF(AND(F430="",G430=""),"",G430-F430)</f>
      </c>
      <c r="I430" s="4"/>
      <c r="J430" s="5"/>
    </row>
    <row r="431" ht="21" customHeight="1">
      <c r="A431" s="3">
        <v>46086</v>
      </c>
      <c r="B431" t="inlineStr" s="4">
        <is>
          <t>星期四</t>
        </is>
      </c>
      <c r="C431" t="inlineStr" s="4">
        <is>
          <t>其他</t>
        </is>
      </c>
      <c r="D431" t="inlineStr" s="4">
        <is>
          <t>其他</t>
        </is>
      </c>
      <c r="E431" s="5"/>
      <c r="F431" s="6"/>
      <c r="G431" s="6"/>
      <c r="H431" s="6">
        <f>IF(AND(F431="",G431=""),"",G431-F431)</f>
      </c>
      <c r="I431" s="4"/>
      <c r="J431" s="5"/>
    </row>
    <row r="432" ht="21" customHeight="1">
      <c r="A432" s="3">
        <v>46086</v>
      </c>
      <c r="B432" t="inlineStr" s="4">
        <is>
          <t>星期四</t>
        </is>
      </c>
      <c r="C432" t="inlineStr" s="4">
        <is>
          <t>其他</t>
        </is>
      </c>
      <c r="D432" t="inlineStr" s="4">
        <is>
          <t>其他</t>
        </is>
      </c>
      <c r="E432" s="5"/>
      <c r="F432" s="6"/>
      <c r="G432" s="6"/>
      <c r="H432" s="6">
        <f>IF(AND(F432="",G432=""),"",G432-F432)</f>
      </c>
      <c r="I432" s="4"/>
      <c r="J432" s="5"/>
    </row>
    <row r="433" ht="21" customHeight="1">
      <c r="A433" s="3">
        <v>46087</v>
      </c>
      <c r="B433" t="inlineStr" s="4">
        <is>
          <t>星期五</t>
        </is>
      </c>
      <c r="C433" t="inlineStr" s="4">
        <is>
          <t>餐饮</t>
        </is>
      </c>
      <c r="D433" t="inlineStr" s="4">
        <is>
          <t>早餐</t>
        </is>
      </c>
      <c r="E433" s="5"/>
      <c r="F433" s="6"/>
      <c r="G433" s="6"/>
      <c r="H433" s="6">
        <f>IF(AND(F433="",G433=""),"",G433-F433)</f>
      </c>
      <c r="I433" s="4"/>
      <c r="J433" s="5"/>
    </row>
    <row r="434" ht="21" customHeight="1">
      <c r="A434" s="3">
        <v>46087</v>
      </c>
      <c r="B434" t="inlineStr" s="4">
        <is>
          <t>星期五</t>
        </is>
      </c>
      <c r="C434" t="inlineStr" s="4">
        <is>
          <t>餐饮</t>
        </is>
      </c>
      <c r="D434" t="inlineStr" s="4">
        <is>
          <t>中餐</t>
        </is>
      </c>
      <c r="E434" s="5"/>
      <c r="F434" s="6"/>
      <c r="G434" s="6"/>
      <c r="H434" s="6">
        <f>IF(AND(F434="",G434=""),"",G434-F434)</f>
      </c>
      <c r="I434" s="4"/>
      <c r="J434" s="5"/>
    </row>
    <row r="435" ht="21" customHeight="1">
      <c r="A435" s="3">
        <v>46087</v>
      </c>
      <c r="B435" t="inlineStr" s="4">
        <is>
          <t>星期五</t>
        </is>
      </c>
      <c r="C435" t="inlineStr" s="4">
        <is>
          <t>餐饮</t>
        </is>
      </c>
      <c r="D435" t="inlineStr" s="4">
        <is>
          <t>晚餐</t>
        </is>
      </c>
      <c r="E435" s="5"/>
      <c r="F435" s="6"/>
      <c r="G435" s="6"/>
      <c r="H435" s="6">
        <f>IF(AND(F435="",G435=""),"",G435-F435)</f>
      </c>
      <c r="I435" s="4"/>
      <c r="J435" s="5"/>
    </row>
    <row r="436" ht="21" customHeight="1">
      <c r="A436" s="3">
        <v>46087</v>
      </c>
      <c r="B436" t="inlineStr" s="4">
        <is>
          <t>星期五</t>
        </is>
      </c>
      <c r="C436" t="inlineStr" s="4">
        <is>
          <t>奶茶/咖啡</t>
        </is>
      </c>
      <c r="D436" t="inlineStr" s="4">
        <is>
          <t>奶茶/咖啡</t>
        </is>
      </c>
      <c r="E436" s="5"/>
      <c r="F436" s="6"/>
      <c r="G436" s="6"/>
      <c r="H436" s="6">
        <f>IF(AND(F436="",G436=""),"",G436-F436)</f>
      </c>
      <c r="I436" s="4"/>
      <c r="J436" s="5"/>
    </row>
    <row r="437" ht="21" customHeight="1">
      <c r="A437" s="3">
        <v>46087</v>
      </c>
      <c r="B437" t="inlineStr" s="4">
        <is>
          <t>星期五</t>
        </is>
      </c>
      <c r="C437" t="inlineStr" s="4">
        <is>
          <t>其他</t>
        </is>
      </c>
      <c r="D437" t="inlineStr" s="4">
        <is>
          <t>其他</t>
        </is>
      </c>
      <c r="E437" s="5"/>
      <c r="F437" s="6"/>
      <c r="G437" s="6"/>
      <c r="H437" s="6">
        <f>IF(AND(F437="",G437=""),"",G437-F437)</f>
      </c>
      <c r="I437" s="4"/>
      <c r="J437" s="5"/>
    </row>
    <row r="438" ht="21" customHeight="1">
      <c r="A438" s="3">
        <v>46087</v>
      </c>
      <c r="B438" t="inlineStr" s="4">
        <is>
          <t>星期五</t>
        </is>
      </c>
      <c r="C438" t="inlineStr" s="4">
        <is>
          <t>其他</t>
        </is>
      </c>
      <c r="D438" t="inlineStr" s="4">
        <is>
          <t>其他</t>
        </is>
      </c>
      <c r="E438" s="5"/>
      <c r="F438" s="6"/>
      <c r="G438" s="6"/>
      <c r="H438" s="6">
        <f>IF(AND(F438="",G438=""),"",G438-F438)</f>
      </c>
      <c r="I438" s="4"/>
      <c r="J438" s="5"/>
    </row>
    <row r="439" ht="21" customHeight="1">
      <c r="A439" s="3">
        <v>46088</v>
      </c>
      <c r="B439" t="inlineStr" s="4">
        <is>
          <t>星期六</t>
        </is>
      </c>
      <c r="C439" t="inlineStr" s="4">
        <is>
          <t>餐饮</t>
        </is>
      </c>
      <c r="D439" t="inlineStr" s="4">
        <is>
          <t>早餐</t>
        </is>
      </c>
      <c r="E439" s="5"/>
      <c r="F439" s="6"/>
      <c r="G439" s="6"/>
      <c r="H439" s="6">
        <f>IF(AND(F439="",G439=""),"",G439-F439)</f>
      </c>
      <c r="I439" s="4"/>
      <c r="J439" s="5"/>
    </row>
    <row r="440" ht="21" customHeight="1">
      <c r="A440" s="3">
        <v>46088</v>
      </c>
      <c r="B440" t="inlineStr" s="4">
        <is>
          <t>星期六</t>
        </is>
      </c>
      <c r="C440" t="inlineStr" s="4">
        <is>
          <t>餐饮</t>
        </is>
      </c>
      <c r="D440" t="inlineStr" s="4">
        <is>
          <t>中餐</t>
        </is>
      </c>
      <c r="E440" s="5"/>
      <c r="F440" s="6"/>
      <c r="G440" s="6"/>
      <c r="H440" s="6">
        <f>IF(AND(F440="",G440=""),"",G440-F440)</f>
      </c>
      <c r="I440" s="4"/>
      <c r="J440" s="5"/>
    </row>
    <row r="441" ht="21" customHeight="1">
      <c r="A441" s="3">
        <v>46088</v>
      </c>
      <c r="B441" t="inlineStr" s="4">
        <is>
          <t>星期六</t>
        </is>
      </c>
      <c r="C441" t="inlineStr" s="4">
        <is>
          <t>餐饮</t>
        </is>
      </c>
      <c r="D441" t="inlineStr" s="4">
        <is>
          <t>晚餐</t>
        </is>
      </c>
      <c r="E441" s="5"/>
      <c r="F441" s="6"/>
      <c r="G441" s="6"/>
      <c r="H441" s="6">
        <f>IF(AND(F441="",G441=""),"",G441-F441)</f>
      </c>
      <c r="I441" s="4"/>
      <c r="J441" s="5"/>
    </row>
    <row r="442" ht="21" customHeight="1">
      <c r="A442" s="3">
        <v>46088</v>
      </c>
      <c r="B442" t="inlineStr" s="4">
        <is>
          <t>星期六</t>
        </is>
      </c>
      <c r="C442" t="inlineStr" s="4">
        <is>
          <t>奶茶/咖啡</t>
        </is>
      </c>
      <c r="D442" t="inlineStr" s="4">
        <is>
          <t>奶茶/咖啡</t>
        </is>
      </c>
      <c r="E442" s="5"/>
      <c r="F442" s="6"/>
      <c r="G442" s="6"/>
      <c r="H442" s="6">
        <f>IF(AND(F442="",G442=""),"",G442-F442)</f>
      </c>
      <c r="I442" s="4"/>
      <c r="J442" s="5"/>
    </row>
    <row r="443" ht="21" customHeight="1">
      <c r="A443" s="3">
        <v>46088</v>
      </c>
      <c r="B443" t="inlineStr" s="4">
        <is>
          <t>星期六</t>
        </is>
      </c>
      <c r="C443" t="inlineStr" s="4">
        <is>
          <t>其他</t>
        </is>
      </c>
      <c r="D443" t="inlineStr" s="4">
        <is>
          <t>其他</t>
        </is>
      </c>
      <c r="E443" s="5"/>
      <c r="F443" s="6"/>
      <c r="G443" s="6"/>
      <c r="H443" s="6">
        <f>IF(AND(F443="",G443=""),"",G443-F443)</f>
      </c>
      <c r="I443" s="4"/>
      <c r="J443" s="5"/>
    </row>
    <row r="444" ht="21" customHeight="1">
      <c r="A444" s="3">
        <v>46088</v>
      </c>
      <c r="B444" t="inlineStr" s="4">
        <is>
          <t>星期六</t>
        </is>
      </c>
      <c r="C444" t="inlineStr" s="4">
        <is>
          <t>其他</t>
        </is>
      </c>
      <c r="D444" t="inlineStr" s="4">
        <is>
          <t>其他</t>
        </is>
      </c>
      <c r="E444" s="5"/>
      <c r="F444" s="6"/>
      <c r="G444" s="6"/>
      <c r="H444" s="6">
        <f>IF(AND(F444="",G444=""),"",G444-F444)</f>
      </c>
      <c r="I444" s="4"/>
      <c r="J444" s="5"/>
    </row>
    <row r="445" ht="21" customHeight="1">
      <c r="A445" s="3">
        <v>46089</v>
      </c>
      <c r="B445" t="inlineStr" s="4">
        <is>
          <t>星期日</t>
        </is>
      </c>
      <c r="C445" t="inlineStr" s="4">
        <is>
          <t>餐饮</t>
        </is>
      </c>
      <c r="D445" t="inlineStr" s="4">
        <is>
          <t>早餐</t>
        </is>
      </c>
      <c r="E445" s="5"/>
      <c r="F445" s="6"/>
      <c r="G445" s="6"/>
      <c r="H445" s="6">
        <f>IF(AND(F445="",G445=""),"",G445-F445)</f>
      </c>
      <c r="I445" s="4"/>
      <c r="J445" s="5"/>
    </row>
    <row r="446" ht="21" customHeight="1">
      <c r="A446" s="3">
        <v>46089</v>
      </c>
      <c r="B446" t="inlineStr" s="4">
        <is>
          <t>星期日</t>
        </is>
      </c>
      <c r="C446" t="inlineStr" s="4">
        <is>
          <t>餐饮</t>
        </is>
      </c>
      <c r="D446" t="inlineStr" s="4">
        <is>
          <t>中餐</t>
        </is>
      </c>
      <c r="E446" s="5"/>
      <c r="F446" s="6"/>
      <c r="G446" s="6"/>
      <c r="H446" s="6">
        <f>IF(AND(F446="",G446=""),"",G446-F446)</f>
      </c>
      <c r="I446" s="4"/>
      <c r="J446" s="5"/>
    </row>
    <row r="447" ht="21" customHeight="1">
      <c r="A447" s="3">
        <v>46089</v>
      </c>
      <c r="B447" t="inlineStr" s="4">
        <is>
          <t>星期日</t>
        </is>
      </c>
      <c r="C447" t="inlineStr" s="4">
        <is>
          <t>餐饮</t>
        </is>
      </c>
      <c r="D447" t="inlineStr" s="4">
        <is>
          <t>晚餐</t>
        </is>
      </c>
      <c r="E447" s="5"/>
      <c r="F447" s="6"/>
      <c r="G447" s="6"/>
      <c r="H447" s="6">
        <f>IF(AND(F447="",G447=""),"",G447-F447)</f>
      </c>
      <c r="I447" s="4"/>
      <c r="J447" s="5"/>
    </row>
    <row r="448" ht="21" customHeight="1">
      <c r="A448" s="3">
        <v>46089</v>
      </c>
      <c r="B448" t="inlineStr" s="4">
        <is>
          <t>星期日</t>
        </is>
      </c>
      <c r="C448" t="inlineStr" s="4">
        <is>
          <t>奶茶/咖啡</t>
        </is>
      </c>
      <c r="D448" t="inlineStr" s="4">
        <is>
          <t>奶茶/咖啡</t>
        </is>
      </c>
      <c r="E448" s="5"/>
      <c r="F448" s="6"/>
      <c r="G448" s="6"/>
      <c r="H448" s="6">
        <f>IF(AND(F448="",G448=""),"",G448-F448)</f>
      </c>
      <c r="I448" s="4"/>
      <c r="J448" s="5"/>
    </row>
    <row r="449" ht="21" customHeight="1">
      <c r="A449" s="3">
        <v>46089</v>
      </c>
      <c r="B449" t="inlineStr" s="4">
        <is>
          <t>星期日</t>
        </is>
      </c>
      <c r="C449" t="inlineStr" s="4">
        <is>
          <t>其他</t>
        </is>
      </c>
      <c r="D449" t="inlineStr" s="4">
        <is>
          <t>其他</t>
        </is>
      </c>
      <c r="E449" s="5"/>
      <c r="F449" s="6"/>
      <c r="G449" s="6"/>
      <c r="H449" s="6">
        <f>IF(AND(F449="",G449=""),"",G449-F449)</f>
      </c>
      <c r="I449" s="4"/>
      <c r="J449" s="5"/>
    </row>
    <row r="450" ht="21" customHeight="1">
      <c r="A450" s="3">
        <v>46089</v>
      </c>
      <c r="B450" t="inlineStr" s="4">
        <is>
          <t>星期日</t>
        </is>
      </c>
      <c r="C450" t="inlineStr" s="4">
        <is>
          <t>其他</t>
        </is>
      </c>
      <c r="D450" t="inlineStr" s="4">
        <is>
          <t>其他</t>
        </is>
      </c>
      <c r="E450" s="5"/>
      <c r="F450" s="6"/>
      <c r="G450" s="6"/>
      <c r="H450" s="6">
        <f>IF(AND(F450="",G450=""),"",G450-F450)</f>
      </c>
      <c r="I450" s="4"/>
      <c r="J450" s="5"/>
    </row>
    <row r="451" ht="21" customHeight="1">
      <c r="A451" s="3">
        <v>46090</v>
      </c>
      <c r="B451" t="inlineStr" s="4">
        <is>
          <t>星期一</t>
        </is>
      </c>
      <c r="C451" t="inlineStr" s="4">
        <is>
          <t>餐饮</t>
        </is>
      </c>
      <c r="D451" t="inlineStr" s="4">
        <is>
          <t>早餐</t>
        </is>
      </c>
      <c r="E451" s="5"/>
      <c r="F451" s="6"/>
      <c r="G451" s="6"/>
      <c r="H451" s="6">
        <f>IF(AND(F451="",G451=""),"",G451-F451)</f>
      </c>
      <c r="I451" s="4"/>
      <c r="J451" s="5"/>
    </row>
    <row r="452" ht="21" customHeight="1">
      <c r="A452" s="3">
        <v>46090</v>
      </c>
      <c r="B452" t="inlineStr" s="4">
        <is>
          <t>星期一</t>
        </is>
      </c>
      <c r="C452" t="inlineStr" s="4">
        <is>
          <t>餐饮</t>
        </is>
      </c>
      <c r="D452" t="inlineStr" s="4">
        <is>
          <t>中餐</t>
        </is>
      </c>
      <c r="E452" s="5"/>
      <c r="F452" s="6"/>
      <c r="G452" s="6"/>
      <c r="H452" s="6">
        <f>IF(AND(F452="",G452=""),"",G452-F452)</f>
      </c>
      <c r="I452" s="4"/>
      <c r="J452" s="5"/>
    </row>
    <row r="453" ht="21" customHeight="1">
      <c r="A453" s="3">
        <v>46090</v>
      </c>
      <c r="B453" t="inlineStr" s="4">
        <is>
          <t>星期一</t>
        </is>
      </c>
      <c r="C453" t="inlineStr" s="4">
        <is>
          <t>餐饮</t>
        </is>
      </c>
      <c r="D453" t="inlineStr" s="4">
        <is>
          <t>晚餐</t>
        </is>
      </c>
      <c r="E453" s="5"/>
      <c r="F453" s="6"/>
      <c r="G453" s="6"/>
      <c r="H453" s="6">
        <f>IF(AND(F453="",G453=""),"",G453-F453)</f>
      </c>
      <c r="I453" s="4"/>
      <c r="J453" s="5"/>
    </row>
    <row r="454" ht="21" customHeight="1">
      <c r="A454" s="3">
        <v>46090</v>
      </c>
      <c r="B454" t="inlineStr" s="4">
        <is>
          <t>星期一</t>
        </is>
      </c>
      <c r="C454" t="inlineStr" s="4">
        <is>
          <t>奶茶/咖啡</t>
        </is>
      </c>
      <c r="D454" t="inlineStr" s="4">
        <is>
          <t>奶茶/咖啡</t>
        </is>
      </c>
      <c r="E454" s="5"/>
      <c r="F454" s="6"/>
      <c r="G454" s="6"/>
      <c r="H454" s="6">
        <f>IF(AND(F454="",G454=""),"",G454-F454)</f>
      </c>
      <c r="I454" s="4"/>
      <c r="J454" s="5"/>
    </row>
    <row r="455" ht="21" customHeight="1">
      <c r="A455" s="3">
        <v>46090</v>
      </c>
      <c r="B455" t="inlineStr" s="4">
        <is>
          <t>星期一</t>
        </is>
      </c>
      <c r="C455" t="inlineStr" s="4">
        <is>
          <t>其他</t>
        </is>
      </c>
      <c r="D455" t="inlineStr" s="4">
        <is>
          <t>其他</t>
        </is>
      </c>
      <c r="E455" s="5"/>
      <c r="F455" s="6"/>
      <c r="G455" s="6"/>
      <c r="H455" s="6">
        <f>IF(AND(F455="",G455=""),"",G455-F455)</f>
      </c>
      <c r="I455" s="4"/>
      <c r="J455" s="5"/>
    </row>
    <row r="456" ht="21" customHeight="1">
      <c r="A456" s="3">
        <v>46090</v>
      </c>
      <c r="B456" t="inlineStr" s="4">
        <is>
          <t>星期一</t>
        </is>
      </c>
      <c r="C456" t="inlineStr" s="4">
        <is>
          <t>其他</t>
        </is>
      </c>
      <c r="D456" t="inlineStr" s="4">
        <is>
          <t>其他</t>
        </is>
      </c>
      <c r="E456" s="5"/>
      <c r="F456" s="6"/>
      <c r="G456" s="6"/>
      <c r="H456" s="6">
        <f>IF(AND(F456="",G456=""),"",G456-F456)</f>
      </c>
      <c r="I456" s="4"/>
      <c r="J456" s="5"/>
    </row>
    <row r="457" ht="21" customHeight="1">
      <c r="A457" s="3">
        <v>46091</v>
      </c>
      <c r="B457" t="inlineStr" s="4">
        <is>
          <t>星期二</t>
        </is>
      </c>
      <c r="C457" t="inlineStr" s="4">
        <is>
          <t>餐饮</t>
        </is>
      </c>
      <c r="D457" t="inlineStr" s="4">
        <is>
          <t>早餐</t>
        </is>
      </c>
      <c r="E457" s="5"/>
      <c r="F457" s="6"/>
      <c r="G457" s="6"/>
      <c r="H457" s="6">
        <f>IF(AND(F457="",G457=""),"",G457-F457)</f>
      </c>
      <c r="I457" s="4"/>
      <c r="J457" s="5"/>
    </row>
    <row r="458" ht="21" customHeight="1">
      <c r="A458" s="3">
        <v>46091</v>
      </c>
      <c r="B458" t="inlineStr" s="4">
        <is>
          <t>星期二</t>
        </is>
      </c>
      <c r="C458" t="inlineStr" s="4">
        <is>
          <t>餐饮</t>
        </is>
      </c>
      <c r="D458" t="inlineStr" s="4">
        <is>
          <t>中餐</t>
        </is>
      </c>
      <c r="E458" s="5"/>
      <c r="F458" s="6"/>
      <c r="G458" s="6"/>
      <c r="H458" s="6">
        <f>IF(AND(F458="",G458=""),"",G458-F458)</f>
      </c>
      <c r="I458" s="4"/>
      <c r="J458" s="5"/>
    </row>
    <row r="459" ht="21" customHeight="1">
      <c r="A459" s="3">
        <v>46091</v>
      </c>
      <c r="B459" t="inlineStr" s="4">
        <is>
          <t>星期二</t>
        </is>
      </c>
      <c r="C459" t="inlineStr" s="4">
        <is>
          <t>餐饮</t>
        </is>
      </c>
      <c r="D459" t="inlineStr" s="4">
        <is>
          <t>晚餐</t>
        </is>
      </c>
      <c r="E459" s="5"/>
      <c r="F459" s="6"/>
      <c r="G459" s="6"/>
      <c r="H459" s="6">
        <f>IF(AND(F459="",G459=""),"",G459-F459)</f>
      </c>
      <c r="I459" s="4"/>
      <c r="J459" s="5"/>
    </row>
    <row r="460" ht="21" customHeight="1">
      <c r="A460" s="3">
        <v>46091</v>
      </c>
      <c r="B460" t="inlineStr" s="4">
        <is>
          <t>星期二</t>
        </is>
      </c>
      <c r="C460" t="inlineStr" s="4">
        <is>
          <t>奶茶/咖啡</t>
        </is>
      </c>
      <c r="D460" t="inlineStr" s="4">
        <is>
          <t>奶茶/咖啡</t>
        </is>
      </c>
      <c r="E460" s="5"/>
      <c r="F460" s="6"/>
      <c r="G460" s="6"/>
      <c r="H460" s="6">
        <f>IF(AND(F460="",G460=""),"",G460-F460)</f>
      </c>
      <c r="I460" s="4"/>
      <c r="J460" s="5"/>
    </row>
    <row r="461" ht="21" customHeight="1">
      <c r="A461" s="3">
        <v>46091</v>
      </c>
      <c r="B461" t="inlineStr" s="4">
        <is>
          <t>星期二</t>
        </is>
      </c>
      <c r="C461" t="inlineStr" s="4">
        <is>
          <t>其他</t>
        </is>
      </c>
      <c r="D461" t="inlineStr" s="4">
        <is>
          <t>其他</t>
        </is>
      </c>
      <c r="E461" s="5"/>
      <c r="F461" s="6"/>
      <c r="G461" s="6"/>
      <c r="H461" s="6">
        <f>IF(AND(F461="",G461=""),"",G461-F461)</f>
      </c>
      <c r="I461" s="4"/>
      <c r="J461" s="5"/>
    </row>
    <row r="462" ht="21" customHeight="1">
      <c r="A462" s="3">
        <v>46091</v>
      </c>
      <c r="B462" t="inlineStr" s="4">
        <is>
          <t>星期二</t>
        </is>
      </c>
      <c r="C462" t="inlineStr" s="4">
        <is>
          <t>其他</t>
        </is>
      </c>
      <c r="D462" t="inlineStr" s="4">
        <is>
          <t>其他</t>
        </is>
      </c>
      <c r="E462" s="5"/>
      <c r="F462" s="6"/>
      <c r="G462" s="6"/>
      <c r="H462" s="6">
        <f>IF(AND(F462="",G462=""),"",G462-F462)</f>
      </c>
      <c r="I462" s="4"/>
      <c r="J462" s="5"/>
    </row>
    <row r="463" ht="21" customHeight="1">
      <c r="A463" s="3">
        <v>46092</v>
      </c>
      <c r="B463" t="inlineStr" s="4">
        <is>
          <t>星期三</t>
        </is>
      </c>
      <c r="C463" t="inlineStr" s="4">
        <is>
          <t>餐饮</t>
        </is>
      </c>
      <c r="D463" t="inlineStr" s="4">
        <is>
          <t>早餐</t>
        </is>
      </c>
      <c r="E463" s="5"/>
      <c r="F463" s="6"/>
      <c r="G463" s="6"/>
      <c r="H463" s="6">
        <f>IF(AND(F463="",G463=""),"",G463-F463)</f>
      </c>
      <c r="I463" s="4"/>
      <c r="J463" s="5"/>
    </row>
    <row r="464" ht="21" customHeight="1">
      <c r="A464" s="3">
        <v>46092</v>
      </c>
      <c r="B464" t="inlineStr" s="4">
        <is>
          <t>星期三</t>
        </is>
      </c>
      <c r="C464" t="inlineStr" s="4">
        <is>
          <t>餐饮</t>
        </is>
      </c>
      <c r="D464" t="inlineStr" s="4">
        <is>
          <t>中餐</t>
        </is>
      </c>
      <c r="E464" s="5"/>
      <c r="F464" s="6"/>
      <c r="G464" s="6"/>
      <c r="H464" s="6">
        <f>IF(AND(F464="",G464=""),"",G464-F464)</f>
      </c>
      <c r="I464" s="4"/>
      <c r="J464" s="5"/>
    </row>
    <row r="465" ht="21" customHeight="1">
      <c r="A465" s="3">
        <v>46092</v>
      </c>
      <c r="B465" t="inlineStr" s="4">
        <is>
          <t>星期三</t>
        </is>
      </c>
      <c r="C465" t="inlineStr" s="4">
        <is>
          <t>餐饮</t>
        </is>
      </c>
      <c r="D465" t="inlineStr" s="4">
        <is>
          <t>晚餐</t>
        </is>
      </c>
      <c r="E465" s="5"/>
      <c r="F465" s="6"/>
      <c r="G465" s="6"/>
      <c r="H465" s="6">
        <f>IF(AND(F465="",G465=""),"",G465-F465)</f>
      </c>
      <c r="I465" s="4"/>
      <c r="J465" s="5"/>
    </row>
    <row r="466" ht="21" customHeight="1">
      <c r="A466" s="3">
        <v>46092</v>
      </c>
      <c r="B466" t="inlineStr" s="4">
        <is>
          <t>星期三</t>
        </is>
      </c>
      <c r="C466" t="inlineStr" s="4">
        <is>
          <t>奶茶/咖啡</t>
        </is>
      </c>
      <c r="D466" t="inlineStr" s="4">
        <is>
          <t>奶茶/咖啡</t>
        </is>
      </c>
      <c r="E466" s="5"/>
      <c r="F466" s="6"/>
      <c r="G466" s="6"/>
      <c r="H466" s="6">
        <f>IF(AND(F466="",G466=""),"",G466-F466)</f>
      </c>
      <c r="I466" s="4"/>
      <c r="J466" s="5"/>
    </row>
    <row r="467" ht="21" customHeight="1">
      <c r="A467" s="3">
        <v>46092</v>
      </c>
      <c r="B467" t="inlineStr" s="4">
        <is>
          <t>星期三</t>
        </is>
      </c>
      <c r="C467" t="inlineStr" s="4">
        <is>
          <t>其他</t>
        </is>
      </c>
      <c r="D467" t="inlineStr" s="4">
        <is>
          <t>其他</t>
        </is>
      </c>
      <c r="E467" s="5"/>
      <c r="F467" s="6"/>
      <c r="G467" s="6"/>
      <c r="H467" s="6">
        <f>IF(AND(F467="",G467=""),"",G467-F467)</f>
      </c>
      <c r="I467" s="4"/>
      <c r="J467" s="5"/>
    </row>
    <row r="468" ht="21" customHeight="1">
      <c r="A468" s="3">
        <v>46092</v>
      </c>
      <c r="B468" t="inlineStr" s="4">
        <is>
          <t>星期三</t>
        </is>
      </c>
      <c r="C468" t="inlineStr" s="4">
        <is>
          <t>其他</t>
        </is>
      </c>
      <c r="D468" t="inlineStr" s="4">
        <is>
          <t>其他</t>
        </is>
      </c>
      <c r="E468" s="5"/>
      <c r="F468" s="6"/>
      <c r="G468" s="6"/>
      <c r="H468" s="6">
        <f>IF(AND(F468="",G468=""),"",G468-F468)</f>
      </c>
      <c r="I468" s="4"/>
      <c r="J468" s="5"/>
    </row>
    <row r="469" ht="23" customHeight="1">
      <c r="A469" t="inlineStr" s="7">
        <is>
          <t>本周小计</t>
        </is>
      </c>
      <c r="B469" s="7"/>
      <c r="C469" s="7"/>
      <c r="D469" s="7"/>
      <c r="E469" s="7"/>
      <c r="F469" s="8">
        <f>SUMIFS($F:$F,$A:$A,"&gt;="&amp;DATE(2026,3,5),$A:$A,"&lt;="&amp;DATE(2026,3,11))</f>
      </c>
      <c r="G469" s="8">
        <f>SUMIFS($G:$G,$A:$A,"&gt;="&amp;DATE(2026,3,5),$A:$A,"&lt;="&amp;DATE(2026,3,11))</f>
      </c>
      <c r="H469" s="8">
        <f>G469-F469</f>
      </c>
      <c r="I469" s="7"/>
      <c r="J469" s="7"/>
    </row>
    <row r="470" ht="18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8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26" customHeight="1">
      <c r="A472" t="inlineStr" s="2">
        <is>
          <t>2026年3月｜第二周（3月12日 - 3月18日）</t>
        </is>
      </c>
      <c r="B472" s="2"/>
      <c r="C472" s="2"/>
      <c r="D472" s="2"/>
      <c r="E472" s="2"/>
      <c r="F472" s="2"/>
      <c r="G472" s="2"/>
      <c r="H472" s="2"/>
      <c r="I472" s="2"/>
      <c r="J472" s="2"/>
    </row>
    <row r="473" ht="22" customHeight="1">
      <c r="A473" t="inlineStr" s="1">
        <is>
          <t>日期</t>
        </is>
      </c>
      <c r="B473" t="inlineStr" s="1">
        <is>
          <t>星期</t>
        </is>
      </c>
      <c r="C473" t="inlineStr" s="1">
        <is>
          <t>分类</t>
        </is>
      </c>
      <c r="D473" t="inlineStr" s="1">
        <is>
          <t>事项</t>
        </is>
      </c>
      <c r="E473" t="inlineStr" s="1">
        <is>
          <t>详情</t>
        </is>
      </c>
      <c r="F473" t="inlineStr" s="1">
        <is>
          <t>支出金额</t>
        </is>
      </c>
      <c r="G473" t="inlineStr" s="1">
        <is>
          <t>收入金额</t>
        </is>
      </c>
      <c r="H473" t="inlineStr" s="1">
        <is>
          <t>当笔净额</t>
        </is>
      </c>
      <c r="I473" t="inlineStr" s="1">
        <is>
          <t>支付方式</t>
        </is>
      </c>
      <c r="J473" t="inlineStr" s="1">
        <is>
          <t>备注</t>
        </is>
      </c>
    </row>
    <row r="474" ht="21" customHeight="1">
      <c r="A474" s="3">
        <v>46093</v>
      </c>
      <c r="B474" t="inlineStr" s="4">
        <is>
          <t>星期四</t>
        </is>
      </c>
      <c r="C474" t="inlineStr" s="4">
        <is>
          <t>餐饮</t>
        </is>
      </c>
      <c r="D474" t="inlineStr" s="4">
        <is>
          <t>早餐</t>
        </is>
      </c>
      <c r="E474" s="5"/>
      <c r="F474" s="6"/>
      <c r="G474" s="6"/>
      <c r="H474" s="6">
        <f>IF(AND(F474="",G474=""),"",G474-F474)</f>
      </c>
      <c r="I474" s="4"/>
      <c r="J474" s="5"/>
    </row>
    <row r="475" ht="21" customHeight="1">
      <c r="A475" s="3">
        <v>46093</v>
      </c>
      <c r="B475" t="inlineStr" s="4">
        <is>
          <t>星期四</t>
        </is>
      </c>
      <c r="C475" t="inlineStr" s="4">
        <is>
          <t>餐饮</t>
        </is>
      </c>
      <c r="D475" t="inlineStr" s="4">
        <is>
          <t>中餐</t>
        </is>
      </c>
      <c r="E475" s="5"/>
      <c r="F475" s="6"/>
      <c r="G475" s="6"/>
      <c r="H475" s="6">
        <f>IF(AND(F475="",G475=""),"",G475-F475)</f>
      </c>
      <c r="I475" s="4"/>
      <c r="J475" s="5"/>
    </row>
    <row r="476" ht="21" customHeight="1">
      <c r="A476" s="3">
        <v>46093</v>
      </c>
      <c r="B476" t="inlineStr" s="4">
        <is>
          <t>星期四</t>
        </is>
      </c>
      <c r="C476" t="inlineStr" s="4">
        <is>
          <t>餐饮</t>
        </is>
      </c>
      <c r="D476" t="inlineStr" s="4">
        <is>
          <t>晚餐</t>
        </is>
      </c>
      <c r="E476" s="5"/>
      <c r="F476" s="6"/>
      <c r="G476" s="6"/>
      <c r="H476" s="6">
        <f>IF(AND(F476="",G476=""),"",G476-F476)</f>
      </c>
      <c r="I476" s="4"/>
      <c r="J476" s="5"/>
    </row>
    <row r="477" ht="21" customHeight="1">
      <c r="A477" s="3">
        <v>46093</v>
      </c>
      <c r="B477" t="inlineStr" s="4">
        <is>
          <t>星期四</t>
        </is>
      </c>
      <c r="C477" t="inlineStr" s="4">
        <is>
          <t>奶茶/咖啡</t>
        </is>
      </c>
      <c r="D477" t="inlineStr" s="4">
        <is>
          <t>奶茶/咖啡</t>
        </is>
      </c>
      <c r="E477" s="5"/>
      <c r="F477" s="6"/>
      <c r="G477" s="6"/>
      <c r="H477" s="6">
        <f>IF(AND(F477="",G477=""),"",G477-F477)</f>
      </c>
      <c r="I477" s="4"/>
      <c r="J477" s="5"/>
    </row>
    <row r="478" ht="21" customHeight="1">
      <c r="A478" s="3">
        <v>46093</v>
      </c>
      <c r="B478" t="inlineStr" s="4">
        <is>
          <t>星期四</t>
        </is>
      </c>
      <c r="C478" t="inlineStr" s="4">
        <is>
          <t>其他</t>
        </is>
      </c>
      <c r="D478" t="inlineStr" s="4">
        <is>
          <t>其他</t>
        </is>
      </c>
      <c r="E478" s="5"/>
      <c r="F478" s="6"/>
      <c r="G478" s="6"/>
      <c r="H478" s="6">
        <f>IF(AND(F478="",G478=""),"",G478-F478)</f>
      </c>
      <c r="I478" s="4"/>
      <c r="J478" s="5"/>
    </row>
    <row r="479" ht="21" customHeight="1">
      <c r="A479" s="3">
        <v>46093</v>
      </c>
      <c r="B479" t="inlineStr" s="4">
        <is>
          <t>星期四</t>
        </is>
      </c>
      <c r="C479" t="inlineStr" s="4">
        <is>
          <t>其他</t>
        </is>
      </c>
      <c r="D479" t="inlineStr" s="4">
        <is>
          <t>其他</t>
        </is>
      </c>
      <c r="E479" s="5"/>
      <c r="F479" s="6"/>
      <c r="G479" s="6"/>
      <c r="H479" s="6">
        <f>IF(AND(F479="",G479=""),"",G479-F479)</f>
      </c>
      <c r="I479" s="4"/>
      <c r="J479" s="5"/>
    </row>
    <row r="480" ht="21" customHeight="1">
      <c r="A480" s="3">
        <v>46094</v>
      </c>
      <c r="B480" t="inlineStr" s="4">
        <is>
          <t>星期五</t>
        </is>
      </c>
      <c r="C480" t="inlineStr" s="4">
        <is>
          <t>餐饮</t>
        </is>
      </c>
      <c r="D480" t="inlineStr" s="4">
        <is>
          <t>早餐</t>
        </is>
      </c>
      <c r="E480" s="5"/>
      <c r="F480" s="6"/>
      <c r="G480" s="6"/>
      <c r="H480" s="6">
        <f>IF(AND(F480="",G480=""),"",G480-F480)</f>
      </c>
      <c r="I480" s="4"/>
      <c r="J480" s="5"/>
    </row>
    <row r="481" ht="21" customHeight="1">
      <c r="A481" s="3">
        <v>46094</v>
      </c>
      <c r="B481" t="inlineStr" s="4">
        <is>
          <t>星期五</t>
        </is>
      </c>
      <c r="C481" t="inlineStr" s="4">
        <is>
          <t>餐饮</t>
        </is>
      </c>
      <c r="D481" t="inlineStr" s="4">
        <is>
          <t>中餐</t>
        </is>
      </c>
      <c r="E481" s="5"/>
      <c r="F481" s="6"/>
      <c r="G481" s="6"/>
      <c r="H481" s="6">
        <f>IF(AND(F481="",G481=""),"",G481-F481)</f>
      </c>
      <c r="I481" s="4"/>
      <c r="J481" s="5"/>
    </row>
    <row r="482" ht="21" customHeight="1">
      <c r="A482" s="3">
        <v>46094</v>
      </c>
      <c r="B482" t="inlineStr" s="4">
        <is>
          <t>星期五</t>
        </is>
      </c>
      <c r="C482" t="inlineStr" s="4">
        <is>
          <t>餐饮</t>
        </is>
      </c>
      <c r="D482" t="inlineStr" s="4">
        <is>
          <t>晚餐</t>
        </is>
      </c>
      <c r="E482" s="5"/>
      <c r="F482" s="6"/>
      <c r="G482" s="6"/>
      <c r="H482" s="6">
        <f>IF(AND(F482="",G482=""),"",G482-F482)</f>
      </c>
      <c r="I482" s="4"/>
      <c r="J482" s="5"/>
    </row>
    <row r="483" ht="21" customHeight="1">
      <c r="A483" s="3">
        <v>46094</v>
      </c>
      <c r="B483" t="inlineStr" s="4">
        <is>
          <t>星期五</t>
        </is>
      </c>
      <c r="C483" t="inlineStr" s="4">
        <is>
          <t>奶茶/咖啡</t>
        </is>
      </c>
      <c r="D483" t="inlineStr" s="4">
        <is>
          <t>奶茶/咖啡</t>
        </is>
      </c>
      <c r="E483" s="5"/>
      <c r="F483" s="6"/>
      <c r="G483" s="6"/>
      <c r="H483" s="6">
        <f>IF(AND(F483="",G483=""),"",G483-F483)</f>
      </c>
      <c r="I483" s="4"/>
      <c r="J483" s="5"/>
    </row>
    <row r="484" ht="21" customHeight="1">
      <c r="A484" s="3">
        <v>46094</v>
      </c>
      <c r="B484" t="inlineStr" s="4">
        <is>
          <t>星期五</t>
        </is>
      </c>
      <c r="C484" t="inlineStr" s="4">
        <is>
          <t>其他</t>
        </is>
      </c>
      <c r="D484" t="inlineStr" s="4">
        <is>
          <t>其他</t>
        </is>
      </c>
      <c r="E484" s="5"/>
      <c r="F484" s="6"/>
      <c r="G484" s="6"/>
      <c r="H484" s="6">
        <f>IF(AND(F484="",G484=""),"",G484-F484)</f>
      </c>
      <c r="I484" s="4"/>
      <c r="J484" s="5"/>
    </row>
    <row r="485" ht="21" customHeight="1">
      <c r="A485" s="3">
        <v>46094</v>
      </c>
      <c r="B485" t="inlineStr" s="4">
        <is>
          <t>星期五</t>
        </is>
      </c>
      <c r="C485" t="inlineStr" s="4">
        <is>
          <t>其他</t>
        </is>
      </c>
      <c r="D485" t="inlineStr" s="4">
        <is>
          <t>其他</t>
        </is>
      </c>
      <c r="E485" s="5"/>
      <c r="F485" s="6"/>
      <c r="G485" s="6"/>
      <c r="H485" s="6">
        <f>IF(AND(F485="",G485=""),"",G485-F485)</f>
      </c>
      <c r="I485" s="4"/>
      <c r="J485" s="5"/>
    </row>
    <row r="486" ht="21" customHeight="1">
      <c r="A486" s="3">
        <v>46095</v>
      </c>
      <c r="B486" t="inlineStr" s="4">
        <is>
          <t>星期六</t>
        </is>
      </c>
      <c r="C486" t="inlineStr" s="4">
        <is>
          <t>餐饮</t>
        </is>
      </c>
      <c r="D486" t="inlineStr" s="4">
        <is>
          <t>早餐</t>
        </is>
      </c>
      <c r="E486" s="5"/>
      <c r="F486" s="6"/>
      <c r="G486" s="6"/>
      <c r="H486" s="6">
        <f>IF(AND(F486="",G486=""),"",G486-F486)</f>
      </c>
      <c r="I486" s="4"/>
      <c r="J486" s="5"/>
    </row>
    <row r="487" ht="21" customHeight="1">
      <c r="A487" s="3">
        <v>46095</v>
      </c>
      <c r="B487" t="inlineStr" s="4">
        <is>
          <t>星期六</t>
        </is>
      </c>
      <c r="C487" t="inlineStr" s="4">
        <is>
          <t>餐饮</t>
        </is>
      </c>
      <c r="D487" t="inlineStr" s="4">
        <is>
          <t>中餐</t>
        </is>
      </c>
      <c r="E487" s="5"/>
      <c r="F487" s="6"/>
      <c r="G487" s="6"/>
      <c r="H487" s="6">
        <f>IF(AND(F487="",G487=""),"",G487-F487)</f>
      </c>
      <c r="I487" s="4"/>
      <c r="J487" s="5"/>
    </row>
    <row r="488" ht="21" customHeight="1">
      <c r="A488" s="3">
        <v>46095</v>
      </c>
      <c r="B488" t="inlineStr" s="4">
        <is>
          <t>星期六</t>
        </is>
      </c>
      <c r="C488" t="inlineStr" s="4">
        <is>
          <t>餐饮</t>
        </is>
      </c>
      <c r="D488" t="inlineStr" s="4">
        <is>
          <t>晚餐</t>
        </is>
      </c>
      <c r="E488" s="5"/>
      <c r="F488" s="6"/>
      <c r="G488" s="6"/>
      <c r="H488" s="6">
        <f>IF(AND(F488="",G488=""),"",G488-F488)</f>
      </c>
      <c r="I488" s="4"/>
      <c r="J488" s="5"/>
    </row>
    <row r="489" ht="21" customHeight="1">
      <c r="A489" s="3">
        <v>46095</v>
      </c>
      <c r="B489" t="inlineStr" s="4">
        <is>
          <t>星期六</t>
        </is>
      </c>
      <c r="C489" t="inlineStr" s="4">
        <is>
          <t>奶茶/咖啡</t>
        </is>
      </c>
      <c r="D489" t="inlineStr" s="4">
        <is>
          <t>奶茶/咖啡</t>
        </is>
      </c>
      <c r="E489" s="5"/>
      <c r="F489" s="6"/>
      <c r="G489" s="6"/>
      <c r="H489" s="6">
        <f>IF(AND(F489="",G489=""),"",G489-F489)</f>
      </c>
      <c r="I489" s="4"/>
      <c r="J489" s="5"/>
    </row>
    <row r="490" ht="21" customHeight="1">
      <c r="A490" s="3">
        <v>46095</v>
      </c>
      <c r="B490" t="inlineStr" s="4">
        <is>
          <t>星期六</t>
        </is>
      </c>
      <c r="C490" t="inlineStr" s="4">
        <is>
          <t>其他</t>
        </is>
      </c>
      <c r="D490" t="inlineStr" s="4">
        <is>
          <t>其他</t>
        </is>
      </c>
      <c r="E490" s="5"/>
      <c r="F490" s="6"/>
      <c r="G490" s="6"/>
      <c r="H490" s="6">
        <f>IF(AND(F490="",G490=""),"",G490-F490)</f>
      </c>
      <c r="I490" s="4"/>
      <c r="J490" s="5"/>
    </row>
    <row r="491" ht="21" customHeight="1">
      <c r="A491" s="3">
        <v>46095</v>
      </c>
      <c r="B491" t="inlineStr" s="4">
        <is>
          <t>星期六</t>
        </is>
      </c>
      <c r="C491" t="inlineStr" s="4">
        <is>
          <t>其他</t>
        </is>
      </c>
      <c r="D491" t="inlineStr" s="4">
        <is>
          <t>其他</t>
        </is>
      </c>
      <c r="E491" s="5"/>
      <c r="F491" s="6"/>
      <c r="G491" s="6"/>
      <c r="H491" s="6">
        <f>IF(AND(F491="",G491=""),"",G491-F491)</f>
      </c>
      <c r="I491" s="4"/>
      <c r="J491" s="5"/>
    </row>
    <row r="492" ht="21" customHeight="1">
      <c r="A492" s="3">
        <v>46096</v>
      </c>
      <c r="B492" t="inlineStr" s="4">
        <is>
          <t>星期日</t>
        </is>
      </c>
      <c r="C492" t="inlineStr" s="4">
        <is>
          <t>餐饮</t>
        </is>
      </c>
      <c r="D492" t="inlineStr" s="4">
        <is>
          <t>早餐</t>
        </is>
      </c>
      <c r="E492" s="5"/>
      <c r="F492" s="6"/>
      <c r="G492" s="6"/>
      <c r="H492" s="6">
        <f>IF(AND(F492="",G492=""),"",G492-F492)</f>
      </c>
      <c r="I492" s="4"/>
      <c r="J492" s="5"/>
    </row>
    <row r="493" ht="21" customHeight="1">
      <c r="A493" s="3">
        <v>46096</v>
      </c>
      <c r="B493" t="inlineStr" s="4">
        <is>
          <t>星期日</t>
        </is>
      </c>
      <c r="C493" t="inlineStr" s="4">
        <is>
          <t>餐饮</t>
        </is>
      </c>
      <c r="D493" t="inlineStr" s="4">
        <is>
          <t>中餐</t>
        </is>
      </c>
      <c r="E493" s="5"/>
      <c r="F493" s="6"/>
      <c r="G493" s="6"/>
      <c r="H493" s="6">
        <f>IF(AND(F493="",G493=""),"",G493-F493)</f>
      </c>
      <c r="I493" s="4"/>
      <c r="J493" s="5"/>
    </row>
    <row r="494" ht="21" customHeight="1">
      <c r="A494" s="3">
        <v>46096</v>
      </c>
      <c r="B494" t="inlineStr" s="4">
        <is>
          <t>星期日</t>
        </is>
      </c>
      <c r="C494" t="inlineStr" s="4">
        <is>
          <t>餐饮</t>
        </is>
      </c>
      <c r="D494" t="inlineStr" s="4">
        <is>
          <t>晚餐</t>
        </is>
      </c>
      <c r="E494" s="5"/>
      <c r="F494" s="6"/>
      <c r="G494" s="6"/>
      <c r="H494" s="6">
        <f>IF(AND(F494="",G494=""),"",G494-F494)</f>
      </c>
      <c r="I494" s="4"/>
      <c r="J494" s="5"/>
    </row>
    <row r="495" ht="21" customHeight="1">
      <c r="A495" s="3">
        <v>46096</v>
      </c>
      <c r="B495" t="inlineStr" s="4">
        <is>
          <t>星期日</t>
        </is>
      </c>
      <c r="C495" t="inlineStr" s="4">
        <is>
          <t>奶茶/咖啡</t>
        </is>
      </c>
      <c r="D495" t="inlineStr" s="4">
        <is>
          <t>奶茶/咖啡</t>
        </is>
      </c>
      <c r="E495" s="5"/>
      <c r="F495" s="6"/>
      <c r="G495" s="6"/>
      <c r="H495" s="6">
        <f>IF(AND(F495="",G495=""),"",G495-F495)</f>
      </c>
      <c r="I495" s="4"/>
      <c r="J495" s="5"/>
    </row>
    <row r="496" ht="21" customHeight="1">
      <c r="A496" s="3">
        <v>46096</v>
      </c>
      <c r="B496" t="inlineStr" s="4">
        <is>
          <t>星期日</t>
        </is>
      </c>
      <c r="C496" t="inlineStr" s="4">
        <is>
          <t>其他</t>
        </is>
      </c>
      <c r="D496" t="inlineStr" s="4">
        <is>
          <t>其他</t>
        </is>
      </c>
      <c r="E496" s="5"/>
      <c r="F496" s="6"/>
      <c r="G496" s="6"/>
      <c r="H496" s="6">
        <f>IF(AND(F496="",G496=""),"",G496-F496)</f>
      </c>
      <c r="I496" s="4"/>
      <c r="J496" s="5"/>
    </row>
    <row r="497" ht="21" customHeight="1">
      <c r="A497" s="3">
        <v>46096</v>
      </c>
      <c r="B497" t="inlineStr" s="4">
        <is>
          <t>星期日</t>
        </is>
      </c>
      <c r="C497" t="inlineStr" s="4">
        <is>
          <t>其他</t>
        </is>
      </c>
      <c r="D497" t="inlineStr" s="4">
        <is>
          <t>其他</t>
        </is>
      </c>
      <c r="E497" s="5"/>
      <c r="F497" s="6"/>
      <c r="G497" s="6"/>
      <c r="H497" s="6">
        <f>IF(AND(F497="",G497=""),"",G497-F497)</f>
      </c>
      <c r="I497" s="4"/>
      <c r="J497" s="5"/>
    </row>
    <row r="498" ht="21" customHeight="1">
      <c r="A498" s="3">
        <v>46097</v>
      </c>
      <c r="B498" t="inlineStr" s="4">
        <is>
          <t>星期一</t>
        </is>
      </c>
      <c r="C498" t="inlineStr" s="4">
        <is>
          <t>餐饮</t>
        </is>
      </c>
      <c r="D498" t="inlineStr" s="4">
        <is>
          <t>早餐</t>
        </is>
      </c>
      <c r="E498" s="5"/>
      <c r="F498" s="6"/>
      <c r="G498" s="6"/>
      <c r="H498" s="6">
        <f>IF(AND(F498="",G498=""),"",G498-F498)</f>
      </c>
      <c r="I498" s="4"/>
      <c r="J498" s="5"/>
    </row>
    <row r="499" ht="21" customHeight="1">
      <c r="A499" s="3">
        <v>46097</v>
      </c>
      <c r="B499" t="inlineStr" s="4">
        <is>
          <t>星期一</t>
        </is>
      </c>
      <c r="C499" t="inlineStr" s="4">
        <is>
          <t>餐饮</t>
        </is>
      </c>
      <c r="D499" t="inlineStr" s="4">
        <is>
          <t>中餐</t>
        </is>
      </c>
      <c r="E499" s="5"/>
      <c r="F499" s="6"/>
      <c r="G499" s="6"/>
      <c r="H499" s="6">
        <f>IF(AND(F499="",G499=""),"",G499-F499)</f>
      </c>
      <c r="I499" s="4"/>
      <c r="J499" s="5"/>
    </row>
    <row r="500" ht="21" customHeight="1">
      <c r="A500" s="3">
        <v>46097</v>
      </c>
      <c r="B500" t="inlineStr" s="4">
        <is>
          <t>星期一</t>
        </is>
      </c>
      <c r="C500" t="inlineStr" s="4">
        <is>
          <t>餐饮</t>
        </is>
      </c>
      <c r="D500" t="inlineStr" s="4">
        <is>
          <t>晚餐</t>
        </is>
      </c>
      <c r="E500" s="5"/>
      <c r="F500" s="6"/>
      <c r="G500" s="6"/>
      <c r="H500" s="6">
        <f>IF(AND(F500="",G500=""),"",G500-F500)</f>
      </c>
      <c r="I500" s="4"/>
      <c r="J500" s="5"/>
    </row>
    <row r="501" ht="21" customHeight="1">
      <c r="A501" s="3">
        <v>46097</v>
      </c>
      <c r="B501" t="inlineStr" s="4">
        <is>
          <t>星期一</t>
        </is>
      </c>
      <c r="C501" t="inlineStr" s="4">
        <is>
          <t>奶茶/咖啡</t>
        </is>
      </c>
      <c r="D501" t="inlineStr" s="4">
        <is>
          <t>奶茶/咖啡</t>
        </is>
      </c>
      <c r="E501" s="5"/>
      <c r="F501" s="6"/>
      <c r="G501" s="6"/>
      <c r="H501" s="6">
        <f>IF(AND(F501="",G501=""),"",G501-F501)</f>
      </c>
      <c r="I501" s="4"/>
      <c r="J501" s="5"/>
    </row>
    <row r="502" ht="21" customHeight="1">
      <c r="A502" s="3">
        <v>46097</v>
      </c>
      <c r="B502" t="inlineStr" s="4">
        <is>
          <t>星期一</t>
        </is>
      </c>
      <c r="C502" t="inlineStr" s="4">
        <is>
          <t>其他</t>
        </is>
      </c>
      <c r="D502" t="inlineStr" s="4">
        <is>
          <t>其他</t>
        </is>
      </c>
      <c r="E502" s="5"/>
      <c r="F502" s="6"/>
      <c r="G502" s="6"/>
      <c r="H502" s="6">
        <f>IF(AND(F502="",G502=""),"",G502-F502)</f>
      </c>
      <c r="I502" s="4"/>
      <c r="J502" s="5"/>
    </row>
    <row r="503" ht="21" customHeight="1">
      <c r="A503" s="3">
        <v>46097</v>
      </c>
      <c r="B503" t="inlineStr" s="4">
        <is>
          <t>星期一</t>
        </is>
      </c>
      <c r="C503" t="inlineStr" s="4">
        <is>
          <t>其他</t>
        </is>
      </c>
      <c r="D503" t="inlineStr" s="4">
        <is>
          <t>其他</t>
        </is>
      </c>
      <c r="E503" s="5"/>
      <c r="F503" s="6"/>
      <c r="G503" s="6"/>
      <c r="H503" s="6">
        <f>IF(AND(F503="",G503=""),"",G503-F503)</f>
      </c>
      <c r="I503" s="4"/>
      <c r="J503" s="5"/>
    </row>
    <row r="504" ht="21" customHeight="1">
      <c r="A504" s="3">
        <v>46098</v>
      </c>
      <c r="B504" t="inlineStr" s="4">
        <is>
          <t>星期二</t>
        </is>
      </c>
      <c r="C504" t="inlineStr" s="4">
        <is>
          <t>餐饮</t>
        </is>
      </c>
      <c r="D504" t="inlineStr" s="4">
        <is>
          <t>早餐</t>
        </is>
      </c>
      <c r="E504" s="5"/>
      <c r="F504" s="6"/>
      <c r="G504" s="6"/>
      <c r="H504" s="6">
        <f>IF(AND(F504="",G504=""),"",G504-F504)</f>
      </c>
      <c r="I504" s="4"/>
      <c r="J504" s="5"/>
    </row>
    <row r="505" ht="21" customHeight="1">
      <c r="A505" s="3">
        <v>46098</v>
      </c>
      <c r="B505" t="inlineStr" s="4">
        <is>
          <t>星期二</t>
        </is>
      </c>
      <c r="C505" t="inlineStr" s="4">
        <is>
          <t>餐饮</t>
        </is>
      </c>
      <c r="D505" t="inlineStr" s="4">
        <is>
          <t>中餐</t>
        </is>
      </c>
      <c r="E505" s="5"/>
      <c r="F505" s="6"/>
      <c r="G505" s="6"/>
      <c r="H505" s="6">
        <f>IF(AND(F505="",G505=""),"",G505-F505)</f>
      </c>
      <c r="I505" s="4"/>
      <c r="J505" s="5"/>
    </row>
    <row r="506" ht="21" customHeight="1">
      <c r="A506" s="3">
        <v>46098</v>
      </c>
      <c r="B506" t="inlineStr" s="4">
        <is>
          <t>星期二</t>
        </is>
      </c>
      <c r="C506" t="inlineStr" s="4">
        <is>
          <t>餐饮</t>
        </is>
      </c>
      <c r="D506" t="inlineStr" s="4">
        <is>
          <t>晚餐</t>
        </is>
      </c>
      <c r="E506" s="5"/>
      <c r="F506" s="6"/>
      <c r="G506" s="6"/>
      <c r="H506" s="6">
        <f>IF(AND(F506="",G506=""),"",G506-F506)</f>
      </c>
      <c r="I506" s="4"/>
      <c r="J506" s="5"/>
    </row>
    <row r="507" ht="21" customHeight="1">
      <c r="A507" s="3">
        <v>46098</v>
      </c>
      <c r="B507" t="inlineStr" s="4">
        <is>
          <t>星期二</t>
        </is>
      </c>
      <c r="C507" t="inlineStr" s="4">
        <is>
          <t>奶茶/咖啡</t>
        </is>
      </c>
      <c r="D507" t="inlineStr" s="4">
        <is>
          <t>奶茶/咖啡</t>
        </is>
      </c>
      <c r="E507" s="5"/>
      <c r="F507" s="6"/>
      <c r="G507" s="6"/>
      <c r="H507" s="6">
        <f>IF(AND(F507="",G507=""),"",G507-F507)</f>
      </c>
      <c r="I507" s="4"/>
      <c r="J507" s="5"/>
    </row>
    <row r="508" ht="21" customHeight="1">
      <c r="A508" s="3">
        <v>46098</v>
      </c>
      <c r="B508" t="inlineStr" s="4">
        <is>
          <t>星期二</t>
        </is>
      </c>
      <c r="C508" t="inlineStr" s="4">
        <is>
          <t>其他</t>
        </is>
      </c>
      <c r="D508" t="inlineStr" s="4">
        <is>
          <t>其他</t>
        </is>
      </c>
      <c r="E508" s="5"/>
      <c r="F508" s="6"/>
      <c r="G508" s="6"/>
      <c r="H508" s="6">
        <f>IF(AND(F508="",G508=""),"",G508-F508)</f>
      </c>
      <c r="I508" s="4"/>
      <c r="J508" s="5"/>
    </row>
    <row r="509" ht="21" customHeight="1">
      <c r="A509" s="3">
        <v>46098</v>
      </c>
      <c r="B509" t="inlineStr" s="4">
        <is>
          <t>星期二</t>
        </is>
      </c>
      <c r="C509" t="inlineStr" s="4">
        <is>
          <t>其他</t>
        </is>
      </c>
      <c r="D509" t="inlineStr" s="4">
        <is>
          <t>其他</t>
        </is>
      </c>
      <c r="E509" s="5"/>
      <c r="F509" s="6"/>
      <c r="G509" s="6"/>
      <c r="H509" s="6">
        <f>IF(AND(F509="",G509=""),"",G509-F509)</f>
      </c>
      <c r="I509" s="4"/>
      <c r="J509" s="5"/>
    </row>
    <row r="510" ht="21" customHeight="1">
      <c r="A510" s="3">
        <v>46099</v>
      </c>
      <c r="B510" t="inlineStr" s="4">
        <is>
          <t>星期三</t>
        </is>
      </c>
      <c r="C510" t="inlineStr" s="4">
        <is>
          <t>餐饮</t>
        </is>
      </c>
      <c r="D510" t="inlineStr" s="4">
        <is>
          <t>早餐</t>
        </is>
      </c>
      <c r="E510" s="5"/>
      <c r="F510" s="6"/>
      <c r="G510" s="6"/>
      <c r="H510" s="6">
        <f>IF(AND(F510="",G510=""),"",G510-F510)</f>
      </c>
      <c r="I510" s="4"/>
      <c r="J510" s="5"/>
    </row>
    <row r="511" ht="21" customHeight="1">
      <c r="A511" s="3">
        <v>46099</v>
      </c>
      <c r="B511" t="inlineStr" s="4">
        <is>
          <t>星期三</t>
        </is>
      </c>
      <c r="C511" t="inlineStr" s="4">
        <is>
          <t>餐饮</t>
        </is>
      </c>
      <c r="D511" t="inlineStr" s="4">
        <is>
          <t>中餐</t>
        </is>
      </c>
      <c r="E511" s="5"/>
      <c r="F511" s="6"/>
      <c r="G511" s="6"/>
      <c r="H511" s="6">
        <f>IF(AND(F511="",G511=""),"",G511-F511)</f>
      </c>
      <c r="I511" s="4"/>
      <c r="J511" s="5"/>
    </row>
    <row r="512" ht="21" customHeight="1">
      <c r="A512" s="3">
        <v>46099</v>
      </c>
      <c r="B512" t="inlineStr" s="4">
        <is>
          <t>星期三</t>
        </is>
      </c>
      <c r="C512" t="inlineStr" s="4">
        <is>
          <t>餐饮</t>
        </is>
      </c>
      <c r="D512" t="inlineStr" s="4">
        <is>
          <t>晚餐</t>
        </is>
      </c>
      <c r="E512" s="5"/>
      <c r="F512" s="6"/>
      <c r="G512" s="6"/>
      <c r="H512" s="6">
        <f>IF(AND(F512="",G512=""),"",G512-F512)</f>
      </c>
      <c r="I512" s="4"/>
      <c r="J512" s="5"/>
    </row>
    <row r="513" ht="21" customHeight="1">
      <c r="A513" s="3">
        <v>46099</v>
      </c>
      <c r="B513" t="inlineStr" s="4">
        <is>
          <t>星期三</t>
        </is>
      </c>
      <c r="C513" t="inlineStr" s="4">
        <is>
          <t>奶茶/咖啡</t>
        </is>
      </c>
      <c r="D513" t="inlineStr" s="4">
        <is>
          <t>奶茶/咖啡</t>
        </is>
      </c>
      <c r="E513" s="5"/>
      <c r="F513" s="6"/>
      <c r="G513" s="6"/>
      <c r="H513" s="6">
        <f>IF(AND(F513="",G513=""),"",G513-F513)</f>
      </c>
      <c r="I513" s="4"/>
      <c r="J513" s="5"/>
    </row>
    <row r="514" ht="21" customHeight="1">
      <c r="A514" s="3">
        <v>46099</v>
      </c>
      <c r="B514" t="inlineStr" s="4">
        <is>
          <t>星期三</t>
        </is>
      </c>
      <c r="C514" t="inlineStr" s="4">
        <is>
          <t>其他</t>
        </is>
      </c>
      <c r="D514" t="inlineStr" s="4">
        <is>
          <t>其他</t>
        </is>
      </c>
      <c r="E514" s="5"/>
      <c r="F514" s="6"/>
      <c r="G514" s="6"/>
      <c r="H514" s="6">
        <f>IF(AND(F514="",G514=""),"",G514-F514)</f>
      </c>
      <c r="I514" s="4"/>
      <c r="J514" s="5"/>
    </row>
    <row r="515" ht="21" customHeight="1">
      <c r="A515" s="3">
        <v>46099</v>
      </c>
      <c r="B515" t="inlineStr" s="4">
        <is>
          <t>星期三</t>
        </is>
      </c>
      <c r="C515" t="inlineStr" s="4">
        <is>
          <t>其他</t>
        </is>
      </c>
      <c r="D515" t="inlineStr" s="4">
        <is>
          <t>其他</t>
        </is>
      </c>
      <c r="E515" s="5"/>
      <c r="F515" s="6"/>
      <c r="G515" s="6"/>
      <c r="H515" s="6">
        <f>IF(AND(F515="",G515=""),"",G515-F515)</f>
      </c>
      <c r="I515" s="4"/>
      <c r="J515" s="5"/>
    </row>
    <row r="516" ht="23" customHeight="1">
      <c r="A516" t="inlineStr" s="7">
        <is>
          <t>本周小计</t>
        </is>
      </c>
      <c r="B516" s="7"/>
      <c r="C516" s="7"/>
      <c r="D516" s="7"/>
      <c r="E516" s="7"/>
      <c r="F516" s="8">
        <f>SUMIFS($F:$F,$A:$A,"&gt;="&amp;DATE(2026,3,12),$A:$A,"&lt;="&amp;DATE(2026,3,18))</f>
      </c>
      <c r="G516" s="8">
        <f>SUMIFS($G:$G,$A:$A,"&gt;="&amp;DATE(2026,3,12),$A:$A,"&lt;="&amp;DATE(2026,3,18))</f>
      </c>
      <c r="H516" s="8">
        <f>G516-F516</f>
      </c>
      <c r="I516" s="7"/>
      <c r="J516" s="7"/>
    </row>
    <row r="517" ht="18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8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26" customHeight="1">
      <c r="A519" t="inlineStr" s="2">
        <is>
          <t>2026年3月｜第三周（3月19日 - 3月25日）</t>
        </is>
      </c>
      <c r="B519" s="2"/>
      <c r="C519" s="2"/>
      <c r="D519" s="2"/>
      <c r="E519" s="2"/>
      <c r="F519" s="2"/>
      <c r="G519" s="2"/>
      <c r="H519" s="2"/>
      <c r="I519" s="2"/>
      <c r="J519" s="2"/>
    </row>
    <row r="520" ht="22" customHeight="1">
      <c r="A520" t="inlineStr" s="1">
        <is>
          <t>日期</t>
        </is>
      </c>
      <c r="B520" t="inlineStr" s="1">
        <is>
          <t>星期</t>
        </is>
      </c>
      <c r="C520" t="inlineStr" s="1">
        <is>
          <t>分类</t>
        </is>
      </c>
      <c r="D520" t="inlineStr" s="1">
        <is>
          <t>事项</t>
        </is>
      </c>
      <c r="E520" t="inlineStr" s="1">
        <is>
          <t>详情</t>
        </is>
      </c>
      <c r="F520" t="inlineStr" s="1">
        <is>
          <t>支出金额</t>
        </is>
      </c>
      <c r="G520" t="inlineStr" s="1">
        <is>
          <t>收入金额</t>
        </is>
      </c>
      <c r="H520" t="inlineStr" s="1">
        <is>
          <t>当笔净额</t>
        </is>
      </c>
      <c r="I520" t="inlineStr" s="1">
        <is>
          <t>支付方式</t>
        </is>
      </c>
      <c r="J520" t="inlineStr" s="1">
        <is>
          <t>备注</t>
        </is>
      </c>
    </row>
    <row r="521" ht="21" customHeight="1">
      <c r="A521" s="3">
        <v>46100</v>
      </c>
      <c r="B521" t="inlineStr" s="4">
        <is>
          <t>星期四</t>
        </is>
      </c>
      <c r="C521" t="inlineStr" s="4">
        <is>
          <t>餐饮</t>
        </is>
      </c>
      <c r="D521" t="inlineStr" s="4">
        <is>
          <t>早餐</t>
        </is>
      </c>
      <c r="E521" s="5"/>
      <c r="F521" s="6"/>
      <c r="G521" s="6"/>
      <c r="H521" s="6">
        <f>IF(AND(F521="",G521=""),"",G521-F521)</f>
      </c>
      <c r="I521" s="4"/>
      <c r="J521" s="5"/>
    </row>
    <row r="522" ht="21" customHeight="1">
      <c r="A522" s="3">
        <v>46100</v>
      </c>
      <c r="B522" t="inlineStr" s="4">
        <is>
          <t>星期四</t>
        </is>
      </c>
      <c r="C522" t="inlineStr" s="4">
        <is>
          <t>餐饮</t>
        </is>
      </c>
      <c r="D522" t="inlineStr" s="4">
        <is>
          <t>中餐</t>
        </is>
      </c>
      <c r="E522" s="5"/>
      <c r="F522" s="6"/>
      <c r="G522" s="6"/>
      <c r="H522" s="6">
        <f>IF(AND(F522="",G522=""),"",G522-F522)</f>
      </c>
      <c r="I522" s="4"/>
      <c r="J522" s="5"/>
    </row>
    <row r="523" ht="21" customHeight="1">
      <c r="A523" s="3">
        <v>46100</v>
      </c>
      <c r="B523" t="inlineStr" s="4">
        <is>
          <t>星期四</t>
        </is>
      </c>
      <c r="C523" t="inlineStr" s="4">
        <is>
          <t>餐饮</t>
        </is>
      </c>
      <c r="D523" t="inlineStr" s="4">
        <is>
          <t>晚餐</t>
        </is>
      </c>
      <c r="E523" s="5"/>
      <c r="F523" s="6"/>
      <c r="G523" s="6"/>
      <c r="H523" s="6">
        <f>IF(AND(F523="",G523=""),"",G523-F523)</f>
      </c>
      <c r="I523" s="4"/>
      <c r="J523" s="5"/>
    </row>
    <row r="524" ht="21" customHeight="1">
      <c r="A524" s="3">
        <v>46100</v>
      </c>
      <c r="B524" t="inlineStr" s="4">
        <is>
          <t>星期四</t>
        </is>
      </c>
      <c r="C524" t="inlineStr" s="4">
        <is>
          <t>奶茶/咖啡</t>
        </is>
      </c>
      <c r="D524" t="inlineStr" s="4">
        <is>
          <t>奶茶/咖啡</t>
        </is>
      </c>
      <c r="E524" s="5"/>
      <c r="F524" s="6"/>
      <c r="G524" s="6"/>
      <c r="H524" s="6">
        <f>IF(AND(F524="",G524=""),"",G524-F524)</f>
      </c>
      <c r="I524" s="4"/>
      <c r="J524" s="5"/>
    </row>
    <row r="525" ht="21" customHeight="1">
      <c r="A525" s="3">
        <v>46100</v>
      </c>
      <c r="B525" t="inlineStr" s="4">
        <is>
          <t>星期四</t>
        </is>
      </c>
      <c r="C525" t="inlineStr" s="4">
        <is>
          <t>其他</t>
        </is>
      </c>
      <c r="D525" t="inlineStr" s="4">
        <is>
          <t>其他</t>
        </is>
      </c>
      <c r="E525" s="5"/>
      <c r="F525" s="6"/>
      <c r="G525" s="6"/>
      <c r="H525" s="6">
        <f>IF(AND(F525="",G525=""),"",G525-F525)</f>
      </c>
      <c r="I525" s="4"/>
      <c r="J525" s="5"/>
    </row>
    <row r="526" ht="21" customHeight="1">
      <c r="A526" s="3">
        <v>46100</v>
      </c>
      <c r="B526" t="inlineStr" s="4">
        <is>
          <t>星期四</t>
        </is>
      </c>
      <c r="C526" t="inlineStr" s="4">
        <is>
          <t>其他</t>
        </is>
      </c>
      <c r="D526" t="inlineStr" s="4">
        <is>
          <t>其他</t>
        </is>
      </c>
      <c r="E526" s="5"/>
      <c r="F526" s="6"/>
      <c r="G526" s="6"/>
      <c r="H526" s="6">
        <f>IF(AND(F526="",G526=""),"",G526-F526)</f>
      </c>
      <c r="I526" s="4"/>
      <c r="J526" s="5"/>
    </row>
    <row r="527" ht="21" customHeight="1">
      <c r="A527" s="3">
        <v>46101</v>
      </c>
      <c r="B527" t="inlineStr" s="4">
        <is>
          <t>星期五</t>
        </is>
      </c>
      <c r="C527" t="inlineStr" s="4">
        <is>
          <t>餐饮</t>
        </is>
      </c>
      <c r="D527" t="inlineStr" s="4">
        <is>
          <t>早餐</t>
        </is>
      </c>
      <c r="E527" s="5"/>
      <c r="F527" s="6"/>
      <c r="G527" s="6"/>
      <c r="H527" s="6">
        <f>IF(AND(F527="",G527=""),"",G527-F527)</f>
      </c>
      <c r="I527" s="4"/>
      <c r="J527" s="5"/>
    </row>
    <row r="528" ht="21" customHeight="1">
      <c r="A528" s="3">
        <v>46101</v>
      </c>
      <c r="B528" t="inlineStr" s="4">
        <is>
          <t>星期五</t>
        </is>
      </c>
      <c r="C528" t="inlineStr" s="4">
        <is>
          <t>餐饮</t>
        </is>
      </c>
      <c r="D528" t="inlineStr" s="4">
        <is>
          <t>中餐</t>
        </is>
      </c>
      <c r="E528" s="5"/>
      <c r="F528" s="6"/>
      <c r="G528" s="6"/>
      <c r="H528" s="6">
        <f>IF(AND(F528="",G528=""),"",G528-F528)</f>
      </c>
      <c r="I528" s="4"/>
      <c r="J528" s="5"/>
    </row>
    <row r="529" ht="21" customHeight="1">
      <c r="A529" s="3">
        <v>46101</v>
      </c>
      <c r="B529" t="inlineStr" s="4">
        <is>
          <t>星期五</t>
        </is>
      </c>
      <c r="C529" t="inlineStr" s="4">
        <is>
          <t>餐饮</t>
        </is>
      </c>
      <c r="D529" t="inlineStr" s="4">
        <is>
          <t>晚餐</t>
        </is>
      </c>
      <c r="E529" s="5"/>
      <c r="F529" s="6"/>
      <c r="G529" s="6"/>
      <c r="H529" s="6">
        <f>IF(AND(F529="",G529=""),"",G529-F529)</f>
      </c>
      <c r="I529" s="4"/>
      <c r="J529" s="5"/>
    </row>
    <row r="530" ht="21" customHeight="1">
      <c r="A530" s="3">
        <v>46101</v>
      </c>
      <c r="B530" t="inlineStr" s="4">
        <is>
          <t>星期五</t>
        </is>
      </c>
      <c r="C530" t="inlineStr" s="4">
        <is>
          <t>奶茶/咖啡</t>
        </is>
      </c>
      <c r="D530" t="inlineStr" s="4">
        <is>
          <t>奶茶/咖啡</t>
        </is>
      </c>
      <c r="E530" s="5"/>
      <c r="F530" s="6"/>
      <c r="G530" s="6"/>
      <c r="H530" s="6">
        <f>IF(AND(F530="",G530=""),"",G530-F530)</f>
      </c>
      <c r="I530" s="4"/>
      <c r="J530" s="5"/>
    </row>
    <row r="531" ht="21" customHeight="1">
      <c r="A531" s="3">
        <v>46101</v>
      </c>
      <c r="B531" t="inlineStr" s="4">
        <is>
          <t>星期五</t>
        </is>
      </c>
      <c r="C531" t="inlineStr" s="4">
        <is>
          <t>其他</t>
        </is>
      </c>
      <c r="D531" t="inlineStr" s="4">
        <is>
          <t>其他</t>
        </is>
      </c>
      <c r="E531" s="5"/>
      <c r="F531" s="6"/>
      <c r="G531" s="6"/>
      <c r="H531" s="6">
        <f>IF(AND(F531="",G531=""),"",G531-F531)</f>
      </c>
      <c r="I531" s="4"/>
      <c r="J531" s="5"/>
    </row>
    <row r="532" ht="21" customHeight="1">
      <c r="A532" s="3">
        <v>46101</v>
      </c>
      <c r="B532" t="inlineStr" s="4">
        <is>
          <t>星期五</t>
        </is>
      </c>
      <c r="C532" t="inlineStr" s="4">
        <is>
          <t>其他</t>
        </is>
      </c>
      <c r="D532" t="inlineStr" s="4">
        <is>
          <t>其他</t>
        </is>
      </c>
      <c r="E532" s="5"/>
      <c r="F532" s="6"/>
      <c r="G532" s="6"/>
      <c r="H532" s="6">
        <f>IF(AND(F532="",G532=""),"",G532-F532)</f>
      </c>
      <c r="I532" s="4"/>
      <c r="J532" s="5"/>
    </row>
    <row r="533" ht="21" customHeight="1">
      <c r="A533" s="3">
        <v>46102</v>
      </c>
      <c r="B533" t="inlineStr" s="4">
        <is>
          <t>星期六</t>
        </is>
      </c>
      <c r="C533" t="inlineStr" s="4">
        <is>
          <t>餐饮</t>
        </is>
      </c>
      <c r="D533" t="inlineStr" s="4">
        <is>
          <t>早餐</t>
        </is>
      </c>
      <c r="E533" s="5"/>
      <c r="F533" s="6"/>
      <c r="G533" s="6"/>
      <c r="H533" s="6">
        <f>IF(AND(F533="",G533=""),"",G533-F533)</f>
      </c>
      <c r="I533" s="4"/>
      <c r="J533" s="5"/>
    </row>
    <row r="534" ht="21" customHeight="1">
      <c r="A534" s="3">
        <v>46102</v>
      </c>
      <c r="B534" t="inlineStr" s="4">
        <is>
          <t>星期六</t>
        </is>
      </c>
      <c r="C534" t="inlineStr" s="4">
        <is>
          <t>餐饮</t>
        </is>
      </c>
      <c r="D534" t="inlineStr" s="4">
        <is>
          <t>中餐</t>
        </is>
      </c>
      <c r="E534" s="5"/>
      <c r="F534" s="6"/>
      <c r="G534" s="6"/>
      <c r="H534" s="6">
        <f>IF(AND(F534="",G534=""),"",G534-F534)</f>
      </c>
      <c r="I534" s="4"/>
      <c r="J534" s="5"/>
    </row>
    <row r="535" ht="21" customHeight="1">
      <c r="A535" s="3">
        <v>46102</v>
      </c>
      <c r="B535" t="inlineStr" s="4">
        <is>
          <t>星期六</t>
        </is>
      </c>
      <c r="C535" t="inlineStr" s="4">
        <is>
          <t>餐饮</t>
        </is>
      </c>
      <c r="D535" t="inlineStr" s="4">
        <is>
          <t>晚餐</t>
        </is>
      </c>
      <c r="E535" s="5"/>
      <c r="F535" s="6"/>
      <c r="G535" s="6"/>
      <c r="H535" s="6">
        <f>IF(AND(F535="",G535=""),"",G535-F535)</f>
      </c>
      <c r="I535" s="4"/>
      <c r="J535" s="5"/>
    </row>
    <row r="536" ht="21" customHeight="1">
      <c r="A536" s="3">
        <v>46102</v>
      </c>
      <c r="B536" t="inlineStr" s="4">
        <is>
          <t>星期六</t>
        </is>
      </c>
      <c r="C536" t="inlineStr" s="4">
        <is>
          <t>奶茶/咖啡</t>
        </is>
      </c>
      <c r="D536" t="inlineStr" s="4">
        <is>
          <t>奶茶/咖啡</t>
        </is>
      </c>
      <c r="E536" s="5"/>
      <c r="F536" s="6"/>
      <c r="G536" s="6"/>
      <c r="H536" s="6">
        <f>IF(AND(F536="",G536=""),"",G536-F536)</f>
      </c>
      <c r="I536" s="4"/>
      <c r="J536" s="5"/>
    </row>
    <row r="537" ht="21" customHeight="1">
      <c r="A537" s="3">
        <v>46102</v>
      </c>
      <c r="B537" t="inlineStr" s="4">
        <is>
          <t>星期六</t>
        </is>
      </c>
      <c r="C537" t="inlineStr" s="4">
        <is>
          <t>其他</t>
        </is>
      </c>
      <c r="D537" t="inlineStr" s="4">
        <is>
          <t>其他</t>
        </is>
      </c>
      <c r="E537" s="5"/>
      <c r="F537" s="6"/>
      <c r="G537" s="6"/>
      <c r="H537" s="6">
        <f>IF(AND(F537="",G537=""),"",G537-F537)</f>
      </c>
      <c r="I537" s="4"/>
      <c r="J537" s="5"/>
    </row>
    <row r="538" ht="21" customHeight="1">
      <c r="A538" s="3">
        <v>46102</v>
      </c>
      <c r="B538" t="inlineStr" s="4">
        <is>
          <t>星期六</t>
        </is>
      </c>
      <c r="C538" t="inlineStr" s="4">
        <is>
          <t>其他</t>
        </is>
      </c>
      <c r="D538" t="inlineStr" s="4">
        <is>
          <t>其他</t>
        </is>
      </c>
      <c r="E538" s="5"/>
      <c r="F538" s="6"/>
      <c r="G538" s="6"/>
      <c r="H538" s="6">
        <f>IF(AND(F538="",G538=""),"",G538-F538)</f>
      </c>
      <c r="I538" s="4"/>
      <c r="J538" s="5"/>
    </row>
    <row r="539" ht="21" customHeight="1">
      <c r="A539" s="3">
        <v>46103</v>
      </c>
      <c r="B539" t="inlineStr" s="4">
        <is>
          <t>星期日</t>
        </is>
      </c>
      <c r="C539" t="inlineStr" s="4">
        <is>
          <t>餐饮</t>
        </is>
      </c>
      <c r="D539" t="inlineStr" s="4">
        <is>
          <t>早餐</t>
        </is>
      </c>
      <c r="E539" s="5"/>
      <c r="F539" s="6"/>
      <c r="G539" s="6"/>
      <c r="H539" s="6">
        <f>IF(AND(F539="",G539=""),"",G539-F539)</f>
      </c>
      <c r="I539" s="4"/>
      <c r="J539" s="5"/>
    </row>
    <row r="540" ht="21" customHeight="1">
      <c r="A540" s="3">
        <v>46103</v>
      </c>
      <c r="B540" t="inlineStr" s="4">
        <is>
          <t>星期日</t>
        </is>
      </c>
      <c r="C540" t="inlineStr" s="4">
        <is>
          <t>餐饮</t>
        </is>
      </c>
      <c r="D540" t="inlineStr" s="4">
        <is>
          <t>中餐</t>
        </is>
      </c>
      <c r="E540" s="5"/>
      <c r="F540" s="6"/>
      <c r="G540" s="6"/>
      <c r="H540" s="6">
        <f>IF(AND(F540="",G540=""),"",G540-F540)</f>
      </c>
      <c r="I540" s="4"/>
      <c r="J540" s="5"/>
    </row>
    <row r="541" ht="21" customHeight="1">
      <c r="A541" s="3">
        <v>46103</v>
      </c>
      <c r="B541" t="inlineStr" s="4">
        <is>
          <t>星期日</t>
        </is>
      </c>
      <c r="C541" t="inlineStr" s="4">
        <is>
          <t>餐饮</t>
        </is>
      </c>
      <c r="D541" t="inlineStr" s="4">
        <is>
          <t>晚餐</t>
        </is>
      </c>
      <c r="E541" s="5"/>
      <c r="F541" s="6"/>
      <c r="G541" s="6"/>
      <c r="H541" s="6">
        <f>IF(AND(F541="",G541=""),"",G541-F541)</f>
      </c>
      <c r="I541" s="4"/>
      <c r="J541" s="5"/>
    </row>
    <row r="542" ht="21" customHeight="1">
      <c r="A542" s="3">
        <v>46103</v>
      </c>
      <c r="B542" t="inlineStr" s="4">
        <is>
          <t>星期日</t>
        </is>
      </c>
      <c r="C542" t="inlineStr" s="4">
        <is>
          <t>奶茶/咖啡</t>
        </is>
      </c>
      <c r="D542" t="inlineStr" s="4">
        <is>
          <t>奶茶/咖啡</t>
        </is>
      </c>
      <c r="E542" s="5"/>
      <c r="F542" s="6"/>
      <c r="G542" s="6"/>
      <c r="H542" s="6">
        <f>IF(AND(F542="",G542=""),"",G542-F542)</f>
      </c>
      <c r="I542" s="4"/>
      <c r="J542" s="5"/>
    </row>
    <row r="543" ht="21" customHeight="1">
      <c r="A543" s="3">
        <v>46103</v>
      </c>
      <c r="B543" t="inlineStr" s="4">
        <is>
          <t>星期日</t>
        </is>
      </c>
      <c r="C543" t="inlineStr" s="4">
        <is>
          <t>其他</t>
        </is>
      </c>
      <c r="D543" t="inlineStr" s="4">
        <is>
          <t>其他</t>
        </is>
      </c>
      <c r="E543" s="5"/>
      <c r="F543" s="6"/>
      <c r="G543" s="6"/>
      <c r="H543" s="6">
        <f>IF(AND(F543="",G543=""),"",G543-F543)</f>
      </c>
      <c r="I543" s="4"/>
      <c r="J543" s="5"/>
    </row>
    <row r="544" ht="21" customHeight="1">
      <c r="A544" s="3">
        <v>46103</v>
      </c>
      <c r="B544" t="inlineStr" s="4">
        <is>
          <t>星期日</t>
        </is>
      </c>
      <c r="C544" t="inlineStr" s="4">
        <is>
          <t>其他</t>
        </is>
      </c>
      <c r="D544" t="inlineStr" s="4">
        <is>
          <t>其他</t>
        </is>
      </c>
      <c r="E544" s="5"/>
      <c r="F544" s="6"/>
      <c r="G544" s="6"/>
      <c r="H544" s="6">
        <f>IF(AND(F544="",G544=""),"",G544-F544)</f>
      </c>
      <c r="I544" s="4"/>
      <c r="J544" s="5"/>
    </row>
    <row r="545" ht="21" customHeight="1">
      <c r="A545" s="3">
        <v>46104</v>
      </c>
      <c r="B545" t="inlineStr" s="4">
        <is>
          <t>星期一</t>
        </is>
      </c>
      <c r="C545" t="inlineStr" s="4">
        <is>
          <t>餐饮</t>
        </is>
      </c>
      <c r="D545" t="inlineStr" s="4">
        <is>
          <t>早餐</t>
        </is>
      </c>
      <c r="E545" s="5"/>
      <c r="F545" s="6"/>
      <c r="G545" s="6"/>
      <c r="H545" s="6">
        <f>IF(AND(F545="",G545=""),"",G545-F545)</f>
      </c>
      <c r="I545" s="4"/>
      <c r="J545" s="5"/>
    </row>
    <row r="546" ht="21" customHeight="1">
      <c r="A546" s="3">
        <v>46104</v>
      </c>
      <c r="B546" t="inlineStr" s="4">
        <is>
          <t>星期一</t>
        </is>
      </c>
      <c r="C546" t="inlineStr" s="4">
        <is>
          <t>餐饮</t>
        </is>
      </c>
      <c r="D546" t="inlineStr" s="4">
        <is>
          <t>中餐</t>
        </is>
      </c>
      <c r="E546" s="5"/>
      <c r="F546" s="6"/>
      <c r="G546" s="6"/>
      <c r="H546" s="6">
        <f>IF(AND(F546="",G546=""),"",G546-F546)</f>
      </c>
      <c r="I546" s="4"/>
      <c r="J546" s="5"/>
    </row>
    <row r="547" ht="21" customHeight="1">
      <c r="A547" s="3">
        <v>46104</v>
      </c>
      <c r="B547" t="inlineStr" s="4">
        <is>
          <t>星期一</t>
        </is>
      </c>
      <c r="C547" t="inlineStr" s="4">
        <is>
          <t>餐饮</t>
        </is>
      </c>
      <c r="D547" t="inlineStr" s="4">
        <is>
          <t>晚餐</t>
        </is>
      </c>
      <c r="E547" s="5"/>
      <c r="F547" s="6"/>
      <c r="G547" s="6"/>
      <c r="H547" s="6">
        <f>IF(AND(F547="",G547=""),"",G547-F547)</f>
      </c>
      <c r="I547" s="4"/>
      <c r="J547" s="5"/>
    </row>
    <row r="548" ht="21" customHeight="1">
      <c r="A548" s="3">
        <v>46104</v>
      </c>
      <c r="B548" t="inlineStr" s="4">
        <is>
          <t>星期一</t>
        </is>
      </c>
      <c r="C548" t="inlineStr" s="4">
        <is>
          <t>奶茶/咖啡</t>
        </is>
      </c>
      <c r="D548" t="inlineStr" s="4">
        <is>
          <t>奶茶/咖啡</t>
        </is>
      </c>
      <c r="E548" s="5"/>
      <c r="F548" s="6"/>
      <c r="G548" s="6"/>
      <c r="H548" s="6">
        <f>IF(AND(F548="",G548=""),"",G548-F548)</f>
      </c>
      <c r="I548" s="4"/>
      <c r="J548" s="5"/>
    </row>
    <row r="549" ht="21" customHeight="1">
      <c r="A549" s="3">
        <v>46104</v>
      </c>
      <c r="B549" t="inlineStr" s="4">
        <is>
          <t>星期一</t>
        </is>
      </c>
      <c r="C549" t="inlineStr" s="4">
        <is>
          <t>其他</t>
        </is>
      </c>
      <c r="D549" t="inlineStr" s="4">
        <is>
          <t>其他</t>
        </is>
      </c>
      <c r="E549" s="5"/>
      <c r="F549" s="6"/>
      <c r="G549" s="6"/>
      <c r="H549" s="6">
        <f>IF(AND(F549="",G549=""),"",G549-F549)</f>
      </c>
      <c r="I549" s="4"/>
      <c r="J549" s="5"/>
    </row>
    <row r="550" ht="21" customHeight="1">
      <c r="A550" s="3">
        <v>46104</v>
      </c>
      <c r="B550" t="inlineStr" s="4">
        <is>
          <t>星期一</t>
        </is>
      </c>
      <c r="C550" t="inlineStr" s="4">
        <is>
          <t>其他</t>
        </is>
      </c>
      <c r="D550" t="inlineStr" s="4">
        <is>
          <t>其他</t>
        </is>
      </c>
      <c r="E550" s="5"/>
      <c r="F550" s="6"/>
      <c r="G550" s="6"/>
      <c r="H550" s="6">
        <f>IF(AND(F550="",G550=""),"",G550-F550)</f>
      </c>
      <c r="I550" s="4"/>
      <c r="J550" s="5"/>
    </row>
    <row r="551" ht="21" customHeight="1">
      <c r="A551" s="3">
        <v>46105</v>
      </c>
      <c r="B551" t="inlineStr" s="4">
        <is>
          <t>星期二</t>
        </is>
      </c>
      <c r="C551" t="inlineStr" s="4">
        <is>
          <t>餐饮</t>
        </is>
      </c>
      <c r="D551" t="inlineStr" s="4">
        <is>
          <t>早餐</t>
        </is>
      </c>
      <c r="E551" s="5"/>
      <c r="F551" s="6"/>
      <c r="G551" s="6"/>
      <c r="H551" s="6">
        <f>IF(AND(F551="",G551=""),"",G551-F551)</f>
      </c>
      <c r="I551" s="4"/>
      <c r="J551" s="5"/>
    </row>
    <row r="552" ht="21" customHeight="1">
      <c r="A552" s="3">
        <v>46105</v>
      </c>
      <c r="B552" t="inlineStr" s="4">
        <is>
          <t>星期二</t>
        </is>
      </c>
      <c r="C552" t="inlineStr" s="4">
        <is>
          <t>餐饮</t>
        </is>
      </c>
      <c r="D552" t="inlineStr" s="4">
        <is>
          <t>中餐</t>
        </is>
      </c>
      <c r="E552" s="5"/>
      <c r="F552" s="6"/>
      <c r="G552" s="6"/>
      <c r="H552" s="6">
        <f>IF(AND(F552="",G552=""),"",G552-F552)</f>
      </c>
      <c r="I552" s="4"/>
      <c r="J552" s="5"/>
    </row>
    <row r="553" ht="21" customHeight="1">
      <c r="A553" s="3">
        <v>46105</v>
      </c>
      <c r="B553" t="inlineStr" s="4">
        <is>
          <t>星期二</t>
        </is>
      </c>
      <c r="C553" t="inlineStr" s="4">
        <is>
          <t>餐饮</t>
        </is>
      </c>
      <c r="D553" t="inlineStr" s="4">
        <is>
          <t>晚餐</t>
        </is>
      </c>
      <c r="E553" s="5"/>
      <c r="F553" s="6"/>
      <c r="G553" s="6"/>
      <c r="H553" s="6">
        <f>IF(AND(F553="",G553=""),"",G553-F553)</f>
      </c>
      <c r="I553" s="4"/>
      <c r="J553" s="5"/>
    </row>
    <row r="554" ht="21" customHeight="1">
      <c r="A554" s="3">
        <v>46105</v>
      </c>
      <c r="B554" t="inlineStr" s="4">
        <is>
          <t>星期二</t>
        </is>
      </c>
      <c r="C554" t="inlineStr" s="4">
        <is>
          <t>奶茶/咖啡</t>
        </is>
      </c>
      <c r="D554" t="inlineStr" s="4">
        <is>
          <t>奶茶/咖啡</t>
        </is>
      </c>
      <c r="E554" s="5"/>
      <c r="F554" s="6"/>
      <c r="G554" s="6"/>
      <c r="H554" s="6">
        <f>IF(AND(F554="",G554=""),"",G554-F554)</f>
      </c>
      <c r="I554" s="4"/>
      <c r="J554" s="5"/>
    </row>
    <row r="555" ht="21" customHeight="1">
      <c r="A555" s="3">
        <v>46105</v>
      </c>
      <c r="B555" t="inlineStr" s="4">
        <is>
          <t>星期二</t>
        </is>
      </c>
      <c r="C555" t="inlineStr" s="4">
        <is>
          <t>其他</t>
        </is>
      </c>
      <c r="D555" t="inlineStr" s="4">
        <is>
          <t>其他</t>
        </is>
      </c>
      <c r="E555" s="5"/>
      <c r="F555" s="6"/>
      <c r="G555" s="6"/>
      <c r="H555" s="6">
        <f>IF(AND(F555="",G555=""),"",G555-F555)</f>
      </c>
      <c r="I555" s="4"/>
      <c r="J555" s="5"/>
    </row>
    <row r="556" ht="21" customHeight="1">
      <c r="A556" s="3">
        <v>46105</v>
      </c>
      <c r="B556" t="inlineStr" s="4">
        <is>
          <t>星期二</t>
        </is>
      </c>
      <c r="C556" t="inlineStr" s="4">
        <is>
          <t>其他</t>
        </is>
      </c>
      <c r="D556" t="inlineStr" s="4">
        <is>
          <t>其他</t>
        </is>
      </c>
      <c r="E556" s="5"/>
      <c r="F556" s="6"/>
      <c r="G556" s="6"/>
      <c r="H556" s="6">
        <f>IF(AND(F556="",G556=""),"",G556-F556)</f>
      </c>
      <c r="I556" s="4"/>
      <c r="J556" s="5"/>
    </row>
    <row r="557" ht="21" customHeight="1">
      <c r="A557" s="3">
        <v>46106</v>
      </c>
      <c r="B557" t="inlineStr" s="4">
        <is>
          <t>星期三</t>
        </is>
      </c>
      <c r="C557" t="inlineStr" s="4">
        <is>
          <t>餐饮</t>
        </is>
      </c>
      <c r="D557" t="inlineStr" s="4">
        <is>
          <t>早餐</t>
        </is>
      </c>
      <c r="E557" s="5"/>
      <c r="F557" s="6"/>
      <c r="G557" s="6"/>
      <c r="H557" s="6">
        <f>IF(AND(F557="",G557=""),"",G557-F557)</f>
      </c>
      <c r="I557" s="4"/>
      <c r="J557" s="5"/>
    </row>
    <row r="558" ht="21" customHeight="1">
      <c r="A558" s="3">
        <v>46106</v>
      </c>
      <c r="B558" t="inlineStr" s="4">
        <is>
          <t>星期三</t>
        </is>
      </c>
      <c r="C558" t="inlineStr" s="4">
        <is>
          <t>餐饮</t>
        </is>
      </c>
      <c r="D558" t="inlineStr" s="4">
        <is>
          <t>中餐</t>
        </is>
      </c>
      <c r="E558" s="5"/>
      <c r="F558" s="6"/>
      <c r="G558" s="6"/>
      <c r="H558" s="6">
        <f>IF(AND(F558="",G558=""),"",G558-F558)</f>
      </c>
      <c r="I558" s="4"/>
      <c r="J558" s="5"/>
    </row>
    <row r="559" ht="21" customHeight="1">
      <c r="A559" s="3">
        <v>46106</v>
      </c>
      <c r="B559" t="inlineStr" s="4">
        <is>
          <t>星期三</t>
        </is>
      </c>
      <c r="C559" t="inlineStr" s="4">
        <is>
          <t>餐饮</t>
        </is>
      </c>
      <c r="D559" t="inlineStr" s="4">
        <is>
          <t>晚餐</t>
        </is>
      </c>
      <c r="E559" s="5"/>
      <c r="F559" s="6"/>
      <c r="G559" s="6"/>
      <c r="H559" s="6">
        <f>IF(AND(F559="",G559=""),"",G559-F559)</f>
      </c>
      <c r="I559" s="4"/>
      <c r="J559" s="5"/>
    </row>
    <row r="560" ht="21" customHeight="1">
      <c r="A560" s="3">
        <v>46106</v>
      </c>
      <c r="B560" t="inlineStr" s="4">
        <is>
          <t>星期三</t>
        </is>
      </c>
      <c r="C560" t="inlineStr" s="4">
        <is>
          <t>奶茶/咖啡</t>
        </is>
      </c>
      <c r="D560" t="inlineStr" s="4">
        <is>
          <t>奶茶/咖啡</t>
        </is>
      </c>
      <c r="E560" s="5"/>
      <c r="F560" s="6"/>
      <c r="G560" s="6"/>
      <c r="H560" s="6">
        <f>IF(AND(F560="",G560=""),"",G560-F560)</f>
      </c>
      <c r="I560" s="4"/>
      <c r="J560" s="5"/>
    </row>
    <row r="561" ht="21" customHeight="1">
      <c r="A561" s="3">
        <v>46106</v>
      </c>
      <c r="B561" t="inlineStr" s="4">
        <is>
          <t>星期三</t>
        </is>
      </c>
      <c r="C561" t="inlineStr" s="4">
        <is>
          <t>其他</t>
        </is>
      </c>
      <c r="D561" t="inlineStr" s="4">
        <is>
          <t>其他</t>
        </is>
      </c>
      <c r="E561" s="5"/>
      <c r="F561" s="6"/>
      <c r="G561" s="6"/>
      <c r="H561" s="6">
        <f>IF(AND(F561="",G561=""),"",G561-F561)</f>
      </c>
      <c r="I561" s="4"/>
      <c r="J561" s="5"/>
    </row>
    <row r="562" ht="21" customHeight="1">
      <c r="A562" s="3">
        <v>46106</v>
      </c>
      <c r="B562" t="inlineStr" s="4">
        <is>
          <t>星期三</t>
        </is>
      </c>
      <c r="C562" t="inlineStr" s="4">
        <is>
          <t>其他</t>
        </is>
      </c>
      <c r="D562" t="inlineStr" s="4">
        <is>
          <t>其他</t>
        </is>
      </c>
      <c r="E562" s="5"/>
      <c r="F562" s="6"/>
      <c r="G562" s="6"/>
      <c r="H562" s="6">
        <f>IF(AND(F562="",G562=""),"",G562-F562)</f>
      </c>
      <c r="I562" s="4"/>
      <c r="J562" s="5"/>
    </row>
    <row r="563" ht="23" customHeight="1">
      <c r="A563" t="inlineStr" s="7">
        <is>
          <t>本周小计</t>
        </is>
      </c>
      <c r="B563" s="7"/>
      <c r="C563" s="7"/>
      <c r="D563" s="7"/>
      <c r="E563" s="7"/>
      <c r="F563" s="8">
        <f>SUMIFS($F:$F,$A:$A,"&gt;="&amp;DATE(2026,3,19),$A:$A,"&lt;="&amp;DATE(2026,3,25))</f>
      </c>
      <c r="G563" s="8">
        <f>SUMIFS($G:$G,$A:$A,"&gt;="&amp;DATE(2026,3,19),$A:$A,"&lt;="&amp;DATE(2026,3,25))</f>
      </c>
      <c r="H563" s="8">
        <f>G563-F563</f>
      </c>
      <c r="I563" s="7"/>
      <c r="J563" s="7"/>
    </row>
    <row r="564" ht="18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8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26" customHeight="1">
      <c r="A566" t="inlineStr" s="2">
        <is>
          <t>2026年3月-4月｜第四周（3月26日 - 4月1日）</t>
        </is>
      </c>
      <c r="B566" s="2"/>
      <c r="C566" s="2"/>
      <c r="D566" s="2"/>
      <c r="E566" s="2"/>
      <c r="F566" s="2"/>
      <c r="G566" s="2"/>
      <c r="H566" s="2"/>
      <c r="I566" s="2"/>
      <c r="J566" s="2"/>
    </row>
    <row r="567" ht="22" customHeight="1">
      <c r="A567" t="inlineStr" s="1">
        <is>
          <t>日期</t>
        </is>
      </c>
      <c r="B567" t="inlineStr" s="1">
        <is>
          <t>星期</t>
        </is>
      </c>
      <c r="C567" t="inlineStr" s="1">
        <is>
          <t>分类</t>
        </is>
      </c>
      <c r="D567" t="inlineStr" s="1">
        <is>
          <t>事项</t>
        </is>
      </c>
      <c r="E567" t="inlineStr" s="1">
        <is>
          <t>详情</t>
        </is>
      </c>
      <c r="F567" t="inlineStr" s="1">
        <is>
          <t>支出金额</t>
        </is>
      </c>
      <c r="G567" t="inlineStr" s="1">
        <is>
          <t>收入金额</t>
        </is>
      </c>
      <c r="H567" t="inlineStr" s="1">
        <is>
          <t>当笔净额</t>
        </is>
      </c>
      <c r="I567" t="inlineStr" s="1">
        <is>
          <t>支付方式</t>
        </is>
      </c>
      <c r="J567" t="inlineStr" s="1">
        <is>
          <t>备注</t>
        </is>
      </c>
    </row>
    <row r="568" ht="21" customHeight="1">
      <c r="A568" s="3">
        <v>46107</v>
      </c>
      <c r="B568" t="inlineStr" s="4">
        <is>
          <t>星期四</t>
        </is>
      </c>
      <c r="C568" t="inlineStr" s="4">
        <is>
          <t>餐饮</t>
        </is>
      </c>
      <c r="D568" t="inlineStr" s="4">
        <is>
          <t>早餐</t>
        </is>
      </c>
      <c r="E568" s="5"/>
      <c r="F568" s="6"/>
      <c r="G568" s="6"/>
      <c r="H568" s="6">
        <f>IF(AND(F568="",G568=""),"",G568-F568)</f>
      </c>
      <c r="I568" s="4"/>
      <c r="J568" s="5"/>
    </row>
    <row r="569" ht="21" customHeight="1">
      <c r="A569" s="3">
        <v>46107</v>
      </c>
      <c r="B569" t="inlineStr" s="4">
        <is>
          <t>星期四</t>
        </is>
      </c>
      <c r="C569" t="inlineStr" s="4">
        <is>
          <t>餐饮</t>
        </is>
      </c>
      <c r="D569" t="inlineStr" s="4">
        <is>
          <t>中餐</t>
        </is>
      </c>
      <c r="E569" s="5"/>
      <c r="F569" s="6"/>
      <c r="G569" s="6"/>
      <c r="H569" s="6">
        <f>IF(AND(F569="",G569=""),"",G569-F569)</f>
      </c>
      <c r="I569" s="4"/>
      <c r="J569" s="5"/>
    </row>
    <row r="570" ht="21" customHeight="1">
      <c r="A570" s="3">
        <v>46107</v>
      </c>
      <c r="B570" t="inlineStr" s="4">
        <is>
          <t>星期四</t>
        </is>
      </c>
      <c r="C570" t="inlineStr" s="4">
        <is>
          <t>餐饮</t>
        </is>
      </c>
      <c r="D570" t="inlineStr" s="4">
        <is>
          <t>晚餐</t>
        </is>
      </c>
      <c r="E570" s="5"/>
      <c r="F570" s="6"/>
      <c r="G570" s="6"/>
      <c r="H570" s="6">
        <f>IF(AND(F570="",G570=""),"",G570-F570)</f>
      </c>
      <c r="I570" s="4"/>
      <c r="J570" s="5"/>
    </row>
    <row r="571" ht="21" customHeight="1">
      <c r="A571" s="3">
        <v>46107</v>
      </c>
      <c r="B571" t="inlineStr" s="4">
        <is>
          <t>星期四</t>
        </is>
      </c>
      <c r="C571" t="inlineStr" s="4">
        <is>
          <t>奶茶/咖啡</t>
        </is>
      </c>
      <c r="D571" t="inlineStr" s="4">
        <is>
          <t>奶茶/咖啡</t>
        </is>
      </c>
      <c r="E571" s="5"/>
      <c r="F571" s="6"/>
      <c r="G571" s="6"/>
      <c r="H571" s="6">
        <f>IF(AND(F571="",G571=""),"",G571-F571)</f>
      </c>
      <c r="I571" s="4"/>
      <c r="J571" s="5"/>
    </row>
    <row r="572" ht="21" customHeight="1">
      <c r="A572" s="3">
        <v>46107</v>
      </c>
      <c r="B572" t="inlineStr" s="4">
        <is>
          <t>星期四</t>
        </is>
      </c>
      <c r="C572" t="inlineStr" s="4">
        <is>
          <t>其他</t>
        </is>
      </c>
      <c r="D572" t="inlineStr" s="4">
        <is>
          <t>其他</t>
        </is>
      </c>
      <c r="E572" s="5"/>
      <c r="F572" s="6"/>
      <c r="G572" s="6"/>
      <c r="H572" s="6">
        <f>IF(AND(F572="",G572=""),"",G572-F572)</f>
      </c>
      <c r="I572" s="4"/>
      <c r="J572" s="5"/>
    </row>
    <row r="573" ht="21" customHeight="1">
      <c r="A573" s="3">
        <v>46107</v>
      </c>
      <c r="B573" t="inlineStr" s="4">
        <is>
          <t>星期四</t>
        </is>
      </c>
      <c r="C573" t="inlineStr" s="4">
        <is>
          <t>其他</t>
        </is>
      </c>
      <c r="D573" t="inlineStr" s="4">
        <is>
          <t>其他</t>
        </is>
      </c>
      <c r="E573" s="5"/>
      <c r="F573" s="6"/>
      <c r="G573" s="6"/>
      <c r="H573" s="6">
        <f>IF(AND(F573="",G573=""),"",G573-F573)</f>
      </c>
      <c r="I573" s="4"/>
      <c r="J573" s="5"/>
    </row>
    <row r="574" ht="21" customHeight="1">
      <c r="A574" s="3">
        <v>46108</v>
      </c>
      <c r="B574" t="inlineStr" s="4">
        <is>
          <t>星期五</t>
        </is>
      </c>
      <c r="C574" t="inlineStr" s="4">
        <is>
          <t>餐饮</t>
        </is>
      </c>
      <c r="D574" t="inlineStr" s="4">
        <is>
          <t>早餐</t>
        </is>
      </c>
      <c r="E574" s="5"/>
      <c r="F574" s="6"/>
      <c r="G574" s="6"/>
      <c r="H574" s="6">
        <f>IF(AND(F574="",G574=""),"",G574-F574)</f>
      </c>
      <c r="I574" s="4"/>
      <c r="J574" s="5"/>
    </row>
    <row r="575" ht="21" customHeight="1">
      <c r="A575" s="3">
        <v>46108</v>
      </c>
      <c r="B575" t="inlineStr" s="4">
        <is>
          <t>星期五</t>
        </is>
      </c>
      <c r="C575" t="inlineStr" s="4">
        <is>
          <t>餐饮</t>
        </is>
      </c>
      <c r="D575" t="inlineStr" s="4">
        <is>
          <t>中餐</t>
        </is>
      </c>
      <c r="E575" s="5"/>
      <c r="F575" s="6"/>
      <c r="G575" s="6"/>
      <c r="H575" s="6">
        <f>IF(AND(F575="",G575=""),"",G575-F575)</f>
      </c>
      <c r="I575" s="4"/>
      <c r="J575" s="5"/>
    </row>
    <row r="576" ht="21" customHeight="1">
      <c r="A576" s="3">
        <v>46108</v>
      </c>
      <c r="B576" t="inlineStr" s="4">
        <is>
          <t>星期五</t>
        </is>
      </c>
      <c r="C576" t="inlineStr" s="4">
        <is>
          <t>餐饮</t>
        </is>
      </c>
      <c r="D576" t="inlineStr" s="4">
        <is>
          <t>晚餐</t>
        </is>
      </c>
      <c r="E576" s="5"/>
      <c r="F576" s="6"/>
      <c r="G576" s="6"/>
      <c r="H576" s="6">
        <f>IF(AND(F576="",G576=""),"",G576-F576)</f>
      </c>
      <c r="I576" s="4"/>
      <c r="J576" s="5"/>
    </row>
    <row r="577" ht="21" customHeight="1">
      <c r="A577" s="3">
        <v>46108</v>
      </c>
      <c r="B577" t="inlineStr" s="4">
        <is>
          <t>星期五</t>
        </is>
      </c>
      <c r="C577" t="inlineStr" s="4">
        <is>
          <t>奶茶/咖啡</t>
        </is>
      </c>
      <c r="D577" t="inlineStr" s="4">
        <is>
          <t>奶茶/咖啡</t>
        </is>
      </c>
      <c r="E577" s="5"/>
      <c r="F577" s="6"/>
      <c r="G577" s="6"/>
      <c r="H577" s="6">
        <f>IF(AND(F577="",G577=""),"",G577-F577)</f>
      </c>
      <c r="I577" s="4"/>
      <c r="J577" s="5"/>
    </row>
    <row r="578" ht="21" customHeight="1">
      <c r="A578" s="3">
        <v>46108</v>
      </c>
      <c r="B578" t="inlineStr" s="4">
        <is>
          <t>星期五</t>
        </is>
      </c>
      <c r="C578" t="inlineStr" s="4">
        <is>
          <t>其他</t>
        </is>
      </c>
      <c r="D578" t="inlineStr" s="4">
        <is>
          <t>其他</t>
        </is>
      </c>
      <c r="E578" s="5"/>
      <c r="F578" s="6"/>
      <c r="G578" s="6"/>
      <c r="H578" s="6">
        <f>IF(AND(F578="",G578=""),"",G578-F578)</f>
      </c>
      <c r="I578" s="4"/>
      <c r="J578" s="5"/>
    </row>
    <row r="579" ht="21" customHeight="1">
      <c r="A579" s="3">
        <v>46108</v>
      </c>
      <c r="B579" t="inlineStr" s="4">
        <is>
          <t>星期五</t>
        </is>
      </c>
      <c r="C579" t="inlineStr" s="4">
        <is>
          <t>其他</t>
        </is>
      </c>
      <c r="D579" t="inlineStr" s="4">
        <is>
          <t>其他</t>
        </is>
      </c>
      <c r="E579" s="5"/>
      <c r="F579" s="6"/>
      <c r="G579" s="6"/>
      <c r="H579" s="6">
        <f>IF(AND(F579="",G579=""),"",G579-F579)</f>
      </c>
      <c r="I579" s="4"/>
      <c r="J579" s="5"/>
    </row>
    <row r="580" ht="21" customHeight="1">
      <c r="A580" s="3">
        <v>46109</v>
      </c>
      <c r="B580" t="inlineStr" s="4">
        <is>
          <t>星期六</t>
        </is>
      </c>
      <c r="C580" t="inlineStr" s="4">
        <is>
          <t>餐饮</t>
        </is>
      </c>
      <c r="D580" t="inlineStr" s="4">
        <is>
          <t>早餐</t>
        </is>
      </c>
      <c r="E580" s="5"/>
      <c r="F580" s="6"/>
      <c r="G580" s="6"/>
      <c r="H580" s="6">
        <f>IF(AND(F580="",G580=""),"",G580-F580)</f>
      </c>
      <c r="I580" s="4"/>
      <c r="J580" s="5"/>
    </row>
    <row r="581" ht="21" customHeight="1">
      <c r="A581" s="3">
        <v>46109</v>
      </c>
      <c r="B581" t="inlineStr" s="4">
        <is>
          <t>星期六</t>
        </is>
      </c>
      <c r="C581" t="inlineStr" s="4">
        <is>
          <t>餐饮</t>
        </is>
      </c>
      <c r="D581" t="inlineStr" s="4">
        <is>
          <t>中餐</t>
        </is>
      </c>
      <c r="E581" s="5"/>
      <c r="F581" s="6"/>
      <c r="G581" s="6"/>
      <c r="H581" s="6">
        <f>IF(AND(F581="",G581=""),"",G581-F581)</f>
      </c>
      <c r="I581" s="4"/>
      <c r="J581" s="5"/>
    </row>
    <row r="582" ht="21" customHeight="1">
      <c r="A582" s="3">
        <v>46109</v>
      </c>
      <c r="B582" t="inlineStr" s="4">
        <is>
          <t>星期六</t>
        </is>
      </c>
      <c r="C582" t="inlineStr" s="4">
        <is>
          <t>餐饮</t>
        </is>
      </c>
      <c r="D582" t="inlineStr" s="4">
        <is>
          <t>晚餐</t>
        </is>
      </c>
      <c r="E582" s="5"/>
      <c r="F582" s="6"/>
      <c r="G582" s="6"/>
      <c r="H582" s="6">
        <f>IF(AND(F582="",G582=""),"",G582-F582)</f>
      </c>
      <c r="I582" s="4"/>
      <c r="J582" s="5"/>
    </row>
    <row r="583" ht="21" customHeight="1">
      <c r="A583" s="3">
        <v>46109</v>
      </c>
      <c r="B583" t="inlineStr" s="4">
        <is>
          <t>星期六</t>
        </is>
      </c>
      <c r="C583" t="inlineStr" s="4">
        <is>
          <t>奶茶/咖啡</t>
        </is>
      </c>
      <c r="D583" t="inlineStr" s="4">
        <is>
          <t>奶茶/咖啡</t>
        </is>
      </c>
      <c r="E583" s="5"/>
      <c r="F583" s="6"/>
      <c r="G583" s="6"/>
      <c r="H583" s="6">
        <f>IF(AND(F583="",G583=""),"",G583-F583)</f>
      </c>
      <c r="I583" s="4"/>
      <c r="J583" s="5"/>
    </row>
    <row r="584" ht="21" customHeight="1">
      <c r="A584" s="3">
        <v>46109</v>
      </c>
      <c r="B584" t="inlineStr" s="4">
        <is>
          <t>星期六</t>
        </is>
      </c>
      <c r="C584" t="inlineStr" s="4">
        <is>
          <t>其他</t>
        </is>
      </c>
      <c r="D584" t="inlineStr" s="4">
        <is>
          <t>其他</t>
        </is>
      </c>
      <c r="E584" s="5"/>
      <c r="F584" s="6"/>
      <c r="G584" s="6"/>
      <c r="H584" s="6">
        <f>IF(AND(F584="",G584=""),"",G584-F584)</f>
      </c>
      <c r="I584" s="4"/>
      <c r="J584" s="5"/>
    </row>
    <row r="585" ht="21" customHeight="1">
      <c r="A585" s="3">
        <v>46109</v>
      </c>
      <c r="B585" t="inlineStr" s="4">
        <is>
          <t>星期六</t>
        </is>
      </c>
      <c r="C585" t="inlineStr" s="4">
        <is>
          <t>其他</t>
        </is>
      </c>
      <c r="D585" t="inlineStr" s="4">
        <is>
          <t>其他</t>
        </is>
      </c>
      <c r="E585" s="5"/>
      <c r="F585" s="6"/>
      <c r="G585" s="6"/>
      <c r="H585" s="6">
        <f>IF(AND(F585="",G585=""),"",G585-F585)</f>
      </c>
      <c r="I585" s="4"/>
      <c r="J585" s="5"/>
    </row>
    <row r="586" ht="21" customHeight="1">
      <c r="A586" s="3">
        <v>46110</v>
      </c>
      <c r="B586" t="inlineStr" s="4">
        <is>
          <t>星期日</t>
        </is>
      </c>
      <c r="C586" t="inlineStr" s="4">
        <is>
          <t>餐饮</t>
        </is>
      </c>
      <c r="D586" t="inlineStr" s="4">
        <is>
          <t>早餐</t>
        </is>
      </c>
      <c r="E586" s="5"/>
      <c r="F586" s="6"/>
      <c r="G586" s="6"/>
      <c r="H586" s="6">
        <f>IF(AND(F586="",G586=""),"",G586-F586)</f>
      </c>
      <c r="I586" s="4"/>
      <c r="J586" s="5"/>
    </row>
    <row r="587" ht="21" customHeight="1">
      <c r="A587" s="3">
        <v>46110</v>
      </c>
      <c r="B587" t="inlineStr" s="4">
        <is>
          <t>星期日</t>
        </is>
      </c>
      <c r="C587" t="inlineStr" s="4">
        <is>
          <t>餐饮</t>
        </is>
      </c>
      <c r="D587" t="inlineStr" s="4">
        <is>
          <t>中餐</t>
        </is>
      </c>
      <c r="E587" s="5"/>
      <c r="F587" s="6"/>
      <c r="G587" s="6"/>
      <c r="H587" s="6">
        <f>IF(AND(F587="",G587=""),"",G587-F587)</f>
      </c>
      <c r="I587" s="4"/>
      <c r="J587" s="5"/>
    </row>
    <row r="588" ht="21" customHeight="1">
      <c r="A588" s="3">
        <v>46110</v>
      </c>
      <c r="B588" t="inlineStr" s="4">
        <is>
          <t>星期日</t>
        </is>
      </c>
      <c r="C588" t="inlineStr" s="4">
        <is>
          <t>餐饮</t>
        </is>
      </c>
      <c r="D588" t="inlineStr" s="4">
        <is>
          <t>晚餐</t>
        </is>
      </c>
      <c r="E588" s="5"/>
      <c r="F588" s="6"/>
      <c r="G588" s="6"/>
      <c r="H588" s="6">
        <f>IF(AND(F588="",G588=""),"",G588-F588)</f>
      </c>
      <c r="I588" s="4"/>
      <c r="J588" s="5"/>
    </row>
    <row r="589" ht="21" customHeight="1">
      <c r="A589" s="3">
        <v>46110</v>
      </c>
      <c r="B589" t="inlineStr" s="4">
        <is>
          <t>星期日</t>
        </is>
      </c>
      <c r="C589" t="inlineStr" s="4">
        <is>
          <t>奶茶/咖啡</t>
        </is>
      </c>
      <c r="D589" t="inlineStr" s="4">
        <is>
          <t>奶茶/咖啡</t>
        </is>
      </c>
      <c r="E589" s="5"/>
      <c r="F589" s="6"/>
      <c r="G589" s="6"/>
      <c r="H589" s="6">
        <f>IF(AND(F589="",G589=""),"",G589-F589)</f>
      </c>
      <c r="I589" s="4"/>
      <c r="J589" s="5"/>
    </row>
    <row r="590" ht="21" customHeight="1">
      <c r="A590" s="3">
        <v>46110</v>
      </c>
      <c r="B590" t="inlineStr" s="4">
        <is>
          <t>星期日</t>
        </is>
      </c>
      <c r="C590" t="inlineStr" s="4">
        <is>
          <t>其他</t>
        </is>
      </c>
      <c r="D590" t="inlineStr" s="4">
        <is>
          <t>其他</t>
        </is>
      </c>
      <c r="E590" s="5"/>
      <c r="F590" s="6"/>
      <c r="G590" s="6"/>
      <c r="H590" s="6">
        <f>IF(AND(F590="",G590=""),"",G590-F590)</f>
      </c>
      <c r="I590" s="4"/>
      <c r="J590" s="5"/>
    </row>
    <row r="591" ht="21" customHeight="1">
      <c r="A591" s="3">
        <v>46110</v>
      </c>
      <c r="B591" t="inlineStr" s="4">
        <is>
          <t>星期日</t>
        </is>
      </c>
      <c r="C591" t="inlineStr" s="4">
        <is>
          <t>其他</t>
        </is>
      </c>
      <c r="D591" t="inlineStr" s="4">
        <is>
          <t>其他</t>
        </is>
      </c>
      <c r="E591" s="5"/>
      <c r="F591" s="6"/>
      <c r="G591" s="6"/>
      <c r="H591" s="6">
        <f>IF(AND(F591="",G591=""),"",G591-F591)</f>
      </c>
      <c r="I591" s="4"/>
      <c r="J591" s="5"/>
    </row>
    <row r="592" ht="21" customHeight="1">
      <c r="A592" s="3">
        <v>46111</v>
      </c>
      <c r="B592" t="inlineStr" s="4">
        <is>
          <t>星期一</t>
        </is>
      </c>
      <c r="C592" t="inlineStr" s="4">
        <is>
          <t>餐饮</t>
        </is>
      </c>
      <c r="D592" t="inlineStr" s="4">
        <is>
          <t>早餐</t>
        </is>
      </c>
      <c r="E592" s="5"/>
      <c r="F592" s="6"/>
      <c r="G592" s="6"/>
      <c r="H592" s="6">
        <f>IF(AND(F592="",G592=""),"",G592-F592)</f>
      </c>
      <c r="I592" s="4"/>
      <c r="J592" s="5"/>
    </row>
    <row r="593" ht="21" customHeight="1">
      <c r="A593" s="3">
        <v>46111</v>
      </c>
      <c r="B593" t="inlineStr" s="4">
        <is>
          <t>星期一</t>
        </is>
      </c>
      <c r="C593" t="inlineStr" s="4">
        <is>
          <t>餐饮</t>
        </is>
      </c>
      <c r="D593" t="inlineStr" s="4">
        <is>
          <t>中餐</t>
        </is>
      </c>
      <c r="E593" s="5"/>
      <c r="F593" s="6"/>
      <c r="G593" s="6"/>
      <c r="H593" s="6">
        <f>IF(AND(F593="",G593=""),"",G593-F593)</f>
      </c>
      <c r="I593" s="4"/>
      <c r="J593" s="5"/>
    </row>
    <row r="594" ht="21" customHeight="1">
      <c r="A594" s="3">
        <v>46111</v>
      </c>
      <c r="B594" t="inlineStr" s="4">
        <is>
          <t>星期一</t>
        </is>
      </c>
      <c r="C594" t="inlineStr" s="4">
        <is>
          <t>餐饮</t>
        </is>
      </c>
      <c r="D594" t="inlineStr" s="4">
        <is>
          <t>晚餐</t>
        </is>
      </c>
      <c r="E594" s="5"/>
      <c r="F594" s="6"/>
      <c r="G594" s="6"/>
      <c r="H594" s="6">
        <f>IF(AND(F594="",G594=""),"",G594-F594)</f>
      </c>
      <c r="I594" s="4"/>
      <c r="J594" s="5"/>
    </row>
    <row r="595" ht="21" customHeight="1">
      <c r="A595" s="3">
        <v>46111</v>
      </c>
      <c r="B595" t="inlineStr" s="4">
        <is>
          <t>星期一</t>
        </is>
      </c>
      <c r="C595" t="inlineStr" s="4">
        <is>
          <t>奶茶/咖啡</t>
        </is>
      </c>
      <c r="D595" t="inlineStr" s="4">
        <is>
          <t>奶茶/咖啡</t>
        </is>
      </c>
      <c r="E595" s="5"/>
      <c r="F595" s="6"/>
      <c r="G595" s="6"/>
      <c r="H595" s="6">
        <f>IF(AND(F595="",G595=""),"",G595-F595)</f>
      </c>
      <c r="I595" s="4"/>
      <c r="J595" s="5"/>
    </row>
    <row r="596" ht="21" customHeight="1">
      <c r="A596" s="3">
        <v>46111</v>
      </c>
      <c r="B596" t="inlineStr" s="4">
        <is>
          <t>星期一</t>
        </is>
      </c>
      <c r="C596" t="inlineStr" s="4">
        <is>
          <t>其他</t>
        </is>
      </c>
      <c r="D596" t="inlineStr" s="4">
        <is>
          <t>其他</t>
        </is>
      </c>
      <c r="E596" s="5"/>
      <c r="F596" s="6"/>
      <c r="G596" s="6"/>
      <c r="H596" s="6">
        <f>IF(AND(F596="",G596=""),"",G596-F596)</f>
      </c>
      <c r="I596" s="4"/>
      <c r="J596" s="5"/>
    </row>
    <row r="597" ht="21" customHeight="1">
      <c r="A597" s="3">
        <v>46111</v>
      </c>
      <c r="B597" t="inlineStr" s="4">
        <is>
          <t>星期一</t>
        </is>
      </c>
      <c r="C597" t="inlineStr" s="4">
        <is>
          <t>其他</t>
        </is>
      </c>
      <c r="D597" t="inlineStr" s="4">
        <is>
          <t>其他</t>
        </is>
      </c>
      <c r="E597" s="5"/>
      <c r="F597" s="6"/>
      <c r="G597" s="6"/>
      <c r="H597" s="6">
        <f>IF(AND(F597="",G597=""),"",G597-F597)</f>
      </c>
      <c r="I597" s="4"/>
      <c r="J597" s="5"/>
    </row>
    <row r="598" ht="21" customHeight="1">
      <c r="A598" s="3">
        <v>46112</v>
      </c>
      <c r="B598" t="inlineStr" s="4">
        <is>
          <t>星期二</t>
        </is>
      </c>
      <c r="C598" t="inlineStr" s="4">
        <is>
          <t>餐饮</t>
        </is>
      </c>
      <c r="D598" t="inlineStr" s="4">
        <is>
          <t>早餐</t>
        </is>
      </c>
      <c r="E598" s="5"/>
      <c r="F598" s="6"/>
      <c r="G598" s="6"/>
      <c r="H598" s="6">
        <f>IF(AND(F598="",G598=""),"",G598-F598)</f>
      </c>
      <c r="I598" s="4"/>
      <c r="J598" s="5"/>
    </row>
    <row r="599" ht="21" customHeight="1">
      <c r="A599" s="3">
        <v>46112</v>
      </c>
      <c r="B599" t="inlineStr" s="4">
        <is>
          <t>星期二</t>
        </is>
      </c>
      <c r="C599" t="inlineStr" s="4">
        <is>
          <t>餐饮</t>
        </is>
      </c>
      <c r="D599" t="inlineStr" s="4">
        <is>
          <t>中餐</t>
        </is>
      </c>
      <c r="E599" s="5"/>
      <c r="F599" s="6"/>
      <c r="G599" s="6"/>
      <c r="H599" s="6">
        <f>IF(AND(F599="",G599=""),"",G599-F599)</f>
      </c>
      <c r="I599" s="4"/>
      <c r="J599" s="5"/>
    </row>
    <row r="600" ht="21" customHeight="1">
      <c r="A600" s="3">
        <v>46112</v>
      </c>
      <c r="B600" t="inlineStr" s="4">
        <is>
          <t>星期二</t>
        </is>
      </c>
      <c r="C600" t="inlineStr" s="4">
        <is>
          <t>餐饮</t>
        </is>
      </c>
      <c r="D600" t="inlineStr" s="4">
        <is>
          <t>晚餐</t>
        </is>
      </c>
      <c r="E600" s="5"/>
      <c r="F600" s="6"/>
      <c r="G600" s="6"/>
      <c r="H600" s="6">
        <f>IF(AND(F600="",G600=""),"",G600-F600)</f>
      </c>
      <c r="I600" s="4"/>
      <c r="J600" s="5"/>
    </row>
    <row r="601" ht="21" customHeight="1">
      <c r="A601" s="3">
        <v>46112</v>
      </c>
      <c r="B601" t="inlineStr" s="4">
        <is>
          <t>星期二</t>
        </is>
      </c>
      <c r="C601" t="inlineStr" s="4">
        <is>
          <t>奶茶/咖啡</t>
        </is>
      </c>
      <c r="D601" t="inlineStr" s="4">
        <is>
          <t>奶茶/咖啡</t>
        </is>
      </c>
      <c r="E601" s="5"/>
      <c r="F601" s="6"/>
      <c r="G601" s="6"/>
      <c r="H601" s="6">
        <f>IF(AND(F601="",G601=""),"",G601-F601)</f>
      </c>
      <c r="I601" s="4"/>
      <c r="J601" s="5"/>
    </row>
    <row r="602" ht="21" customHeight="1">
      <c r="A602" s="3">
        <v>46112</v>
      </c>
      <c r="B602" t="inlineStr" s="4">
        <is>
          <t>星期二</t>
        </is>
      </c>
      <c r="C602" t="inlineStr" s="4">
        <is>
          <t>其他</t>
        </is>
      </c>
      <c r="D602" t="inlineStr" s="4">
        <is>
          <t>其他</t>
        </is>
      </c>
      <c r="E602" s="5"/>
      <c r="F602" s="6"/>
      <c r="G602" s="6"/>
      <c r="H602" s="6">
        <f>IF(AND(F602="",G602=""),"",G602-F602)</f>
      </c>
      <c r="I602" s="4"/>
      <c r="J602" s="5"/>
    </row>
    <row r="603" ht="21" customHeight="1">
      <c r="A603" s="3">
        <v>46112</v>
      </c>
      <c r="B603" t="inlineStr" s="4">
        <is>
          <t>星期二</t>
        </is>
      </c>
      <c r="C603" t="inlineStr" s="4">
        <is>
          <t>其他</t>
        </is>
      </c>
      <c r="D603" t="inlineStr" s="4">
        <is>
          <t>其他</t>
        </is>
      </c>
      <c r="E603" s="5"/>
      <c r="F603" s="6"/>
      <c r="G603" s="6"/>
      <c r="H603" s="6">
        <f>IF(AND(F603="",G603=""),"",G603-F603)</f>
      </c>
      <c r="I603" s="4"/>
      <c r="J603" s="5"/>
    </row>
    <row r="604" ht="21" customHeight="1">
      <c r="A604" s="3">
        <v>46113</v>
      </c>
      <c r="B604" t="inlineStr" s="4">
        <is>
          <t>星期三</t>
        </is>
      </c>
      <c r="C604" t="inlineStr" s="4">
        <is>
          <t>餐饮</t>
        </is>
      </c>
      <c r="D604" t="inlineStr" s="4">
        <is>
          <t>早餐</t>
        </is>
      </c>
      <c r="E604" s="5"/>
      <c r="F604" s="6"/>
      <c r="G604" s="6"/>
      <c r="H604" s="6">
        <f>IF(AND(F604="",G604=""),"",G604-F604)</f>
      </c>
      <c r="I604" s="4"/>
      <c r="J604" s="5"/>
    </row>
    <row r="605" ht="21" customHeight="1">
      <c r="A605" s="3">
        <v>46113</v>
      </c>
      <c r="B605" t="inlineStr" s="4">
        <is>
          <t>星期三</t>
        </is>
      </c>
      <c r="C605" t="inlineStr" s="4">
        <is>
          <t>餐饮</t>
        </is>
      </c>
      <c r="D605" t="inlineStr" s="4">
        <is>
          <t>中餐</t>
        </is>
      </c>
      <c r="E605" s="5"/>
      <c r="F605" s="6"/>
      <c r="G605" s="6"/>
      <c r="H605" s="6">
        <f>IF(AND(F605="",G605=""),"",G605-F605)</f>
      </c>
      <c r="I605" s="4"/>
      <c r="J605" s="5"/>
    </row>
    <row r="606" ht="21" customHeight="1">
      <c r="A606" s="3">
        <v>46113</v>
      </c>
      <c r="B606" t="inlineStr" s="4">
        <is>
          <t>星期三</t>
        </is>
      </c>
      <c r="C606" t="inlineStr" s="4">
        <is>
          <t>餐饮</t>
        </is>
      </c>
      <c r="D606" t="inlineStr" s="4">
        <is>
          <t>晚餐</t>
        </is>
      </c>
      <c r="E606" s="5"/>
      <c r="F606" s="6"/>
      <c r="G606" s="6"/>
      <c r="H606" s="6">
        <f>IF(AND(F606="",G606=""),"",G606-F606)</f>
      </c>
      <c r="I606" s="4"/>
      <c r="J606" s="5"/>
    </row>
    <row r="607" ht="21" customHeight="1">
      <c r="A607" s="3">
        <v>46113</v>
      </c>
      <c r="B607" t="inlineStr" s="4">
        <is>
          <t>星期三</t>
        </is>
      </c>
      <c r="C607" t="inlineStr" s="4">
        <is>
          <t>奶茶/咖啡</t>
        </is>
      </c>
      <c r="D607" t="inlineStr" s="4">
        <is>
          <t>奶茶/咖啡</t>
        </is>
      </c>
      <c r="E607" s="5"/>
      <c r="F607" s="6"/>
      <c r="G607" s="6"/>
      <c r="H607" s="6">
        <f>IF(AND(F607="",G607=""),"",G607-F607)</f>
      </c>
      <c r="I607" s="4"/>
      <c r="J607" s="5"/>
    </row>
    <row r="608" ht="21" customHeight="1">
      <c r="A608" s="3">
        <v>46113</v>
      </c>
      <c r="B608" t="inlineStr" s="4">
        <is>
          <t>星期三</t>
        </is>
      </c>
      <c r="C608" t="inlineStr" s="4">
        <is>
          <t>其他</t>
        </is>
      </c>
      <c r="D608" t="inlineStr" s="4">
        <is>
          <t>其他</t>
        </is>
      </c>
      <c r="E608" s="5"/>
      <c r="F608" s="6"/>
      <c r="G608" s="6"/>
      <c r="H608" s="6">
        <f>IF(AND(F608="",G608=""),"",G608-F608)</f>
      </c>
      <c r="I608" s="4"/>
      <c r="J608" s="5"/>
    </row>
    <row r="609" ht="21" customHeight="1">
      <c r="A609" s="3">
        <v>46113</v>
      </c>
      <c r="B609" t="inlineStr" s="4">
        <is>
          <t>星期三</t>
        </is>
      </c>
      <c r="C609" t="inlineStr" s="4">
        <is>
          <t>其他</t>
        </is>
      </c>
      <c r="D609" t="inlineStr" s="4">
        <is>
          <t>其他</t>
        </is>
      </c>
      <c r="E609" s="5"/>
      <c r="F609" s="6"/>
      <c r="G609" s="6"/>
      <c r="H609" s="6">
        <f>IF(AND(F609="",G609=""),"",G609-F609)</f>
      </c>
      <c r="I609" s="4"/>
      <c r="J609" s="5"/>
    </row>
    <row r="610" ht="23" customHeight="1">
      <c r="A610" t="inlineStr" s="7">
        <is>
          <t>本周小计</t>
        </is>
      </c>
      <c r="B610" s="7"/>
      <c r="C610" s="7"/>
      <c r="D610" s="7"/>
      <c r="E610" s="7"/>
      <c r="F610" s="8">
        <f>SUMIFS($F:$F,$A:$A,"&gt;="&amp;DATE(2026,3,26),$A:$A,"&lt;="&amp;DATE(2026,4,1))</f>
      </c>
      <c r="G610" s="8">
        <f>SUMIFS($G:$G,$A:$A,"&gt;="&amp;DATE(2026,3,26),$A:$A,"&lt;="&amp;DATE(2026,4,1))</f>
      </c>
      <c r="H610" s="8">
        <f>G610-F610</f>
      </c>
      <c r="I610" s="7"/>
      <c r="J610" s="7"/>
    </row>
    <row r="611" ht="18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8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26" customHeight="1">
      <c r="A613" t="inlineStr" s="2">
        <is>
          <t>2026年4月｜第一周（4月2日 - 4月8日）</t>
        </is>
      </c>
      <c r="B613" s="2"/>
      <c r="C613" s="2"/>
      <c r="D613" s="2"/>
      <c r="E613" s="2"/>
      <c r="F613" s="2"/>
      <c r="G613" s="2"/>
      <c r="H613" s="2"/>
      <c r="I613" s="2"/>
      <c r="J613" s="2"/>
    </row>
    <row r="614" ht="22" customHeight="1">
      <c r="A614" t="inlineStr" s="1">
        <is>
          <t>日期</t>
        </is>
      </c>
      <c r="B614" t="inlineStr" s="1">
        <is>
          <t>星期</t>
        </is>
      </c>
      <c r="C614" t="inlineStr" s="1">
        <is>
          <t>分类</t>
        </is>
      </c>
      <c r="D614" t="inlineStr" s="1">
        <is>
          <t>事项</t>
        </is>
      </c>
      <c r="E614" t="inlineStr" s="1">
        <is>
          <t>详情</t>
        </is>
      </c>
      <c r="F614" t="inlineStr" s="1">
        <is>
          <t>支出金额</t>
        </is>
      </c>
      <c r="G614" t="inlineStr" s="1">
        <is>
          <t>收入金额</t>
        </is>
      </c>
      <c r="H614" t="inlineStr" s="1">
        <is>
          <t>当笔净额</t>
        </is>
      </c>
      <c r="I614" t="inlineStr" s="1">
        <is>
          <t>支付方式</t>
        </is>
      </c>
      <c r="J614" t="inlineStr" s="1">
        <is>
          <t>备注</t>
        </is>
      </c>
    </row>
    <row r="615" ht="21" customHeight="1">
      <c r="A615" s="3">
        <v>46114</v>
      </c>
      <c r="B615" t="inlineStr" s="4">
        <is>
          <t>星期四</t>
        </is>
      </c>
      <c r="C615" t="inlineStr" s="4">
        <is>
          <t>餐饮</t>
        </is>
      </c>
      <c r="D615" t="inlineStr" s="4">
        <is>
          <t>早餐</t>
        </is>
      </c>
      <c r="E615" s="5"/>
      <c r="F615" s="6"/>
      <c r="G615" s="6"/>
      <c r="H615" s="6">
        <f>IF(AND(F615="",G615=""),"",G615-F615)</f>
      </c>
      <c r="I615" s="4"/>
      <c r="J615" s="5"/>
    </row>
    <row r="616" ht="21" customHeight="1">
      <c r="A616" s="3">
        <v>46114</v>
      </c>
      <c r="B616" t="inlineStr" s="4">
        <is>
          <t>星期四</t>
        </is>
      </c>
      <c r="C616" t="inlineStr" s="4">
        <is>
          <t>餐饮</t>
        </is>
      </c>
      <c r="D616" t="inlineStr" s="4">
        <is>
          <t>中餐</t>
        </is>
      </c>
      <c r="E616" s="5"/>
      <c r="F616" s="6"/>
      <c r="G616" s="6"/>
      <c r="H616" s="6">
        <f>IF(AND(F616="",G616=""),"",G616-F616)</f>
      </c>
      <c r="I616" s="4"/>
      <c r="J616" s="5"/>
    </row>
    <row r="617" ht="21" customHeight="1">
      <c r="A617" s="3">
        <v>46114</v>
      </c>
      <c r="B617" t="inlineStr" s="4">
        <is>
          <t>星期四</t>
        </is>
      </c>
      <c r="C617" t="inlineStr" s="4">
        <is>
          <t>餐饮</t>
        </is>
      </c>
      <c r="D617" t="inlineStr" s="4">
        <is>
          <t>晚餐</t>
        </is>
      </c>
      <c r="E617" s="5"/>
      <c r="F617" s="6"/>
      <c r="G617" s="6"/>
      <c r="H617" s="6">
        <f>IF(AND(F617="",G617=""),"",G617-F617)</f>
      </c>
      <c r="I617" s="4"/>
      <c r="J617" s="5"/>
    </row>
    <row r="618" ht="21" customHeight="1">
      <c r="A618" s="3">
        <v>46114</v>
      </c>
      <c r="B618" t="inlineStr" s="4">
        <is>
          <t>星期四</t>
        </is>
      </c>
      <c r="C618" t="inlineStr" s="4">
        <is>
          <t>奶茶/咖啡</t>
        </is>
      </c>
      <c r="D618" t="inlineStr" s="4">
        <is>
          <t>奶茶/咖啡</t>
        </is>
      </c>
      <c r="E618" s="5"/>
      <c r="F618" s="6"/>
      <c r="G618" s="6"/>
      <c r="H618" s="6">
        <f>IF(AND(F618="",G618=""),"",G618-F618)</f>
      </c>
      <c r="I618" s="4"/>
      <c r="J618" s="5"/>
    </row>
    <row r="619" ht="21" customHeight="1">
      <c r="A619" s="3">
        <v>46114</v>
      </c>
      <c r="B619" t="inlineStr" s="4">
        <is>
          <t>星期四</t>
        </is>
      </c>
      <c r="C619" t="inlineStr" s="4">
        <is>
          <t>其他</t>
        </is>
      </c>
      <c r="D619" t="inlineStr" s="4">
        <is>
          <t>其他</t>
        </is>
      </c>
      <c r="E619" s="5"/>
      <c r="F619" s="6"/>
      <c r="G619" s="6"/>
      <c r="H619" s="6">
        <f>IF(AND(F619="",G619=""),"",G619-F619)</f>
      </c>
      <c r="I619" s="4"/>
      <c r="J619" s="5"/>
    </row>
    <row r="620" ht="21" customHeight="1">
      <c r="A620" s="3">
        <v>46114</v>
      </c>
      <c r="B620" t="inlineStr" s="4">
        <is>
          <t>星期四</t>
        </is>
      </c>
      <c r="C620" t="inlineStr" s="4">
        <is>
          <t>其他</t>
        </is>
      </c>
      <c r="D620" t="inlineStr" s="4">
        <is>
          <t>其他</t>
        </is>
      </c>
      <c r="E620" s="5"/>
      <c r="F620" s="6"/>
      <c r="G620" s="6"/>
      <c r="H620" s="6">
        <f>IF(AND(F620="",G620=""),"",G620-F620)</f>
      </c>
      <c r="I620" s="4"/>
      <c r="J620" s="5"/>
    </row>
    <row r="621" ht="21" customHeight="1">
      <c r="A621" s="3">
        <v>46115</v>
      </c>
      <c r="B621" t="inlineStr" s="4">
        <is>
          <t>星期五</t>
        </is>
      </c>
      <c r="C621" t="inlineStr" s="4">
        <is>
          <t>餐饮</t>
        </is>
      </c>
      <c r="D621" t="inlineStr" s="4">
        <is>
          <t>早餐</t>
        </is>
      </c>
      <c r="E621" s="5"/>
      <c r="F621" s="6"/>
      <c r="G621" s="6"/>
      <c r="H621" s="6">
        <f>IF(AND(F621="",G621=""),"",G621-F621)</f>
      </c>
      <c r="I621" s="4"/>
      <c r="J621" s="5"/>
    </row>
    <row r="622" ht="21" customHeight="1">
      <c r="A622" s="3">
        <v>46115</v>
      </c>
      <c r="B622" t="inlineStr" s="4">
        <is>
          <t>星期五</t>
        </is>
      </c>
      <c r="C622" t="inlineStr" s="4">
        <is>
          <t>餐饮</t>
        </is>
      </c>
      <c r="D622" t="inlineStr" s="4">
        <is>
          <t>中餐</t>
        </is>
      </c>
      <c r="E622" s="5"/>
      <c r="F622" s="6"/>
      <c r="G622" s="6"/>
      <c r="H622" s="6">
        <f>IF(AND(F622="",G622=""),"",G622-F622)</f>
      </c>
      <c r="I622" s="4"/>
      <c r="J622" s="5"/>
    </row>
    <row r="623" ht="21" customHeight="1">
      <c r="A623" s="3">
        <v>46115</v>
      </c>
      <c r="B623" t="inlineStr" s="4">
        <is>
          <t>星期五</t>
        </is>
      </c>
      <c r="C623" t="inlineStr" s="4">
        <is>
          <t>餐饮</t>
        </is>
      </c>
      <c r="D623" t="inlineStr" s="4">
        <is>
          <t>晚餐</t>
        </is>
      </c>
      <c r="E623" s="5"/>
      <c r="F623" s="6"/>
      <c r="G623" s="6"/>
      <c r="H623" s="6">
        <f>IF(AND(F623="",G623=""),"",G623-F623)</f>
      </c>
      <c r="I623" s="4"/>
      <c r="J623" s="5"/>
    </row>
    <row r="624" ht="21" customHeight="1">
      <c r="A624" s="3">
        <v>46115</v>
      </c>
      <c r="B624" t="inlineStr" s="4">
        <is>
          <t>星期五</t>
        </is>
      </c>
      <c r="C624" t="inlineStr" s="4">
        <is>
          <t>奶茶/咖啡</t>
        </is>
      </c>
      <c r="D624" t="inlineStr" s="4">
        <is>
          <t>奶茶/咖啡</t>
        </is>
      </c>
      <c r="E624" s="5"/>
      <c r="F624" s="6"/>
      <c r="G624" s="6"/>
      <c r="H624" s="6">
        <f>IF(AND(F624="",G624=""),"",G624-F624)</f>
      </c>
      <c r="I624" s="4"/>
      <c r="J624" s="5"/>
    </row>
    <row r="625" ht="21" customHeight="1">
      <c r="A625" s="3">
        <v>46115</v>
      </c>
      <c r="B625" t="inlineStr" s="4">
        <is>
          <t>星期五</t>
        </is>
      </c>
      <c r="C625" t="inlineStr" s="4">
        <is>
          <t>其他</t>
        </is>
      </c>
      <c r="D625" t="inlineStr" s="4">
        <is>
          <t>其他</t>
        </is>
      </c>
      <c r="E625" s="5"/>
      <c r="F625" s="6"/>
      <c r="G625" s="6"/>
      <c r="H625" s="6">
        <f>IF(AND(F625="",G625=""),"",G625-F625)</f>
      </c>
      <c r="I625" s="4"/>
      <c r="J625" s="5"/>
    </row>
    <row r="626" ht="21" customHeight="1">
      <c r="A626" s="3">
        <v>46115</v>
      </c>
      <c r="B626" t="inlineStr" s="4">
        <is>
          <t>星期五</t>
        </is>
      </c>
      <c r="C626" t="inlineStr" s="4">
        <is>
          <t>其他</t>
        </is>
      </c>
      <c r="D626" t="inlineStr" s="4">
        <is>
          <t>其他</t>
        </is>
      </c>
      <c r="E626" s="5"/>
      <c r="F626" s="6"/>
      <c r="G626" s="6"/>
      <c r="H626" s="6">
        <f>IF(AND(F626="",G626=""),"",G626-F626)</f>
      </c>
      <c r="I626" s="4"/>
      <c r="J626" s="5"/>
    </row>
    <row r="627" ht="21" customHeight="1">
      <c r="A627" s="3">
        <v>46116</v>
      </c>
      <c r="B627" t="inlineStr" s="4">
        <is>
          <t>星期六</t>
        </is>
      </c>
      <c r="C627" t="inlineStr" s="4">
        <is>
          <t>餐饮</t>
        </is>
      </c>
      <c r="D627" t="inlineStr" s="4">
        <is>
          <t>早餐</t>
        </is>
      </c>
      <c r="E627" s="5"/>
      <c r="F627" s="6"/>
      <c r="G627" s="6"/>
      <c r="H627" s="6">
        <f>IF(AND(F627="",G627=""),"",G627-F627)</f>
      </c>
      <c r="I627" s="4"/>
      <c r="J627" s="5"/>
    </row>
    <row r="628" ht="21" customHeight="1">
      <c r="A628" s="3">
        <v>46116</v>
      </c>
      <c r="B628" t="inlineStr" s="4">
        <is>
          <t>星期六</t>
        </is>
      </c>
      <c r="C628" t="inlineStr" s="4">
        <is>
          <t>餐饮</t>
        </is>
      </c>
      <c r="D628" t="inlineStr" s="4">
        <is>
          <t>中餐</t>
        </is>
      </c>
      <c r="E628" s="5"/>
      <c r="F628" s="6"/>
      <c r="G628" s="6"/>
      <c r="H628" s="6">
        <f>IF(AND(F628="",G628=""),"",G628-F628)</f>
      </c>
      <c r="I628" s="4"/>
      <c r="J628" s="5"/>
    </row>
    <row r="629" ht="21" customHeight="1">
      <c r="A629" s="3">
        <v>46116</v>
      </c>
      <c r="B629" t="inlineStr" s="4">
        <is>
          <t>星期六</t>
        </is>
      </c>
      <c r="C629" t="inlineStr" s="4">
        <is>
          <t>餐饮</t>
        </is>
      </c>
      <c r="D629" t="inlineStr" s="4">
        <is>
          <t>晚餐</t>
        </is>
      </c>
      <c r="E629" s="5"/>
      <c r="F629" s="6"/>
      <c r="G629" s="6"/>
      <c r="H629" s="6">
        <f>IF(AND(F629="",G629=""),"",G629-F629)</f>
      </c>
      <c r="I629" s="4"/>
      <c r="J629" s="5"/>
    </row>
    <row r="630" ht="21" customHeight="1">
      <c r="A630" s="3">
        <v>46116</v>
      </c>
      <c r="B630" t="inlineStr" s="4">
        <is>
          <t>星期六</t>
        </is>
      </c>
      <c r="C630" t="inlineStr" s="4">
        <is>
          <t>奶茶/咖啡</t>
        </is>
      </c>
      <c r="D630" t="inlineStr" s="4">
        <is>
          <t>奶茶/咖啡</t>
        </is>
      </c>
      <c r="E630" s="5"/>
      <c r="F630" s="6"/>
      <c r="G630" s="6"/>
      <c r="H630" s="6">
        <f>IF(AND(F630="",G630=""),"",G630-F630)</f>
      </c>
      <c r="I630" s="4"/>
      <c r="J630" s="5"/>
    </row>
    <row r="631" ht="21" customHeight="1">
      <c r="A631" s="3">
        <v>46116</v>
      </c>
      <c r="B631" t="inlineStr" s="4">
        <is>
          <t>星期六</t>
        </is>
      </c>
      <c r="C631" t="inlineStr" s="4">
        <is>
          <t>其他</t>
        </is>
      </c>
      <c r="D631" t="inlineStr" s="4">
        <is>
          <t>其他</t>
        </is>
      </c>
      <c r="E631" s="5"/>
      <c r="F631" s="6"/>
      <c r="G631" s="6"/>
      <c r="H631" s="6">
        <f>IF(AND(F631="",G631=""),"",G631-F631)</f>
      </c>
      <c r="I631" s="4"/>
      <c r="J631" s="5"/>
    </row>
    <row r="632" ht="21" customHeight="1">
      <c r="A632" s="3">
        <v>46116</v>
      </c>
      <c r="B632" t="inlineStr" s="4">
        <is>
          <t>星期六</t>
        </is>
      </c>
      <c r="C632" t="inlineStr" s="4">
        <is>
          <t>其他</t>
        </is>
      </c>
      <c r="D632" t="inlineStr" s="4">
        <is>
          <t>其他</t>
        </is>
      </c>
      <c r="E632" s="5"/>
      <c r="F632" s="6"/>
      <c r="G632" s="6"/>
      <c r="H632" s="6">
        <f>IF(AND(F632="",G632=""),"",G632-F632)</f>
      </c>
      <c r="I632" s="4"/>
      <c r="J632" s="5"/>
    </row>
    <row r="633" ht="21" customHeight="1">
      <c r="A633" s="3">
        <v>46117</v>
      </c>
      <c r="B633" t="inlineStr" s="4">
        <is>
          <t>星期日</t>
        </is>
      </c>
      <c r="C633" t="inlineStr" s="4">
        <is>
          <t>餐饮</t>
        </is>
      </c>
      <c r="D633" t="inlineStr" s="4">
        <is>
          <t>早餐</t>
        </is>
      </c>
      <c r="E633" s="5"/>
      <c r="F633" s="6"/>
      <c r="G633" s="6"/>
      <c r="H633" s="6">
        <f>IF(AND(F633="",G633=""),"",G633-F633)</f>
      </c>
      <c r="I633" s="4"/>
      <c r="J633" s="5"/>
    </row>
    <row r="634" ht="21" customHeight="1">
      <c r="A634" s="3">
        <v>46117</v>
      </c>
      <c r="B634" t="inlineStr" s="4">
        <is>
          <t>星期日</t>
        </is>
      </c>
      <c r="C634" t="inlineStr" s="4">
        <is>
          <t>餐饮</t>
        </is>
      </c>
      <c r="D634" t="inlineStr" s="4">
        <is>
          <t>中餐</t>
        </is>
      </c>
      <c r="E634" s="5"/>
      <c r="F634" s="6"/>
      <c r="G634" s="6"/>
      <c r="H634" s="6">
        <f>IF(AND(F634="",G634=""),"",G634-F634)</f>
      </c>
      <c r="I634" s="4"/>
      <c r="J634" s="5"/>
    </row>
    <row r="635" ht="21" customHeight="1">
      <c r="A635" s="3">
        <v>46117</v>
      </c>
      <c r="B635" t="inlineStr" s="4">
        <is>
          <t>星期日</t>
        </is>
      </c>
      <c r="C635" t="inlineStr" s="4">
        <is>
          <t>餐饮</t>
        </is>
      </c>
      <c r="D635" t="inlineStr" s="4">
        <is>
          <t>晚餐</t>
        </is>
      </c>
      <c r="E635" s="5"/>
      <c r="F635" s="6"/>
      <c r="G635" s="6"/>
      <c r="H635" s="6">
        <f>IF(AND(F635="",G635=""),"",G635-F635)</f>
      </c>
      <c r="I635" s="4"/>
      <c r="J635" s="5"/>
    </row>
    <row r="636" ht="21" customHeight="1">
      <c r="A636" s="3">
        <v>46117</v>
      </c>
      <c r="B636" t="inlineStr" s="4">
        <is>
          <t>星期日</t>
        </is>
      </c>
      <c r="C636" t="inlineStr" s="4">
        <is>
          <t>奶茶/咖啡</t>
        </is>
      </c>
      <c r="D636" t="inlineStr" s="4">
        <is>
          <t>奶茶/咖啡</t>
        </is>
      </c>
      <c r="E636" s="5"/>
      <c r="F636" s="6"/>
      <c r="G636" s="6"/>
      <c r="H636" s="6">
        <f>IF(AND(F636="",G636=""),"",G636-F636)</f>
      </c>
      <c r="I636" s="4"/>
      <c r="J636" s="5"/>
    </row>
    <row r="637" ht="21" customHeight="1">
      <c r="A637" s="3">
        <v>46117</v>
      </c>
      <c r="B637" t="inlineStr" s="4">
        <is>
          <t>星期日</t>
        </is>
      </c>
      <c r="C637" t="inlineStr" s="4">
        <is>
          <t>其他</t>
        </is>
      </c>
      <c r="D637" t="inlineStr" s="4">
        <is>
          <t>其他</t>
        </is>
      </c>
      <c r="E637" s="5"/>
      <c r="F637" s="6"/>
      <c r="G637" s="6"/>
      <c r="H637" s="6">
        <f>IF(AND(F637="",G637=""),"",G637-F637)</f>
      </c>
      <c r="I637" s="4"/>
      <c r="J637" s="5"/>
    </row>
    <row r="638" ht="21" customHeight="1">
      <c r="A638" s="3">
        <v>46117</v>
      </c>
      <c r="B638" t="inlineStr" s="4">
        <is>
          <t>星期日</t>
        </is>
      </c>
      <c r="C638" t="inlineStr" s="4">
        <is>
          <t>其他</t>
        </is>
      </c>
      <c r="D638" t="inlineStr" s="4">
        <is>
          <t>其他</t>
        </is>
      </c>
      <c r="E638" s="5"/>
      <c r="F638" s="6"/>
      <c r="G638" s="6"/>
      <c r="H638" s="6">
        <f>IF(AND(F638="",G638=""),"",G638-F638)</f>
      </c>
      <c r="I638" s="4"/>
      <c r="J638" s="5"/>
    </row>
    <row r="639" ht="21" customHeight="1">
      <c r="A639" s="3">
        <v>46118</v>
      </c>
      <c r="B639" t="inlineStr" s="4">
        <is>
          <t>星期一</t>
        </is>
      </c>
      <c r="C639" t="inlineStr" s="4">
        <is>
          <t>餐饮</t>
        </is>
      </c>
      <c r="D639" t="inlineStr" s="4">
        <is>
          <t>早餐</t>
        </is>
      </c>
      <c r="E639" s="5"/>
      <c r="F639" s="6"/>
      <c r="G639" s="6"/>
      <c r="H639" s="6">
        <f>IF(AND(F639="",G639=""),"",G639-F639)</f>
      </c>
      <c r="I639" s="4"/>
      <c r="J639" s="5"/>
    </row>
    <row r="640" ht="21" customHeight="1">
      <c r="A640" s="3">
        <v>46118</v>
      </c>
      <c r="B640" t="inlineStr" s="4">
        <is>
          <t>星期一</t>
        </is>
      </c>
      <c r="C640" t="inlineStr" s="4">
        <is>
          <t>餐饮</t>
        </is>
      </c>
      <c r="D640" t="inlineStr" s="4">
        <is>
          <t>中餐</t>
        </is>
      </c>
      <c r="E640" s="5"/>
      <c r="F640" s="6"/>
      <c r="G640" s="6"/>
      <c r="H640" s="6">
        <f>IF(AND(F640="",G640=""),"",G640-F640)</f>
      </c>
      <c r="I640" s="4"/>
      <c r="J640" s="5"/>
    </row>
    <row r="641" ht="21" customHeight="1">
      <c r="A641" s="3">
        <v>46118</v>
      </c>
      <c r="B641" t="inlineStr" s="4">
        <is>
          <t>星期一</t>
        </is>
      </c>
      <c r="C641" t="inlineStr" s="4">
        <is>
          <t>餐饮</t>
        </is>
      </c>
      <c r="D641" t="inlineStr" s="4">
        <is>
          <t>晚餐</t>
        </is>
      </c>
      <c r="E641" s="5"/>
      <c r="F641" s="6"/>
      <c r="G641" s="6"/>
      <c r="H641" s="6">
        <f>IF(AND(F641="",G641=""),"",G641-F641)</f>
      </c>
      <c r="I641" s="4"/>
      <c r="J641" s="5"/>
    </row>
    <row r="642" ht="21" customHeight="1">
      <c r="A642" s="3">
        <v>46118</v>
      </c>
      <c r="B642" t="inlineStr" s="4">
        <is>
          <t>星期一</t>
        </is>
      </c>
      <c r="C642" t="inlineStr" s="4">
        <is>
          <t>奶茶/咖啡</t>
        </is>
      </c>
      <c r="D642" t="inlineStr" s="4">
        <is>
          <t>奶茶/咖啡</t>
        </is>
      </c>
      <c r="E642" s="5"/>
      <c r="F642" s="6"/>
      <c r="G642" s="6"/>
      <c r="H642" s="6">
        <f>IF(AND(F642="",G642=""),"",G642-F642)</f>
      </c>
      <c r="I642" s="4"/>
      <c r="J642" s="5"/>
    </row>
    <row r="643" ht="21" customHeight="1">
      <c r="A643" s="3">
        <v>46118</v>
      </c>
      <c r="B643" t="inlineStr" s="4">
        <is>
          <t>星期一</t>
        </is>
      </c>
      <c r="C643" t="inlineStr" s="4">
        <is>
          <t>其他</t>
        </is>
      </c>
      <c r="D643" t="inlineStr" s="4">
        <is>
          <t>其他</t>
        </is>
      </c>
      <c r="E643" s="5"/>
      <c r="F643" s="6"/>
      <c r="G643" s="6"/>
      <c r="H643" s="6">
        <f>IF(AND(F643="",G643=""),"",G643-F643)</f>
      </c>
      <c r="I643" s="4"/>
      <c r="J643" s="5"/>
    </row>
    <row r="644" ht="21" customHeight="1">
      <c r="A644" s="3">
        <v>46118</v>
      </c>
      <c r="B644" t="inlineStr" s="4">
        <is>
          <t>星期一</t>
        </is>
      </c>
      <c r="C644" t="inlineStr" s="4">
        <is>
          <t>其他</t>
        </is>
      </c>
      <c r="D644" t="inlineStr" s="4">
        <is>
          <t>其他</t>
        </is>
      </c>
      <c r="E644" s="5"/>
      <c r="F644" s="6"/>
      <c r="G644" s="6"/>
      <c r="H644" s="6">
        <f>IF(AND(F644="",G644=""),"",G644-F644)</f>
      </c>
      <c r="I644" s="4"/>
      <c r="J644" s="5"/>
    </row>
    <row r="645" ht="21" customHeight="1">
      <c r="A645" s="3">
        <v>46119</v>
      </c>
      <c r="B645" t="inlineStr" s="4">
        <is>
          <t>星期二</t>
        </is>
      </c>
      <c r="C645" t="inlineStr" s="4">
        <is>
          <t>餐饮</t>
        </is>
      </c>
      <c r="D645" t="inlineStr" s="4">
        <is>
          <t>早餐</t>
        </is>
      </c>
      <c r="E645" s="5"/>
      <c r="F645" s="6"/>
      <c r="G645" s="6"/>
      <c r="H645" s="6">
        <f>IF(AND(F645="",G645=""),"",G645-F645)</f>
      </c>
      <c r="I645" s="4"/>
      <c r="J645" s="5"/>
    </row>
    <row r="646" ht="21" customHeight="1">
      <c r="A646" s="3">
        <v>46119</v>
      </c>
      <c r="B646" t="inlineStr" s="4">
        <is>
          <t>星期二</t>
        </is>
      </c>
      <c r="C646" t="inlineStr" s="4">
        <is>
          <t>餐饮</t>
        </is>
      </c>
      <c r="D646" t="inlineStr" s="4">
        <is>
          <t>中餐</t>
        </is>
      </c>
      <c r="E646" s="5"/>
      <c r="F646" s="6"/>
      <c r="G646" s="6"/>
      <c r="H646" s="6">
        <f>IF(AND(F646="",G646=""),"",G646-F646)</f>
      </c>
      <c r="I646" s="4"/>
      <c r="J646" s="5"/>
    </row>
    <row r="647" ht="21" customHeight="1">
      <c r="A647" s="3">
        <v>46119</v>
      </c>
      <c r="B647" t="inlineStr" s="4">
        <is>
          <t>星期二</t>
        </is>
      </c>
      <c r="C647" t="inlineStr" s="4">
        <is>
          <t>餐饮</t>
        </is>
      </c>
      <c r="D647" t="inlineStr" s="4">
        <is>
          <t>晚餐</t>
        </is>
      </c>
      <c r="E647" s="5"/>
      <c r="F647" s="6"/>
      <c r="G647" s="6"/>
      <c r="H647" s="6">
        <f>IF(AND(F647="",G647=""),"",G647-F647)</f>
      </c>
      <c r="I647" s="4"/>
      <c r="J647" s="5"/>
    </row>
    <row r="648" ht="21" customHeight="1">
      <c r="A648" s="3">
        <v>46119</v>
      </c>
      <c r="B648" t="inlineStr" s="4">
        <is>
          <t>星期二</t>
        </is>
      </c>
      <c r="C648" t="inlineStr" s="4">
        <is>
          <t>奶茶/咖啡</t>
        </is>
      </c>
      <c r="D648" t="inlineStr" s="4">
        <is>
          <t>奶茶/咖啡</t>
        </is>
      </c>
      <c r="E648" s="5"/>
      <c r="F648" s="6"/>
      <c r="G648" s="6"/>
      <c r="H648" s="6">
        <f>IF(AND(F648="",G648=""),"",G648-F648)</f>
      </c>
      <c r="I648" s="4"/>
      <c r="J648" s="5"/>
    </row>
    <row r="649" ht="21" customHeight="1">
      <c r="A649" s="3">
        <v>46119</v>
      </c>
      <c r="B649" t="inlineStr" s="4">
        <is>
          <t>星期二</t>
        </is>
      </c>
      <c r="C649" t="inlineStr" s="4">
        <is>
          <t>其他</t>
        </is>
      </c>
      <c r="D649" t="inlineStr" s="4">
        <is>
          <t>其他</t>
        </is>
      </c>
      <c r="E649" s="5"/>
      <c r="F649" s="6"/>
      <c r="G649" s="6"/>
      <c r="H649" s="6">
        <f>IF(AND(F649="",G649=""),"",G649-F649)</f>
      </c>
      <c r="I649" s="4"/>
      <c r="J649" s="5"/>
    </row>
    <row r="650" ht="21" customHeight="1">
      <c r="A650" s="3">
        <v>46119</v>
      </c>
      <c r="B650" t="inlineStr" s="4">
        <is>
          <t>星期二</t>
        </is>
      </c>
      <c r="C650" t="inlineStr" s="4">
        <is>
          <t>其他</t>
        </is>
      </c>
      <c r="D650" t="inlineStr" s="4">
        <is>
          <t>其他</t>
        </is>
      </c>
      <c r="E650" s="5"/>
      <c r="F650" s="6"/>
      <c r="G650" s="6"/>
      <c r="H650" s="6">
        <f>IF(AND(F650="",G650=""),"",G650-F650)</f>
      </c>
      <c r="I650" s="4"/>
      <c r="J650" s="5"/>
    </row>
    <row r="651" ht="21" customHeight="1">
      <c r="A651" s="3">
        <v>46120</v>
      </c>
      <c r="B651" t="inlineStr" s="4">
        <is>
          <t>星期三</t>
        </is>
      </c>
      <c r="C651" t="inlineStr" s="4">
        <is>
          <t>餐饮</t>
        </is>
      </c>
      <c r="D651" t="inlineStr" s="4">
        <is>
          <t>早餐</t>
        </is>
      </c>
      <c r="E651" s="5"/>
      <c r="F651" s="6"/>
      <c r="G651" s="6"/>
      <c r="H651" s="6">
        <f>IF(AND(F651="",G651=""),"",G651-F651)</f>
      </c>
      <c r="I651" s="4"/>
      <c r="J651" s="5"/>
    </row>
    <row r="652" ht="21" customHeight="1">
      <c r="A652" s="3">
        <v>46120</v>
      </c>
      <c r="B652" t="inlineStr" s="4">
        <is>
          <t>星期三</t>
        </is>
      </c>
      <c r="C652" t="inlineStr" s="4">
        <is>
          <t>餐饮</t>
        </is>
      </c>
      <c r="D652" t="inlineStr" s="4">
        <is>
          <t>中餐</t>
        </is>
      </c>
      <c r="E652" s="5"/>
      <c r="F652" s="6"/>
      <c r="G652" s="6"/>
      <c r="H652" s="6">
        <f>IF(AND(F652="",G652=""),"",G652-F652)</f>
      </c>
      <c r="I652" s="4"/>
      <c r="J652" s="5"/>
    </row>
    <row r="653" ht="21" customHeight="1">
      <c r="A653" s="3">
        <v>46120</v>
      </c>
      <c r="B653" t="inlineStr" s="4">
        <is>
          <t>星期三</t>
        </is>
      </c>
      <c r="C653" t="inlineStr" s="4">
        <is>
          <t>餐饮</t>
        </is>
      </c>
      <c r="D653" t="inlineStr" s="4">
        <is>
          <t>晚餐</t>
        </is>
      </c>
      <c r="E653" s="5"/>
      <c r="F653" s="6"/>
      <c r="G653" s="6"/>
      <c r="H653" s="6">
        <f>IF(AND(F653="",G653=""),"",G653-F653)</f>
      </c>
      <c r="I653" s="4"/>
      <c r="J653" s="5"/>
    </row>
    <row r="654" ht="21" customHeight="1">
      <c r="A654" s="3">
        <v>46120</v>
      </c>
      <c r="B654" t="inlineStr" s="4">
        <is>
          <t>星期三</t>
        </is>
      </c>
      <c r="C654" t="inlineStr" s="4">
        <is>
          <t>奶茶/咖啡</t>
        </is>
      </c>
      <c r="D654" t="inlineStr" s="4">
        <is>
          <t>奶茶/咖啡</t>
        </is>
      </c>
      <c r="E654" s="5"/>
      <c r="F654" s="6"/>
      <c r="G654" s="6"/>
      <c r="H654" s="6">
        <f>IF(AND(F654="",G654=""),"",G654-F654)</f>
      </c>
      <c r="I654" s="4"/>
      <c r="J654" s="5"/>
    </row>
    <row r="655" ht="21" customHeight="1">
      <c r="A655" s="3">
        <v>46120</v>
      </c>
      <c r="B655" t="inlineStr" s="4">
        <is>
          <t>星期三</t>
        </is>
      </c>
      <c r="C655" t="inlineStr" s="4">
        <is>
          <t>其他</t>
        </is>
      </c>
      <c r="D655" t="inlineStr" s="4">
        <is>
          <t>其他</t>
        </is>
      </c>
      <c r="E655" s="5"/>
      <c r="F655" s="6"/>
      <c r="G655" s="6"/>
      <c r="H655" s="6">
        <f>IF(AND(F655="",G655=""),"",G655-F655)</f>
      </c>
      <c r="I655" s="4"/>
      <c r="J655" s="5"/>
    </row>
    <row r="656" ht="21" customHeight="1">
      <c r="A656" s="3">
        <v>46120</v>
      </c>
      <c r="B656" t="inlineStr" s="4">
        <is>
          <t>星期三</t>
        </is>
      </c>
      <c r="C656" t="inlineStr" s="4">
        <is>
          <t>其他</t>
        </is>
      </c>
      <c r="D656" t="inlineStr" s="4">
        <is>
          <t>其他</t>
        </is>
      </c>
      <c r="E656" s="5"/>
      <c r="F656" s="6"/>
      <c r="G656" s="6"/>
      <c r="H656" s="6">
        <f>IF(AND(F656="",G656=""),"",G656-F656)</f>
      </c>
      <c r="I656" s="4"/>
      <c r="J656" s="5"/>
    </row>
    <row r="657" ht="23" customHeight="1">
      <c r="A657" t="inlineStr" s="7">
        <is>
          <t>本周小计</t>
        </is>
      </c>
      <c r="B657" s="7"/>
      <c r="C657" s="7"/>
      <c r="D657" s="7"/>
      <c r="E657" s="7"/>
      <c r="F657" s="8">
        <f>SUMIFS($F:$F,$A:$A,"&gt;="&amp;DATE(2026,4,2),$A:$A,"&lt;="&amp;DATE(2026,4,8))</f>
      </c>
      <c r="G657" s="8">
        <f>SUMIFS($G:$G,$A:$A,"&gt;="&amp;DATE(2026,4,2),$A:$A,"&lt;="&amp;DATE(2026,4,8))</f>
      </c>
      <c r="H657" s="8">
        <f>G657-F657</f>
      </c>
      <c r="I657" s="7"/>
      <c r="J657" s="7"/>
    </row>
    <row r="658" ht="18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8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26" customHeight="1">
      <c r="A660" t="inlineStr" s="2">
        <is>
          <t>2026年4月｜第二周（4月9日 - 4月15日）</t>
        </is>
      </c>
      <c r="B660" s="2"/>
      <c r="C660" s="2"/>
      <c r="D660" s="2"/>
      <c r="E660" s="2"/>
      <c r="F660" s="2"/>
      <c r="G660" s="2"/>
      <c r="H660" s="2"/>
      <c r="I660" s="2"/>
      <c r="J660" s="2"/>
    </row>
    <row r="661" ht="22" customHeight="1">
      <c r="A661" t="inlineStr" s="1">
        <is>
          <t>日期</t>
        </is>
      </c>
      <c r="B661" t="inlineStr" s="1">
        <is>
          <t>星期</t>
        </is>
      </c>
      <c r="C661" t="inlineStr" s="1">
        <is>
          <t>分类</t>
        </is>
      </c>
      <c r="D661" t="inlineStr" s="1">
        <is>
          <t>事项</t>
        </is>
      </c>
      <c r="E661" t="inlineStr" s="1">
        <is>
          <t>详情</t>
        </is>
      </c>
      <c r="F661" t="inlineStr" s="1">
        <is>
          <t>支出金额</t>
        </is>
      </c>
      <c r="G661" t="inlineStr" s="1">
        <is>
          <t>收入金额</t>
        </is>
      </c>
      <c r="H661" t="inlineStr" s="1">
        <is>
          <t>当笔净额</t>
        </is>
      </c>
      <c r="I661" t="inlineStr" s="1">
        <is>
          <t>支付方式</t>
        </is>
      </c>
      <c r="J661" t="inlineStr" s="1">
        <is>
          <t>备注</t>
        </is>
      </c>
    </row>
    <row r="662" ht="21" customHeight="1">
      <c r="A662" s="3">
        <v>46121</v>
      </c>
      <c r="B662" t="inlineStr" s="4">
        <is>
          <t>星期四</t>
        </is>
      </c>
      <c r="C662" t="inlineStr" s="4">
        <is>
          <t>餐饮</t>
        </is>
      </c>
      <c r="D662" t="inlineStr" s="4">
        <is>
          <t>早餐</t>
        </is>
      </c>
      <c r="E662" s="5"/>
      <c r="F662" s="6"/>
      <c r="G662" s="6"/>
      <c r="H662" s="6">
        <f>IF(AND(F662="",G662=""),"",G662-F662)</f>
      </c>
      <c r="I662" s="4"/>
      <c r="J662" s="5"/>
    </row>
    <row r="663" ht="21" customHeight="1">
      <c r="A663" s="3">
        <v>46121</v>
      </c>
      <c r="B663" t="inlineStr" s="4">
        <is>
          <t>星期四</t>
        </is>
      </c>
      <c r="C663" t="inlineStr" s="4">
        <is>
          <t>餐饮</t>
        </is>
      </c>
      <c r="D663" t="inlineStr" s="4">
        <is>
          <t>中餐</t>
        </is>
      </c>
      <c r="E663" s="5"/>
      <c r="F663" s="6"/>
      <c r="G663" s="6"/>
      <c r="H663" s="6">
        <f>IF(AND(F663="",G663=""),"",G663-F663)</f>
      </c>
      <c r="I663" s="4"/>
      <c r="J663" s="5"/>
    </row>
    <row r="664" ht="21" customHeight="1">
      <c r="A664" s="3">
        <v>46121</v>
      </c>
      <c r="B664" t="inlineStr" s="4">
        <is>
          <t>星期四</t>
        </is>
      </c>
      <c r="C664" t="inlineStr" s="4">
        <is>
          <t>餐饮</t>
        </is>
      </c>
      <c r="D664" t="inlineStr" s="4">
        <is>
          <t>晚餐</t>
        </is>
      </c>
      <c r="E664" s="5"/>
      <c r="F664" s="6"/>
      <c r="G664" s="6"/>
      <c r="H664" s="6">
        <f>IF(AND(F664="",G664=""),"",G664-F664)</f>
      </c>
      <c r="I664" s="4"/>
      <c r="J664" s="5"/>
    </row>
    <row r="665" ht="21" customHeight="1">
      <c r="A665" s="3">
        <v>46121</v>
      </c>
      <c r="B665" t="inlineStr" s="4">
        <is>
          <t>星期四</t>
        </is>
      </c>
      <c r="C665" t="inlineStr" s="4">
        <is>
          <t>奶茶/咖啡</t>
        </is>
      </c>
      <c r="D665" t="inlineStr" s="4">
        <is>
          <t>奶茶/咖啡</t>
        </is>
      </c>
      <c r="E665" s="5"/>
      <c r="F665" s="6"/>
      <c r="G665" s="6"/>
      <c r="H665" s="6">
        <f>IF(AND(F665="",G665=""),"",G665-F665)</f>
      </c>
      <c r="I665" s="4"/>
      <c r="J665" s="5"/>
    </row>
    <row r="666" ht="21" customHeight="1">
      <c r="A666" s="3">
        <v>46121</v>
      </c>
      <c r="B666" t="inlineStr" s="4">
        <is>
          <t>星期四</t>
        </is>
      </c>
      <c r="C666" t="inlineStr" s="4">
        <is>
          <t>其他</t>
        </is>
      </c>
      <c r="D666" t="inlineStr" s="4">
        <is>
          <t>其他</t>
        </is>
      </c>
      <c r="E666" s="5"/>
      <c r="F666" s="6"/>
      <c r="G666" s="6"/>
      <c r="H666" s="6">
        <f>IF(AND(F666="",G666=""),"",G666-F666)</f>
      </c>
      <c r="I666" s="4"/>
      <c r="J666" s="5"/>
    </row>
    <row r="667" ht="21" customHeight="1">
      <c r="A667" s="3">
        <v>46121</v>
      </c>
      <c r="B667" t="inlineStr" s="4">
        <is>
          <t>星期四</t>
        </is>
      </c>
      <c r="C667" t="inlineStr" s="4">
        <is>
          <t>其他</t>
        </is>
      </c>
      <c r="D667" t="inlineStr" s="4">
        <is>
          <t>其他</t>
        </is>
      </c>
      <c r="E667" s="5"/>
      <c r="F667" s="6"/>
      <c r="G667" s="6"/>
      <c r="H667" s="6">
        <f>IF(AND(F667="",G667=""),"",G667-F667)</f>
      </c>
      <c r="I667" s="4"/>
      <c r="J667" s="5"/>
    </row>
    <row r="668" ht="21" customHeight="1">
      <c r="A668" s="3">
        <v>46122</v>
      </c>
      <c r="B668" t="inlineStr" s="4">
        <is>
          <t>星期五</t>
        </is>
      </c>
      <c r="C668" t="inlineStr" s="4">
        <is>
          <t>餐饮</t>
        </is>
      </c>
      <c r="D668" t="inlineStr" s="4">
        <is>
          <t>早餐</t>
        </is>
      </c>
      <c r="E668" s="5"/>
      <c r="F668" s="6"/>
      <c r="G668" s="6"/>
      <c r="H668" s="6">
        <f>IF(AND(F668="",G668=""),"",G668-F668)</f>
      </c>
      <c r="I668" s="4"/>
      <c r="J668" s="5"/>
    </row>
    <row r="669" ht="21" customHeight="1">
      <c r="A669" s="3">
        <v>46122</v>
      </c>
      <c r="B669" t="inlineStr" s="4">
        <is>
          <t>星期五</t>
        </is>
      </c>
      <c r="C669" t="inlineStr" s="4">
        <is>
          <t>餐饮</t>
        </is>
      </c>
      <c r="D669" t="inlineStr" s="4">
        <is>
          <t>中餐</t>
        </is>
      </c>
      <c r="E669" s="5"/>
      <c r="F669" s="6"/>
      <c r="G669" s="6"/>
      <c r="H669" s="6">
        <f>IF(AND(F669="",G669=""),"",G669-F669)</f>
      </c>
      <c r="I669" s="4"/>
      <c r="J669" s="5"/>
    </row>
    <row r="670" ht="21" customHeight="1">
      <c r="A670" s="3">
        <v>46122</v>
      </c>
      <c r="B670" t="inlineStr" s="4">
        <is>
          <t>星期五</t>
        </is>
      </c>
      <c r="C670" t="inlineStr" s="4">
        <is>
          <t>餐饮</t>
        </is>
      </c>
      <c r="D670" t="inlineStr" s="4">
        <is>
          <t>晚餐</t>
        </is>
      </c>
      <c r="E670" s="5"/>
      <c r="F670" s="6"/>
      <c r="G670" s="6"/>
      <c r="H670" s="6">
        <f>IF(AND(F670="",G670=""),"",G670-F670)</f>
      </c>
      <c r="I670" s="4"/>
      <c r="J670" s="5"/>
    </row>
    <row r="671" ht="21" customHeight="1">
      <c r="A671" s="3">
        <v>46122</v>
      </c>
      <c r="B671" t="inlineStr" s="4">
        <is>
          <t>星期五</t>
        </is>
      </c>
      <c r="C671" t="inlineStr" s="4">
        <is>
          <t>奶茶/咖啡</t>
        </is>
      </c>
      <c r="D671" t="inlineStr" s="4">
        <is>
          <t>奶茶/咖啡</t>
        </is>
      </c>
      <c r="E671" s="5"/>
      <c r="F671" s="6"/>
      <c r="G671" s="6"/>
      <c r="H671" s="6">
        <f>IF(AND(F671="",G671=""),"",G671-F671)</f>
      </c>
      <c r="I671" s="4"/>
      <c r="J671" s="5"/>
    </row>
    <row r="672" ht="21" customHeight="1">
      <c r="A672" s="3">
        <v>46122</v>
      </c>
      <c r="B672" t="inlineStr" s="4">
        <is>
          <t>星期五</t>
        </is>
      </c>
      <c r="C672" t="inlineStr" s="4">
        <is>
          <t>其他</t>
        </is>
      </c>
      <c r="D672" t="inlineStr" s="4">
        <is>
          <t>其他</t>
        </is>
      </c>
      <c r="E672" s="5"/>
      <c r="F672" s="6"/>
      <c r="G672" s="6"/>
      <c r="H672" s="6">
        <f>IF(AND(F672="",G672=""),"",G672-F672)</f>
      </c>
      <c r="I672" s="4"/>
      <c r="J672" s="5"/>
    </row>
    <row r="673" ht="21" customHeight="1">
      <c r="A673" s="3">
        <v>46122</v>
      </c>
      <c r="B673" t="inlineStr" s="4">
        <is>
          <t>星期五</t>
        </is>
      </c>
      <c r="C673" t="inlineStr" s="4">
        <is>
          <t>其他</t>
        </is>
      </c>
      <c r="D673" t="inlineStr" s="4">
        <is>
          <t>其他</t>
        </is>
      </c>
      <c r="E673" s="5"/>
      <c r="F673" s="6"/>
      <c r="G673" s="6"/>
      <c r="H673" s="6">
        <f>IF(AND(F673="",G673=""),"",G673-F673)</f>
      </c>
      <c r="I673" s="4"/>
      <c r="J673" s="5"/>
    </row>
    <row r="674" ht="21" customHeight="1">
      <c r="A674" s="3">
        <v>46123</v>
      </c>
      <c r="B674" t="inlineStr" s="4">
        <is>
          <t>星期六</t>
        </is>
      </c>
      <c r="C674" t="inlineStr" s="4">
        <is>
          <t>餐饮</t>
        </is>
      </c>
      <c r="D674" t="inlineStr" s="4">
        <is>
          <t>早餐</t>
        </is>
      </c>
      <c r="E674" s="5"/>
      <c r="F674" s="6"/>
      <c r="G674" s="6"/>
      <c r="H674" s="6">
        <f>IF(AND(F674="",G674=""),"",G674-F674)</f>
      </c>
      <c r="I674" s="4"/>
      <c r="J674" s="5"/>
    </row>
    <row r="675" ht="21" customHeight="1">
      <c r="A675" s="3">
        <v>46123</v>
      </c>
      <c r="B675" t="inlineStr" s="4">
        <is>
          <t>星期六</t>
        </is>
      </c>
      <c r="C675" t="inlineStr" s="4">
        <is>
          <t>餐饮</t>
        </is>
      </c>
      <c r="D675" t="inlineStr" s="4">
        <is>
          <t>中餐</t>
        </is>
      </c>
      <c r="E675" s="5"/>
      <c r="F675" s="6"/>
      <c r="G675" s="6"/>
      <c r="H675" s="6">
        <f>IF(AND(F675="",G675=""),"",G675-F675)</f>
      </c>
      <c r="I675" s="4"/>
      <c r="J675" s="5"/>
    </row>
    <row r="676" ht="21" customHeight="1">
      <c r="A676" s="3">
        <v>46123</v>
      </c>
      <c r="B676" t="inlineStr" s="4">
        <is>
          <t>星期六</t>
        </is>
      </c>
      <c r="C676" t="inlineStr" s="4">
        <is>
          <t>餐饮</t>
        </is>
      </c>
      <c r="D676" t="inlineStr" s="4">
        <is>
          <t>晚餐</t>
        </is>
      </c>
      <c r="E676" s="5"/>
      <c r="F676" s="6"/>
      <c r="G676" s="6"/>
      <c r="H676" s="6">
        <f>IF(AND(F676="",G676=""),"",G676-F676)</f>
      </c>
      <c r="I676" s="4"/>
      <c r="J676" s="5"/>
    </row>
    <row r="677" ht="21" customHeight="1">
      <c r="A677" s="3">
        <v>46123</v>
      </c>
      <c r="B677" t="inlineStr" s="4">
        <is>
          <t>星期六</t>
        </is>
      </c>
      <c r="C677" t="inlineStr" s="4">
        <is>
          <t>奶茶/咖啡</t>
        </is>
      </c>
      <c r="D677" t="inlineStr" s="4">
        <is>
          <t>奶茶/咖啡</t>
        </is>
      </c>
      <c r="E677" s="5"/>
      <c r="F677" s="6"/>
      <c r="G677" s="6"/>
      <c r="H677" s="6">
        <f>IF(AND(F677="",G677=""),"",G677-F677)</f>
      </c>
      <c r="I677" s="4"/>
      <c r="J677" s="5"/>
    </row>
    <row r="678" ht="21" customHeight="1">
      <c r="A678" s="3">
        <v>46123</v>
      </c>
      <c r="B678" t="inlineStr" s="4">
        <is>
          <t>星期六</t>
        </is>
      </c>
      <c r="C678" t="inlineStr" s="4">
        <is>
          <t>其他</t>
        </is>
      </c>
      <c r="D678" t="inlineStr" s="4">
        <is>
          <t>其他</t>
        </is>
      </c>
      <c r="E678" s="5"/>
      <c r="F678" s="6"/>
      <c r="G678" s="6"/>
      <c r="H678" s="6">
        <f>IF(AND(F678="",G678=""),"",G678-F678)</f>
      </c>
      <c r="I678" s="4"/>
      <c r="J678" s="5"/>
    </row>
    <row r="679" ht="21" customHeight="1">
      <c r="A679" s="3">
        <v>46123</v>
      </c>
      <c r="B679" t="inlineStr" s="4">
        <is>
          <t>星期六</t>
        </is>
      </c>
      <c r="C679" t="inlineStr" s="4">
        <is>
          <t>其他</t>
        </is>
      </c>
      <c r="D679" t="inlineStr" s="4">
        <is>
          <t>其他</t>
        </is>
      </c>
      <c r="E679" s="5"/>
      <c r="F679" s="6"/>
      <c r="G679" s="6"/>
      <c r="H679" s="6">
        <f>IF(AND(F679="",G679=""),"",G679-F679)</f>
      </c>
      <c r="I679" s="4"/>
      <c r="J679" s="5"/>
    </row>
    <row r="680" ht="21" customHeight="1">
      <c r="A680" s="3">
        <v>46124</v>
      </c>
      <c r="B680" t="inlineStr" s="4">
        <is>
          <t>星期日</t>
        </is>
      </c>
      <c r="C680" t="inlineStr" s="4">
        <is>
          <t>餐饮</t>
        </is>
      </c>
      <c r="D680" t="inlineStr" s="4">
        <is>
          <t>早餐</t>
        </is>
      </c>
      <c r="E680" s="5"/>
      <c r="F680" s="6"/>
      <c r="G680" s="6"/>
      <c r="H680" s="6">
        <f>IF(AND(F680="",G680=""),"",G680-F680)</f>
      </c>
      <c r="I680" s="4"/>
      <c r="J680" s="5"/>
    </row>
    <row r="681" ht="21" customHeight="1">
      <c r="A681" s="3">
        <v>46124</v>
      </c>
      <c r="B681" t="inlineStr" s="4">
        <is>
          <t>星期日</t>
        </is>
      </c>
      <c r="C681" t="inlineStr" s="4">
        <is>
          <t>餐饮</t>
        </is>
      </c>
      <c r="D681" t="inlineStr" s="4">
        <is>
          <t>中餐</t>
        </is>
      </c>
      <c r="E681" s="5"/>
      <c r="F681" s="6"/>
      <c r="G681" s="6"/>
      <c r="H681" s="6">
        <f>IF(AND(F681="",G681=""),"",G681-F681)</f>
      </c>
      <c r="I681" s="4"/>
      <c r="J681" s="5"/>
    </row>
    <row r="682" ht="21" customHeight="1">
      <c r="A682" s="3">
        <v>46124</v>
      </c>
      <c r="B682" t="inlineStr" s="4">
        <is>
          <t>星期日</t>
        </is>
      </c>
      <c r="C682" t="inlineStr" s="4">
        <is>
          <t>餐饮</t>
        </is>
      </c>
      <c r="D682" t="inlineStr" s="4">
        <is>
          <t>晚餐</t>
        </is>
      </c>
      <c r="E682" s="5"/>
      <c r="F682" s="6"/>
      <c r="G682" s="6"/>
      <c r="H682" s="6">
        <f>IF(AND(F682="",G682=""),"",G682-F682)</f>
      </c>
      <c r="I682" s="4"/>
      <c r="J682" s="5"/>
    </row>
    <row r="683" ht="21" customHeight="1">
      <c r="A683" s="3">
        <v>46124</v>
      </c>
      <c r="B683" t="inlineStr" s="4">
        <is>
          <t>星期日</t>
        </is>
      </c>
      <c r="C683" t="inlineStr" s="4">
        <is>
          <t>奶茶/咖啡</t>
        </is>
      </c>
      <c r="D683" t="inlineStr" s="4">
        <is>
          <t>奶茶/咖啡</t>
        </is>
      </c>
      <c r="E683" s="5"/>
      <c r="F683" s="6"/>
      <c r="G683" s="6"/>
      <c r="H683" s="6">
        <f>IF(AND(F683="",G683=""),"",G683-F683)</f>
      </c>
      <c r="I683" s="4"/>
      <c r="J683" s="5"/>
    </row>
    <row r="684" ht="21" customHeight="1">
      <c r="A684" s="3">
        <v>46124</v>
      </c>
      <c r="B684" t="inlineStr" s="4">
        <is>
          <t>星期日</t>
        </is>
      </c>
      <c r="C684" t="inlineStr" s="4">
        <is>
          <t>其他</t>
        </is>
      </c>
      <c r="D684" t="inlineStr" s="4">
        <is>
          <t>其他</t>
        </is>
      </c>
      <c r="E684" s="5"/>
      <c r="F684" s="6"/>
      <c r="G684" s="6"/>
      <c r="H684" s="6">
        <f>IF(AND(F684="",G684=""),"",G684-F684)</f>
      </c>
      <c r="I684" s="4"/>
      <c r="J684" s="5"/>
    </row>
    <row r="685" ht="21" customHeight="1">
      <c r="A685" s="3">
        <v>46124</v>
      </c>
      <c r="B685" t="inlineStr" s="4">
        <is>
          <t>星期日</t>
        </is>
      </c>
      <c r="C685" t="inlineStr" s="4">
        <is>
          <t>其他</t>
        </is>
      </c>
      <c r="D685" t="inlineStr" s="4">
        <is>
          <t>其他</t>
        </is>
      </c>
      <c r="E685" s="5"/>
      <c r="F685" s="6"/>
      <c r="G685" s="6"/>
      <c r="H685" s="6">
        <f>IF(AND(F685="",G685=""),"",G685-F685)</f>
      </c>
      <c r="I685" s="4"/>
      <c r="J685" s="5"/>
    </row>
    <row r="686" ht="21" customHeight="1">
      <c r="A686" s="3">
        <v>46125</v>
      </c>
      <c r="B686" t="inlineStr" s="4">
        <is>
          <t>星期一</t>
        </is>
      </c>
      <c r="C686" t="inlineStr" s="4">
        <is>
          <t>餐饮</t>
        </is>
      </c>
      <c r="D686" t="inlineStr" s="4">
        <is>
          <t>早餐</t>
        </is>
      </c>
      <c r="E686" s="5"/>
      <c r="F686" s="6"/>
      <c r="G686" s="6"/>
      <c r="H686" s="6">
        <f>IF(AND(F686="",G686=""),"",G686-F686)</f>
      </c>
      <c r="I686" s="4"/>
      <c r="J686" s="5"/>
    </row>
    <row r="687" ht="21" customHeight="1">
      <c r="A687" s="3">
        <v>46125</v>
      </c>
      <c r="B687" t="inlineStr" s="4">
        <is>
          <t>星期一</t>
        </is>
      </c>
      <c r="C687" t="inlineStr" s="4">
        <is>
          <t>餐饮</t>
        </is>
      </c>
      <c r="D687" t="inlineStr" s="4">
        <is>
          <t>中餐</t>
        </is>
      </c>
      <c r="E687" s="5"/>
      <c r="F687" s="6"/>
      <c r="G687" s="6"/>
      <c r="H687" s="6">
        <f>IF(AND(F687="",G687=""),"",G687-F687)</f>
      </c>
      <c r="I687" s="4"/>
      <c r="J687" s="5"/>
    </row>
    <row r="688" ht="21" customHeight="1">
      <c r="A688" s="3">
        <v>46125</v>
      </c>
      <c r="B688" t="inlineStr" s="4">
        <is>
          <t>星期一</t>
        </is>
      </c>
      <c r="C688" t="inlineStr" s="4">
        <is>
          <t>餐饮</t>
        </is>
      </c>
      <c r="D688" t="inlineStr" s="4">
        <is>
          <t>晚餐</t>
        </is>
      </c>
      <c r="E688" s="5"/>
      <c r="F688" s="6"/>
      <c r="G688" s="6"/>
      <c r="H688" s="6">
        <f>IF(AND(F688="",G688=""),"",G688-F688)</f>
      </c>
      <c r="I688" s="4"/>
      <c r="J688" s="5"/>
    </row>
    <row r="689" ht="21" customHeight="1">
      <c r="A689" s="3">
        <v>46125</v>
      </c>
      <c r="B689" t="inlineStr" s="4">
        <is>
          <t>星期一</t>
        </is>
      </c>
      <c r="C689" t="inlineStr" s="4">
        <is>
          <t>奶茶/咖啡</t>
        </is>
      </c>
      <c r="D689" t="inlineStr" s="4">
        <is>
          <t>奶茶/咖啡</t>
        </is>
      </c>
      <c r="E689" s="5"/>
      <c r="F689" s="6"/>
      <c r="G689" s="6"/>
      <c r="H689" s="6">
        <f>IF(AND(F689="",G689=""),"",G689-F689)</f>
      </c>
      <c r="I689" s="4"/>
      <c r="J689" s="5"/>
    </row>
    <row r="690" ht="21" customHeight="1">
      <c r="A690" s="3">
        <v>46125</v>
      </c>
      <c r="B690" t="inlineStr" s="4">
        <is>
          <t>星期一</t>
        </is>
      </c>
      <c r="C690" t="inlineStr" s="4">
        <is>
          <t>其他</t>
        </is>
      </c>
      <c r="D690" t="inlineStr" s="4">
        <is>
          <t>其他</t>
        </is>
      </c>
      <c r="E690" s="5"/>
      <c r="F690" s="6"/>
      <c r="G690" s="6"/>
      <c r="H690" s="6">
        <f>IF(AND(F690="",G690=""),"",G690-F690)</f>
      </c>
      <c r="I690" s="4"/>
      <c r="J690" s="5"/>
    </row>
    <row r="691" ht="21" customHeight="1">
      <c r="A691" s="3">
        <v>46125</v>
      </c>
      <c r="B691" t="inlineStr" s="4">
        <is>
          <t>星期一</t>
        </is>
      </c>
      <c r="C691" t="inlineStr" s="4">
        <is>
          <t>其他</t>
        </is>
      </c>
      <c r="D691" t="inlineStr" s="4">
        <is>
          <t>其他</t>
        </is>
      </c>
      <c r="E691" s="5"/>
      <c r="F691" s="6"/>
      <c r="G691" s="6"/>
      <c r="H691" s="6">
        <f>IF(AND(F691="",G691=""),"",G691-F691)</f>
      </c>
      <c r="I691" s="4"/>
      <c r="J691" s="5"/>
    </row>
    <row r="692" ht="21" customHeight="1">
      <c r="A692" s="3">
        <v>46126</v>
      </c>
      <c r="B692" t="inlineStr" s="4">
        <is>
          <t>星期二</t>
        </is>
      </c>
      <c r="C692" t="inlineStr" s="4">
        <is>
          <t>餐饮</t>
        </is>
      </c>
      <c r="D692" t="inlineStr" s="4">
        <is>
          <t>早餐</t>
        </is>
      </c>
      <c r="E692" s="5"/>
      <c r="F692" s="6"/>
      <c r="G692" s="6"/>
      <c r="H692" s="6">
        <f>IF(AND(F692="",G692=""),"",G692-F692)</f>
      </c>
      <c r="I692" s="4"/>
      <c r="J692" s="5"/>
    </row>
    <row r="693" ht="21" customHeight="1">
      <c r="A693" s="3">
        <v>46126</v>
      </c>
      <c r="B693" t="inlineStr" s="4">
        <is>
          <t>星期二</t>
        </is>
      </c>
      <c r="C693" t="inlineStr" s="4">
        <is>
          <t>餐饮</t>
        </is>
      </c>
      <c r="D693" t="inlineStr" s="4">
        <is>
          <t>中餐</t>
        </is>
      </c>
      <c r="E693" s="5"/>
      <c r="F693" s="6"/>
      <c r="G693" s="6"/>
      <c r="H693" s="6">
        <f>IF(AND(F693="",G693=""),"",G693-F693)</f>
      </c>
      <c r="I693" s="4"/>
      <c r="J693" s="5"/>
    </row>
    <row r="694" ht="21" customHeight="1">
      <c r="A694" s="3">
        <v>46126</v>
      </c>
      <c r="B694" t="inlineStr" s="4">
        <is>
          <t>星期二</t>
        </is>
      </c>
      <c r="C694" t="inlineStr" s="4">
        <is>
          <t>餐饮</t>
        </is>
      </c>
      <c r="D694" t="inlineStr" s="4">
        <is>
          <t>晚餐</t>
        </is>
      </c>
      <c r="E694" s="5"/>
      <c r="F694" s="6"/>
      <c r="G694" s="6"/>
      <c r="H694" s="6">
        <f>IF(AND(F694="",G694=""),"",G694-F694)</f>
      </c>
      <c r="I694" s="4"/>
      <c r="J694" s="5"/>
    </row>
    <row r="695" ht="21" customHeight="1">
      <c r="A695" s="3">
        <v>46126</v>
      </c>
      <c r="B695" t="inlineStr" s="4">
        <is>
          <t>星期二</t>
        </is>
      </c>
      <c r="C695" t="inlineStr" s="4">
        <is>
          <t>奶茶/咖啡</t>
        </is>
      </c>
      <c r="D695" t="inlineStr" s="4">
        <is>
          <t>奶茶/咖啡</t>
        </is>
      </c>
      <c r="E695" s="5"/>
      <c r="F695" s="6"/>
      <c r="G695" s="6"/>
      <c r="H695" s="6">
        <f>IF(AND(F695="",G695=""),"",G695-F695)</f>
      </c>
      <c r="I695" s="4"/>
      <c r="J695" s="5"/>
    </row>
    <row r="696" ht="21" customHeight="1">
      <c r="A696" s="3">
        <v>46126</v>
      </c>
      <c r="B696" t="inlineStr" s="4">
        <is>
          <t>星期二</t>
        </is>
      </c>
      <c r="C696" t="inlineStr" s="4">
        <is>
          <t>其他</t>
        </is>
      </c>
      <c r="D696" t="inlineStr" s="4">
        <is>
          <t>其他</t>
        </is>
      </c>
      <c r="E696" s="5"/>
      <c r="F696" s="6"/>
      <c r="G696" s="6"/>
      <c r="H696" s="6">
        <f>IF(AND(F696="",G696=""),"",G696-F696)</f>
      </c>
      <c r="I696" s="4"/>
      <c r="J696" s="5"/>
    </row>
    <row r="697" ht="21" customHeight="1">
      <c r="A697" s="3">
        <v>46126</v>
      </c>
      <c r="B697" t="inlineStr" s="4">
        <is>
          <t>星期二</t>
        </is>
      </c>
      <c r="C697" t="inlineStr" s="4">
        <is>
          <t>其他</t>
        </is>
      </c>
      <c r="D697" t="inlineStr" s="4">
        <is>
          <t>其他</t>
        </is>
      </c>
      <c r="E697" s="5"/>
      <c r="F697" s="6"/>
      <c r="G697" s="6"/>
      <c r="H697" s="6">
        <f>IF(AND(F697="",G697=""),"",G697-F697)</f>
      </c>
      <c r="I697" s="4"/>
      <c r="J697" s="5"/>
    </row>
    <row r="698" ht="21" customHeight="1">
      <c r="A698" s="3">
        <v>46127</v>
      </c>
      <c r="B698" t="inlineStr" s="4">
        <is>
          <t>星期三</t>
        </is>
      </c>
      <c r="C698" t="inlineStr" s="4">
        <is>
          <t>餐饮</t>
        </is>
      </c>
      <c r="D698" t="inlineStr" s="4">
        <is>
          <t>早餐</t>
        </is>
      </c>
      <c r="E698" s="5"/>
      <c r="F698" s="6"/>
      <c r="G698" s="6"/>
      <c r="H698" s="6">
        <f>IF(AND(F698="",G698=""),"",G698-F698)</f>
      </c>
      <c r="I698" s="4"/>
      <c r="J698" s="5"/>
    </row>
    <row r="699" ht="21" customHeight="1">
      <c r="A699" s="3">
        <v>46127</v>
      </c>
      <c r="B699" t="inlineStr" s="4">
        <is>
          <t>星期三</t>
        </is>
      </c>
      <c r="C699" t="inlineStr" s="4">
        <is>
          <t>餐饮</t>
        </is>
      </c>
      <c r="D699" t="inlineStr" s="4">
        <is>
          <t>中餐</t>
        </is>
      </c>
      <c r="E699" s="5"/>
      <c r="F699" s="6"/>
      <c r="G699" s="6"/>
      <c r="H699" s="6">
        <f>IF(AND(F699="",G699=""),"",G699-F699)</f>
      </c>
      <c r="I699" s="4"/>
      <c r="J699" s="5"/>
    </row>
    <row r="700" ht="21" customHeight="1">
      <c r="A700" s="3">
        <v>46127</v>
      </c>
      <c r="B700" t="inlineStr" s="4">
        <is>
          <t>星期三</t>
        </is>
      </c>
      <c r="C700" t="inlineStr" s="4">
        <is>
          <t>餐饮</t>
        </is>
      </c>
      <c r="D700" t="inlineStr" s="4">
        <is>
          <t>晚餐</t>
        </is>
      </c>
      <c r="E700" s="5"/>
      <c r="F700" s="6"/>
      <c r="G700" s="6"/>
      <c r="H700" s="6">
        <f>IF(AND(F700="",G700=""),"",G700-F700)</f>
      </c>
      <c r="I700" s="4"/>
      <c r="J700" s="5"/>
    </row>
    <row r="701" ht="21" customHeight="1">
      <c r="A701" s="3">
        <v>46127</v>
      </c>
      <c r="B701" t="inlineStr" s="4">
        <is>
          <t>星期三</t>
        </is>
      </c>
      <c r="C701" t="inlineStr" s="4">
        <is>
          <t>奶茶/咖啡</t>
        </is>
      </c>
      <c r="D701" t="inlineStr" s="4">
        <is>
          <t>奶茶/咖啡</t>
        </is>
      </c>
      <c r="E701" s="5"/>
      <c r="F701" s="6"/>
      <c r="G701" s="6"/>
      <c r="H701" s="6">
        <f>IF(AND(F701="",G701=""),"",G701-F701)</f>
      </c>
      <c r="I701" s="4"/>
      <c r="J701" s="5"/>
    </row>
    <row r="702" ht="21" customHeight="1">
      <c r="A702" s="3">
        <v>46127</v>
      </c>
      <c r="B702" t="inlineStr" s="4">
        <is>
          <t>星期三</t>
        </is>
      </c>
      <c r="C702" t="inlineStr" s="4">
        <is>
          <t>其他</t>
        </is>
      </c>
      <c r="D702" t="inlineStr" s="4">
        <is>
          <t>其他</t>
        </is>
      </c>
      <c r="E702" s="5"/>
      <c r="F702" s="6"/>
      <c r="G702" s="6"/>
      <c r="H702" s="6">
        <f>IF(AND(F702="",G702=""),"",G702-F702)</f>
      </c>
      <c r="I702" s="4"/>
      <c r="J702" s="5"/>
    </row>
    <row r="703" ht="21" customHeight="1">
      <c r="A703" s="3">
        <v>46127</v>
      </c>
      <c r="B703" t="inlineStr" s="4">
        <is>
          <t>星期三</t>
        </is>
      </c>
      <c r="C703" t="inlineStr" s="4">
        <is>
          <t>其他</t>
        </is>
      </c>
      <c r="D703" t="inlineStr" s="4">
        <is>
          <t>其他</t>
        </is>
      </c>
      <c r="E703" s="5"/>
      <c r="F703" s="6"/>
      <c r="G703" s="6"/>
      <c r="H703" s="6">
        <f>IF(AND(F703="",G703=""),"",G703-F703)</f>
      </c>
      <c r="I703" s="4"/>
      <c r="J703" s="5"/>
    </row>
    <row r="704" ht="23" customHeight="1">
      <c r="A704" t="inlineStr" s="7">
        <is>
          <t>本周小计</t>
        </is>
      </c>
      <c r="B704" s="7"/>
      <c r="C704" s="7"/>
      <c r="D704" s="7"/>
      <c r="E704" s="7"/>
      <c r="F704" s="8">
        <f>SUMIFS($F:$F,$A:$A,"&gt;="&amp;DATE(2026,4,9),$A:$A,"&lt;="&amp;DATE(2026,4,15))</f>
      </c>
      <c r="G704" s="8">
        <f>SUMIFS($G:$G,$A:$A,"&gt;="&amp;DATE(2026,4,9),$A:$A,"&lt;="&amp;DATE(2026,4,15))</f>
      </c>
      <c r="H704" s="8">
        <f>G704-F704</f>
      </c>
      <c r="I704" s="7"/>
      <c r="J704" s="7"/>
    </row>
    <row r="705" ht="18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8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26" customHeight="1">
      <c r="A707" t="inlineStr" s="2">
        <is>
          <t>2026年4月｜第三周（4月16日 - 4月22日）</t>
        </is>
      </c>
      <c r="B707" s="2"/>
      <c r="C707" s="2"/>
      <c r="D707" s="2"/>
      <c r="E707" s="2"/>
      <c r="F707" s="2"/>
      <c r="G707" s="2"/>
      <c r="H707" s="2"/>
      <c r="I707" s="2"/>
      <c r="J707" s="2"/>
    </row>
    <row r="708" ht="22" customHeight="1">
      <c r="A708" t="inlineStr" s="1">
        <is>
          <t>日期</t>
        </is>
      </c>
      <c r="B708" t="inlineStr" s="1">
        <is>
          <t>星期</t>
        </is>
      </c>
      <c r="C708" t="inlineStr" s="1">
        <is>
          <t>分类</t>
        </is>
      </c>
      <c r="D708" t="inlineStr" s="1">
        <is>
          <t>事项</t>
        </is>
      </c>
      <c r="E708" t="inlineStr" s="1">
        <is>
          <t>详情</t>
        </is>
      </c>
      <c r="F708" t="inlineStr" s="1">
        <is>
          <t>支出金额</t>
        </is>
      </c>
      <c r="G708" t="inlineStr" s="1">
        <is>
          <t>收入金额</t>
        </is>
      </c>
      <c r="H708" t="inlineStr" s="1">
        <is>
          <t>当笔净额</t>
        </is>
      </c>
      <c r="I708" t="inlineStr" s="1">
        <is>
          <t>支付方式</t>
        </is>
      </c>
      <c r="J708" t="inlineStr" s="1">
        <is>
          <t>备注</t>
        </is>
      </c>
    </row>
    <row r="709" ht="21" customHeight="1">
      <c r="A709" s="3">
        <v>46128</v>
      </c>
      <c r="B709" t="inlineStr" s="4">
        <is>
          <t>星期四</t>
        </is>
      </c>
      <c r="C709" t="inlineStr" s="4">
        <is>
          <t>餐饮</t>
        </is>
      </c>
      <c r="D709" t="inlineStr" s="4">
        <is>
          <t>早餐</t>
        </is>
      </c>
      <c r="E709" s="5"/>
      <c r="F709" s="6"/>
      <c r="G709" s="6"/>
      <c r="H709" s="6">
        <f>IF(AND(F709="",G709=""),"",G709-F709)</f>
      </c>
      <c r="I709" s="4"/>
      <c r="J709" s="5"/>
    </row>
    <row r="710" ht="21" customHeight="1">
      <c r="A710" s="3">
        <v>46128</v>
      </c>
      <c r="B710" t="inlineStr" s="4">
        <is>
          <t>星期四</t>
        </is>
      </c>
      <c r="C710" t="inlineStr" s="4">
        <is>
          <t>餐饮</t>
        </is>
      </c>
      <c r="D710" t="inlineStr" s="4">
        <is>
          <t>中餐</t>
        </is>
      </c>
      <c r="E710" s="5"/>
      <c r="F710" s="6"/>
      <c r="G710" s="6"/>
      <c r="H710" s="6">
        <f>IF(AND(F710="",G710=""),"",G710-F710)</f>
      </c>
      <c r="I710" s="4"/>
      <c r="J710" s="5"/>
    </row>
    <row r="711" ht="21" customHeight="1">
      <c r="A711" s="3">
        <v>46128</v>
      </c>
      <c r="B711" t="inlineStr" s="4">
        <is>
          <t>星期四</t>
        </is>
      </c>
      <c r="C711" t="inlineStr" s="4">
        <is>
          <t>餐饮</t>
        </is>
      </c>
      <c r="D711" t="inlineStr" s="4">
        <is>
          <t>晚餐</t>
        </is>
      </c>
      <c r="E711" s="5"/>
      <c r="F711" s="6"/>
      <c r="G711" s="6"/>
      <c r="H711" s="6">
        <f>IF(AND(F711="",G711=""),"",G711-F711)</f>
      </c>
      <c r="I711" s="4"/>
      <c r="J711" s="5"/>
    </row>
    <row r="712" ht="21" customHeight="1">
      <c r="A712" s="3">
        <v>46128</v>
      </c>
      <c r="B712" t="inlineStr" s="4">
        <is>
          <t>星期四</t>
        </is>
      </c>
      <c r="C712" t="inlineStr" s="4">
        <is>
          <t>奶茶/咖啡</t>
        </is>
      </c>
      <c r="D712" t="inlineStr" s="4">
        <is>
          <t>奶茶/咖啡</t>
        </is>
      </c>
      <c r="E712" s="5"/>
      <c r="F712" s="6"/>
      <c r="G712" s="6"/>
      <c r="H712" s="6">
        <f>IF(AND(F712="",G712=""),"",G712-F712)</f>
      </c>
      <c r="I712" s="4"/>
      <c r="J712" s="5"/>
    </row>
    <row r="713" ht="21" customHeight="1">
      <c r="A713" s="3">
        <v>46128</v>
      </c>
      <c r="B713" t="inlineStr" s="4">
        <is>
          <t>星期四</t>
        </is>
      </c>
      <c r="C713" t="inlineStr" s="4">
        <is>
          <t>其他</t>
        </is>
      </c>
      <c r="D713" t="inlineStr" s="4">
        <is>
          <t>其他</t>
        </is>
      </c>
      <c r="E713" s="5"/>
      <c r="F713" s="6"/>
      <c r="G713" s="6"/>
      <c r="H713" s="6">
        <f>IF(AND(F713="",G713=""),"",G713-F713)</f>
      </c>
      <c r="I713" s="4"/>
      <c r="J713" s="5"/>
    </row>
    <row r="714" ht="21" customHeight="1">
      <c r="A714" s="3">
        <v>46128</v>
      </c>
      <c r="B714" t="inlineStr" s="4">
        <is>
          <t>星期四</t>
        </is>
      </c>
      <c r="C714" t="inlineStr" s="4">
        <is>
          <t>其他</t>
        </is>
      </c>
      <c r="D714" t="inlineStr" s="4">
        <is>
          <t>其他</t>
        </is>
      </c>
      <c r="E714" s="5"/>
      <c r="F714" s="6"/>
      <c r="G714" s="6"/>
      <c r="H714" s="6">
        <f>IF(AND(F714="",G714=""),"",G714-F714)</f>
      </c>
      <c r="I714" s="4"/>
      <c r="J714" s="5"/>
    </row>
    <row r="715" ht="21" customHeight="1">
      <c r="A715" s="3">
        <v>46129</v>
      </c>
      <c r="B715" t="inlineStr" s="4">
        <is>
          <t>星期五</t>
        </is>
      </c>
      <c r="C715" t="inlineStr" s="4">
        <is>
          <t>餐饮</t>
        </is>
      </c>
      <c r="D715" t="inlineStr" s="4">
        <is>
          <t>早餐</t>
        </is>
      </c>
      <c r="E715" s="5"/>
      <c r="F715" s="6"/>
      <c r="G715" s="6"/>
      <c r="H715" s="6">
        <f>IF(AND(F715="",G715=""),"",G715-F715)</f>
      </c>
      <c r="I715" s="4"/>
      <c r="J715" s="5"/>
    </row>
    <row r="716" ht="21" customHeight="1">
      <c r="A716" s="3">
        <v>46129</v>
      </c>
      <c r="B716" t="inlineStr" s="4">
        <is>
          <t>星期五</t>
        </is>
      </c>
      <c r="C716" t="inlineStr" s="4">
        <is>
          <t>餐饮</t>
        </is>
      </c>
      <c r="D716" t="inlineStr" s="4">
        <is>
          <t>中餐</t>
        </is>
      </c>
      <c r="E716" s="5"/>
      <c r="F716" s="6"/>
      <c r="G716" s="6"/>
      <c r="H716" s="6">
        <f>IF(AND(F716="",G716=""),"",G716-F716)</f>
      </c>
      <c r="I716" s="4"/>
      <c r="J716" s="5"/>
    </row>
    <row r="717" ht="21" customHeight="1">
      <c r="A717" s="3">
        <v>46129</v>
      </c>
      <c r="B717" t="inlineStr" s="4">
        <is>
          <t>星期五</t>
        </is>
      </c>
      <c r="C717" t="inlineStr" s="4">
        <is>
          <t>餐饮</t>
        </is>
      </c>
      <c r="D717" t="inlineStr" s="4">
        <is>
          <t>晚餐</t>
        </is>
      </c>
      <c r="E717" s="5"/>
      <c r="F717" s="6"/>
      <c r="G717" s="6"/>
      <c r="H717" s="6">
        <f>IF(AND(F717="",G717=""),"",G717-F717)</f>
      </c>
      <c r="I717" s="4"/>
      <c r="J717" s="5"/>
    </row>
    <row r="718" ht="21" customHeight="1">
      <c r="A718" s="3">
        <v>46129</v>
      </c>
      <c r="B718" t="inlineStr" s="4">
        <is>
          <t>星期五</t>
        </is>
      </c>
      <c r="C718" t="inlineStr" s="4">
        <is>
          <t>奶茶/咖啡</t>
        </is>
      </c>
      <c r="D718" t="inlineStr" s="4">
        <is>
          <t>奶茶/咖啡</t>
        </is>
      </c>
      <c r="E718" s="5"/>
      <c r="F718" s="6"/>
      <c r="G718" s="6"/>
      <c r="H718" s="6">
        <f>IF(AND(F718="",G718=""),"",G718-F718)</f>
      </c>
      <c r="I718" s="4"/>
      <c r="J718" s="5"/>
    </row>
    <row r="719" ht="21" customHeight="1">
      <c r="A719" s="3">
        <v>46129</v>
      </c>
      <c r="B719" t="inlineStr" s="4">
        <is>
          <t>星期五</t>
        </is>
      </c>
      <c r="C719" t="inlineStr" s="4">
        <is>
          <t>其他</t>
        </is>
      </c>
      <c r="D719" t="inlineStr" s="4">
        <is>
          <t>其他</t>
        </is>
      </c>
      <c r="E719" s="5"/>
      <c r="F719" s="6"/>
      <c r="G719" s="6"/>
      <c r="H719" s="6">
        <f>IF(AND(F719="",G719=""),"",G719-F719)</f>
      </c>
      <c r="I719" s="4"/>
      <c r="J719" s="5"/>
    </row>
    <row r="720" ht="21" customHeight="1">
      <c r="A720" s="3">
        <v>46129</v>
      </c>
      <c r="B720" t="inlineStr" s="4">
        <is>
          <t>星期五</t>
        </is>
      </c>
      <c r="C720" t="inlineStr" s="4">
        <is>
          <t>其他</t>
        </is>
      </c>
      <c r="D720" t="inlineStr" s="4">
        <is>
          <t>其他</t>
        </is>
      </c>
      <c r="E720" s="5"/>
      <c r="F720" s="6"/>
      <c r="G720" s="6"/>
      <c r="H720" s="6">
        <f>IF(AND(F720="",G720=""),"",G720-F720)</f>
      </c>
      <c r="I720" s="4"/>
      <c r="J720" s="5"/>
    </row>
    <row r="721" ht="21" customHeight="1">
      <c r="A721" s="3">
        <v>46130</v>
      </c>
      <c r="B721" t="inlineStr" s="4">
        <is>
          <t>星期六</t>
        </is>
      </c>
      <c r="C721" t="inlineStr" s="4">
        <is>
          <t>餐饮</t>
        </is>
      </c>
      <c r="D721" t="inlineStr" s="4">
        <is>
          <t>早餐</t>
        </is>
      </c>
      <c r="E721" s="5"/>
      <c r="F721" s="6"/>
      <c r="G721" s="6"/>
      <c r="H721" s="6">
        <f>IF(AND(F721="",G721=""),"",G721-F721)</f>
      </c>
      <c r="I721" s="4"/>
      <c r="J721" s="5"/>
    </row>
    <row r="722" ht="21" customHeight="1">
      <c r="A722" s="3">
        <v>46130</v>
      </c>
      <c r="B722" t="inlineStr" s="4">
        <is>
          <t>星期六</t>
        </is>
      </c>
      <c r="C722" t="inlineStr" s="4">
        <is>
          <t>餐饮</t>
        </is>
      </c>
      <c r="D722" t="inlineStr" s="4">
        <is>
          <t>中餐</t>
        </is>
      </c>
      <c r="E722" s="5"/>
      <c r="F722" s="6"/>
      <c r="G722" s="6"/>
      <c r="H722" s="6">
        <f>IF(AND(F722="",G722=""),"",G722-F722)</f>
      </c>
      <c r="I722" s="4"/>
      <c r="J722" s="5"/>
    </row>
    <row r="723" ht="21" customHeight="1">
      <c r="A723" s="3">
        <v>46130</v>
      </c>
      <c r="B723" t="inlineStr" s="4">
        <is>
          <t>星期六</t>
        </is>
      </c>
      <c r="C723" t="inlineStr" s="4">
        <is>
          <t>餐饮</t>
        </is>
      </c>
      <c r="D723" t="inlineStr" s="4">
        <is>
          <t>晚餐</t>
        </is>
      </c>
      <c r="E723" s="5"/>
      <c r="F723" s="6"/>
      <c r="G723" s="6"/>
      <c r="H723" s="6">
        <f>IF(AND(F723="",G723=""),"",G723-F723)</f>
      </c>
      <c r="I723" s="4"/>
      <c r="J723" s="5"/>
    </row>
    <row r="724" ht="21" customHeight="1">
      <c r="A724" s="3">
        <v>46130</v>
      </c>
      <c r="B724" t="inlineStr" s="4">
        <is>
          <t>星期六</t>
        </is>
      </c>
      <c r="C724" t="inlineStr" s="4">
        <is>
          <t>奶茶/咖啡</t>
        </is>
      </c>
      <c r="D724" t="inlineStr" s="4">
        <is>
          <t>奶茶/咖啡</t>
        </is>
      </c>
      <c r="E724" s="5"/>
      <c r="F724" s="6"/>
      <c r="G724" s="6"/>
      <c r="H724" s="6">
        <f>IF(AND(F724="",G724=""),"",G724-F724)</f>
      </c>
      <c r="I724" s="4"/>
      <c r="J724" s="5"/>
    </row>
    <row r="725" ht="21" customHeight="1">
      <c r="A725" s="3">
        <v>46130</v>
      </c>
      <c r="B725" t="inlineStr" s="4">
        <is>
          <t>星期六</t>
        </is>
      </c>
      <c r="C725" t="inlineStr" s="4">
        <is>
          <t>其他</t>
        </is>
      </c>
      <c r="D725" t="inlineStr" s="4">
        <is>
          <t>其他</t>
        </is>
      </c>
      <c r="E725" s="5"/>
      <c r="F725" s="6"/>
      <c r="G725" s="6"/>
      <c r="H725" s="6">
        <f>IF(AND(F725="",G725=""),"",G725-F725)</f>
      </c>
      <c r="I725" s="4"/>
      <c r="J725" s="5"/>
    </row>
    <row r="726" ht="21" customHeight="1">
      <c r="A726" s="3">
        <v>46130</v>
      </c>
      <c r="B726" t="inlineStr" s="4">
        <is>
          <t>星期六</t>
        </is>
      </c>
      <c r="C726" t="inlineStr" s="4">
        <is>
          <t>其他</t>
        </is>
      </c>
      <c r="D726" t="inlineStr" s="4">
        <is>
          <t>其他</t>
        </is>
      </c>
      <c r="E726" s="5"/>
      <c r="F726" s="6"/>
      <c r="G726" s="6"/>
      <c r="H726" s="6">
        <f>IF(AND(F726="",G726=""),"",G726-F726)</f>
      </c>
      <c r="I726" s="4"/>
      <c r="J726" s="5"/>
    </row>
    <row r="727" ht="21" customHeight="1">
      <c r="A727" s="3">
        <v>46131</v>
      </c>
      <c r="B727" t="inlineStr" s="4">
        <is>
          <t>星期日</t>
        </is>
      </c>
      <c r="C727" t="inlineStr" s="4">
        <is>
          <t>餐饮</t>
        </is>
      </c>
      <c r="D727" t="inlineStr" s="4">
        <is>
          <t>早餐</t>
        </is>
      </c>
      <c r="E727" s="5"/>
      <c r="F727" s="6"/>
      <c r="G727" s="6"/>
      <c r="H727" s="6">
        <f>IF(AND(F727="",G727=""),"",G727-F727)</f>
      </c>
      <c r="I727" s="4"/>
      <c r="J727" s="5"/>
    </row>
    <row r="728" ht="21" customHeight="1">
      <c r="A728" s="3">
        <v>46131</v>
      </c>
      <c r="B728" t="inlineStr" s="4">
        <is>
          <t>星期日</t>
        </is>
      </c>
      <c r="C728" t="inlineStr" s="4">
        <is>
          <t>餐饮</t>
        </is>
      </c>
      <c r="D728" t="inlineStr" s="4">
        <is>
          <t>中餐</t>
        </is>
      </c>
      <c r="E728" s="5"/>
      <c r="F728" s="6"/>
      <c r="G728" s="6"/>
      <c r="H728" s="6">
        <f>IF(AND(F728="",G728=""),"",G728-F728)</f>
      </c>
      <c r="I728" s="4"/>
      <c r="J728" s="5"/>
    </row>
    <row r="729" ht="21" customHeight="1">
      <c r="A729" s="3">
        <v>46131</v>
      </c>
      <c r="B729" t="inlineStr" s="4">
        <is>
          <t>星期日</t>
        </is>
      </c>
      <c r="C729" t="inlineStr" s="4">
        <is>
          <t>餐饮</t>
        </is>
      </c>
      <c r="D729" t="inlineStr" s="4">
        <is>
          <t>晚餐</t>
        </is>
      </c>
      <c r="E729" s="5"/>
      <c r="F729" s="6"/>
      <c r="G729" s="6"/>
      <c r="H729" s="6">
        <f>IF(AND(F729="",G729=""),"",G729-F729)</f>
      </c>
      <c r="I729" s="4"/>
      <c r="J729" s="5"/>
    </row>
    <row r="730" ht="21" customHeight="1">
      <c r="A730" s="3">
        <v>46131</v>
      </c>
      <c r="B730" t="inlineStr" s="4">
        <is>
          <t>星期日</t>
        </is>
      </c>
      <c r="C730" t="inlineStr" s="4">
        <is>
          <t>奶茶/咖啡</t>
        </is>
      </c>
      <c r="D730" t="inlineStr" s="4">
        <is>
          <t>奶茶/咖啡</t>
        </is>
      </c>
      <c r="E730" s="5"/>
      <c r="F730" s="6"/>
      <c r="G730" s="6"/>
      <c r="H730" s="6">
        <f>IF(AND(F730="",G730=""),"",G730-F730)</f>
      </c>
      <c r="I730" s="4"/>
      <c r="J730" s="5"/>
    </row>
    <row r="731" ht="21" customHeight="1">
      <c r="A731" s="3">
        <v>46131</v>
      </c>
      <c r="B731" t="inlineStr" s="4">
        <is>
          <t>星期日</t>
        </is>
      </c>
      <c r="C731" t="inlineStr" s="4">
        <is>
          <t>其他</t>
        </is>
      </c>
      <c r="D731" t="inlineStr" s="4">
        <is>
          <t>其他</t>
        </is>
      </c>
      <c r="E731" s="5"/>
      <c r="F731" s="6"/>
      <c r="G731" s="6"/>
      <c r="H731" s="6">
        <f>IF(AND(F731="",G731=""),"",G731-F731)</f>
      </c>
      <c r="I731" s="4"/>
      <c r="J731" s="5"/>
    </row>
    <row r="732" ht="21" customHeight="1">
      <c r="A732" s="3">
        <v>46131</v>
      </c>
      <c r="B732" t="inlineStr" s="4">
        <is>
          <t>星期日</t>
        </is>
      </c>
      <c r="C732" t="inlineStr" s="4">
        <is>
          <t>其他</t>
        </is>
      </c>
      <c r="D732" t="inlineStr" s="4">
        <is>
          <t>其他</t>
        </is>
      </c>
      <c r="E732" s="5"/>
      <c r="F732" s="6"/>
      <c r="G732" s="6"/>
      <c r="H732" s="6">
        <f>IF(AND(F732="",G732=""),"",G732-F732)</f>
      </c>
      <c r="I732" s="4"/>
      <c r="J732" s="5"/>
    </row>
    <row r="733" ht="21" customHeight="1">
      <c r="A733" s="3">
        <v>46132</v>
      </c>
      <c r="B733" t="inlineStr" s="4">
        <is>
          <t>星期一</t>
        </is>
      </c>
      <c r="C733" t="inlineStr" s="4">
        <is>
          <t>餐饮</t>
        </is>
      </c>
      <c r="D733" t="inlineStr" s="4">
        <is>
          <t>早餐</t>
        </is>
      </c>
      <c r="E733" s="5"/>
      <c r="F733" s="6"/>
      <c r="G733" s="6"/>
      <c r="H733" s="6">
        <f>IF(AND(F733="",G733=""),"",G733-F733)</f>
      </c>
      <c r="I733" s="4"/>
      <c r="J733" s="5"/>
    </row>
    <row r="734" ht="21" customHeight="1">
      <c r="A734" s="3">
        <v>46132</v>
      </c>
      <c r="B734" t="inlineStr" s="4">
        <is>
          <t>星期一</t>
        </is>
      </c>
      <c r="C734" t="inlineStr" s="4">
        <is>
          <t>餐饮</t>
        </is>
      </c>
      <c r="D734" t="inlineStr" s="4">
        <is>
          <t>中餐</t>
        </is>
      </c>
      <c r="E734" s="5"/>
      <c r="F734" s="6"/>
      <c r="G734" s="6"/>
      <c r="H734" s="6">
        <f>IF(AND(F734="",G734=""),"",G734-F734)</f>
      </c>
      <c r="I734" s="4"/>
      <c r="J734" s="5"/>
    </row>
    <row r="735" ht="21" customHeight="1">
      <c r="A735" s="3">
        <v>46132</v>
      </c>
      <c r="B735" t="inlineStr" s="4">
        <is>
          <t>星期一</t>
        </is>
      </c>
      <c r="C735" t="inlineStr" s="4">
        <is>
          <t>餐饮</t>
        </is>
      </c>
      <c r="D735" t="inlineStr" s="4">
        <is>
          <t>晚餐</t>
        </is>
      </c>
      <c r="E735" s="5"/>
      <c r="F735" s="6"/>
      <c r="G735" s="6"/>
      <c r="H735" s="6">
        <f>IF(AND(F735="",G735=""),"",G735-F735)</f>
      </c>
      <c r="I735" s="4"/>
      <c r="J735" s="5"/>
    </row>
    <row r="736" ht="21" customHeight="1">
      <c r="A736" s="3">
        <v>46132</v>
      </c>
      <c r="B736" t="inlineStr" s="4">
        <is>
          <t>星期一</t>
        </is>
      </c>
      <c r="C736" t="inlineStr" s="4">
        <is>
          <t>奶茶/咖啡</t>
        </is>
      </c>
      <c r="D736" t="inlineStr" s="4">
        <is>
          <t>奶茶/咖啡</t>
        </is>
      </c>
      <c r="E736" s="5"/>
      <c r="F736" s="6"/>
      <c r="G736" s="6"/>
      <c r="H736" s="6">
        <f>IF(AND(F736="",G736=""),"",G736-F736)</f>
      </c>
      <c r="I736" s="4"/>
      <c r="J736" s="5"/>
    </row>
    <row r="737" ht="21" customHeight="1">
      <c r="A737" s="3">
        <v>46132</v>
      </c>
      <c r="B737" t="inlineStr" s="4">
        <is>
          <t>星期一</t>
        </is>
      </c>
      <c r="C737" t="inlineStr" s="4">
        <is>
          <t>其他</t>
        </is>
      </c>
      <c r="D737" t="inlineStr" s="4">
        <is>
          <t>其他</t>
        </is>
      </c>
      <c r="E737" s="5"/>
      <c r="F737" s="6"/>
      <c r="G737" s="6"/>
      <c r="H737" s="6">
        <f>IF(AND(F737="",G737=""),"",G737-F737)</f>
      </c>
      <c r="I737" s="4"/>
      <c r="J737" s="5"/>
    </row>
    <row r="738" ht="21" customHeight="1">
      <c r="A738" s="3">
        <v>46132</v>
      </c>
      <c r="B738" t="inlineStr" s="4">
        <is>
          <t>星期一</t>
        </is>
      </c>
      <c r="C738" t="inlineStr" s="4">
        <is>
          <t>其他</t>
        </is>
      </c>
      <c r="D738" t="inlineStr" s="4">
        <is>
          <t>其他</t>
        </is>
      </c>
      <c r="E738" s="5"/>
      <c r="F738" s="6"/>
      <c r="G738" s="6"/>
      <c r="H738" s="6">
        <f>IF(AND(F738="",G738=""),"",G738-F738)</f>
      </c>
      <c r="I738" s="4"/>
      <c r="J738" s="5"/>
    </row>
    <row r="739" ht="21" customHeight="1">
      <c r="A739" s="3">
        <v>46133</v>
      </c>
      <c r="B739" t="inlineStr" s="4">
        <is>
          <t>星期二</t>
        </is>
      </c>
      <c r="C739" t="inlineStr" s="4">
        <is>
          <t>餐饮</t>
        </is>
      </c>
      <c r="D739" t="inlineStr" s="4">
        <is>
          <t>早餐</t>
        </is>
      </c>
      <c r="E739" s="5"/>
      <c r="F739" s="6"/>
      <c r="G739" s="6"/>
      <c r="H739" s="6">
        <f>IF(AND(F739="",G739=""),"",G739-F739)</f>
      </c>
      <c r="I739" s="4"/>
      <c r="J739" s="5"/>
    </row>
    <row r="740" ht="21" customHeight="1">
      <c r="A740" s="3">
        <v>46133</v>
      </c>
      <c r="B740" t="inlineStr" s="4">
        <is>
          <t>星期二</t>
        </is>
      </c>
      <c r="C740" t="inlineStr" s="4">
        <is>
          <t>餐饮</t>
        </is>
      </c>
      <c r="D740" t="inlineStr" s="4">
        <is>
          <t>中餐</t>
        </is>
      </c>
      <c r="E740" s="5"/>
      <c r="F740" s="6"/>
      <c r="G740" s="6"/>
      <c r="H740" s="6">
        <f>IF(AND(F740="",G740=""),"",G740-F740)</f>
      </c>
      <c r="I740" s="4"/>
      <c r="J740" s="5"/>
    </row>
    <row r="741" ht="21" customHeight="1">
      <c r="A741" s="3">
        <v>46133</v>
      </c>
      <c r="B741" t="inlineStr" s="4">
        <is>
          <t>星期二</t>
        </is>
      </c>
      <c r="C741" t="inlineStr" s="4">
        <is>
          <t>餐饮</t>
        </is>
      </c>
      <c r="D741" t="inlineStr" s="4">
        <is>
          <t>晚餐</t>
        </is>
      </c>
      <c r="E741" s="5"/>
      <c r="F741" s="6"/>
      <c r="G741" s="6"/>
      <c r="H741" s="6">
        <f>IF(AND(F741="",G741=""),"",G741-F741)</f>
      </c>
      <c r="I741" s="4"/>
      <c r="J741" s="5"/>
    </row>
    <row r="742" ht="21" customHeight="1">
      <c r="A742" s="3">
        <v>46133</v>
      </c>
      <c r="B742" t="inlineStr" s="4">
        <is>
          <t>星期二</t>
        </is>
      </c>
      <c r="C742" t="inlineStr" s="4">
        <is>
          <t>奶茶/咖啡</t>
        </is>
      </c>
      <c r="D742" t="inlineStr" s="4">
        <is>
          <t>奶茶/咖啡</t>
        </is>
      </c>
      <c r="E742" s="5"/>
      <c r="F742" s="6"/>
      <c r="G742" s="6"/>
      <c r="H742" s="6">
        <f>IF(AND(F742="",G742=""),"",G742-F742)</f>
      </c>
      <c r="I742" s="4"/>
      <c r="J742" s="5"/>
    </row>
    <row r="743" ht="21" customHeight="1">
      <c r="A743" s="3">
        <v>46133</v>
      </c>
      <c r="B743" t="inlineStr" s="4">
        <is>
          <t>星期二</t>
        </is>
      </c>
      <c r="C743" t="inlineStr" s="4">
        <is>
          <t>其他</t>
        </is>
      </c>
      <c r="D743" t="inlineStr" s="4">
        <is>
          <t>其他</t>
        </is>
      </c>
      <c r="E743" s="5"/>
      <c r="F743" s="6"/>
      <c r="G743" s="6"/>
      <c r="H743" s="6">
        <f>IF(AND(F743="",G743=""),"",G743-F743)</f>
      </c>
      <c r="I743" s="4"/>
      <c r="J743" s="5"/>
    </row>
    <row r="744" ht="21" customHeight="1">
      <c r="A744" s="3">
        <v>46133</v>
      </c>
      <c r="B744" t="inlineStr" s="4">
        <is>
          <t>星期二</t>
        </is>
      </c>
      <c r="C744" t="inlineStr" s="4">
        <is>
          <t>其他</t>
        </is>
      </c>
      <c r="D744" t="inlineStr" s="4">
        <is>
          <t>其他</t>
        </is>
      </c>
      <c r="E744" s="5"/>
      <c r="F744" s="6"/>
      <c r="G744" s="6"/>
      <c r="H744" s="6">
        <f>IF(AND(F744="",G744=""),"",G744-F744)</f>
      </c>
      <c r="I744" s="4"/>
      <c r="J744" s="5"/>
    </row>
    <row r="745" ht="21" customHeight="1">
      <c r="A745" s="3">
        <v>46134</v>
      </c>
      <c r="B745" t="inlineStr" s="4">
        <is>
          <t>星期三</t>
        </is>
      </c>
      <c r="C745" t="inlineStr" s="4">
        <is>
          <t>餐饮</t>
        </is>
      </c>
      <c r="D745" t="inlineStr" s="4">
        <is>
          <t>早餐</t>
        </is>
      </c>
      <c r="E745" s="5"/>
      <c r="F745" s="6"/>
      <c r="G745" s="6"/>
      <c r="H745" s="6">
        <f>IF(AND(F745="",G745=""),"",G745-F745)</f>
      </c>
      <c r="I745" s="4"/>
      <c r="J745" s="5"/>
    </row>
    <row r="746" ht="21" customHeight="1">
      <c r="A746" s="3">
        <v>46134</v>
      </c>
      <c r="B746" t="inlineStr" s="4">
        <is>
          <t>星期三</t>
        </is>
      </c>
      <c r="C746" t="inlineStr" s="4">
        <is>
          <t>餐饮</t>
        </is>
      </c>
      <c r="D746" t="inlineStr" s="4">
        <is>
          <t>中餐</t>
        </is>
      </c>
      <c r="E746" s="5"/>
      <c r="F746" s="6"/>
      <c r="G746" s="6"/>
      <c r="H746" s="6">
        <f>IF(AND(F746="",G746=""),"",G746-F746)</f>
      </c>
      <c r="I746" s="4"/>
      <c r="J746" s="5"/>
    </row>
    <row r="747" ht="21" customHeight="1">
      <c r="A747" s="3">
        <v>46134</v>
      </c>
      <c r="B747" t="inlineStr" s="4">
        <is>
          <t>星期三</t>
        </is>
      </c>
      <c r="C747" t="inlineStr" s="4">
        <is>
          <t>餐饮</t>
        </is>
      </c>
      <c r="D747" t="inlineStr" s="4">
        <is>
          <t>晚餐</t>
        </is>
      </c>
      <c r="E747" s="5"/>
      <c r="F747" s="6"/>
      <c r="G747" s="6"/>
      <c r="H747" s="6">
        <f>IF(AND(F747="",G747=""),"",G747-F747)</f>
      </c>
      <c r="I747" s="4"/>
      <c r="J747" s="5"/>
    </row>
    <row r="748" ht="21" customHeight="1">
      <c r="A748" s="3">
        <v>46134</v>
      </c>
      <c r="B748" t="inlineStr" s="4">
        <is>
          <t>星期三</t>
        </is>
      </c>
      <c r="C748" t="inlineStr" s="4">
        <is>
          <t>奶茶/咖啡</t>
        </is>
      </c>
      <c r="D748" t="inlineStr" s="4">
        <is>
          <t>奶茶/咖啡</t>
        </is>
      </c>
      <c r="E748" s="5"/>
      <c r="F748" s="6"/>
      <c r="G748" s="6"/>
      <c r="H748" s="6">
        <f>IF(AND(F748="",G748=""),"",G748-F748)</f>
      </c>
      <c r="I748" s="4"/>
      <c r="J748" s="5"/>
    </row>
    <row r="749" ht="21" customHeight="1">
      <c r="A749" s="3">
        <v>46134</v>
      </c>
      <c r="B749" t="inlineStr" s="4">
        <is>
          <t>星期三</t>
        </is>
      </c>
      <c r="C749" t="inlineStr" s="4">
        <is>
          <t>其他</t>
        </is>
      </c>
      <c r="D749" t="inlineStr" s="4">
        <is>
          <t>其他</t>
        </is>
      </c>
      <c r="E749" s="5"/>
      <c r="F749" s="6"/>
      <c r="G749" s="6"/>
      <c r="H749" s="6">
        <f>IF(AND(F749="",G749=""),"",G749-F749)</f>
      </c>
      <c r="I749" s="4"/>
      <c r="J749" s="5"/>
    </row>
    <row r="750" ht="21" customHeight="1">
      <c r="A750" s="3">
        <v>46134</v>
      </c>
      <c r="B750" t="inlineStr" s="4">
        <is>
          <t>星期三</t>
        </is>
      </c>
      <c r="C750" t="inlineStr" s="4">
        <is>
          <t>其他</t>
        </is>
      </c>
      <c r="D750" t="inlineStr" s="4">
        <is>
          <t>其他</t>
        </is>
      </c>
      <c r="E750" s="5"/>
      <c r="F750" s="6"/>
      <c r="G750" s="6"/>
      <c r="H750" s="6">
        <f>IF(AND(F750="",G750=""),"",G750-F750)</f>
      </c>
      <c r="I750" s="4"/>
      <c r="J750" s="5"/>
    </row>
    <row r="751" ht="23" customHeight="1">
      <c r="A751" t="inlineStr" s="7">
        <is>
          <t>本周小计</t>
        </is>
      </c>
      <c r="B751" s="7"/>
      <c r="C751" s="7"/>
      <c r="D751" s="7"/>
      <c r="E751" s="7"/>
      <c r="F751" s="8">
        <f>SUMIFS($F:$F,$A:$A,"&gt;="&amp;DATE(2026,4,16),$A:$A,"&lt;="&amp;DATE(2026,4,22))</f>
      </c>
      <c r="G751" s="8">
        <f>SUMIFS($G:$G,$A:$A,"&gt;="&amp;DATE(2026,4,16),$A:$A,"&lt;="&amp;DATE(2026,4,22))</f>
      </c>
      <c r="H751" s="8">
        <f>G751-F751</f>
      </c>
      <c r="I751" s="7"/>
      <c r="J751" s="7"/>
    </row>
    <row r="752" ht="18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8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26" customHeight="1">
      <c r="A754" t="inlineStr" s="2">
        <is>
          <t>2026年4月｜第四周（4月23日 - 4月29日）</t>
        </is>
      </c>
      <c r="B754" s="2"/>
      <c r="C754" s="2"/>
      <c r="D754" s="2"/>
      <c r="E754" s="2"/>
      <c r="F754" s="2"/>
      <c r="G754" s="2"/>
      <c r="H754" s="2"/>
      <c r="I754" s="2"/>
      <c r="J754" s="2"/>
    </row>
    <row r="755" ht="22" customHeight="1">
      <c r="A755" t="inlineStr" s="1">
        <is>
          <t>日期</t>
        </is>
      </c>
      <c r="B755" t="inlineStr" s="1">
        <is>
          <t>星期</t>
        </is>
      </c>
      <c r="C755" t="inlineStr" s="1">
        <is>
          <t>分类</t>
        </is>
      </c>
      <c r="D755" t="inlineStr" s="1">
        <is>
          <t>事项</t>
        </is>
      </c>
      <c r="E755" t="inlineStr" s="1">
        <is>
          <t>详情</t>
        </is>
      </c>
      <c r="F755" t="inlineStr" s="1">
        <is>
          <t>支出金额</t>
        </is>
      </c>
      <c r="G755" t="inlineStr" s="1">
        <is>
          <t>收入金额</t>
        </is>
      </c>
      <c r="H755" t="inlineStr" s="1">
        <is>
          <t>当笔净额</t>
        </is>
      </c>
      <c r="I755" t="inlineStr" s="1">
        <is>
          <t>支付方式</t>
        </is>
      </c>
      <c r="J755" t="inlineStr" s="1">
        <is>
          <t>备注</t>
        </is>
      </c>
    </row>
    <row r="756" ht="21" customHeight="1">
      <c r="A756" s="3">
        <v>46135</v>
      </c>
      <c r="B756" t="inlineStr" s="4">
        <is>
          <t>星期四</t>
        </is>
      </c>
      <c r="C756" t="inlineStr" s="4">
        <is>
          <t>餐饮</t>
        </is>
      </c>
      <c r="D756" t="inlineStr" s="4">
        <is>
          <t>早餐</t>
        </is>
      </c>
      <c r="E756" s="5"/>
      <c r="F756" s="6"/>
      <c r="G756" s="6"/>
      <c r="H756" s="6">
        <f>IF(AND(F756="",G756=""),"",G756-F756)</f>
      </c>
      <c r="I756" s="4"/>
      <c r="J756" s="5"/>
    </row>
    <row r="757" ht="21" customHeight="1">
      <c r="A757" s="3">
        <v>46135</v>
      </c>
      <c r="B757" t="inlineStr" s="4">
        <is>
          <t>星期四</t>
        </is>
      </c>
      <c r="C757" t="inlineStr" s="4">
        <is>
          <t>餐饮</t>
        </is>
      </c>
      <c r="D757" t="inlineStr" s="4">
        <is>
          <t>中餐</t>
        </is>
      </c>
      <c r="E757" s="5"/>
      <c r="F757" s="6"/>
      <c r="G757" s="6"/>
      <c r="H757" s="6">
        <f>IF(AND(F757="",G757=""),"",G757-F757)</f>
      </c>
      <c r="I757" s="4"/>
      <c r="J757" s="5"/>
    </row>
    <row r="758" ht="21" customHeight="1">
      <c r="A758" s="3">
        <v>46135</v>
      </c>
      <c r="B758" t="inlineStr" s="4">
        <is>
          <t>星期四</t>
        </is>
      </c>
      <c r="C758" t="inlineStr" s="4">
        <is>
          <t>餐饮</t>
        </is>
      </c>
      <c r="D758" t="inlineStr" s="4">
        <is>
          <t>晚餐</t>
        </is>
      </c>
      <c r="E758" s="5"/>
      <c r="F758" s="6"/>
      <c r="G758" s="6"/>
      <c r="H758" s="6">
        <f>IF(AND(F758="",G758=""),"",G758-F758)</f>
      </c>
      <c r="I758" s="4"/>
      <c r="J758" s="5"/>
    </row>
    <row r="759" ht="21" customHeight="1">
      <c r="A759" s="3">
        <v>46135</v>
      </c>
      <c r="B759" t="inlineStr" s="4">
        <is>
          <t>星期四</t>
        </is>
      </c>
      <c r="C759" t="inlineStr" s="4">
        <is>
          <t>奶茶/咖啡</t>
        </is>
      </c>
      <c r="D759" t="inlineStr" s="4">
        <is>
          <t>奶茶/咖啡</t>
        </is>
      </c>
      <c r="E759" s="5"/>
      <c r="F759" s="6"/>
      <c r="G759" s="6"/>
      <c r="H759" s="6">
        <f>IF(AND(F759="",G759=""),"",G759-F759)</f>
      </c>
      <c r="I759" s="4"/>
      <c r="J759" s="5"/>
    </row>
    <row r="760" ht="21" customHeight="1">
      <c r="A760" s="3">
        <v>46135</v>
      </c>
      <c r="B760" t="inlineStr" s="4">
        <is>
          <t>星期四</t>
        </is>
      </c>
      <c r="C760" t="inlineStr" s="4">
        <is>
          <t>其他</t>
        </is>
      </c>
      <c r="D760" t="inlineStr" s="4">
        <is>
          <t>其他</t>
        </is>
      </c>
      <c r="E760" s="5"/>
      <c r="F760" s="6"/>
      <c r="G760" s="6"/>
      <c r="H760" s="6">
        <f>IF(AND(F760="",G760=""),"",G760-F760)</f>
      </c>
      <c r="I760" s="4"/>
      <c r="J760" s="5"/>
    </row>
    <row r="761" ht="21" customHeight="1">
      <c r="A761" s="3">
        <v>46135</v>
      </c>
      <c r="B761" t="inlineStr" s="4">
        <is>
          <t>星期四</t>
        </is>
      </c>
      <c r="C761" t="inlineStr" s="4">
        <is>
          <t>其他</t>
        </is>
      </c>
      <c r="D761" t="inlineStr" s="4">
        <is>
          <t>其他</t>
        </is>
      </c>
      <c r="E761" s="5"/>
      <c r="F761" s="6"/>
      <c r="G761" s="6"/>
      <c r="H761" s="6">
        <f>IF(AND(F761="",G761=""),"",G761-F761)</f>
      </c>
      <c r="I761" s="4"/>
      <c r="J761" s="5"/>
    </row>
    <row r="762" ht="21" customHeight="1">
      <c r="A762" s="3">
        <v>46136</v>
      </c>
      <c r="B762" t="inlineStr" s="4">
        <is>
          <t>星期五</t>
        </is>
      </c>
      <c r="C762" t="inlineStr" s="4">
        <is>
          <t>餐饮</t>
        </is>
      </c>
      <c r="D762" t="inlineStr" s="4">
        <is>
          <t>早餐</t>
        </is>
      </c>
      <c r="E762" s="5"/>
      <c r="F762" s="6"/>
      <c r="G762" s="6"/>
      <c r="H762" s="6">
        <f>IF(AND(F762="",G762=""),"",G762-F762)</f>
      </c>
      <c r="I762" s="4"/>
      <c r="J762" s="5"/>
    </row>
    <row r="763" ht="21" customHeight="1">
      <c r="A763" s="3">
        <v>46136</v>
      </c>
      <c r="B763" t="inlineStr" s="4">
        <is>
          <t>星期五</t>
        </is>
      </c>
      <c r="C763" t="inlineStr" s="4">
        <is>
          <t>餐饮</t>
        </is>
      </c>
      <c r="D763" t="inlineStr" s="4">
        <is>
          <t>中餐</t>
        </is>
      </c>
      <c r="E763" s="5"/>
      <c r="F763" s="6"/>
      <c r="G763" s="6"/>
      <c r="H763" s="6">
        <f>IF(AND(F763="",G763=""),"",G763-F763)</f>
      </c>
      <c r="I763" s="4"/>
      <c r="J763" s="5"/>
    </row>
    <row r="764" ht="21" customHeight="1">
      <c r="A764" s="3">
        <v>46136</v>
      </c>
      <c r="B764" t="inlineStr" s="4">
        <is>
          <t>星期五</t>
        </is>
      </c>
      <c r="C764" t="inlineStr" s="4">
        <is>
          <t>餐饮</t>
        </is>
      </c>
      <c r="D764" t="inlineStr" s="4">
        <is>
          <t>晚餐</t>
        </is>
      </c>
      <c r="E764" s="5"/>
      <c r="F764" s="6"/>
      <c r="G764" s="6"/>
      <c r="H764" s="6">
        <f>IF(AND(F764="",G764=""),"",G764-F764)</f>
      </c>
      <c r="I764" s="4"/>
      <c r="J764" s="5"/>
    </row>
    <row r="765" ht="21" customHeight="1">
      <c r="A765" s="3">
        <v>46136</v>
      </c>
      <c r="B765" t="inlineStr" s="4">
        <is>
          <t>星期五</t>
        </is>
      </c>
      <c r="C765" t="inlineStr" s="4">
        <is>
          <t>奶茶/咖啡</t>
        </is>
      </c>
      <c r="D765" t="inlineStr" s="4">
        <is>
          <t>奶茶/咖啡</t>
        </is>
      </c>
      <c r="E765" s="5"/>
      <c r="F765" s="6"/>
      <c r="G765" s="6"/>
      <c r="H765" s="6">
        <f>IF(AND(F765="",G765=""),"",G765-F765)</f>
      </c>
      <c r="I765" s="4"/>
      <c r="J765" s="5"/>
    </row>
    <row r="766" ht="21" customHeight="1">
      <c r="A766" s="3">
        <v>46136</v>
      </c>
      <c r="B766" t="inlineStr" s="4">
        <is>
          <t>星期五</t>
        </is>
      </c>
      <c r="C766" t="inlineStr" s="4">
        <is>
          <t>其他</t>
        </is>
      </c>
      <c r="D766" t="inlineStr" s="4">
        <is>
          <t>其他</t>
        </is>
      </c>
      <c r="E766" s="5"/>
      <c r="F766" s="6"/>
      <c r="G766" s="6"/>
      <c r="H766" s="6">
        <f>IF(AND(F766="",G766=""),"",G766-F766)</f>
      </c>
      <c r="I766" s="4"/>
      <c r="J766" s="5"/>
    </row>
    <row r="767" ht="21" customHeight="1">
      <c r="A767" s="3">
        <v>46136</v>
      </c>
      <c r="B767" t="inlineStr" s="4">
        <is>
          <t>星期五</t>
        </is>
      </c>
      <c r="C767" t="inlineStr" s="4">
        <is>
          <t>其他</t>
        </is>
      </c>
      <c r="D767" t="inlineStr" s="4">
        <is>
          <t>其他</t>
        </is>
      </c>
      <c r="E767" s="5"/>
      <c r="F767" s="6"/>
      <c r="G767" s="6"/>
      <c r="H767" s="6">
        <f>IF(AND(F767="",G767=""),"",G767-F767)</f>
      </c>
      <c r="I767" s="4"/>
      <c r="J767" s="5"/>
    </row>
    <row r="768" ht="21" customHeight="1">
      <c r="A768" s="3">
        <v>46137</v>
      </c>
      <c r="B768" t="inlineStr" s="4">
        <is>
          <t>星期六</t>
        </is>
      </c>
      <c r="C768" t="inlineStr" s="4">
        <is>
          <t>餐饮</t>
        </is>
      </c>
      <c r="D768" t="inlineStr" s="4">
        <is>
          <t>早餐</t>
        </is>
      </c>
      <c r="E768" s="5"/>
      <c r="F768" s="6"/>
      <c r="G768" s="6"/>
      <c r="H768" s="6">
        <f>IF(AND(F768="",G768=""),"",G768-F768)</f>
      </c>
      <c r="I768" s="4"/>
      <c r="J768" s="5"/>
    </row>
    <row r="769" ht="21" customHeight="1">
      <c r="A769" s="3">
        <v>46137</v>
      </c>
      <c r="B769" t="inlineStr" s="4">
        <is>
          <t>星期六</t>
        </is>
      </c>
      <c r="C769" t="inlineStr" s="4">
        <is>
          <t>餐饮</t>
        </is>
      </c>
      <c r="D769" t="inlineStr" s="4">
        <is>
          <t>中餐</t>
        </is>
      </c>
      <c r="E769" s="5"/>
      <c r="F769" s="6"/>
      <c r="G769" s="6"/>
      <c r="H769" s="6">
        <f>IF(AND(F769="",G769=""),"",G769-F769)</f>
      </c>
      <c r="I769" s="4"/>
      <c r="J769" s="5"/>
    </row>
    <row r="770" ht="21" customHeight="1">
      <c r="A770" s="3">
        <v>46137</v>
      </c>
      <c r="B770" t="inlineStr" s="4">
        <is>
          <t>星期六</t>
        </is>
      </c>
      <c r="C770" t="inlineStr" s="4">
        <is>
          <t>餐饮</t>
        </is>
      </c>
      <c r="D770" t="inlineStr" s="4">
        <is>
          <t>晚餐</t>
        </is>
      </c>
      <c r="E770" s="5"/>
      <c r="F770" s="6"/>
      <c r="G770" s="6"/>
      <c r="H770" s="6">
        <f>IF(AND(F770="",G770=""),"",G770-F770)</f>
      </c>
      <c r="I770" s="4"/>
      <c r="J770" s="5"/>
    </row>
    <row r="771" ht="21" customHeight="1">
      <c r="A771" s="3">
        <v>46137</v>
      </c>
      <c r="B771" t="inlineStr" s="4">
        <is>
          <t>星期六</t>
        </is>
      </c>
      <c r="C771" t="inlineStr" s="4">
        <is>
          <t>奶茶/咖啡</t>
        </is>
      </c>
      <c r="D771" t="inlineStr" s="4">
        <is>
          <t>奶茶/咖啡</t>
        </is>
      </c>
      <c r="E771" s="5"/>
      <c r="F771" s="6"/>
      <c r="G771" s="6"/>
      <c r="H771" s="6">
        <f>IF(AND(F771="",G771=""),"",G771-F771)</f>
      </c>
      <c r="I771" s="4"/>
      <c r="J771" s="5"/>
    </row>
    <row r="772" ht="21" customHeight="1">
      <c r="A772" s="3">
        <v>46137</v>
      </c>
      <c r="B772" t="inlineStr" s="4">
        <is>
          <t>星期六</t>
        </is>
      </c>
      <c r="C772" t="inlineStr" s="4">
        <is>
          <t>其他</t>
        </is>
      </c>
      <c r="D772" t="inlineStr" s="4">
        <is>
          <t>其他</t>
        </is>
      </c>
      <c r="E772" s="5"/>
      <c r="F772" s="6"/>
      <c r="G772" s="6"/>
      <c r="H772" s="6">
        <f>IF(AND(F772="",G772=""),"",G772-F772)</f>
      </c>
      <c r="I772" s="4"/>
      <c r="J772" s="5"/>
    </row>
    <row r="773" ht="21" customHeight="1">
      <c r="A773" s="3">
        <v>46137</v>
      </c>
      <c r="B773" t="inlineStr" s="4">
        <is>
          <t>星期六</t>
        </is>
      </c>
      <c r="C773" t="inlineStr" s="4">
        <is>
          <t>其他</t>
        </is>
      </c>
      <c r="D773" t="inlineStr" s="4">
        <is>
          <t>其他</t>
        </is>
      </c>
      <c r="E773" s="5"/>
      <c r="F773" s="6"/>
      <c r="G773" s="6"/>
      <c r="H773" s="6">
        <f>IF(AND(F773="",G773=""),"",G773-F773)</f>
      </c>
      <c r="I773" s="4"/>
      <c r="J773" s="5"/>
    </row>
    <row r="774" ht="21" customHeight="1">
      <c r="A774" s="3">
        <v>46138</v>
      </c>
      <c r="B774" t="inlineStr" s="4">
        <is>
          <t>星期日</t>
        </is>
      </c>
      <c r="C774" t="inlineStr" s="4">
        <is>
          <t>餐饮</t>
        </is>
      </c>
      <c r="D774" t="inlineStr" s="4">
        <is>
          <t>早餐</t>
        </is>
      </c>
      <c r="E774" s="5"/>
      <c r="F774" s="6"/>
      <c r="G774" s="6"/>
      <c r="H774" s="6">
        <f>IF(AND(F774="",G774=""),"",G774-F774)</f>
      </c>
      <c r="I774" s="4"/>
      <c r="J774" s="5"/>
    </row>
    <row r="775" ht="21" customHeight="1">
      <c r="A775" s="3">
        <v>46138</v>
      </c>
      <c r="B775" t="inlineStr" s="4">
        <is>
          <t>星期日</t>
        </is>
      </c>
      <c r="C775" t="inlineStr" s="4">
        <is>
          <t>餐饮</t>
        </is>
      </c>
      <c r="D775" t="inlineStr" s="4">
        <is>
          <t>中餐</t>
        </is>
      </c>
      <c r="E775" s="5"/>
      <c r="F775" s="6"/>
      <c r="G775" s="6"/>
      <c r="H775" s="6">
        <f>IF(AND(F775="",G775=""),"",G775-F775)</f>
      </c>
      <c r="I775" s="4"/>
      <c r="J775" s="5"/>
    </row>
    <row r="776" ht="21" customHeight="1">
      <c r="A776" s="3">
        <v>46138</v>
      </c>
      <c r="B776" t="inlineStr" s="4">
        <is>
          <t>星期日</t>
        </is>
      </c>
      <c r="C776" t="inlineStr" s="4">
        <is>
          <t>餐饮</t>
        </is>
      </c>
      <c r="D776" t="inlineStr" s="4">
        <is>
          <t>晚餐</t>
        </is>
      </c>
      <c r="E776" s="5"/>
      <c r="F776" s="6"/>
      <c r="G776" s="6"/>
      <c r="H776" s="6">
        <f>IF(AND(F776="",G776=""),"",G776-F776)</f>
      </c>
      <c r="I776" s="4"/>
      <c r="J776" s="5"/>
    </row>
    <row r="777" ht="21" customHeight="1">
      <c r="A777" s="3">
        <v>46138</v>
      </c>
      <c r="B777" t="inlineStr" s="4">
        <is>
          <t>星期日</t>
        </is>
      </c>
      <c r="C777" t="inlineStr" s="4">
        <is>
          <t>奶茶/咖啡</t>
        </is>
      </c>
      <c r="D777" t="inlineStr" s="4">
        <is>
          <t>奶茶/咖啡</t>
        </is>
      </c>
      <c r="E777" s="5"/>
      <c r="F777" s="6"/>
      <c r="G777" s="6"/>
      <c r="H777" s="6">
        <f>IF(AND(F777="",G777=""),"",G777-F777)</f>
      </c>
      <c r="I777" s="4"/>
      <c r="J777" s="5"/>
    </row>
    <row r="778" ht="21" customHeight="1">
      <c r="A778" s="3">
        <v>46138</v>
      </c>
      <c r="B778" t="inlineStr" s="4">
        <is>
          <t>星期日</t>
        </is>
      </c>
      <c r="C778" t="inlineStr" s="4">
        <is>
          <t>其他</t>
        </is>
      </c>
      <c r="D778" t="inlineStr" s="4">
        <is>
          <t>其他</t>
        </is>
      </c>
      <c r="E778" s="5"/>
      <c r="F778" s="6"/>
      <c r="G778" s="6"/>
      <c r="H778" s="6">
        <f>IF(AND(F778="",G778=""),"",G778-F778)</f>
      </c>
      <c r="I778" s="4"/>
      <c r="J778" s="5"/>
    </row>
    <row r="779" ht="21" customHeight="1">
      <c r="A779" s="3">
        <v>46138</v>
      </c>
      <c r="B779" t="inlineStr" s="4">
        <is>
          <t>星期日</t>
        </is>
      </c>
      <c r="C779" t="inlineStr" s="4">
        <is>
          <t>其他</t>
        </is>
      </c>
      <c r="D779" t="inlineStr" s="4">
        <is>
          <t>其他</t>
        </is>
      </c>
      <c r="E779" s="5"/>
      <c r="F779" s="6"/>
      <c r="G779" s="6"/>
      <c r="H779" s="6">
        <f>IF(AND(F779="",G779=""),"",G779-F779)</f>
      </c>
      <c r="I779" s="4"/>
      <c r="J779" s="5"/>
    </row>
    <row r="780" ht="21" customHeight="1">
      <c r="A780" s="3">
        <v>46139</v>
      </c>
      <c r="B780" t="inlineStr" s="4">
        <is>
          <t>星期一</t>
        </is>
      </c>
      <c r="C780" t="inlineStr" s="4">
        <is>
          <t>餐饮</t>
        </is>
      </c>
      <c r="D780" t="inlineStr" s="4">
        <is>
          <t>早餐</t>
        </is>
      </c>
      <c r="E780" s="5"/>
      <c r="F780" s="6"/>
      <c r="G780" s="6"/>
      <c r="H780" s="6">
        <f>IF(AND(F780="",G780=""),"",G780-F780)</f>
      </c>
      <c r="I780" s="4"/>
      <c r="J780" s="5"/>
    </row>
    <row r="781" ht="21" customHeight="1">
      <c r="A781" s="3">
        <v>46139</v>
      </c>
      <c r="B781" t="inlineStr" s="4">
        <is>
          <t>星期一</t>
        </is>
      </c>
      <c r="C781" t="inlineStr" s="4">
        <is>
          <t>餐饮</t>
        </is>
      </c>
      <c r="D781" t="inlineStr" s="4">
        <is>
          <t>中餐</t>
        </is>
      </c>
      <c r="E781" s="5"/>
      <c r="F781" s="6"/>
      <c r="G781" s="6"/>
      <c r="H781" s="6">
        <f>IF(AND(F781="",G781=""),"",G781-F781)</f>
      </c>
      <c r="I781" s="4"/>
      <c r="J781" s="5"/>
    </row>
    <row r="782" ht="21" customHeight="1">
      <c r="A782" s="3">
        <v>46139</v>
      </c>
      <c r="B782" t="inlineStr" s="4">
        <is>
          <t>星期一</t>
        </is>
      </c>
      <c r="C782" t="inlineStr" s="4">
        <is>
          <t>餐饮</t>
        </is>
      </c>
      <c r="D782" t="inlineStr" s="4">
        <is>
          <t>晚餐</t>
        </is>
      </c>
      <c r="E782" s="5"/>
      <c r="F782" s="6"/>
      <c r="G782" s="6"/>
      <c r="H782" s="6">
        <f>IF(AND(F782="",G782=""),"",G782-F782)</f>
      </c>
      <c r="I782" s="4"/>
      <c r="J782" s="5"/>
    </row>
    <row r="783" ht="21" customHeight="1">
      <c r="A783" s="3">
        <v>46139</v>
      </c>
      <c r="B783" t="inlineStr" s="4">
        <is>
          <t>星期一</t>
        </is>
      </c>
      <c r="C783" t="inlineStr" s="4">
        <is>
          <t>奶茶/咖啡</t>
        </is>
      </c>
      <c r="D783" t="inlineStr" s="4">
        <is>
          <t>奶茶/咖啡</t>
        </is>
      </c>
      <c r="E783" s="5"/>
      <c r="F783" s="6"/>
      <c r="G783" s="6"/>
      <c r="H783" s="6">
        <f>IF(AND(F783="",G783=""),"",G783-F783)</f>
      </c>
      <c r="I783" s="4"/>
      <c r="J783" s="5"/>
    </row>
    <row r="784" ht="21" customHeight="1">
      <c r="A784" s="3">
        <v>46139</v>
      </c>
      <c r="B784" t="inlineStr" s="4">
        <is>
          <t>星期一</t>
        </is>
      </c>
      <c r="C784" t="inlineStr" s="4">
        <is>
          <t>其他</t>
        </is>
      </c>
      <c r="D784" t="inlineStr" s="4">
        <is>
          <t>其他</t>
        </is>
      </c>
      <c r="E784" s="5"/>
      <c r="F784" s="6"/>
      <c r="G784" s="6"/>
      <c r="H784" s="6">
        <f>IF(AND(F784="",G784=""),"",G784-F784)</f>
      </c>
      <c r="I784" s="4"/>
      <c r="J784" s="5"/>
    </row>
    <row r="785" ht="21" customHeight="1">
      <c r="A785" s="3">
        <v>46139</v>
      </c>
      <c r="B785" t="inlineStr" s="4">
        <is>
          <t>星期一</t>
        </is>
      </c>
      <c r="C785" t="inlineStr" s="4">
        <is>
          <t>其他</t>
        </is>
      </c>
      <c r="D785" t="inlineStr" s="4">
        <is>
          <t>其他</t>
        </is>
      </c>
      <c r="E785" s="5"/>
      <c r="F785" s="6"/>
      <c r="G785" s="6"/>
      <c r="H785" s="6">
        <f>IF(AND(F785="",G785=""),"",G785-F785)</f>
      </c>
      <c r="I785" s="4"/>
      <c r="J785" s="5"/>
    </row>
    <row r="786" ht="21" customHeight="1">
      <c r="A786" s="3">
        <v>46140</v>
      </c>
      <c r="B786" t="inlineStr" s="4">
        <is>
          <t>星期二</t>
        </is>
      </c>
      <c r="C786" t="inlineStr" s="4">
        <is>
          <t>餐饮</t>
        </is>
      </c>
      <c r="D786" t="inlineStr" s="4">
        <is>
          <t>早餐</t>
        </is>
      </c>
      <c r="E786" s="5"/>
      <c r="F786" s="6"/>
      <c r="G786" s="6"/>
      <c r="H786" s="6">
        <f>IF(AND(F786="",G786=""),"",G786-F786)</f>
      </c>
      <c r="I786" s="4"/>
      <c r="J786" s="5"/>
    </row>
    <row r="787" ht="21" customHeight="1">
      <c r="A787" s="3">
        <v>46140</v>
      </c>
      <c r="B787" t="inlineStr" s="4">
        <is>
          <t>星期二</t>
        </is>
      </c>
      <c r="C787" t="inlineStr" s="4">
        <is>
          <t>餐饮</t>
        </is>
      </c>
      <c r="D787" t="inlineStr" s="4">
        <is>
          <t>中餐</t>
        </is>
      </c>
      <c r="E787" s="5"/>
      <c r="F787" s="6"/>
      <c r="G787" s="6"/>
      <c r="H787" s="6">
        <f>IF(AND(F787="",G787=""),"",G787-F787)</f>
      </c>
      <c r="I787" s="4"/>
      <c r="J787" s="5"/>
    </row>
    <row r="788" ht="21" customHeight="1">
      <c r="A788" s="3">
        <v>46140</v>
      </c>
      <c r="B788" t="inlineStr" s="4">
        <is>
          <t>星期二</t>
        </is>
      </c>
      <c r="C788" t="inlineStr" s="4">
        <is>
          <t>餐饮</t>
        </is>
      </c>
      <c r="D788" t="inlineStr" s="4">
        <is>
          <t>晚餐</t>
        </is>
      </c>
      <c r="E788" s="5"/>
      <c r="F788" s="6"/>
      <c r="G788" s="6"/>
      <c r="H788" s="6">
        <f>IF(AND(F788="",G788=""),"",G788-F788)</f>
      </c>
      <c r="I788" s="4"/>
      <c r="J788" s="5"/>
    </row>
    <row r="789" ht="21" customHeight="1">
      <c r="A789" s="3">
        <v>46140</v>
      </c>
      <c r="B789" t="inlineStr" s="4">
        <is>
          <t>星期二</t>
        </is>
      </c>
      <c r="C789" t="inlineStr" s="4">
        <is>
          <t>奶茶/咖啡</t>
        </is>
      </c>
      <c r="D789" t="inlineStr" s="4">
        <is>
          <t>奶茶/咖啡</t>
        </is>
      </c>
      <c r="E789" s="5"/>
      <c r="F789" s="6"/>
      <c r="G789" s="6"/>
      <c r="H789" s="6">
        <f>IF(AND(F789="",G789=""),"",G789-F789)</f>
      </c>
      <c r="I789" s="4"/>
      <c r="J789" s="5"/>
    </row>
    <row r="790" ht="21" customHeight="1">
      <c r="A790" s="3">
        <v>46140</v>
      </c>
      <c r="B790" t="inlineStr" s="4">
        <is>
          <t>星期二</t>
        </is>
      </c>
      <c r="C790" t="inlineStr" s="4">
        <is>
          <t>其他</t>
        </is>
      </c>
      <c r="D790" t="inlineStr" s="4">
        <is>
          <t>其他</t>
        </is>
      </c>
      <c r="E790" s="5"/>
      <c r="F790" s="6"/>
      <c r="G790" s="6"/>
      <c r="H790" s="6">
        <f>IF(AND(F790="",G790=""),"",G790-F790)</f>
      </c>
      <c r="I790" s="4"/>
      <c r="J790" s="5"/>
    </row>
    <row r="791" ht="21" customHeight="1">
      <c r="A791" s="3">
        <v>46140</v>
      </c>
      <c r="B791" t="inlineStr" s="4">
        <is>
          <t>星期二</t>
        </is>
      </c>
      <c r="C791" t="inlineStr" s="4">
        <is>
          <t>其他</t>
        </is>
      </c>
      <c r="D791" t="inlineStr" s="4">
        <is>
          <t>其他</t>
        </is>
      </c>
      <c r="E791" s="5"/>
      <c r="F791" s="6"/>
      <c r="G791" s="6"/>
      <c r="H791" s="6">
        <f>IF(AND(F791="",G791=""),"",G791-F791)</f>
      </c>
      <c r="I791" s="4"/>
      <c r="J791" s="5"/>
    </row>
    <row r="792" ht="21" customHeight="1">
      <c r="A792" s="3">
        <v>46141</v>
      </c>
      <c r="B792" t="inlineStr" s="4">
        <is>
          <t>星期三</t>
        </is>
      </c>
      <c r="C792" t="inlineStr" s="4">
        <is>
          <t>餐饮</t>
        </is>
      </c>
      <c r="D792" t="inlineStr" s="4">
        <is>
          <t>早餐</t>
        </is>
      </c>
      <c r="E792" s="5"/>
      <c r="F792" s="6"/>
      <c r="G792" s="6"/>
      <c r="H792" s="6">
        <f>IF(AND(F792="",G792=""),"",G792-F792)</f>
      </c>
      <c r="I792" s="4"/>
      <c r="J792" s="5"/>
    </row>
    <row r="793" ht="21" customHeight="1">
      <c r="A793" s="3">
        <v>46141</v>
      </c>
      <c r="B793" t="inlineStr" s="4">
        <is>
          <t>星期三</t>
        </is>
      </c>
      <c r="C793" t="inlineStr" s="4">
        <is>
          <t>餐饮</t>
        </is>
      </c>
      <c r="D793" t="inlineStr" s="4">
        <is>
          <t>中餐</t>
        </is>
      </c>
      <c r="E793" s="5"/>
      <c r="F793" s="6"/>
      <c r="G793" s="6"/>
      <c r="H793" s="6">
        <f>IF(AND(F793="",G793=""),"",G793-F793)</f>
      </c>
      <c r="I793" s="4"/>
      <c r="J793" s="5"/>
    </row>
    <row r="794" ht="21" customHeight="1">
      <c r="A794" s="3">
        <v>46141</v>
      </c>
      <c r="B794" t="inlineStr" s="4">
        <is>
          <t>星期三</t>
        </is>
      </c>
      <c r="C794" t="inlineStr" s="4">
        <is>
          <t>餐饮</t>
        </is>
      </c>
      <c r="D794" t="inlineStr" s="4">
        <is>
          <t>晚餐</t>
        </is>
      </c>
      <c r="E794" s="5"/>
      <c r="F794" s="6"/>
      <c r="G794" s="6"/>
      <c r="H794" s="6">
        <f>IF(AND(F794="",G794=""),"",G794-F794)</f>
      </c>
      <c r="I794" s="4"/>
      <c r="J794" s="5"/>
    </row>
    <row r="795" ht="21" customHeight="1">
      <c r="A795" s="3">
        <v>46141</v>
      </c>
      <c r="B795" t="inlineStr" s="4">
        <is>
          <t>星期三</t>
        </is>
      </c>
      <c r="C795" t="inlineStr" s="4">
        <is>
          <t>奶茶/咖啡</t>
        </is>
      </c>
      <c r="D795" t="inlineStr" s="4">
        <is>
          <t>奶茶/咖啡</t>
        </is>
      </c>
      <c r="E795" s="5"/>
      <c r="F795" s="6"/>
      <c r="G795" s="6"/>
      <c r="H795" s="6">
        <f>IF(AND(F795="",G795=""),"",G795-F795)</f>
      </c>
      <c r="I795" s="4"/>
      <c r="J795" s="5"/>
    </row>
    <row r="796" ht="21" customHeight="1">
      <c r="A796" s="3">
        <v>46141</v>
      </c>
      <c r="B796" t="inlineStr" s="4">
        <is>
          <t>星期三</t>
        </is>
      </c>
      <c r="C796" t="inlineStr" s="4">
        <is>
          <t>其他</t>
        </is>
      </c>
      <c r="D796" t="inlineStr" s="4">
        <is>
          <t>其他</t>
        </is>
      </c>
      <c r="E796" s="5"/>
      <c r="F796" s="6"/>
      <c r="G796" s="6"/>
      <c r="H796" s="6">
        <f>IF(AND(F796="",G796=""),"",G796-F796)</f>
      </c>
      <c r="I796" s="4"/>
      <c r="J796" s="5"/>
    </row>
    <row r="797" ht="21" customHeight="1">
      <c r="A797" s="3">
        <v>46141</v>
      </c>
      <c r="B797" t="inlineStr" s="4">
        <is>
          <t>星期三</t>
        </is>
      </c>
      <c r="C797" t="inlineStr" s="4">
        <is>
          <t>其他</t>
        </is>
      </c>
      <c r="D797" t="inlineStr" s="4">
        <is>
          <t>其他</t>
        </is>
      </c>
      <c r="E797" s="5"/>
      <c r="F797" s="6"/>
      <c r="G797" s="6"/>
      <c r="H797" s="6">
        <f>IF(AND(F797="",G797=""),"",G797-F797)</f>
      </c>
      <c r="I797" s="4"/>
      <c r="J797" s="5"/>
    </row>
    <row r="798" ht="23" customHeight="1">
      <c r="A798" t="inlineStr" s="7">
        <is>
          <t>本周小计</t>
        </is>
      </c>
      <c r="B798" s="7"/>
      <c r="C798" s="7"/>
      <c r="D798" s="7"/>
      <c r="E798" s="7"/>
      <c r="F798" s="8">
        <f>SUMIFS($F:$F,$A:$A,"&gt;="&amp;DATE(2026,4,23),$A:$A,"&lt;="&amp;DATE(2026,4,29))</f>
      </c>
      <c r="G798" s="8">
        <f>SUMIFS($G:$G,$A:$A,"&gt;="&amp;DATE(2026,4,23),$A:$A,"&lt;="&amp;DATE(2026,4,29))</f>
      </c>
      <c r="H798" s="8">
        <f>G798-F798</f>
      </c>
      <c r="I798" s="7"/>
      <c r="J798" s="7"/>
    </row>
    <row r="799" ht="18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8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26" customHeight="1">
      <c r="A801" t="inlineStr" s="2">
        <is>
          <t>2026年4月-5月｜第五周（4月30日 - 5月6日）</t>
        </is>
      </c>
      <c r="B801" s="2"/>
      <c r="C801" s="2"/>
      <c r="D801" s="2"/>
      <c r="E801" s="2"/>
      <c r="F801" s="2"/>
      <c r="G801" s="2"/>
      <c r="H801" s="2"/>
      <c r="I801" s="2"/>
      <c r="J801" s="2"/>
    </row>
    <row r="802" ht="22" customHeight="1">
      <c r="A802" t="inlineStr" s="1">
        <is>
          <t>日期</t>
        </is>
      </c>
      <c r="B802" t="inlineStr" s="1">
        <is>
          <t>星期</t>
        </is>
      </c>
      <c r="C802" t="inlineStr" s="1">
        <is>
          <t>分类</t>
        </is>
      </c>
      <c r="D802" t="inlineStr" s="1">
        <is>
          <t>事项</t>
        </is>
      </c>
      <c r="E802" t="inlineStr" s="1">
        <is>
          <t>详情</t>
        </is>
      </c>
      <c r="F802" t="inlineStr" s="1">
        <is>
          <t>支出金额</t>
        </is>
      </c>
      <c r="G802" t="inlineStr" s="1">
        <is>
          <t>收入金额</t>
        </is>
      </c>
      <c r="H802" t="inlineStr" s="1">
        <is>
          <t>当笔净额</t>
        </is>
      </c>
      <c r="I802" t="inlineStr" s="1">
        <is>
          <t>支付方式</t>
        </is>
      </c>
      <c r="J802" t="inlineStr" s="1">
        <is>
          <t>备注</t>
        </is>
      </c>
    </row>
    <row r="803" ht="21" customHeight="1">
      <c r="A803" s="3">
        <v>46142</v>
      </c>
      <c r="B803" t="inlineStr" s="4">
        <is>
          <t>星期四</t>
        </is>
      </c>
      <c r="C803" t="inlineStr" s="4">
        <is>
          <t>餐饮</t>
        </is>
      </c>
      <c r="D803" t="inlineStr" s="4">
        <is>
          <t>早餐</t>
        </is>
      </c>
      <c r="E803" s="5"/>
      <c r="F803" s="6"/>
      <c r="G803" s="6"/>
      <c r="H803" s="6">
        <f>IF(AND(F803="",G803=""),"",G803-F803)</f>
      </c>
      <c r="I803" s="4"/>
      <c r="J803" s="5"/>
    </row>
    <row r="804" ht="21" customHeight="1">
      <c r="A804" s="3">
        <v>46142</v>
      </c>
      <c r="B804" t="inlineStr" s="4">
        <is>
          <t>星期四</t>
        </is>
      </c>
      <c r="C804" t="inlineStr" s="4">
        <is>
          <t>餐饮</t>
        </is>
      </c>
      <c r="D804" t="inlineStr" s="4">
        <is>
          <t>中餐</t>
        </is>
      </c>
      <c r="E804" s="5"/>
      <c r="F804" s="6"/>
      <c r="G804" s="6"/>
      <c r="H804" s="6">
        <f>IF(AND(F804="",G804=""),"",G804-F804)</f>
      </c>
      <c r="I804" s="4"/>
      <c r="J804" s="5"/>
    </row>
    <row r="805" ht="21" customHeight="1">
      <c r="A805" s="3">
        <v>46142</v>
      </c>
      <c r="B805" t="inlineStr" s="4">
        <is>
          <t>星期四</t>
        </is>
      </c>
      <c r="C805" t="inlineStr" s="4">
        <is>
          <t>餐饮</t>
        </is>
      </c>
      <c r="D805" t="inlineStr" s="4">
        <is>
          <t>晚餐</t>
        </is>
      </c>
      <c r="E805" s="5"/>
      <c r="F805" s="6"/>
      <c r="G805" s="6"/>
      <c r="H805" s="6">
        <f>IF(AND(F805="",G805=""),"",G805-F805)</f>
      </c>
      <c r="I805" s="4"/>
      <c r="J805" s="5"/>
    </row>
    <row r="806" ht="21" customHeight="1">
      <c r="A806" s="3">
        <v>46142</v>
      </c>
      <c r="B806" t="inlineStr" s="4">
        <is>
          <t>星期四</t>
        </is>
      </c>
      <c r="C806" t="inlineStr" s="4">
        <is>
          <t>奶茶/咖啡</t>
        </is>
      </c>
      <c r="D806" t="inlineStr" s="4">
        <is>
          <t>奶茶/咖啡</t>
        </is>
      </c>
      <c r="E806" s="5"/>
      <c r="F806" s="6"/>
      <c r="G806" s="6"/>
      <c r="H806" s="6">
        <f>IF(AND(F806="",G806=""),"",G806-F806)</f>
      </c>
      <c r="I806" s="4"/>
      <c r="J806" s="5"/>
    </row>
    <row r="807" ht="21" customHeight="1">
      <c r="A807" s="3">
        <v>46142</v>
      </c>
      <c r="B807" t="inlineStr" s="4">
        <is>
          <t>星期四</t>
        </is>
      </c>
      <c r="C807" t="inlineStr" s="4">
        <is>
          <t>其他</t>
        </is>
      </c>
      <c r="D807" t="inlineStr" s="4">
        <is>
          <t>其他</t>
        </is>
      </c>
      <c r="E807" s="5"/>
      <c r="F807" s="6"/>
      <c r="G807" s="6"/>
      <c r="H807" s="6">
        <f>IF(AND(F807="",G807=""),"",G807-F807)</f>
      </c>
      <c r="I807" s="4"/>
      <c r="J807" s="5"/>
    </row>
    <row r="808" ht="21" customHeight="1">
      <c r="A808" s="3">
        <v>46142</v>
      </c>
      <c r="B808" t="inlineStr" s="4">
        <is>
          <t>星期四</t>
        </is>
      </c>
      <c r="C808" t="inlineStr" s="4">
        <is>
          <t>其他</t>
        </is>
      </c>
      <c r="D808" t="inlineStr" s="4">
        <is>
          <t>其他</t>
        </is>
      </c>
      <c r="E808" s="5"/>
      <c r="F808" s="6"/>
      <c r="G808" s="6"/>
      <c r="H808" s="6">
        <f>IF(AND(F808="",G808=""),"",G808-F808)</f>
      </c>
      <c r="I808" s="4"/>
      <c r="J808" s="5"/>
    </row>
    <row r="809" ht="21" customHeight="1">
      <c r="A809" s="3">
        <v>46143</v>
      </c>
      <c r="B809" t="inlineStr" s="4">
        <is>
          <t>星期五</t>
        </is>
      </c>
      <c r="C809" t="inlineStr" s="4">
        <is>
          <t>餐饮</t>
        </is>
      </c>
      <c r="D809" t="inlineStr" s="4">
        <is>
          <t>早餐</t>
        </is>
      </c>
      <c r="E809" s="5"/>
      <c r="F809" s="6"/>
      <c r="G809" s="6"/>
      <c r="H809" s="6">
        <f>IF(AND(F809="",G809=""),"",G809-F809)</f>
      </c>
      <c r="I809" s="4"/>
      <c r="J809" s="5"/>
    </row>
    <row r="810" ht="21" customHeight="1">
      <c r="A810" s="3">
        <v>46143</v>
      </c>
      <c r="B810" t="inlineStr" s="4">
        <is>
          <t>星期五</t>
        </is>
      </c>
      <c r="C810" t="inlineStr" s="4">
        <is>
          <t>餐饮</t>
        </is>
      </c>
      <c r="D810" t="inlineStr" s="4">
        <is>
          <t>中餐</t>
        </is>
      </c>
      <c r="E810" s="5"/>
      <c r="F810" s="6"/>
      <c r="G810" s="6"/>
      <c r="H810" s="6">
        <f>IF(AND(F810="",G810=""),"",G810-F810)</f>
      </c>
      <c r="I810" s="4"/>
      <c r="J810" s="5"/>
    </row>
    <row r="811" ht="21" customHeight="1">
      <c r="A811" s="3">
        <v>46143</v>
      </c>
      <c r="B811" t="inlineStr" s="4">
        <is>
          <t>星期五</t>
        </is>
      </c>
      <c r="C811" t="inlineStr" s="4">
        <is>
          <t>餐饮</t>
        </is>
      </c>
      <c r="D811" t="inlineStr" s="4">
        <is>
          <t>晚餐</t>
        </is>
      </c>
      <c r="E811" s="5"/>
      <c r="F811" s="6"/>
      <c r="G811" s="6"/>
      <c r="H811" s="6">
        <f>IF(AND(F811="",G811=""),"",G811-F811)</f>
      </c>
      <c r="I811" s="4"/>
      <c r="J811" s="5"/>
    </row>
    <row r="812" ht="21" customHeight="1">
      <c r="A812" s="3">
        <v>46143</v>
      </c>
      <c r="B812" t="inlineStr" s="4">
        <is>
          <t>星期五</t>
        </is>
      </c>
      <c r="C812" t="inlineStr" s="4">
        <is>
          <t>奶茶/咖啡</t>
        </is>
      </c>
      <c r="D812" t="inlineStr" s="4">
        <is>
          <t>奶茶/咖啡</t>
        </is>
      </c>
      <c r="E812" s="5"/>
      <c r="F812" s="6"/>
      <c r="G812" s="6"/>
      <c r="H812" s="6">
        <f>IF(AND(F812="",G812=""),"",G812-F812)</f>
      </c>
      <c r="I812" s="4"/>
      <c r="J812" s="5"/>
    </row>
    <row r="813" ht="21" customHeight="1">
      <c r="A813" s="3">
        <v>46143</v>
      </c>
      <c r="B813" t="inlineStr" s="4">
        <is>
          <t>星期五</t>
        </is>
      </c>
      <c r="C813" t="inlineStr" s="4">
        <is>
          <t>其他</t>
        </is>
      </c>
      <c r="D813" t="inlineStr" s="4">
        <is>
          <t>其他</t>
        </is>
      </c>
      <c r="E813" s="5"/>
      <c r="F813" s="6"/>
      <c r="G813" s="6"/>
      <c r="H813" s="6">
        <f>IF(AND(F813="",G813=""),"",G813-F813)</f>
      </c>
      <c r="I813" s="4"/>
      <c r="J813" s="5"/>
    </row>
    <row r="814" ht="21" customHeight="1">
      <c r="A814" s="3">
        <v>46143</v>
      </c>
      <c r="B814" t="inlineStr" s="4">
        <is>
          <t>星期五</t>
        </is>
      </c>
      <c r="C814" t="inlineStr" s="4">
        <is>
          <t>其他</t>
        </is>
      </c>
      <c r="D814" t="inlineStr" s="4">
        <is>
          <t>其他</t>
        </is>
      </c>
      <c r="E814" s="5"/>
      <c r="F814" s="6"/>
      <c r="G814" s="6"/>
      <c r="H814" s="6">
        <f>IF(AND(F814="",G814=""),"",G814-F814)</f>
      </c>
      <c r="I814" s="4"/>
      <c r="J814" s="5"/>
    </row>
    <row r="815" ht="21" customHeight="1">
      <c r="A815" s="3">
        <v>46144</v>
      </c>
      <c r="B815" t="inlineStr" s="4">
        <is>
          <t>星期六</t>
        </is>
      </c>
      <c r="C815" t="inlineStr" s="4">
        <is>
          <t>餐饮</t>
        </is>
      </c>
      <c r="D815" t="inlineStr" s="4">
        <is>
          <t>早餐</t>
        </is>
      </c>
      <c r="E815" s="5"/>
      <c r="F815" s="6"/>
      <c r="G815" s="6"/>
      <c r="H815" s="6">
        <f>IF(AND(F815="",G815=""),"",G815-F815)</f>
      </c>
      <c r="I815" s="4"/>
      <c r="J815" s="5"/>
    </row>
    <row r="816" ht="21" customHeight="1">
      <c r="A816" s="3">
        <v>46144</v>
      </c>
      <c r="B816" t="inlineStr" s="4">
        <is>
          <t>星期六</t>
        </is>
      </c>
      <c r="C816" t="inlineStr" s="4">
        <is>
          <t>餐饮</t>
        </is>
      </c>
      <c r="D816" t="inlineStr" s="4">
        <is>
          <t>中餐</t>
        </is>
      </c>
      <c r="E816" s="5"/>
      <c r="F816" s="6"/>
      <c r="G816" s="6"/>
      <c r="H816" s="6">
        <f>IF(AND(F816="",G816=""),"",G816-F816)</f>
      </c>
      <c r="I816" s="4"/>
      <c r="J816" s="5"/>
    </row>
    <row r="817" ht="21" customHeight="1">
      <c r="A817" s="3">
        <v>46144</v>
      </c>
      <c r="B817" t="inlineStr" s="4">
        <is>
          <t>星期六</t>
        </is>
      </c>
      <c r="C817" t="inlineStr" s="4">
        <is>
          <t>餐饮</t>
        </is>
      </c>
      <c r="D817" t="inlineStr" s="4">
        <is>
          <t>晚餐</t>
        </is>
      </c>
      <c r="E817" s="5"/>
      <c r="F817" s="6"/>
      <c r="G817" s="6"/>
      <c r="H817" s="6">
        <f>IF(AND(F817="",G817=""),"",G817-F817)</f>
      </c>
      <c r="I817" s="4"/>
      <c r="J817" s="5"/>
    </row>
    <row r="818" ht="21" customHeight="1">
      <c r="A818" s="3">
        <v>46144</v>
      </c>
      <c r="B818" t="inlineStr" s="4">
        <is>
          <t>星期六</t>
        </is>
      </c>
      <c r="C818" t="inlineStr" s="4">
        <is>
          <t>奶茶/咖啡</t>
        </is>
      </c>
      <c r="D818" t="inlineStr" s="4">
        <is>
          <t>奶茶/咖啡</t>
        </is>
      </c>
      <c r="E818" s="5"/>
      <c r="F818" s="6"/>
      <c r="G818" s="6"/>
      <c r="H818" s="6">
        <f>IF(AND(F818="",G818=""),"",G818-F818)</f>
      </c>
      <c r="I818" s="4"/>
      <c r="J818" s="5"/>
    </row>
    <row r="819" ht="21" customHeight="1">
      <c r="A819" s="3">
        <v>46144</v>
      </c>
      <c r="B819" t="inlineStr" s="4">
        <is>
          <t>星期六</t>
        </is>
      </c>
      <c r="C819" t="inlineStr" s="4">
        <is>
          <t>其他</t>
        </is>
      </c>
      <c r="D819" t="inlineStr" s="4">
        <is>
          <t>其他</t>
        </is>
      </c>
      <c r="E819" s="5"/>
      <c r="F819" s="6"/>
      <c r="G819" s="6"/>
      <c r="H819" s="6">
        <f>IF(AND(F819="",G819=""),"",G819-F819)</f>
      </c>
      <c r="I819" s="4"/>
      <c r="J819" s="5"/>
    </row>
    <row r="820" ht="21" customHeight="1">
      <c r="A820" s="3">
        <v>46144</v>
      </c>
      <c r="B820" t="inlineStr" s="4">
        <is>
          <t>星期六</t>
        </is>
      </c>
      <c r="C820" t="inlineStr" s="4">
        <is>
          <t>其他</t>
        </is>
      </c>
      <c r="D820" t="inlineStr" s="4">
        <is>
          <t>其他</t>
        </is>
      </c>
      <c r="E820" s="5"/>
      <c r="F820" s="6"/>
      <c r="G820" s="6"/>
      <c r="H820" s="6">
        <f>IF(AND(F820="",G820=""),"",G820-F820)</f>
      </c>
      <c r="I820" s="4"/>
      <c r="J820" s="5"/>
    </row>
    <row r="821" ht="21" customHeight="1">
      <c r="A821" s="3">
        <v>46145</v>
      </c>
      <c r="B821" t="inlineStr" s="4">
        <is>
          <t>星期日</t>
        </is>
      </c>
      <c r="C821" t="inlineStr" s="4">
        <is>
          <t>餐饮</t>
        </is>
      </c>
      <c r="D821" t="inlineStr" s="4">
        <is>
          <t>早餐</t>
        </is>
      </c>
      <c r="E821" s="5"/>
      <c r="F821" s="6"/>
      <c r="G821" s="6"/>
      <c r="H821" s="6">
        <f>IF(AND(F821="",G821=""),"",G821-F821)</f>
      </c>
      <c r="I821" s="4"/>
      <c r="J821" s="5"/>
    </row>
    <row r="822" ht="21" customHeight="1">
      <c r="A822" s="3">
        <v>46145</v>
      </c>
      <c r="B822" t="inlineStr" s="4">
        <is>
          <t>星期日</t>
        </is>
      </c>
      <c r="C822" t="inlineStr" s="4">
        <is>
          <t>餐饮</t>
        </is>
      </c>
      <c r="D822" t="inlineStr" s="4">
        <is>
          <t>中餐</t>
        </is>
      </c>
      <c r="E822" s="5"/>
      <c r="F822" s="6"/>
      <c r="G822" s="6"/>
      <c r="H822" s="6">
        <f>IF(AND(F822="",G822=""),"",G822-F822)</f>
      </c>
      <c r="I822" s="4"/>
      <c r="J822" s="5"/>
    </row>
    <row r="823" ht="21" customHeight="1">
      <c r="A823" s="3">
        <v>46145</v>
      </c>
      <c r="B823" t="inlineStr" s="4">
        <is>
          <t>星期日</t>
        </is>
      </c>
      <c r="C823" t="inlineStr" s="4">
        <is>
          <t>餐饮</t>
        </is>
      </c>
      <c r="D823" t="inlineStr" s="4">
        <is>
          <t>晚餐</t>
        </is>
      </c>
      <c r="E823" s="5"/>
      <c r="F823" s="6"/>
      <c r="G823" s="6"/>
      <c r="H823" s="6">
        <f>IF(AND(F823="",G823=""),"",G823-F823)</f>
      </c>
      <c r="I823" s="4"/>
      <c r="J823" s="5"/>
    </row>
    <row r="824" ht="21" customHeight="1">
      <c r="A824" s="3">
        <v>46145</v>
      </c>
      <c r="B824" t="inlineStr" s="4">
        <is>
          <t>星期日</t>
        </is>
      </c>
      <c r="C824" t="inlineStr" s="4">
        <is>
          <t>奶茶/咖啡</t>
        </is>
      </c>
      <c r="D824" t="inlineStr" s="4">
        <is>
          <t>奶茶/咖啡</t>
        </is>
      </c>
      <c r="E824" s="5"/>
      <c r="F824" s="6"/>
      <c r="G824" s="6"/>
      <c r="H824" s="6">
        <f>IF(AND(F824="",G824=""),"",G824-F824)</f>
      </c>
      <c r="I824" s="4"/>
      <c r="J824" s="5"/>
    </row>
    <row r="825" ht="21" customHeight="1">
      <c r="A825" s="3">
        <v>46145</v>
      </c>
      <c r="B825" t="inlineStr" s="4">
        <is>
          <t>星期日</t>
        </is>
      </c>
      <c r="C825" t="inlineStr" s="4">
        <is>
          <t>其他</t>
        </is>
      </c>
      <c r="D825" t="inlineStr" s="4">
        <is>
          <t>其他</t>
        </is>
      </c>
      <c r="E825" s="5"/>
      <c r="F825" s="6"/>
      <c r="G825" s="6"/>
      <c r="H825" s="6">
        <f>IF(AND(F825="",G825=""),"",G825-F825)</f>
      </c>
      <c r="I825" s="4"/>
      <c r="J825" s="5"/>
    </row>
    <row r="826" ht="21" customHeight="1">
      <c r="A826" s="3">
        <v>46145</v>
      </c>
      <c r="B826" t="inlineStr" s="4">
        <is>
          <t>星期日</t>
        </is>
      </c>
      <c r="C826" t="inlineStr" s="4">
        <is>
          <t>其他</t>
        </is>
      </c>
      <c r="D826" t="inlineStr" s="4">
        <is>
          <t>其他</t>
        </is>
      </c>
      <c r="E826" s="5"/>
      <c r="F826" s="6"/>
      <c r="G826" s="6"/>
      <c r="H826" s="6">
        <f>IF(AND(F826="",G826=""),"",G826-F826)</f>
      </c>
      <c r="I826" s="4"/>
      <c r="J826" s="5"/>
    </row>
    <row r="827" ht="21" customHeight="1">
      <c r="A827" s="3">
        <v>46146</v>
      </c>
      <c r="B827" t="inlineStr" s="4">
        <is>
          <t>星期一</t>
        </is>
      </c>
      <c r="C827" t="inlineStr" s="4">
        <is>
          <t>餐饮</t>
        </is>
      </c>
      <c r="D827" t="inlineStr" s="4">
        <is>
          <t>早餐</t>
        </is>
      </c>
      <c r="E827" s="5"/>
      <c r="F827" s="6"/>
      <c r="G827" s="6"/>
      <c r="H827" s="6">
        <f>IF(AND(F827="",G827=""),"",G827-F827)</f>
      </c>
      <c r="I827" s="4"/>
      <c r="J827" s="5"/>
    </row>
    <row r="828" ht="21" customHeight="1">
      <c r="A828" s="3">
        <v>46146</v>
      </c>
      <c r="B828" t="inlineStr" s="4">
        <is>
          <t>星期一</t>
        </is>
      </c>
      <c r="C828" t="inlineStr" s="4">
        <is>
          <t>餐饮</t>
        </is>
      </c>
      <c r="D828" t="inlineStr" s="4">
        <is>
          <t>中餐</t>
        </is>
      </c>
      <c r="E828" s="5"/>
      <c r="F828" s="6"/>
      <c r="G828" s="6"/>
      <c r="H828" s="6">
        <f>IF(AND(F828="",G828=""),"",G828-F828)</f>
      </c>
      <c r="I828" s="4"/>
      <c r="J828" s="5"/>
    </row>
    <row r="829" ht="21" customHeight="1">
      <c r="A829" s="3">
        <v>46146</v>
      </c>
      <c r="B829" t="inlineStr" s="4">
        <is>
          <t>星期一</t>
        </is>
      </c>
      <c r="C829" t="inlineStr" s="4">
        <is>
          <t>餐饮</t>
        </is>
      </c>
      <c r="D829" t="inlineStr" s="4">
        <is>
          <t>晚餐</t>
        </is>
      </c>
      <c r="E829" s="5"/>
      <c r="F829" s="6"/>
      <c r="G829" s="6"/>
      <c r="H829" s="6">
        <f>IF(AND(F829="",G829=""),"",G829-F829)</f>
      </c>
      <c r="I829" s="4"/>
      <c r="J829" s="5"/>
    </row>
    <row r="830" ht="21" customHeight="1">
      <c r="A830" s="3">
        <v>46146</v>
      </c>
      <c r="B830" t="inlineStr" s="4">
        <is>
          <t>星期一</t>
        </is>
      </c>
      <c r="C830" t="inlineStr" s="4">
        <is>
          <t>奶茶/咖啡</t>
        </is>
      </c>
      <c r="D830" t="inlineStr" s="4">
        <is>
          <t>奶茶/咖啡</t>
        </is>
      </c>
      <c r="E830" s="5"/>
      <c r="F830" s="6"/>
      <c r="G830" s="6"/>
      <c r="H830" s="6">
        <f>IF(AND(F830="",G830=""),"",G830-F830)</f>
      </c>
      <c r="I830" s="4"/>
      <c r="J830" s="5"/>
    </row>
    <row r="831" ht="21" customHeight="1">
      <c r="A831" s="3">
        <v>46146</v>
      </c>
      <c r="B831" t="inlineStr" s="4">
        <is>
          <t>星期一</t>
        </is>
      </c>
      <c r="C831" t="inlineStr" s="4">
        <is>
          <t>其他</t>
        </is>
      </c>
      <c r="D831" t="inlineStr" s="4">
        <is>
          <t>其他</t>
        </is>
      </c>
      <c r="E831" s="5"/>
      <c r="F831" s="6"/>
      <c r="G831" s="6"/>
      <c r="H831" s="6">
        <f>IF(AND(F831="",G831=""),"",G831-F831)</f>
      </c>
      <c r="I831" s="4"/>
      <c r="J831" s="5"/>
    </row>
    <row r="832" ht="21" customHeight="1">
      <c r="A832" s="3">
        <v>46146</v>
      </c>
      <c r="B832" t="inlineStr" s="4">
        <is>
          <t>星期一</t>
        </is>
      </c>
      <c r="C832" t="inlineStr" s="4">
        <is>
          <t>其他</t>
        </is>
      </c>
      <c r="D832" t="inlineStr" s="4">
        <is>
          <t>其他</t>
        </is>
      </c>
      <c r="E832" s="5"/>
      <c r="F832" s="6"/>
      <c r="G832" s="6"/>
      <c r="H832" s="6">
        <f>IF(AND(F832="",G832=""),"",G832-F832)</f>
      </c>
      <c r="I832" s="4"/>
      <c r="J832" s="5"/>
    </row>
    <row r="833" ht="21" customHeight="1">
      <c r="A833" s="3">
        <v>46147</v>
      </c>
      <c r="B833" t="inlineStr" s="4">
        <is>
          <t>星期二</t>
        </is>
      </c>
      <c r="C833" t="inlineStr" s="4">
        <is>
          <t>餐饮</t>
        </is>
      </c>
      <c r="D833" t="inlineStr" s="4">
        <is>
          <t>早餐</t>
        </is>
      </c>
      <c r="E833" s="5"/>
      <c r="F833" s="6"/>
      <c r="G833" s="6"/>
      <c r="H833" s="6">
        <f>IF(AND(F833="",G833=""),"",G833-F833)</f>
      </c>
      <c r="I833" s="4"/>
      <c r="J833" s="5"/>
    </row>
    <row r="834" ht="21" customHeight="1">
      <c r="A834" s="3">
        <v>46147</v>
      </c>
      <c r="B834" t="inlineStr" s="4">
        <is>
          <t>星期二</t>
        </is>
      </c>
      <c r="C834" t="inlineStr" s="4">
        <is>
          <t>餐饮</t>
        </is>
      </c>
      <c r="D834" t="inlineStr" s="4">
        <is>
          <t>中餐</t>
        </is>
      </c>
      <c r="E834" s="5"/>
      <c r="F834" s="6"/>
      <c r="G834" s="6"/>
      <c r="H834" s="6">
        <f>IF(AND(F834="",G834=""),"",G834-F834)</f>
      </c>
      <c r="I834" s="4"/>
      <c r="J834" s="5"/>
    </row>
    <row r="835" ht="21" customHeight="1">
      <c r="A835" s="3">
        <v>46147</v>
      </c>
      <c r="B835" t="inlineStr" s="4">
        <is>
          <t>星期二</t>
        </is>
      </c>
      <c r="C835" t="inlineStr" s="4">
        <is>
          <t>餐饮</t>
        </is>
      </c>
      <c r="D835" t="inlineStr" s="4">
        <is>
          <t>晚餐</t>
        </is>
      </c>
      <c r="E835" s="5"/>
      <c r="F835" s="6"/>
      <c r="G835" s="6"/>
      <c r="H835" s="6">
        <f>IF(AND(F835="",G835=""),"",G835-F835)</f>
      </c>
      <c r="I835" s="4"/>
      <c r="J835" s="5"/>
    </row>
    <row r="836" ht="21" customHeight="1">
      <c r="A836" s="3">
        <v>46147</v>
      </c>
      <c r="B836" t="inlineStr" s="4">
        <is>
          <t>星期二</t>
        </is>
      </c>
      <c r="C836" t="inlineStr" s="4">
        <is>
          <t>奶茶/咖啡</t>
        </is>
      </c>
      <c r="D836" t="inlineStr" s="4">
        <is>
          <t>奶茶/咖啡</t>
        </is>
      </c>
      <c r="E836" s="5"/>
      <c r="F836" s="6"/>
      <c r="G836" s="6"/>
      <c r="H836" s="6">
        <f>IF(AND(F836="",G836=""),"",G836-F836)</f>
      </c>
      <c r="I836" s="4"/>
      <c r="J836" s="5"/>
    </row>
    <row r="837" ht="21" customHeight="1">
      <c r="A837" s="3">
        <v>46147</v>
      </c>
      <c r="B837" t="inlineStr" s="4">
        <is>
          <t>星期二</t>
        </is>
      </c>
      <c r="C837" t="inlineStr" s="4">
        <is>
          <t>其他</t>
        </is>
      </c>
      <c r="D837" t="inlineStr" s="4">
        <is>
          <t>其他</t>
        </is>
      </c>
      <c r="E837" s="5"/>
      <c r="F837" s="6"/>
      <c r="G837" s="6"/>
      <c r="H837" s="6">
        <f>IF(AND(F837="",G837=""),"",G837-F837)</f>
      </c>
      <c r="I837" s="4"/>
      <c r="J837" s="5"/>
    </row>
    <row r="838" ht="21" customHeight="1">
      <c r="A838" s="3">
        <v>46147</v>
      </c>
      <c r="B838" t="inlineStr" s="4">
        <is>
          <t>星期二</t>
        </is>
      </c>
      <c r="C838" t="inlineStr" s="4">
        <is>
          <t>其他</t>
        </is>
      </c>
      <c r="D838" t="inlineStr" s="4">
        <is>
          <t>其他</t>
        </is>
      </c>
      <c r="E838" s="5"/>
      <c r="F838" s="6"/>
      <c r="G838" s="6"/>
      <c r="H838" s="6">
        <f>IF(AND(F838="",G838=""),"",G838-F838)</f>
      </c>
      <c r="I838" s="4"/>
      <c r="J838" s="5"/>
    </row>
    <row r="839" ht="21" customHeight="1">
      <c r="A839" s="3">
        <v>46148</v>
      </c>
      <c r="B839" t="inlineStr" s="4">
        <is>
          <t>星期三</t>
        </is>
      </c>
      <c r="C839" t="inlineStr" s="4">
        <is>
          <t>餐饮</t>
        </is>
      </c>
      <c r="D839" t="inlineStr" s="4">
        <is>
          <t>早餐</t>
        </is>
      </c>
      <c r="E839" s="5"/>
      <c r="F839" s="6"/>
      <c r="G839" s="6"/>
      <c r="H839" s="6">
        <f>IF(AND(F839="",G839=""),"",G839-F839)</f>
      </c>
      <c r="I839" s="4"/>
      <c r="J839" s="5"/>
    </row>
    <row r="840" ht="21" customHeight="1">
      <c r="A840" s="3">
        <v>46148</v>
      </c>
      <c r="B840" t="inlineStr" s="4">
        <is>
          <t>星期三</t>
        </is>
      </c>
      <c r="C840" t="inlineStr" s="4">
        <is>
          <t>餐饮</t>
        </is>
      </c>
      <c r="D840" t="inlineStr" s="4">
        <is>
          <t>中餐</t>
        </is>
      </c>
      <c r="E840" s="5"/>
      <c r="F840" s="6"/>
      <c r="G840" s="6"/>
      <c r="H840" s="6">
        <f>IF(AND(F840="",G840=""),"",G840-F840)</f>
      </c>
      <c r="I840" s="4"/>
      <c r="J840" s="5"/>
    </row>
    <row r="841" ht="21" customHeight="1">
      <c r="A841" s="3">
        <v>46148</v>
      </c>
      <c r="B841" t="inlineStr" s="4">
        <is>
          <t>星期三</t>
        </is>
      </c>
      <c r="C841" t="inlineStr" s="4">
        <is>
          <t>餐饮</t>
        </is>
      </c>
      <c r="D841" t="inlineStr" s="4">
        <is>
          <t>晚餐</t>
        </is>
      </c>
      <c r="E841" s="5"/>
      <c r="F841" s="6"/>
      <c r="G841" s="6"/>
      <c r="H841" s="6">
        <f>IF(AND(F841="",G841=""),"",G841-F841)</f>
      </c>
      <c r="I841" s="4"/>
      <c r="J841" s="5"/>
    </row>
    <row r="842" ht="21" customHeight="1">
      <c r="A842" s="3">
        <v>46148</v>
      </c>
      <c r="B842" t="inlineStr" s="4">
        <is>
          <t>星期三</t>
        </is>
      </c>
      <c r="C842" t="inlineStr" s="4">
        <is>
          <t>奶茶/咖啡</t>
        </is>
      </c>
      <c r="D842" t="inlineStr" s="4">
        <is>
          <t>奶茶/咖啡</t>
        </is>
      </c>
      <c r="E842" s="5"/>
      <c r="F842" s="6"/>
      <c r="G842" s="6"/>
      <c r="H842" s="6">
        <f>IF(AND(F842="",G842=""),"",G842-F842)</f>
      </c>
      <c r="I842" s="4"/>
      <c r="J842" s="5"/>
    </row>
    <row r="843" ht="21" customHeight="1">
      <c r="A843" s="3">
        <v>46148</v>
      </c>
      <c r="B843" t="inlineStr" s="4">
        <is>
          <t>星期三</t>
        </is>
      </c>
      <c r="C843" t="inlineStr" s="4">
        <is>
          <t>其他</t>
        </is>
      </c>
      <c r="D843" t="inlineStr" s="4">
        <is>
          <t>其他</t>
        </is>
      </c>
      <c r="E843" s="5"/>
      <c r="F843" s="6"/>
      <c r="G843" s="6"/>
      <c r="H843" s="6">
        <f>IF(AND(F843="",G843=""),"",G843-F843)</f>
      </c>
      <c r="I843" s="4"/>
      <c r="J843" s="5"/>
    </row>
    <row r="844" ht="21" customHeight="1">
      <c r="A844" s="3">
        <v>46148</v>
      </c>
      <c r="B844" t="inlineStr" s="4">
        <is>
          <t>星期三</t>
        </is>
      </c>
      <c r="C844" t="inlineStr" s="4">
        <is>
          <t>其他</t>
        </is>
      </c>
      <c r="D844" t="inlineStr" s="4">
        <is>
          <t>其他</t>
        </is>
      </c>
      <c r="E844" s="5"/>
      <c r="F844" s="6"/>
      <c r="G844" s="6"/>
      <c r="H844" s="6">
        <f>IF(AND(F844="",G844=""),"",G844-F844)</f>
      </c>
      <c r="I844" s="4"/>
      <c r="J844" s="5"/>
    </row>
    <row r="845" ht="23" customHeight="1">
      <c r="A845" t="inlineStr" s="7">
        <is>
          <t>本周小计</t>
        </is>
      </c>
      <c r="B845" s="7"/>
      <c r="C845" s="7"/>
      <c r="D845" s="7"/>
      <c r="E845" s="7"/>
      <c r="F845" s="8">
        <f>SUMIFS($F:$F,$A:$A,"&gt;="&amp;DATE(2026,4,30),$A:$A,"&lt;="&amp;DATE(2026,5,6))</f>
      </c>
      <c r="G845" s="8">
        <f>SUMIFS($G:$G,$A:$A,"&gt;="&amp;DATE(2026,4,30),$A:$A,"&lt;="&amp;DATE(2026,5,6))</f>
      </c>
      <c r="H845" s="8">
        <f>G845-F845</f>
      </c>
      <c r="I845" s="7"/>
      <c r="J845" s="7"/>
    </row>
    <row r="846" ht="18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8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26" customHeight="1">
      <c r="A848" t="inlineStr" s="2">
        <is>
          <t>2026年5月｜第一周（5月7日 - 5月13日）</t>
        </is>
      </c>
      <c r="B848" s="2"/>
      <c r="C848" s="2"/>
      <c r="D848" s="2"/>
      <c r="E848" s="2"/>
      <c r="F848" s="2"/>
      <c r="G848" s="2"/>
      <c r="H848" s="2"/>
      <c r="I848" s="2"/>
      <c r="J848" s="2"/>
    </row>
    <row r="849" ht="22" customHeight="1">
      <c r="A849" t="inlineStr" s="1">
        <is>
          <t>日期</t>
        </is>
      </c>
      <c r="B849" t="inlineStr" s="1">
        <is>
          <t>星期</t>
        </is>
      </c>
      <c r="C849" t="inlineStr" s="1">
        <is>
          <t>分类</t>
        </is>
      </c>
      <c r="D849" t="inlineStr" s="1">
        <is>
          <t>事项</t>
        </is>
      </c>
      <c r="E849" t="inlineStr" s="1">
        <is>
          <t>详情</t>
        </is>
      </c>
      <c r="F849" t="inlineStr" s="1">
        <is>
          <t>支出金额</t>
        </is>
      </c>
      <c r="G849" t="inlineStr" s="1">
        <is>
          <t>收入金额</t>
        </is>
      </c>
      <c r="H849" t="inlineStr" s="1">
        <is>
          <t>当笔净额</t>
        </is>
      </c>
      <c r="I849" t="inlineStr" s="1">
        <is>
          <t>支付方式</t>
        </is>
      </c>
      <c r="J849" t="inlineStr" s="1">
        <is>
          <t>备注</t>
        </is>
      </c>
    </row>
    <row r="850" ht="21" customHeight="1">
      <c r="A850" s="3">
        <v>46149</v>
      </c>
      <c r="B850" t="inlineStr" s="4">
        <is>
          <t>星期四</t>
        </is>
      </c>
      <c r="C850" t="inlineStr" s="4">
        <is>
          <t>餐饮</t>
        </is>
      </c>
      <c r="D850" t="inlineStr" s="4">
        <is>
          <t>早餐</t>
        </is>
      </c>
      <c r="E850" s="5"/>
      <c r="F850" s="6"/>
      <c r="G850" s="6"/>
      <c r="H850" s="6">
        <f>IF(AND(F850="",G850=""),"",G850-F850)</f>
      </c>
      <c r="I850" s="4"/>
      <c r="J850" s="5"/>
    </row>
    <row r="851" ht="21" customHeight="1">
      <c r="A851" s="3">
        <v>46149</v>
      </c>
      <c r="B851" t="inlineStr" s="4">
        <is>
          <t>星期四</t>
        </is>
      </c>
      <c r="C851" t="inlineStr" s="4">
        <is>
          <t>餐饮</t>
        </is>
      </c>
      <c r="D851" t="inlineStr" s="4">
        <is>
          <t>中餐</t>
        </is>
      </c>
      <c r="E851" s="5"/>
      <c r="F851" s="6"/>
      <c r="G851" s="6"/>
      <c r="H851" s="6">
        <f>IF(AND(F851="",G851=""),"",G851-F851)</f>
      </c>
      <c r="I851" s="4"/>
      <c r="J851" s="5"/>
    </row>
    <row r="852" ht="21" customHeight="1">
      <c r="A852" s="3">
        <v>46149</v>
      </c>
      <c r="B852" t="inlineStr" s="4">
        <is>
          <t>星期四</t>
        </is>
      </c>
      <c r="C852" t="inlineStr" s="4">
        <is>
          <t>餐饮</t>
        </is>
      </c>
      <c r="D852" t="inlineStr" s="4">
        <is>
          <t>晚餐</t>
        </is>
      </c>
      <c r="E852" s="5"/>
      <c r="F852" s="6"/>
      <c r="G852" s="6"/>
      <c r="H852" s="6">
        <f>IF(AND(F852="",G852=""),"",G852-F852)</f>
      </c>
      <c r="I852" s="4"/>
      <c r="J852" s="5"/>
    </row>
    <row r="853" ht="21" customHeight="1">
      <c r="A853" s="3">
        <v>46149</v>
      </c>
      <c r="B853" t="inlineStr" s="4">
        <is>
          <t>星期四</t>
        </is>
      </c>
      <c r="C853" t="inlineStr" s="4">
        <is>
          <t>奶茶/咖啡</t>
        </is>
      </c>
      <c r="D853" t="inlineStr" s="4">
        <is>
          <t>奶茶/咖啡</t>
        </is>
      </c>
      <c r="E853" s="5"/>
      <c r="F853" s="6"/>
      <c r="G853" s="6"/>
      <c r="H853" s="6">
        <f>IF(AND(F853="",G853=""),"",G853-F853)</f>
      </c>
      <c r="I853" s="4"/>
      <c r="J853" s="5"/>
    </row>
    <row r="854" ht="21" customHeight="1">
      <c r="A854" s="3">
        <v>46149</v>
      </c>
      <c r="B854" t="inlineStr" s="4">
        <is>
          <t>星期四</t>
        </is>
      </c>
      <c r="C854" t="inlineStr" s="4">
        <is>
          <t>其他</t>
        </is>
      </c>
      <c r="D854" t="inlineStr" s="4">
        <is>
          <t>其他</t>
        </is>
      </c>
      <c r="E854" s="5"/>
      <c r="F854" s="6"/>
      <c r="G854" s="6"/>
      <c r="H854" s="6">
        <f>IF(AND(F854="",G854=""),"",G854-F854)</f>
      </c>
      <c r="I854" s="4"/>
      <c r="J854" s="5"/>
    </row>
    <row r="855" ht="21" customHeight="1">
      <c r="A855" s="3">
        <v>46149</v>
      </c>
      <c r="B855" t="inlineStr" s="4">
        <is>
          <t>星期四</t>
        </is>
      </c>
      <c r="C855" t="inlineStr" s="4">
        <is>
          <t>其他</t>
        </is>
      </c>
      <c r="D855" t="inlineStr" s="4">
        <is>
          <t>其他</t>
        </is>
      </c>
      <c r="E855" s="5"/>
      <c r="F855" s="6"/>
      <c r="G855" s="6"/>
      <c r="H855" s="6">
        <f>IF(AND(F855="",G855=""),"",G855-F855)</f>
      </c>
      <c r="I855" s="4"/>
      <c r="J855" s="5"/>
    </row>
    <row r="856" ht="21" customHeight="1">
      <c r="A856" s="3">
        <v>46150</v>
      </c>
      <c r="B856" t="inlineStr" s="4">
        <is>
          <t>星期五</t>
        </is>
      </c>
      <c r="C856" t="inlineStr" s="4">
        <is>
          <t>餐饮</t>
        </is>
      </c>
      <c r="D856" t="inlineStr" s="4">
        <is>
          <t>早餐</t>
        </is>
      </c>
      <c r="E856" s="5"/>
      <c r="F856" s="6"/>
      <c r="G856" s="6"/>
      <c r="H856" s="6">
        <f>IF(AND(F856="",G856=""),"",G856-F856)</f>
      </c>
      <c r="I856" s="4"/>
      <c r="J856" s="5"/>
    </row>
    <row r="857" ht="21" customHeight="1">
      <c r="A857" s="3">
        <v>46150</v>
      </c>
      <c r="B857" t="inlineStr" s="4">
        <is>
          <t>星期五</t>
        </is>
      </c>
      <c r="C857" t="inlineStr" s="4">
        <is>
          <t>餐饮</t>
        </is>
      </c>
      <c r="D857" t="inlineStr" s="4">
        <is>
          <t>中餐</t>
        </is>
      </c>
      <c r="E857" s="5"/>
      <c r="F857" s="6"/>
      <c r="G857" s="6"/>
      <c r="H857" s="6">
        <f>IF(AND(F857="",G857=""),"",G857-F857)</f>
      </c>
      <c r="I857" s="4"/>
      <c r="J857" s="5"/>
    </row>
    <row r="858" ht="21" customHeight="1">
      <c r="A858" s="3">
        <v>46150</v>
      </c>
      <c r="B858" t="inlineStr" s="4">
        <is>
          <t>星期五</t>
        </is>
      </c>
      <c r="C858" t="inlineStr" s="4">
        <is>
          <t>餐饮</t>
        </is>
      </c>
      <c r="D858" t="inlineStr" s="4">
        <is>
          <t>晚餐</t>
        </is>
      </c>
      <c r="E858" s="5"/>
      <c r="F858" s="6"/>
      <c r="G858" s="6"/>
      <c r="H858" s="6">
        <f>IF(AND(F858="",G858=""),"",G858-F858)</f>
      </c>
      <c r="I858" s="4"/>
      <c r="J858" s="5"/>
    </row>
    <row r="859" ht="21" customHeight="1">
      <c r="A859" s="3">
        <v>46150</v>
      </c>
      <c r="B859" t="inlineStr" s="4">
        <is>
          <t>星期五</t>
        </is>
      </c>
      <c r="C859" t="inlineStr" s="4">
        <is>
          <t>奶茶/咖啡</t>
        </is>
      </c>
      <c r="D859" t="inlineStr" s="4">
        <is>
          <t>奶茶/咖啡</t>
        </is>
      </c>
      <c r="E859" s="5"/>
      <c r="F859" s="6"/>
      <c r="G859" s="6"/>
      <c r="H859" s="6">
        <f>IF(AND(F859="",G859=""),"",G859-F859)</f>
      </c>
      <c r="I859" s="4"/>
      <c r="J859" s="5"/>
    </row>
    <row r="860" ht="21" customHeight="1">
      <c r="A860" s="3">
        <v>46150</v>
      </c>
      <c r="B860" t="inlineStr" s="4">
        <is>
          <t>星期五</t>
        </is>
      </c>
      <c r="C860" t="inlineStr" s="4">
        <is>
          <t>其他</t>
        </is>
      </c>
      <c r="D860" t="inlineStr" s="4">
        <is>
          <t>其他</t>
        </is>
      </c>
      <c r="E860" s="5"/>
      <c r="F860" s="6"/>
      <c r="G860" s="6"/>
      <c r="H860" s="6">
        <f>IF(AND(F860="",G860=""),"",G860-F860)</f>
      </c>
      <c r="I860" s="4"/>
      <c r="J860" s="5"/>
    </row>
    <row r="861" ht="21" customHeight="1">
      <c r="A861" s="3">
        <v>46150</v>
      </c>
      <c r="B861" t="inlineStr" s="4">
        <is>
          <t>星期五</t>
        </is>
      </c>
      <c r="C861" t="inlineStr" s="4">
        <is>
          <t>其他</t>
        </is>
      </c>
      <c r="D861" t="inlineStr" s="4">
        <is>
          <t>其他</t>
        </is>
      </c>
      <c r="E861" s="5"/>
      <c r="F861" s="6"/>
      <c r="G861" s="6"/>
      <c r="H861" s="6">
        <f>IF(AND(F861="",G861=""),"",G861-F861)</f>
      </c>
      <c r="I861" s="4"/>
      <c r="J861" s="5"/>
    </row>
    <row r="862" ht="21" customHeight="1">
      <c r="A862" s="3">
        <v>46151</v>
      </c>
      <c r="B862" t="inlineStr" s="4">
        <is>
          <t>星期六</t>
        </is>
      </c>
      <c r="C862" t="inlineStr" s="4">
        <is>
          <t>餐饮</t>
        </is>
      </c>
      <c r="D862" t="inlineStr" s="4">
        <is>
          <t>早餐</t>
        </is>
      </c>
      <c r="E862" s="5"/>
      <c r="F862" s="6"/>
      <c r="G862" s="6"/>
      <c r="H862" s="6">
        <f>IF(AND(F862="",G862=""),"",G862-F862)</f>
      </c>
      <c r="I862" s="4"/>
      <c r="J862" s="5"/>
    </row>
    <row r="863" ht="21" customHeight="1">
      <c r="A863" s="3">
        <v>46151</v>
      </c>
      <c r="B863" t="inlineStr" s="4">
        <is>
          <t>星期六</t>
        </is>
      </c>
      <c r="C863" t="inlineStr" s="4">
        <is>
          <t>餐饮</t>
        </is>
      </c>
      <c r="D863" t="inlineStr" s="4">
        <is>
          <t>中餐</t>
        </is>
      </c>
      <c r="E863" s="5"/>
      <c r="F863" s="6"/>
      <c r="G863" s="6"/>
      <c r="H863" s="6">
        <f>IF(AND(F863="",G863=""),"",G863-F863)</f>
      </c>
      <c r="I863" s="4"/>
      <c r="J863" s="5"/>
    </row>
    <row r="864" ht="21" customHeight="1">
      <c r="A864" s="3">
        <v>46151</v>
      </c>
      <c r="B864" t="inlineStr" s="4">
        <is>
          <t>星期六</t>
        </is>
      </c>
      <c r="C864" t="inlineStr" s="4">
        <is>
          <t>餐饮</t>
        </is>
      </c>
      <c r="D864" t="inlineStr" s="4">
        <is>
          <t>晚餐</t>
        </is>
      </c>
      <c r="E864" s="5"/>
      <c r="F864" s="6"/>
      <c r="G864" s="6"/>
      <c r="H864" s="6">
        <f>IF(AND(F864="",G864=""),"",G864-F864)</f>
      </c>
      <c r="I864" s="4"/>
      <c r="J864" s="5"/>
    </row>
    <row r="865" ht="21" customHeight="1">
      <c r="A865" s="3">
        <v>46151</v>
      </c>
      <c r="B865" t="inlineStr" s="4">
        <is>
          <t>星期六</t>
        </is>
      </c>
      <c r="C865" t="inlineStr" s="4">
        <is>
          <t>奶茶/咖啡</t>
        </is>
      </c>
      <c r="D865" t="inlineStr" s="4">
        <is>
          <t>奶茶/咖啡</t>
        </is>
      </c>
      <c r="E865" s="5"/>
      <c r="F865" s="6"/>
      <c r="G865" s="6"/>
      <c r="H865" s="6">
        <f>IF(AND(F865="",G865=""),"",G865-F865)</f>
      </c>
      <c r="I865" s="4"/>
      <c r="J865" s="5"/>
    </row>
    <row r="866" ht="21" customHeight="1">
      <c r="A866" s="3">
        <v>46151</v>
      </c>
      <c r="B866" t="inlineStr" s="4">
        <is>
          <t>星期六</t>
        </is>
      </c>
      <c r="C866" t="inlineStr" s="4">
        <is>
          <t>其他</t>
        </is>
      </c>
      <c r="D866" t="inlineStr" s="4">
        <is>
          <t>其他</t>
        </is>
      </c>
      <c r="E866" s="5"/>
      <c r="F866" s="6"/>
      <c r="G866" s="6"/>
      <c r="H866" s="6">
        <f>IF(AND(F866="",G866=""),"",G866-F866)</f>
      </c>
      <c r="I866" s="4"/>
      <c r="J866" s="5"/>
    </row>
    <row r="867" ht="21" customHeight="1">
      <c r="A867" s="3">
        <v>46151</v>
      </c>
      <c r="B867" t="inlineStr" s="4">
        <is>
          <t>星期六</t>
        </is>
      </c>
      <c r="C867" t="inlineStr" s="4">
        <is>
          <t>其他</t>
        </is>
      </c>
      <c r="D867" t="inlineStr" s="4">
        <is>
          <t>其他</t>
        </is>
      </c>
      <c r="E867" s="5"/>
      <c r="F867" s="6"/>
      <c r="G867" s="6"/>
      <c r="H867" s="6">
        <f>IF(AND(F867="",G867=""),"",G867-F867)</f>
      </c>
      <c r="I867" s="4"/>
      <c r="J867" s="5"/>
    </row>
    <row r="868" ht="21" customHeight="1">
      <c r="A868" s="3">
        <v>46152</v>
      </c>
      <c r="B868" t="inlineStr" s="4">
        <is>
          <t>星期日</t>
        </is>
      </c>
      <c r="C868" t="inlineStr" s="4">
        <is>
          <t>餐饮</t>
        </is>
      </c>
      <c r="D868" t="inlineStr" s="4">
        <is>
          <t>早餐</t>
        </is>
      </c>
      <c r="E868" s="5"/>
      <c r="F868" s="6"/>
      <c r="G868" s="6"/>
      <c r="H868" s="6">
        <f>IF(AND(F868="",G868=""),"",G868-F868)</f>
      </c>
      <c r="I868" s="4"/>
      <c r="J868" s="5"/>
    </row>
    <row r="869" ht="21" customHeight="1">
      <c r="A869" s="3">
        <v>46152</v>
      </c>
      <c r="B869" t="inlineStr" s="4">
        <is>
          <t>星期日</t>
        </is>
      </c>
      <c r="C869" t="inlineStr" s="4">
        <is>
          <t>餐饮</t>
        </is>
      </c>
      <c r="D869" t="inlineStr" s="4">
        <is>
          <t>中餐</t>
        </is>
      </c>
      <c r="E869" s="5"/>
      <c r="F869" s="6"/>
      <c r="G869" s="6"/>
      <c r="H869" s="6">
        <f>IF(AND(F869="",G869=""),"",G869-F869)</f>
      </c>
      <c r="I869" s="4"/>
      <c r="J869" s="5"/>
    </row>
    <row r="870" ht="21" customHeight="1">
      <c r="A870" s="3">
        <v>46152</v>
      </c>
      <c r="B870" t="inlineStr" s="4">
        <is>
          <t>星期日</t>
        </is>
      </c>
      <c r="C870" t="inlineStr" s="4">
        <is>
          <t>餐饮</t>
        </is>
      </c>
      <c r="D870" t="inlineStr" s="4">
        <is>
          <t>晚餐</t>
        </is>
      </c>
      <c r="E870" s="5"/>
      <c r="F870" s="6"/>
      <c r="G870" s="6"/>
      <c r="H870" s="6">
        <f>IF(AND(F870="",G870=""),"",G870-F870)</f>
      </c>
      <c r="I870" s="4"/>
      <c r="J870" s="5"/>
    </row>
    <row r="871" ht="21" customHeight="1">
      <c r="A871" s="3">
        <v>46152</v>
      </c>
      <c r="B871" t="inlineStr" s="4">
        <is>
          <t>星期日</t>
        </is>
      </c>
      <c r="C871" t="inlineStr" s="4">
        <is>
          <t>奶茶/咖啡</t>
        </is>
      </c>
      <c r="D871" t="inlineStr" s="4">
        <is>
          <t>奶茶/咖啡</t>
        </is>
      </c>
      <c r="E871" s="5"/>
      <c r="F871" s="6"/>
      <c r="G871" s="6"/>
      <c r="H871" s="6">
        <f>IF(AND(F871="",G871=""),"",G871-F871)</f>
      </c>
      <c r="I871" s="4"/>
      <c r="J871" s="5"/>
    </row>
    <row r="872" ht="21" customHeight="1">
      <c r="A872" s="3">
        <v>46152</v>
      </c>
      <c r="B872" t="inlineStr" s="4">
        <is>
          <t>星期日</t>
        </is>
      </c>
      <c r="C872" t="inlineStr" s="4">
        <is>
          <t>其他</t>
        </is>
      </c>
      <c r="D872" t="inlineStr" s="4">
        <is>
          <t>其他</t>
        </is>
      </c>
      <c r="E872" s="5"/>
      <c r="F872" s="6"/>
      <c r="G872" s="6"/>
      <c r="H872" s="6">
        <f>IF(AND(F872="",G872=""),"",G872-F872)</f>
      </c>
      <c r="I872" s="4"/>
      <c r="J872" s="5"/>
    </row>
    <row r="873" ht="21" customHeight="1">
      <c r="A873" s="3">
        <v>46152</v>
      </c>
      <c r="B873" t="inlineStr" s="4">
        <is>
          <t>星期日</t>
        </is>
      </c>
      <c r="C873" t="inlineStr" s="4">
        <is>
          <t>其他</t>
        </is>
      </c>
      <c r="D873" t="inlineStr" s="4">
        <is>
          <t>其他</t>
        </is>
      </c>
      <c r="E873" s="5"/>
      <c r="F873" s="6"/>
      <c r="G873" s="6"/>
      <c r="H873" s="6">
        <f>IF(AND(F873="",G873=""),"",G873-F873)</f>
      </c>
      <c r="I873" s="4"/>
      <c r="J873" s="5"/>
    </row>
    <row r="874" ht="21" customHeight="1">
      <c r="A874" s="3">
        <v>46153</v>
      </c>
      <c r="B874" t="inlineStr" s="4">
        <is>
          <t>星期一</t>
        </is>
      </c>
      <c r="C874" t="inlineStr" s="4">
        <is>
          <t>餐饮</t>
        </is>
      </c>
      <c r="D874" t="inlineStr" s="4">
        <is>
          <t>早餐</t>
        </is>
      </c>
      <c r="E874" s="5"/>
      <c r="F874" s="6"/>
      <c r="G874" s="6"/>
      <c r="H874" s="6">
        <f>IF(AND(F874="",G874=""),"",G874-F874)</f>
      </c>
      <c r="I874" s="4"/>
      <c r="J874" s="5"/>
    </row>
    <row r="875" ht="21" customHeight="1">
      <c r="A875" s="3">
        <v>46153</v>
      </c>
      <c r="B875" t="inlineStr" s="4">
        <is>
          <t>星期一</t>
        </is>
      </c>
      <c r="C875" t="inlineStr" s="4">
        <is>
          <t>餐饮</t>
        </is>
      </c>
      <c r="D875" t="inlineStr" s="4">
        <is>
          <t>中餐</t>
        </is>
      </c>
      <c r="E875" s="5"/>
      <c r="F875" s="6"/>
      <c r="G875" s="6"/>
      <c r="H875" s="6">
        <f>IF(AND(F875="",G875=""),"",G875-F875)</f>
      </c>
      <c r="I875" s="4"/>
      <c r="J875" s="5"/>
    </row>
    <row r="876" ht="21" customHeight="1">
      <c r="A876" s="3">
        <v>46153</v>
      </c>
      <c r="B876" t="inlineStr" s="4">
        <is>
          <t>星期一</t>
        </is>
      </c>
      <c r="C876" t="inlineStr" s="4">
        <is>
          <t>餐饮</t>
        </is>
      </c>
      <c r="D876" t="inlineStr" s="4">
        <is>
          <t>晚餐</t>
        </is>
      </c>
      <c r="E876" s="5"/>
      <c r="F876" s="6"/>
      <c r="G876" s="6"/>
      <c r="H876" s="6">
        <f>IF(AND(F876="",G876=""),"",G876-F876)</f>
      </c>
      <c r="I876" s="4"/>
      <c r="J876" s="5"/>
    </row>
    <row r="877" ht="21" customHeight="1">
      <c r="A877" s="3">
        <v>46153</v>
      </c>
      <c r="B877" t="inlineStr" s="4">
        <is>
          <t>星期一</t>
        </is>
      </c>
      <c r="C877" t="inlineStr" s="4">
        <is>
          <t>奶茶/咖啡</t>
        </is>
      </c>
      <c r="D877" t="inlineStr" s="4">
        <is>
          <t>奶茶/咖啡</t>
        </is>
      </c>
      <c r="E877" s="5"/>
      <c r="F877" s="6"/>
      <c r="G877" s="6"/>
      <c r="H877" s="6">
        <f>IF(AND(F877="",G877=""),"",G877-F877)</f>
      </c>
      <c r="I877" s="4"/>
      <c r="J877" s="5"/>
    </row>
    <row r="878" ht="21" customHeight="1">
      <c r="A878" s="3">
        <v>46153</v>
      </c>
      <c r="B878" t="inlineStr" s="4">
        <is>
          <t>星期一</t>
        </is>
      </c>
      <c r="C878" t="inlineStr" s="4">
        <is>
          <t>其他</t>
        </is>
      </c>
      <c r="D878" t="inlineStr" s="4">
        <is>
          <t>其他</t>
        </is>
      </c>
      <c r="E878" s="5"/>
      <c r="F878" s="6"/>
      <c r="G878" s="6"/>
      <c r="H878" s="6">
        <f>IF(AND(F878="",G878=""),"",G878-F878)</f>
      </c>
      <c r="I878" s="4"/>
      <c r="J878" s="5"/>
    </row>
    <row r="879" ht="21" customHeight="1">
      <c r="A879" s="3">
        <v>46153</v>
      </c>
      <c r="B879" t="inlineStr" s="4">
        <is>
          <t>星期一</t>
        </is>
      </c>
      <c r="C879" t="inlineStr" s="4">
        <is>
          <t>其他</t>
        </is>
      </c>
      <c r="D879" t="inlineStr" s="4">
        <is>
          <t>其他</t>
        </is>
      </c>
      <c r="E879" s="5"/>
      <c r="F879" s="6"/>
      <c r="G879" s="6"/>
      <c r="H879" s="6">
        <f>IF(AND(F879="",G879=""),"",G879-F879)</f>
      </c>
      <c r="I879" s="4"/>
      <c r="J879" s="5"/>
    </row>
    <row r="880" ht="21" customHeight="1">
      <c r="A880" s="3">
        <v>46154</v>
      </c>
      <c r="B880" t="inlineStr" s="4">
        <is>
          <t>星期二</t>
        </is>
      </c>
      <c r="C880" t="inlineStr" s="4">
        <is>
          <t>餐饮</t>
        </is>
      </c>
      <c r="D880" t="inlineStr" s="4">
        <is>
          <t>早餐</t>
        </is>
      </c>
      <c r="E880" s="5"/>
      <c r="F880" s="6"/>
      <c r="G880" s="6"/>
      <c r="H880" s="6">
        <f>IF(AND(F880="",G880=""),"",G880-F880)</f>
      </c>
      <c r="I880" s="4"/>
      <c r="J880" s="5"/>
    </row>
    <row r="881" ht="21" customHeight="1">
      <c r="A881" s="3">
        <v>46154</v>
      </c>
      <c r="B881" t="inlineStr" s="4">
        <is>
          <t>星期二</t>
        </is>
      </c>
      <c r="C881" t="inlineStr" s="4">
        <is>
          <t>餐饮</t>
        </is>
      </c>
      <c r="D881" t="inlineStr" s="4">
        <is>
          <t>中餐</t>
        </is>
      </c>
      <c r="E881" s="5"/>
      <c r="F881" s="6"/>
      <c r="G881" s="6"/>
      <c r="H881" s="6">
        <f>IF(AND(F881="",G881=""),"",G881-F881)</f>
      </c>
      <c r="I881" s="4"/>
      <c r="J881" s="5"/>
    </row>
    <row r="882" ht="21" customHeight="1">
      <c r="A882" s="3">
        <v>46154</v>
      </c>
      <c r="B882" t="inlineStr" s="4">
        <is>
          <t>星期二</t>
        </is>
      </c>
      <c r="C882" t="inlineStr" s="4">
        <is>
          <t>餐饮</t>
        </is>
      </c>
      <c r="D882" t="inlineStr" s="4">
        <is>
          <t>晚餐</t>
        </is>
      </c>
      <c r="E882" s="5"/>
      <c r="F882" s="6"/>
      <c r="G882" s="6"/>
      <c r="H882" s="6">
        <f>IF(AND(F882="",G882=""),"",G882-F882)</f>
      </c>
      <c r="I882" s="4"/>
      <c r="J882" s="5"/>
    </row>
    <row r="883" ht="21" customHeight="1">
      <c r="A883" s="3">
        <v>46154</v>
      </c>
      <c r="B883" t="inlineStr" s="4">
        <is>
          <t>星期二</t>
        </is>
      </c>
      <c r="C883" t="inlineStr" s="4">
        <is>
          <t>奶茶/咖啡</t>
        </is>
      </c>
      <c r="D883" t="inlineStr" s="4">
        <is>
          <t>奶茶/咖啡</t>
        </is>
      </c>
      <c r="E883" s="5"/>
      <c r="F883" s="6"/>
      <c r="G883" s="6"/>
      <c r="H883" s="6">
        <f>IF(AND(F883="",G883=""),"",G883-F883)</f>
      </c>
      <c r="I883" s="4"/>
      <c r="J883" s="5"/>
    </row>
    <row r="884" ht="21" customHeight="1">
      <c r="A884" s="3">
        <v>46154</v>
      </c>
      <c r="B884" t="inlineStr" s="4">
        <is>
          <t>星期二</t>
        </is>
      </c>
      <c r="C884" t="inlineStr" s="4">
        <is>
          <t>其他</t>
        </is>
      </c>
      <c r="D884" t="inlineStr" s="4">
        <is>
          <t>其他</t>
        </is>
      </c>
      <c r="E884" s="5"/>
      <c r="F884" s="6"/>
      <c r="G884" s="6"/>
      <c r="H884" s="6">
        <f>IF(AND(F884="",G884=""),"",G884-F884)</f>
      </c>
      <c r="I884" s="4"/>
      <c r="J884" s="5"/>
    </row>
    <row r="885" ht="21" customHeight="1">
      <c r="A885" s="3">
        <v>46154</v>
      </c>
      <c r="B885" t="inlineStr" s="4">
        <is>
          <t>星期二</t>
        </is>
      </c>
      <c r="C885" t="inlineStr" s="4">
        <is>
          <t>其他</t>
        </is>
      </c>
      <c r="D885" t="inlineStr" s="4">
        <is>
          <t>其他</t>
        </is>
      </c>
      <c r="E885" s="5"/>
      <c r="F885" s="6"/>
      <c r="G885" s="6"/>
      <c r="H885" s="6">
        <f>IF(AND(F885="",G885=""),"",G885-F885)</f>
      </c>
      <c r="I885" s="4"/>
      <c r="J885" s="5"/>
    </row>
    <row r="886" ht="21" customHeight="1">
      <c r="A886" s="3">
        <v>46155</v>
      </c>
      <c r="B886" t="inlineStr" s="4">
        <is>
          <t>星期三</t>
        </is>
      </c>
      <c r="C886" t="inlineStr" s="4">
        <is>
          <t>餐饮</t>
        </is>
      </c>
      <c r="D886" t="inlineStr" s="4">
        <is>
          <t>早餐</t>
        </is>
      </c>
      <c r="E886" s="5"/>
      <c r="F886" s="6"/>
      <c r="G886" s="6"/>
      <c r="H886" s="6">
        <f>IF(AND(F886="",G886=""),"",G886-F886)</f>
      </c>
      <c r="I886" s="4"/>
      <c r="J886" s="5"/>
    </row>
    <row r="887" ht="21" customHeight="1">
      <c r="A887" s="3">
        <v>46155</v>
      </c>
      <c r="B887" t="inlineStr" s="4">
        <is>
          <t>星期三</t>
        </is>
      </c>
      <c r="C887" t="inlineStr" s="4">
        <is>
          <t>餐饮</t>
        </is>
      </c>
      <c r="D887" t="inlineStr" s="4">
        <is>
          <t>中餐</t>
        </is>
      </c>
      <c r="E887" s="5"/>
      <c r="F887" s="6"/>
      <c r="G887" s="6"/>
      <c r="H887" s="6">
        <f>IF(AND(F887="",G887=""),"",G887-F887)</f>
      </c>
      <c r="I887" s="4"/>
      <c r="J887" s="5"/>
    </row>
    <row r="888" ht="21" customHeight="1">
      <c r="A888" s="3">
        <v>46155</v>
      </c>
      <c r="B888" t="inlineStr" s="4">
        <is>
          <t>星期三</t>
        </is>
      </c>
      <c r="C888" t="inlineStr" s="4">
        <is>
          <t>餐饮</t>
        </is>
      </c>
      <c r="D888" t="inlineStr" s="4">
        <is>
          <t>晚餐</t>
        </is>
      </c>
      <c r="E888" s="5"/>
      <c r="F888" s="6"/>
      <c r="G888" s="6"/>
      <c r="H888" s="6">
        <f>IF(AND(F888="",G888=""),"",G888-F888)</f>
      </c>
      <c r="I888" s="4"/>
      <c r="J888" s="5"/>
    </row>
    <row r="889" ht="21" customHeight="1">
      <c r="A889" s="3">
        <v>46155</v>
      </c>
      <c r="B889" t="inlineStr" s="4">
        <is>
          <t>星期三</t>
        </is>
      </c>
      <c r="C889" t="inlineStr" s="4">
        <is>
          <t>奶茶/咖啡</t>
        </is>
      </c>
      <c r="D889" t="inlineStr" s="4">
        <is>
          <t>奶茶/咖啡</t>
        </is>
      </c>
      <c r="E889" s="5"/>
      <c r="F889" s="6"/>
      <c r="G889" s="6"/>
      <c r="H889" s="6">
        <f>IF(AND(F889="",G889=""),"",G889-F889)</f>
      </c>
      <c r="I889" s="4"/>
      <c r="J889" s="5"/>
    </row>
    <row r="890" ht="21" customHeight="1">
      <c r="A890" s="3">
        <v>46155</v>
      </c>
      <c r="B890" t="inlineStr" s="4">
        <is>
          <t>星期三</t>
        </is>
      </c>
      <c r="C890" t="inlineStr" s="4">
        <is>
          <t>其他</t>
        </is>
      </c>
      <c r="D890" t="inlineStr" s="4">
        <is>
          <t>其他</t>
        </is>
      </c>
      <c r="E890" s="5"/>
      <c r="F890" s="6"/>
      <c r="G890" s="6"/>
      <c r="H890" s="6">
        <f>IF(AND(F890="",G890=""),"",G890-F890)</f>
      </c>
      <c r="I890" s="4"/>
      <c r="J890" s="5"/>
    </row>
    <row r="891" ht="21" customHeight="1">
      <c r="A891" s="3">
        <v>46155</v>
      </c>
      <c r="B891" t="inlineStr" s="4">
        <is>
          <t>星期三</t>
        </is>
      </c>
      <c r="C891" t="inlineStr" s="4">
        <is>
          <t>其他</t>
        </is>
      </c>
      <c r="D891" t="inlineStr" s="4">
        <is>
          <t>其他</t>
        </is>
      </c>
      <c r="E891" s="5"/>
      <c r="F891" s="6"/>
      <c r="G891" s="6"/>
      <c r="H891" s="6">
        <f>IF(AND(F891="",G891=""),"",G891-F891)</f>
      </c>
      <c r="I891" s="4"/>
      <c r="J891" s="5"/>
    </row>
    <row r="892" ht="23" customHeight="1">
      <c r="A892" t="inlineStr" s="7">
        <is>
          <t>本周小计</t>
        </is>
      </c>
      <c r="B892" s="7"/>
      <c r="C892" s="7"/>
      <c r="D892" s="7"/>
      <c r="E892" s="7"/>
      <c r="F892" s="8">
        <f>SUMIFS($F:$F,$A:$A,"&gt;="&amp;DATE(2026,5,7),$A:$A,"&lt;="&amp;DATE(2026,5,13))</f>
      </c>
      <c r="G892" s="8">
        <f>SUMIFS($G:$G,$A:$A,"&gt;="&amp;DATE(2026,5,7),$A:$A,"&lt;="&amp;DATE(2026,5,13))</f>
      </c>
      <c r="H892" s="8">
        <f>G892-F892</f>
      </c>
      <c r="I892" s="7"/>
      <c r="J892" s="7"/>
    </row>
    <row r="893" ht="18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8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26" customHeight="1">
      <c r="A895" t="inlineStr" s="2">
        <is>
          <t>2026年5月｜第二周（5月14日 - 5月20日）</t>
        </is>
      </c>
      <c r="B895" s="2"/>
      <c r="C895" s="2"/>
      <c r="D895" s="2"/>
      <c r="E895" s="2"/>
      <c r="F895" s="2"/>
      <c r="G895" s="2"/>
      <c r="H895" s="2"/>
      <c r="I895" s="2"/>
      <c r="J895" s="2"/>
    </row>
    <row r="896" ht="22" customHeight="1">
      <c r="A896" t="inlineStr" s="1">
        <is>
          <t>日期</t>
        </is>
      </c>
      <c r="B896" t="inlineStr" s="1">
        <is>
          <t>星期</t>
        </is>
      </c>
      <c r="C896" t="inlineStr" s="1">
        <is>
          <t>分类</t>
        </is>
      </c>
      <c r="D896" t="inlineStr" s="1">
        <is>
          <t>事项</t>
        </is>
      </c>
      <c r="E896" t="inlineStr" s="1">
        <is>
          <t>详情</t>
        </is>
      </c>
      <c r="F896" t="inlineStr" s="1">
        <is>
          <t>支出金额</t>
        </is>
      </c>
      <c r="G896" t="inlineStr" s="1">
        <is>
          <t>收入金额</t>
        </is>
      </c>
      <c r="H896" t="inlineStr" s="1">
        <is>
          <t>当笔净额</t>
        </is>
      </c>
      <c r="I896" t="inlineStr" s="1">
        <is>
          <t>支付方式</t>
        </is>
      </c>
      <c r="J896" t="inlineStr" s="1">
        <is>
          <t>备注</t>
        </is>
      </c>
    </row>
    <row r="897" ht="21" customHeight="1">
      <c r="A897" s="3">
        <v>46156</v>
      </c>
      <c r="B897" t="inlineStr" s="4">
        <is>
          <t>星期四</t>
        </is>
      </c>
      <c r="C897" t="inlineStr" s="4">
        <is>
          <t>餐饮</t>
        </is>
      </c>
      <c r="D897" t="inlineStr" s="4">
        <is>
          <t>早餐</t>
        </is>
      </c>
      <c r="E897" s="5"/>
      <c r="F897" s="6"/>
      <c r="G897" s="6"/>
      <c r="H897" s="6">
        <f>IF(AND(F897="",G897=""),"",G897-F897)</f>
      </c>
      <c r="I897" s="4"/>
      <c r="J897" s="5"/>
    </row>
    <row r="898" ht="21" customHeight="1">
      <c r="A898" s="3">
        <v>46156</v>
      </c>
      <c r="B898" t="inlineStr" s="4">
        <is>
          <t>星期四</t>
        </is>
      </c>
      <c r="C898" t="inlineStr" s="4">
        <is>
          <t>餐饮</t>
        </is>
      </c>
      <c r="D898" t="inlineStr" s="4">
        <is>
          <t>中餐</t>
        </is>
      </c>
      <c r="E898" s="5"/>
      <c r="F898" s="6"/>
      <c r="G898" s="6"/>
      <c r="H898" s="6">
        <f>IF(AND(F898="",G898=""),"",G898-F898)</f>
      </c>
      <c r="I898" s="4"/>
      <c r="J898" s="5"/>
    </row>
    <row r="899" ht="21" customHeight="1">
      <c r="A899" s="3">
        <v>46156</v>
      </c>
      <c r="B899" t="inlineStr" s="4">
        <is>
          <t>星期四</t>
        </is>
      </c>
      <c r="C899" t="inlineStr" s="4">
        <is>
          <t>餐饮</t>
        </is>
      </c>
      <c r="D899" t="inlineStr" s="4">
        <is>
          <t>晚餐</t>
        </is>
      </c>
      <c r="E899" s="5"/>
      <c r="F899" s="6"/>
      <c r="G899" s="6"/>
      <c r="H899" s="6">
        <f>IF(AND(F899="",G899=""),"",G899-F899)</f>
      </c>
      <c r="I899" s="4"/>
      <c r="J899" s="5"/>
    </row>
    <row r="900" ht="21" customHeight="1">
      <c r="A900" s="3">
        <v>46156</v>
      </c>
      <c r="B900" t="inlineStr" s="4">
        <is>
          <t>星期四</t>
        </is>
      </c>
      <c r="C900" t="inlineStr" s="4">
        <is>
          <t>奶茶/咖啡</t>
        </is>
      </c>
      <c r="D900" t="inlineStr" s="4">
        <is>
          <t>奶茶/咖啡</t>
        </is>
      </c>
      <c r="E900" s="5"/>
      <c r="F900" s="6"/>
      <c r="G900" s="6"/>
      <c r="H900" s="6">
        <f>IF(AND(F900="",G900=""),"",G900-F900)</f>
      </c>
      <c r="I900" s="4"/>
      <c r="J900" s="5"/>
    </row>
    <row r="901" ht="21" customHeight="1">
      <c r="A901" s="3">
        <v>46156</v>
      </c>
      <c r="B901" t="inlineStr" s="4">
        <is>
          <t>星期四</t>
        </is>
      </c>
      <c r="C901" t="inlineStr" s="4">
        <is>
          <t>其他</t>
        </is>
      </c>
      <c r="D901" t="inlineStr" s="4">
        <is>
          <t>其他</t>
        </is>
      </c>
      <c r="E901" s="5"/>
      <c r="F901" s="6"/>
      <c r="G901" s="6"/>
      <c r="H901" s="6">
        <f>IF(AND(F901="",G901=""),"",G901-F901)</f>
      </c>
      <c r="I901" s="4"/>
      <c r="J901" s="5"/>
    </row>
    <row r="902" ht="21" customHeight="1">
      <c r="A902" s="3">
        <v>46156</v>
      </c>
      <c r="B902" t="inlineStr" s="4">
        <is>
          <t>星期四</t>
        </is>
      </c>
      <c r="C902" t="inlineStr" s="4">
        <is>
          <t>其他</t>
        </is>
      </c>
      <c r="D902" t="inlineStr" s="4">
        <is>
          <t>其他</t>
        </is>
      </c>
      <c r="E902" s="5"/>
      <c r="F902" s="6"/>
      <c r="G902" s="6"/>
      <c r="H902" s="6">
        <f>IF(AND(F902="",G902=""),"",G902-F902)</f>
      </c>
      <c r="I902" s="4"/>
      <c r="J902" s="5"/>
    </row>
    <row r="903" ht="21" customHeight="1">
      <c r="A903" s="3">
        <v>46157</v>
      </c>
      <c r="B903" t="inlineStr" s="4">
        <is>
          <t>星期五</t>
        </is>
      </c>
      <c r="C903" t="inlineStr" s="4">
        <is>
          <t>餐饮</t>
        </is>
      </c>
      <c r="D903" t="inlineStr" s="4">
        <is>
          <t>早餐</t>
        </is>
      </c>
      <c r="E903" s="5"/>
      <c r="F903" s="6"/>
      <c r="G903" s="6"/>
      <c r="H903" s="6">
        <f>IF(AND(F903="",G903=""),"",G903-F903)</f>
      </c>
      <c r="I903" s="4"/>
      <c r="J903" s="5"/>
    </row>
    <row r="904" ht="21" customHeight="1">
      <c r="A904" s="3">
        <v>46157</v>
      </c>
      <c r="B904" t="inlineStr" s="4">
        <is>
          <t>星期五</t>
        </is>
      </c>
      <c r="C904" t="inlineStr" s="4">
        <is>
          <t>餐饮</t>
        </is>
      </c>
      <c r="D904" t="inlineStr" s="4">
        <is>
          <t>中餐</t>
        </is>
      </c>
      <c r="E904" s="5"/>
      <c r="F904" s="6"/>
      <c r="G904" s="6"/>
      <c r="H904" s="6">
        <f>IF(AND(F904="",G904=""),"",G904-F904)</f>
      </c>
      <c r="I904" s="4"/>
      <c r="J904" s="5"/>
    </row>
    <row r="905" ht="21" customHeight="1">
      <c r="A905" s="3">
        <v>46157</v>
      </c>
      <c r="B905" t="inlineStr" s="4">
        <is>
          <t>星期五</t>
        </is>
      </c>
      <c r="C905" t="inlineStr" s="4">
        <is>
          <t>餐饮</t>
        </is>
      </c>
      <c r="D905" t="inlineStr" s="4">
        <is>
          <t>晚餐</t>
        </is>
      </c>
      <c r="E905" s="5"/>
      <c r="F905" s="6"/>
      <c r="G905" s="6"/>
      <c r="H905" s="6">
        <f>IF(AND(F905="",G905=""),"",G905-F905)</f>
      </c>
      <c r="I905" s="4"/>
      <c r="J905" s="5"/>
    </row>
    <row r="906" ht="21" customHeight="1">
      <c r="A906" s="3">
        <v>46157</v>
      </c>
      <c r="B906" t="inlineStr" s="4">
        <is>
          <t>星期五</t>
        </is>
      </c>
      <c r="C906" t="inlineStr" s="4">
        <is>
          <t>奶茶/咖啡</t>
        </is>
      </c>
      <c r="D906" t="inlineStr" s="4">
        <is>
          <t>奶茶/咖啡</t>
        </is>
      </c>
      <c r="E906" s="5"/>
      <c r="F906" s="6"/>
      <c r="G906" s="6"/>
      <c r="H906" s="6">
        <f>IF(AND(F906="",G906=""),"",G906-F906)</f>
      </c>
      <c r="I906" s="4"/>
      <c r="J906" s="5"/>
    </row>
    <row r="907" ht="21" customHeight="1">
      <c r="A907" s="3">
        <v>46157</v>
      </c>
      <c r="B907" t="inlineStr" s="4">
        <is>
          <t>星期五</t>
        </is>
      </c>
      <c r="C907" t="inlineStr" s="4">
        <is>
          <t>其他</t>
        </is>
      </c>
      <c r="D907" t="inlineStr" s="4">
        <is>
          <t>其他</t>
        </is>
      </c>
      <c r="E907" s="5"/>
      <c r="F907" s="6"/>
      <c r="G907" s="6"/>
      <c r="H907" s="6">
        <f>IF(AND(F907="",G907=""),"",G907-F907)</f>
      </c>
      <c r="I907" s="4"/>
      <c r="J907" s="5"/>
    </row>
    <row r="908" ht="21" customHeight="1">
      <c r="A908" s="3">
        <v>46157</v>
      </c>
      <c r="B908" t="inlineStr" s="4">
        <is>
          <t>星期五</t>
        </is>
      </c>
      <c r="C908" t="inlineStr" s="4">
        <is>
          <t>其他</t>
        </is>
      </c>
      <c r="D908" t="inlineStr" s="4">
        <is>
          <t>其他</t>
        </is>
      </c>
      <c r="E908" s="5"/>
      <c r="F908" s="6"/>
      <c r="G908" s="6"/>
      <c r="H908" s="6">
        <f>IF(AND(F908="",G908=""),"",G908-F908)</f>
      </c>
      <c r="I908" s="4"/>
      <c r="J908" s="5"/>
    </row>
    <row r="909" ht="21" customHeight="1">
      <c r="A909" s="3">
        <v>46158</v>
      </c>
      <c r="B909" t="inlineStr" s="4">
        <is>
          <t>星期六</t>
        </is>
      </c>
      <c r="C909" t="inlineStr" s="4">
        <is>
          <t>餐饮</t>
        </is>
      </c>
      <c r="D909" t="inlineStr" s="4">
        <is>
          <t>早餐</t>
        </is>
      </c>
      <c r="E909" s="5"/>
      <c r="F909" s="6"/>
      <c r="G909" s="6"/>
      <c r="H909" s="6">
        <f>IF(AND(F909="",G909=""),"",G909-F909)</f>
      </c>
      <c r="I909" s="4"/>
      <c r="J909" s="5"/>
    </row>
    <row r="910" ht="21" customHeight="1">
      <c r="A910" s="3">
        <v>46158</v>
      </c>
      <c r="B910" t="inlineStr" s="4">
        <is>
          <t>星期六</t>
        </is>
      </c>
      <c r="C910" t="inlineStr" s="4">
        <is>
          <t>餐饮</t>
        </is>
      </c>
      <c r="D910" t="inlineStr" s="4">
        <is>
          <t>中餐</t>
        </is>
      </c>
      <c r="E910" s="5"/>
      <c r="F910" s="6"/>
      <c r="G910" s="6"/>
      <c r="H910" s="6">
        <f>IF(AND(F910="",G910=""),"",G910-F910)</f>
      </c>
      <c r="I910" s="4"/>
      <c r="J910" s="5"/>
    </row>
    <row r="911" ht="21" customHeight="1">
      <c r="A911" s="3">
        <v>46158</v>
      </c>
      <c r="B911" t="inlineStr" s="4">
        <is>
          <t>星期六</t>
        </is>
      </c>
      <c r="C911" t="inlineStr" s="4">
        <is>
          <t>餐饮</t>
        </is>
      </c>
      <c r="D911" t="inlineStr" s="4">
        <is>
          <t>晚餐</t>
        </is>
      </c>
      <c r="E911" s="5"/>
      <c r="F911" s="6"/>
      <c r="G911" s="6"/>
      <c r="H911" s="6">
        <f>IF(AND(F911="",G911=""),"",G911-F911)</f>
      </c>
      <c r="I911" s="4"/>
      <c r="J911" s="5"/>
    </row>
    <row r="912" ht="21" customHeight="1">
      <c r="A912" s="3">
        <v>46158</v>
      </c>
      <c r="B912" t="inlineStr" s="4">
        <is>
          <t>星期六</t>
        </is>
      </c>
      <c r="C912" t="inlineStr" s="4">
        <is>
          <t>奶茶/咖啡</t>
        </is>
      </c>
      <c r="D912" t="inlineStr" s="4">
        <is>
          <t>奶茶/咖啡</t>
        </is>
      </c>
      <c r="E912" s="5"/>
      <c r="F912" s="6"/>
      <c r="G912" s="6"/>
      <c r="H912" s="6">
        <f>IF(AND(F912="",G912=""),"",G912-F912)</f>
      </c>
      <c r="I912" s="4"/>
      <c r="J912" s="5"/>
    </row>
    <row r="913" ht="21" customHeight="1">
      <c r="A913" s="3">
        <v>46158</v>
      </c>
      <c r="B913" t="inlineStr" s="4">
        <is>
          <t>星期六</t>
        </is>
      </c>
      <c r="C913" t="inlineStr" s="4">
        <is>
          <t>其他</t>
        </is>
      </c>
      <c r="D913" t="inlineStr" s="4">
        <is>
          <t>其他</t>
        </is>
      </c>
      <c r="E913" s="5"/>
      <c r="F913" s="6"/>
      <c r="G913" s="6"/>
      <c r="H913" s="6">
        <f>IF(AND(F913="",G913=""),"",G913-F913)</f>
      </c>
      <c r="I913" s="4"/>
      <c r="J913" s="5"/>
    </row>
    <row r="914" ht="21" customHeight="1">
      <c r="A914" s="3">
        <v>46158</v>
      </c>
      <c r="B914" t="inlineStr" s="4">
        <is>
          <t>星期六</t>
        </is>
      </c>
      <c r="C914" t="inlineStr" s="4">
        <is>
          <t>其他</t>
        </is>
      </c>
      <c r="D914" t="inlineStr" s="4">
        <is>
          <t>其他</t>
        </is>
      </c>
      <c r="E914" s="5"/>
      <c r="F914" s="6"/>
      <c r="G914" s="6"/>
      <c r="H914" s="6">
        <f>IF(AND(F914="",G914=""),"",G914-F914)</f>
      </c>
      <c r="I914" s="4"/>
      <c r="J914" s="5"/>
    </row>
    <row r="915" ht="21" customHeight="1">
      <c r="A915" s="3">
        <v>46159</v>
      </c>
      <c r="B915" t="inlineStr" s="4">
        <is>
          <t>星期日</t>
        </is>
      </c>
      <c r="C915" t="inlineStr" s="4">
        <is>
          <t>餐饮</t>
        </is>
      </c>
      <c r="D915" t="inlineStr" s="4">
        <is>
          <t>早餐</t>
        </is>
      </c>
      <c r="E915" s="5"/>
      <c r="F915" s="6"/>
      <c r="G915" s="6"/>
      <c r="H915" s="6">
        <f>IF(AND(F915="",G915=""),"",G915-F915)</f>
      </c>
      <c r="I915" s="4"/>
      <c r="J915" s="5"/>
    </row>
    <row r="916" ht="21" customHeight="1">
      <c r="A916" s="3">
        <v>46159</v>
      </c>
      <c r="B916" t="inlineStr" s="4">
        <is>
          <t>星期日</t>
        </is>
      </c>
      <c r="C916" t="inlineStr" s="4">
        <is>
          <t>餐饮</t>
        </is>
      </c>
      <c r="D916" t="inlineStr" s="4">
        <is>
          <t>中餐</t>
        </is>
      </c>
      <c r="E916" s="5"/>
      <c r="F916" s="6"/>
      <c r="G916" s="6"/>
      <c r="H916" s="6">
        <f>IF(AND(F916="",G916=""),"",G916-F916)</f>
      </c>
      <c r="I916" s="4"/>
      <c r="J916" s="5"/>
    </row>
    <row r="917" ht="21" customHeight="1">
      <c r="A917" s="3">
        <v>46159</v>
      </c>
      <c r="B917" t="inlineStr" s="4">
        <is>
          <t>星期日</t>
        </is>
      </c>
      <c r="C917" t="inlineStr" s="4">
        <is>
          <t>餐饮</t>
        </is>
      </c>
      <c r="D917" t="inlineStr" s="4">
        <is>
          <t>晚餐</t>
        </is>
      </c>
      <c r="E917" s="5"/>
      <c r="F917" s="6"/>
      <c r="G917" s="6"/>
      <c r="H917" s="6">
        <f>IF(AND(F917="",G917=""),"",G917-F917)</f>
      </c>
      <c r="I917" s="4"/>
      <c r="J917" s="5"/>
    </row>
    <row r="918" ht="21" customHeight="1">
      <c r="A918" s="3">
        <v>46159</v>
      </c>
      <c r="B918" t="inlineStr" s="4">
        <is>
          <t>星期日</t>
        </is>
      </c>
      <c r="C918" t="inlineStr" s="4">
        <is>
          <t>奶茶/咖啡</t>
        </is>
      </c>
      <c r="D918" t="inlineStr" s="4">
        <is>
          <t>奶茶/咖啡</t>
        </is>
      </c>
      <c r="E918" s="5"/>
      <c r="F918" s="6"/>
      <c r="G918" s="6"/>
      <c r="H918" s="6">
        <f>IF(AND(F918="",G918=""),"",G918-F918)</f>
      </c>
      <c r="I918" s="4"/>
      <c r="J918" s="5"/>
    </row>
    <row r="919" ht="21" customHeight="1">
      <c r="A919" s="3">
        <v>46159</v>
      </c>
      <c r="B919" t="inlineStr" s="4">
        <is>
          <t>星期日</t>
        </is>
      </c>
      <c r="C919" t="inlineStr" s="4">
        <is>
          <t>其他</t>
        </is>
      </c>
      <c r="D919" t="inlineStr" s="4">
        <is>
          <t>其他</t>
        </is>
      </c>
      <c r="E919" s="5"/>
      <c r="F919" s="6"/>
      <c r="G919" s="6"/>
      <c r="H919" s="6">
        <f>IF(AND(F919="",G919=""),"",G919-F919)</f>
      </c>
      <c r="I919" s="4"/>
      <c r="J919" s="5"/>
    </row>
    <row r="920" ht="21" customHeight="1">
      <c r="A920" s="3">
        <v>46159</v>
      </c>
      <c r="B920" t="inlineStr" s="4">
        <is>
          <t>星期日</t>
        </is>
      </c>
      <c r="C920" t="inlineStr" s="4">
        <is>
          <t>其他</t>
        </is>
      </c>
      <c r="D920" t="inlineStr" s="4">
        <is>
          <t>其他</t>
        </is>
      </c>
      <c r="E920" s="5"/>
      <c r="F920" s="6"/>
      <c r="G920" s="6"/>
      <c r="H920" s="6">
        <f>IF(AND(F920="",G920=""),"",G920-F920)</f>
      </c>
      <c r="I920" s="4"/>
      <c r="J920" s="5"/>
    </row>
    <row r="921" ht="21" customHeight="1">
      <c r="A921" s="3">
        <v>46160</v>
      </c>
      <c r="B921" t="inlineStr" s="4">
        <is>
          <t>星期一</t>
        </is>
      </c>
      <c r="C921" t="inlineStr" s="4">
        <is>
          <t>餐饮</t>
        </is>
      </c>
      <c r="D921" t="inlineStr" s="4">
        <is>
          <t>早餐</t>
        </is>
      </c>
      <c r="E921" s="5"/>
      <c r="F921" s="6"/>
      <c r="G921" s="6"/>
      <c r="H921" s="6">
        <f>IF(AND(F921="",G921=""),"",G921-F921)</f>
      </c>
      <c r="I921" s="4"/>
      <c r="J921" s="5"/>
    </row>
    <row r="922" ht="21" customHeight="1">
      <c r="A922" s="3">
        <v>46160</v>
      </c>
      <c r="B922" t="inlineStr" s="4">
        <is>
          <t>星期一</t>
        </is>
      </c>
      <c r="C922" t="inlineStr" s="4">
        <is>
          <t>餐饮</t>
        </is>
      </c>
      <c r="D922" t="inlineStr" s="4">
        <is>
          <t>中餐</t>
        </is>
      </c>
      <c r="E922" s="5"/>
      <c r="F922" s="6"/>
      <c r="G922" s="6"/>
      <c r="H922" s="6">
        <f>IF(AND(F922="",G922=""),"",G922-F922)</f>
      </c>
      <c r="I922" s="4"/>
      <c r="J922" s="5"/>
    </row>
    <row r="923" ht="21" customHeight="1">
      <c r="A923" s="3">
        <v>46160</v>
      </c>
      <c r="B923" t="inlineStr" s="4">
        <is>
          <t>星期一</t>
        </is>
      </c>
      <c r="C923" t="inlineStr" s="4">
        <is>
          <t>餐饮</t>
        </is>
      </c>
      <c r="D923" t="inlineStr" s="4">
        <is>
          <t>晚餐</t>
        </is>
      </c>
      <c r="E923" s="5"/>
      <c r="F923" s="6"/>
      <c r="G923" s="6"/>
      <c r="H923" s="6">
        <f>IF(AND(F923="",G923=""),"",G923-F923)</f>
      </c>
      <c r="I923" s="4"/>
      <c r="J923" s="5"/>
    </row>
    <row r="924" ht="21" customHeight="1">
      <c r="A924" s="3">
        <v>46160</v>
      </c>
      <c r="B924" t="inlineStr" s="4">
        <is>
          <t>星期一</t>
        </is>
      </c>
      <c r="C924" t="inlineStr" s="4">
        <is>
          <t>奶茶/咖啡</t>
        </is>
      </c>
      <c r="D924" t="inlineStr" s="4">
        <is>
          <t>奶茶/咖啡</t>
        </is>
      </c>
      <c r="E924" s="5"/>
      <c r="F924" s="6"/>
      <c r="G924" s="6"/>
      <c r="H924" s="6">
        <f>IF(AND(F924="",G924=""),"",G924-F924)</f>
      </c>
      <c r="I924" s="4"/>
      <c r="J924" s="5"/>
    </row>
    <row r="925" ht="21" customHeight="1">
      <c r="A925" s="3">
        <v>46160</v>
      </c>
      <c r="B925" t="inlineStr" s="4">
        <is>
          <t>星期一</t>
        </is>
      </c>
      <c r="C925" t="inlineStr" s="4">
        <is>
          <t>其他</t>
        </is>
      </c>
      <c r="D925" t="inlineStr" s="4">
        <is>
          <t>其他</t>
        </is>
      </c>
      <c r="E925" s="5"/>
      <c r="F925" s="6"/>
      <c r="G925" s="6"/>
      <c r="H925" s="6">
        <f>IF(AND(F925="",G925=""),"",G925-F925)</f>
      </c>
      <c r="I925" s="4"/>
      <c r="J925" s="5"/>
    </row>
    <row r="926" ht="21" customHeight="1">
      <c r="A926" s="3">
        <v>46160</v>
      </c>
      <c r="B926" t="inlineStr" s="4">
        <is>
          <t>星期一</t>
        </is>
      </c>
      <c r="C926" t="inlineStr" s="4">
        <is>
          <t>其他</t>
        </is>
      </c>
      <c r="D926" t="inlineStr" s="4">
        <is>
          <t>其他</t>
        </is>
      </c>
      <c r="E926" s="5"/>
      <c r="F926" s="6"/>
      <c r="G926" s="6"/>
      <c r="H926" s="6">
        <f>IF(AND(F926="",G926=""),"",G926-F926)</f>
      </c>
      <c r="I926" s="4"/>
      <c r="J926" s="5"/>
    </row>
    <row r="927" ht="21" customHeight="1">
      <c r="A927" s="3">
        <v>46161</v>
      </c>
      <c r="B927" t="inlineStr" s="4">
        <is>
          <t>星期二</t>
        </is>
      </c>
      <c r="C927" t="inlineStr" s="4">
        <is>
          <t>餐饮</t>
        </is>
      </c>
      <c r="D927" t="inlineStr" s="4">
        <is>
          <t>早餐</t>
        </is>
      </c>
      <c r="E927" s="5"/>
      <c r="F927" s="6"/>
      <c r="G927" s="6"/>
      <c r="H927" s="6">
        <f>IF(AND(F927="",G927=""),"",G927-F927)</f>
      </c>
      <c r="I927" s="4"/>
      <c r="J927" s="5"/>
    </row>
    <row r="928" ht="21" customHeight="1">
      <c r="A928" s="3">
        <v>46161</v>
      </c>
      <c r="B928" t="inlineStr" s="4">
        <is>
          <t>星期二</t>
        </is>
      </c>
      <c r="C928" t="inlineStr" s="4">
        <is>
          <t>餐饮</t>
        </is>
      </c>
      <c r="D928" t="inlineStr" s="4">
        <is>
          <t>中餐</t>
        </is>
      </c>
      <c r="E928" s="5"/>
      <c r="F928" s="6"/>
      <c r="G928" s="6"/>
      <c r="H928" s="6">
        <f>IF(AND(F928="",G928=""),"",G928-F928)</f>
      </c>
      <c r="I928" s="4"/>
      <c r="J928" s="5"/>
    </row>
    <row r="929" ht="21" customHeight="1">
      <c r="A929" s="3">
        <v>46161</v>
      </c>
      <c r="B929" t="inlineStr" s="4">
        <is>
          <t>星期二</t>
        </is>
      </c>
      <c r="C929" t="inlineStr" s="4">
        <is>
          <t>餐饮</t>
        </is>
      </c>
      <c r="D929" t="inlineStr" s="4">
        <is>
          <t>晚餐</t>
        </is>
      </c>
      <c r="E929" s="5"/>
      <c r="F929" s="6"/>
      <c r="G929" s="6"/>
      <c r="H929" s="6">
        <f>IF(AND(F929="",G929=""),"",G929-F929)</f>
      </c>
      <c r="I929" s="4"/>
      <c r="J929" s="5"/>
    </row>
    <row r="930" ht="21" customHeight="1">
      <c r="A930" s="3">
        <v>46161</v>
      </c>
      <c r="B930" t="inlineStr" s="4">
        <is>
          <t>星期二</t>
        </is>
      </c>
      <c r="C930" t="inlineStr" s="4">
        <is>
          <t>奶茶/咖啡</t>
        </is>
      </c>
      <c r="D930" t="inlineStr" s="4">
        <is>
          <t>奶茶/咖啡</t>
        </is>
      </c>
      <c r="E930" s="5"/>
      <c r="F930" s="6"/>
      <c r="G930" s="6"/>
      <c r="H930" s="6">
        <f>IF(AND(F930="",G930=""),"",G930-F930)</f>
      </c>
      <c r="I930" s="4"/>
      <c r="J930" s="5"/>
    </row>
    <row r="931" ht="21" customHeight="1">
      <c r="A931" s="3">
        <v>46161</v>
      </c>
      <c r="B931" t="inlineStr" s="4">
        <is>
          <t>星期二</t>
        </is>
      </c>
      <c r="C931" t="inlineStr" s="4">
        <is>
          <t>其他</t>
        </is>
      </c>
      <c r="D931" t="inlineStr" s="4">
        <is>
          <t>其他</t>
        </is>
      </c>
      <c r="E931" s="5"/>
      <c r="F931" s="6"/>
      <c r="G931" s="6"/>
      <c r="H931" s="6">
        <f>IF(AND(F931="",G931=""),"",G931-F931)</f>
      </c>
      <c r="I931" s="4"/>
      <c r="J931" s="5"/>
    </row>
    <row r="932" ht="21" customHeight="1">
      <c r="A932" s="3">
        <v>46161</v>
      </c>
      <c r="B932" t="inlineStr" s="4">
        <is>
          <t>星期二</t>
        </is>
      </c>
      <c r="C932" t="inlineStr" s="4">
        <is>
          <t>其他</t>
        </is>
      </c>
      <c r="D932" t="inlineStr" s="4">
        <is>
          <t>其他</t>
        </is>
      </c>
      <c r="E932" s="5"/>
      <c r="F932" s="6"/>
      <c r="G932" s="6"/>
      <c r="H932" s="6">
        <f>IF(AND(F932="",G932=""),"",G932-F932)</f>
      </c>
      <c r="I932" s="4"/>
      <c r="J932" s="5"/>
    </row>
    <row r="933" ht="21" customHeight="1">
      <c r="A933" s="3">
        <v>46162</v>
      </c>
      <c r="B933" t="inlineStr" s="4">
        <is>
          <t>星期三</t>
        </is>
      </c>
      <c r="C933" t="inlineStr" s="4">
        <is>
          <t>餐饮</t>
        </is>
      </c>
      <c r="D933" t="inlineStr" s="4">
        <is>
          <t>早餐</t>
        </is>
      </c>
      <c r="E933" s="5"/>
      <c r="F933" s="6"/>
      <c r="G933" s="6"/>
      <c r="H933" s="6">
        <f>IF(AND(F933="",G933=""),"",G933-F933)</f>
      </c>
      <c r="I933" s="4"/>
      <c r="J933" s="5"/>
    </row>
    <row r="934" ht="21" customHeight="1">
      <c r="A934" s="3">
        <v>46162</v>
      </c>
      <c r="B934" t="inlineStr" s="4">
        <is>
          <t>星期三</t>
        </is>
      </c>
      <c r="C934" t="inlineStr" s="4">
        <is>
          <t>餐饮</t>
        </is>
      </c>
      <c r="D934" t="inlineStr" s="4">
        <is>
          <t>中餐</t>
        </is>
      </c>
      <c r="E934" s="5"/>
      <c r="F934" s="6"/>
      <c r="G934" s="6"/>
      <c r="H934" s="6">
        <f>IF(AND(F934="",G934=""),"",G934-F934)</f>
      </c>
      <c r="I934" s="4"/>
      <c r="J934" s="5"/>
    </row>
    <row r="935" ht="21" customHeight="1">
      <c r="A935" s="3">
        <v>46162</v>
      </c>
      <c r="B935" t="inlineStr" s="4">
        <is>
          <t>星期三</t>
        </is>
      </c>
      <c r="C935" t="inlineStr" s="4">
        <is>
          <t>餐饮</t>
        </is>
      </c>
      <c r="D935" t="inlineStr" s="4">
        <is>
          <t>晚餐</t>
        </is>
      </c>
      <c r="E935" s="5"/>
      <c r="F935" s="6"/>
      <c r="G935" s="6"/>
      <c r="H935" s="6">
        <f>IF(AND(F935="",G935=""),"",G935-F935)</f>
      </c>
      <c r="I935" s="4"/>
      <c r="J935" s="5"/>
    </row>
    <row r="936" ht="21" customHeight="1">
      <c r="A936" s="3">
        <v>46162</v>
      </c>
      <c r="B936" t="inlineStr" s="4">
        <is>
          <t>星期三</t>
        </is>
      </c>
      <c r="C936" t="inlineStr" s="4">
        <is>
          <t>奶茶/咖啡</t>
        </is>
      </c>
      <c r="D936" t="inlineStr" s="4">
        <is>
          <t>奶茶/咖啡</t>
        </is>
      </c>
      <c r="E936" s="5"/>
      <c r="F936" s="6"/>
      <c r="G936" s="6"/>
      <c r="H936" s="6">
        <f>IF(AND(F936="",G936=""),"",G936-F936)</f>
      </c>
      <c r="I936" s="4"/>
      <c r="J936" s="5"/>
    </row>
    <row r="937" ht="21" customHeight="1">
      <c r="A937" s="3">
        <v>46162</v>
      </c>
      <c r="B937" t="inlineStr" s="4">
        <is>
          <t>星期三</t>
        </is>
      </c>
      <c r="C937" t="inlineStr" s="4">
        <is>
          <t>其他</t>
        </is>
      </c>
      <c r="D937" t="inlineStr" s="4">
        <is>
          <t>其他</t>
        </is>
      </c>
      <c r="E937" s="5"/>
      <c r="F937" s="6"/>
      <c r="G937" s="6"/>
      <c r="H937" s="6">
        <f>IF(AND(F937="",G937=""),"",G937-F937)</f>
      </c>
      <c r="I937" s="4"/>
      <c r="J937" s="5"/>
    </row>
    <row r="938" ht="21" customHeight="1">
      <c r="A938" s="3">
        <v>46162</v>
      </c>
      <c r="B938" t="inlineStr" s="4">
        <is>
          <t>星期三</t>
        </is>
      </c>
      <c r="C938" t="inlineStr" s="4">
        <is>
          <t>其他</t>
        </is>
      </c>
      <c r="D938" t="inlineStr" s="4">
        <is>
          <t>其他</t>
        </is>
      </c>
      <c r="E938" s="5"/>
      <c r="F938" s="6"/>
      <c r="G938" s="6"/>
      <c r="H938" s="6">
        <f>IF(AND(F938="",G938=""),"",G938-F938)</f>
      </c>
      <c r="I938" s="4"/>
      <c r="J938" s="5"/>
    </row>
    <row r="939" ht="23" customHeight="1">
      <c r="A939" t="inlineStr" s="7">
        <is>
          <t>本周小计</t>
        </is>
      </c>
      <c r="B939" s="7"/>
      <c r="C939" s="7"/>
      <c r="D939" s="7"/>
      <c r="E939" s="7"/>
      <c r="F939" s="8">
        <f>SUMIFS($F:$F,$A:$A,"&gt;="&amp;DATE(2026,5,14),$A:$A,"&lt;="&amp;DATE(2026,5,20))</f>
      </c>
      <c r="G939" s="8">
        <f>SUMIFS($G:$G,$A:$A,"&gt;="&amp;DATE(2026,5,14),$A:$A,"&lt;="&amp;DATE(2026,5,20))</f>
      </c>
      <c r="H939" s="8">
        <f>G939-F939</f>
      </c>
      <c r="I939" s="7"/>
      <c r="J939" s="7"/>
    </row>
    <row r="940" ht="18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8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26" customHeight="1">
      <c r="A942" t="inlineStr" s="2">
        <is>
          <t>2026年5月｜第三周（5月21日 - 5月27日）</t>
        </is>
      </c>
      <c r="B942" s="2"/>
      <c r="C942" s="2"/>
      <c r="D942" s="2"/>
      <c r="E942" s="2"/>
      <c r="F942" s="2"/>
      <c r="G942" s="2"/>
      <c r="H942" s="2"/>
      <c r="I942" s="2"/>
      <c r="J942" s="2"/>
    </row>
    <row r="943" ht="22" customHeight="1">
      <c r="A943" t="inlineStr" s="1">
        <is>
          <t>日期</t>
        </is>
      </c>
      <c r="B943" t="inlineStr" s="1">
        <is>
          <t>星期</t>
        </is>
      </c>
      <c r="C943" t="inlineStr" s="1">
        <is>
          <t>分类</t>
        </is>
      </c>
      <c r="D943" t="inlineStr" s="1">
        <is>
          <t>事项</t>
        </is>
      </c>
      <c r="E943" t="inlineStr" s="1">
        <is>
          <t>详情</t>
        </is>
      </c>
      <c r="F943" t="inlineStr" s="1">
        <is>
          <t>支出金额</t>
        </is>
      </c>
      <c r="G943" t="inlineStr" s="1">
        <is>
          <t>收入金额</t>
        </is>
      </c>
      <c r="H943" t="inlineStr" s="1">
        <is>
          <t>当笔净额</t>
        </is>
      </c>
      <c r="I943" t="inlineStr" s="1">
        <is>
          <t>支付方式</t>
        </is>
      </c>
      <c r="J943" t="inlineStr" s="1">
        <is>
          <t>备注</t>
        </is>
      </c>
    </row>
    <row r="944" ht="21" customHeight="1">
      <c r="A944" s="3">
        <v>46163</v>
      </c>
      <c r="B944" t="inlineStr" s="4">
        <is>
          <t>星期四</t>
        </is>
      </c>
      <c r="C944" t="inlineStr" s="4">
        <is>
          <t>餐饮</t>
        </is>
      </c>
      <c r="D944" t="inlineStr" s="4">
        <is>
          <t>早餐</t>
        </is>
      </c>
      <c r="E944" s="5"/>
      <c r="F944" s="6"/>
      <c r="G944" s="6"/>
      <c r="H944" s="6">
        <f>IF(AND(F944="",G944=""),"",G944-F944)</f>
      </c>
      <c r="I944" s="4"/>
      <c r="J944" s="5"/>
    </row>
    <row r="945" ht="21" customHeight="1">
      <c r="A945" s="3">
        <v>46163</v>
      </c>
      <c r="B945" t="inlineStr" s="4">
        <is>
          <t>星期四</t>
        </is>
      </c>
      <c r="C945" t="inlineStr" s="4">
        <is>
          <t>餐饮</t>
        </is>
      </c>
      <c r="D945" t="inlineStr" s="4">
        <is>
          <t>中餐</t>
        </is>
      </c>
      <c r="E945" s="5"/>
      <c r="F945" s="6"/>
      <c r="G945" s="6"/>
      <c r="H945" s="6">
        <f>IF(AND(F945="",G945=""),"",G945-F945)</f>
      </c>
      <c r="I945" s="4"/>
      <c r="J945" s="5"/>
    </row>
    <row r="946" ht="21" customHeight="1">
      <c r="A946" s="3">
        <v>46163</v>
      </c>
      <c r="B946" t="inlineStr" s="4">
        <is>
          <t>星期四</t>
        </is>
      </c>
      <c r="C946" t="inlineStr" s="4">
        <is>
          <t>餐饮</t>
        </is>
      </c>
      <c r="D946" t="inlineStr" s="4">
        <is>
          <t>晚餐</t>
        </is>
      </c>
      <c r="E946" s="5"/>
      <c r="F946" s="6"/>
      <c r="G946" s="6"/>
      <c r="H946" s="6">
        <f>IF(AND(F946="",G946=""),"",G946-F946)</f>
      </c>
      <c r="I946" s="4"/>
      <c r="J946" s="5"/>
    </row>
    <row r="947" ht="21" customHeight="1">
      <c r="A947" s="3">
        <v>46163</v>
      </c>
      <c r="B947" t="inlineStr" s="4">
        <is>
          <t>星期四</t>
        </is>
      </c>
      <c r="C947" t="inlineStr" s="4">
        <is>
          <t>奶茶/咖啡</t>
        </is>
      </c>
      <c r="D947" t="inlineStr" s="4">
        <is>
          <t>奶茶/咖啡</t>
        </is>
      </c>
      <c r="E947" s="5"/>
      <c r="F947" s="6"/>
      <c r="G947" s="6"/>
      <c r="H947" s="6">
        <f>IF(AND(F947="",G947=""),"",G947-F947)</f>
      </c>
      <c r="I947" s="4"/>
      <c r="J947" s="5"/>
    </row>
    <row r="948" ht="21" customHeight="1">
      <c r="A948" s="3">
        <v>46163</v>
      </c>
      <c r="B948" t="inlineStr" s="4">
        <is>
          <t>星期四</t>
        </is>
      </c>
      <c r="C948" t="inlineStr" s="4">
        <is>
          <t>其他</t>
        </is>
      </c>
      <c r="D948" t="inlineStr" s="4">
        <is>
          <t>其他</t>
        </is>
      </c>
      <c r="E948" s="5"/>
      <c r="F948" s="6"/>
      <c r="G948" s="6"/>
      <c r="H948" s="6">
        <f>IF(AND(F948="",G948=""),"",G948-F948)</f>
      </c>
      <c r="I948" s="4"/>
      <c r="J948" s="5"/>
    </row>
    <row r="949" ht="21" customHeight="1">
      <c r="A949" s="3">
        <v>46163</v>
      </c>
      <c r="B949" t="inlineStr" s="4">
        <is>
          <t>星期四</t>
        </is>
      </c>
      <c r="C949" t="inlineStr" s="4">
        <is>
          <t>其他</t>
        </is>
      </c>
      <c r="D949" t="inlineStr" s="4">
        <is>
          <t>其他</t>
        </is>
      </c>
      <c r="E949" s="5"/>
      <c r="F949" s="6"/>
      <c r="G949" s="6"/>
      <c r="H949" s="6">
        <f>IF(AND(F949="",G949=""),"",G949-F949)</f>
      </c>
      <c r="I949" s="4"/>
      <c r="J949" s="5"/>
    </row>
    <row r="950" ht="21" customHeight="1">
      <c r="A950" s="3">
        <v>46164</v>
      </c>
      <c r="B950" t="inlineStr" s="4">
        <is>
          <t>星期五</t>
        </is>
      </c>
      <c r="C950" t="inlineStr" s="4">
        <is>
          <t>餐饮</t>
        </is>
      </c>
      <c r="D950" t="inlineStr" s="4">
        <is>
          <t>早餐</t>
        </is>
      </c>
      <c r="E950" s="5"/>
      <c r="F950" s="6"/>
      <c r="G950" s="6"/>
      <c r="H950" s="6">
        <f>IF(AND(F950="",G950=""),"",G950-F950)</f>
      </c>
      <c r="I950" s="4"/>
      <c r="J950" s="5"/>
    </row>
    <row r="951" ht="21" customHeight="1">
      <c r="A951" s="3">
        <v>46164</v>
      </c>
      <c r="B951" t="inlineStr" s="4">
        <is>
          <t>星期五</t>
        </is>
      </c>
      <c r="C951" t="inlineStr" s="4">
        <is>
          <t>餐饮</t>
        </is>
      </c>
      <c r="D951" t="inlineStr" s="4">
        <is>
          <t>中餐</t>
        </is>
      </c>
      <c r="E951" s="5"/>
      <c r="F951" s="6"/>
      <c r="G951" s="6"/>
      <c r="H951" s="6">
        <f>IF(AND(F951="",G951=""),"",G951-F951)</f>
      </c>
      <c r="I951" s="4"/>
      <c r="J951" s="5"/>
    </row>
    <row r="952" ht="21" customHeight="1">
      <c r="A952" s="3">
        <v>46164</v>
      </c>
      <c r="B952" t="inlineStr" s="4">
        <is>
          <t>星期五</t>
        </is>
      </c>
      <c r="C952" t="inlineStr" s="4">
        <is>
          <t>餐饮</t>
        </is>
      </c>
      <c r="D952" t="inlineStr" s="4">
        <is>
          <t>晚餐</t>
        </is>
      </c>
      <c r="E952" s="5"/>
      <c r="F952" s="6"/>
      <c r="G952" s="6"/>
      <c r="H952" s="6">
        <f>IF(AND(F952="",G952=""),"",G952-F952)</f>
      </c>
      <c r="I952" s="4"/>
      <c r="J952" s="5"/>
    </row>
    <row r="953" ht="21" customHeight="1">
      <c r="A953" s="3">
        <v>46164</v>
      </c>
      <c r="B953" t="inlineStr" s="4">
        <is>
          <t>星期五</t>
        </is>
      </c>
      <c r="C953" t="inlineStr" s="4">
        <is>
          <t>奶茶/咖啡</t>
        </is>
      </c>
      <c r="D953" t="inlineStr" s="4">
        <is>
          <t>奶茶/咖啡</t>
        </is>
      </c>
      <c r="E953" s="5"/>
      <c r="F953" s="6"/>
      <c r="G953" s="6"/>
      <c r="H953" s="6">
        <f>IF(AND(F953="",G953=""),"",G953-F953)</f>
      </c>
      <c r="I953" s="4"/>
      <c r="J953" s="5"/>
    </row>
    <row r="954" ht="21" customHeight="1">
      <c r="A954" s="3">
        <v>46164</v>
      </c>
      <c r="B954" t="inlineStr" s="4">
        <is>
          <t>星期五</t>
        </is>
      </c>
      <c r="C954" t="inlineStr" s="4">
        <is>
          <t>其他</t>
        </is>
      </c>
      <c r="D954" t="inlineStr" s="4">
        <is>
          <t>其他</t>
        </is>
      </c>
      <c r="E954" s="5"/>
      <c r="F954" s="6"/>
      <c r="G954" s="6"/>
      <c r="H954" s="6">
        <f>IF(AND(F954="",G954=""),"",G954-F954)</f>
      </c>
      <c r="I954" s="4"/>
      <c r="J954" s="5"/>
    </row>
    <row r="955" ht="21" customHeight="1">
      <c r="A955" s="3">
        <v>46164</v>
      </c>
      <c r="B955" t="inlineStr" s="4">
        <is>
          <t>星期五</t>
        </is>
      </c>
      <c r="C955" t="inlineStr" s="4">
        <is>
          <t>其他</t>
        </is>
      </c>
      <c r="D955" t="inlineStr" s="4">
        <is>
          <t>其他</t>
        </is>
      </c>
      <c r="E955" s="5"/>
      <c r="F955" s="6"/>
      <c r="G955" s="6"/>
      <c r="H955" s="6">
        <f>IF(AND(F955="",G955=""),"",G955-F955)</f>
      </c>
      <c r="I955" s="4"/>
      <c r="J955" s="5"/>
    </row>
    <row r="956" ht="21" customHeight="1">
      <c r="A956" s="3">
        <v>46165</v>
      </c>
      <c r="B956" t="inlineStr" s="4">
        <is>
          <t>星期六</t>
        </is>
      </c>
      <c r="C956" t="inlineStr" s="4">
        <is>
          <t>餐饮</t>
        </is>
      </c>
      <c r="D956" t="inlineStr" s="4">
        <is>
          <t>早餐</t>
        </is>
      </c>
      <c r="E956" s="5"/>
      <c r="F956" s="6"/>
      <c r="G956" s="6"/>
      <c r="H956" s="6">
        <f>IF(AND(F956="",G956=""),"",G956-F956)</f>
      </c>
      <c r="I956" s="4"/>
      <c r="J956" s="5"/>
    </row>
    <row r="957" ht="21" customHeight="1">
      <c r="A957" s="3">
        <v>46165</v>
      </c>
      <c r="B957" t="inlineStr" s="4">
        <is>
          <t>星期六</t>
        </is>
      </c>
      <c r="C957" t="inlineStr" s="4">
        <is>
          <t>餐饮</t>
        </is>
      </c>
      <c r="D957" t="inlineStr" s="4">
        <is>
          <t>中餐</t>
        </is>
      </c>
      <c r="E957" s="5"/>
      <c r="F957" s="6"/>
      <c r="G957" s="6"/>
      <c r="H957" s="6">
        <f>IF(AND(F957="",G957=""),"",G957-F957)</f>
      </c>
      <c r="I957" s="4"/>
      <c r="J957" s="5"/>
    </row>
    <row r="958" ht="21" customHeight="1">
      <c r="A958" s="3">
        <v>46165</v>
      </c>
      <c r="B958" t="inlineStr" s="4">
        <is>
          <t>星期六</t>
        </is>
      </c>
      <c r="C958" t="inlineStr" s="4">
        <is>
          <t>餐饮</t>
        </is>
      </c>
      <c r="D958" t="inlineStr" s="4">
        <is>
          <t>晚餐</t>
        </is>
      </c>
      <c r="E958" s="5"/>
      <c r="F958" s="6"/>
      <c r="G958" s="6"/>
      <c r="H958" s="6">
        <f>IF(AND(F958="",G958=""),"",G958-F958)</f>
      </c>
      <c r="I958" s="4"/>
      <c r="J958" s="5"/>
    </row>
    <row r="959" ht="21" customHeight="1">
      <c r="A959" s="3">
        <v>46165</v>
      </c>
      <c r="B959" t="inlineStr" s="4">
        <is>
          <t>星期六</t>
        </is>
      </c>
      <c r="C959" t="inlineStr" s="4">
        <is>
          <t>奶茶/咖啡</t>
        </is>
      </c>
      <c r="D959" t="inlineStr" s="4">
        <is>
          <t>奶茶/咖啡</t>
        </is>
      </c>
      <c r="E959" s="5"/>
      <c r="F959" s="6"/>
      <c r="G959" s="6"/>
      <c r="H959" s="6">
        <f>IF(AND(F959="",G959=""),"",G959-F959)</f>
      </c>
      <c r="I959" s="4"/>
      <c r="J959" s="5"/>
    </row>
    <row r="960" ht="21" customHeight="1">
      <c r="A960" s="3">
        <v>46165</v>
      </c>
      <c r="B960" t="inlineStr" s="4">
        <is>
          <t>星期六</t>
        </is>
      </c>
      <c r="C960" t="inlineStr" s="4">
        <is>
          <t>其他</t>
        </is>
      </c>
      <c r="D960" t="inlineStr" s="4">
        <is>
          <t>其他</t>
        </is>
      </c>
      <c r="E960" s="5"/>
      <c r="F960" s="6"/>
      <c r="G960" s="6"/>
      <c r="H960" s="6">
        <f>IF(AND(F960="",G960=""),"",G960-F960)</f>
      </c>
      <c r="I960" s="4"/>
      <c r="J960" s="5"/>
    </row>
    <row r="961" ht="21" customHeight="1">
      <c r="A961" s="3">
        <v>46165</v>
      </c>
      <c r="B961" t="inlineStr" s="4">
        <is>
          <t>星期六</t>
        </is>
      </c>
      <c r="C961" t="inlineStr" s="4">
        <is>
          <t>其他</t>
        </is>
      </c>
      <c r="D961" t="inlineStr" s="4">
        <is>
          <t>其他</t>
        </is>
      </c>
      <c r="E961" s="5"/>
      <c r="F961" s="6"/>
      <c r="G961" s="6"/>
      <c r="H961" s="6">
        <f>IF(AND(F961="",G961=""),"",G961-F961)</f>
      </c>
      <c r="I961" s="4"/>
      <c r="J961" s="5"/>
    </row>
    <row r="962" ht="21" customHeight="1">
      <c r="A962" s="3">
        <v>46166</v>
      </c>
      <c r="B962" t="inlineStr" s="4">
        <is>
          <t>星期日</t>
        </is>
      </c>
      <c r="C962" t="inlineStr" s="4">
        <is>
          <t>餐饮</t>
        </is>
      </c>
      <c r="D962" t="inlineStr" s="4">
        <is>
          <t>早餐</t>
        </is>
      </c>
      <c r="E962" s="5"/>
      <c r="F962" s="6"/>
      <c r="G962" s="6"/>
      <c r="H962" s="6">
        <f>IF(AND(F962="",G962=""),"",G962-F962)</f>
      </c>
      <c r="I962" s="4"/>
      <c r="J962" s="5"/>
    </row>
    <row r="963" ht="21" customHeight="1">
      <c r="A963" s="3">
        <v>46166</v>
      </c>
      <c r="B963" t="inlineStr" s="4">
        <is>
          <t>星期日</t>
        </is>
      </c>
      <c r="C963" t="inlineStr" s="4">
        <is>
          <t>餐饮</t>
        </is>
      </c>
      <c r="D963" t="inlineStr" s="4">
        <is>
          <t>中餐</t>
        </is>
      </c>
      <c r="E963" s="5"/>
      <c r="F963" s="6"/>
      <c r="G963" s="6"/>
      <c r="H963" s="6">
        <f>IF(AND(F963="",G963=""),"",G963-F963)</f>
      </c>
      <c r="I963" s="4"/>
      <c r="J963" s="5"/>
    </row>
    <row r="964" ht="21" customHeight="1">
      <c r="A964" s="3">
        <v>46166</v>
      </c>
      <c r="B964" t="inlineStr" s="4">
        <is>
          <t>星期日</t>
        </is>
      </c>
      <c r="C964" t="inlineStr" s="4">
        <is>
          <t>餐饮</t>
        </is>
      </c>
      <c r="D964" t="inlineStr" s="4">
        <is>
          <t>晚餐</t>
        </is>
      </c>
      <c r="E964" s="5"/>
      <c r="F964" s="6"/>
      <c r="G964" s="6"/>
      <c r="H964" s="6">
        <f>IF(AND(F964="",G964=""),"",G964-F964)</f>
      </c>
      <c r="I964" s="4"/>
      <c r="J964" s="5"/>
    </row>
    <row r="965" ht="21" customHeight="1">
      <c r="A965" s="3">
        <v>46166</v>
      </c>
      <c r="B965" t="inlineStr" s="4">
        <is>
          <t>星期日</t>
        </is>
      </c>
      <c r="C965" t="inlineStr" s="4">
        <is>
          <t>奶茶/咖啡</t>
        </is>
      </c>
      <c r="D965" t="inlineStr" s="4">
        <is>
          <t>奶茶/咖啡</t>
        </is>
      </c>
      <c r="E965" s="5"/>
      <c r="F965" s="6"/>
      <c r="G965" s="6"/>
      <c r="H965" s="6">
        <f>IF(AND(F965="",G965=""),"",G965-F965)</f>
      </c>
      <c r="I965" s="4"/>
      <c r="J965" s="5"/>
    </row>
    <row r="966" ht="21" customHeight="1">
      <c r="A966" s="3">
        <v>46166</v>
      </c>
      <c r="B966" t="inlineStr" s="4">
        <is>
          <t>星期日</t>
        </is>
      </c>
      <c r="C966" t="inlineStr" s="4">
        <is>
          <t>其他</t>
        </is>
      </c>
      <c r="D966" t="inlineStr" s="4">
        <is>
          <t>其他</t>
        </is>
      </c>
      <c r="E966" s="5"/>
      <c r="F966" s="6"/>
      <c r="G966" s="6"/>
      <c r="H966" s="6">
        <f>IF(AND(F966="",G966=""),"",G966-F966)</f>
      </c>
      <c r="I966" s="4"/>
      <c r="J966" s="5"/>
    </row>
    <row r="967" ht="21" customHeight="1">
      <c r="A967" s="3">
        <v>46166</v>
      </c>
      <c r="B967" t="inlineStr" s="4">
        <is>
          <t>星期日</t>
        </is>
      </c>
      <c r="C967" t="inlineStr" s="4">
        <is>
          <t>其他</t>
        </is>
      </c>
      <c r="D967" t="inlineStr" s="4">
        <is>
          <t>其他</t>
        </is>
      </c>
      <c r="E967" s="5"/>
      <c r="F967" s="6"/>
      <c r="G967" s="6"/>
      <c r="H967" s="6">
        <f>IF(AND(F967="",G967=""),"",G967-F967)</f>
      </c>
      <c r="I967" s="4"/>
      <c r="J967" s="5"/>
    </row>
    <row r="968" ht="21" customHeight="1">
      <c r="A968" s="3">
        <v>46167</v>
      </c>
      <c r="B968" t="inlineStr" s="4">
        <is>
          <t>星期一</t>
        </is>
      </c>
      <c r="C968" t="inlineStr" s="4">
        <is>
          <t>餐饮</t>
        </is>
      </c>
      <c r="D968" t="inlineStr" s="4">
        <is>
          <t>早餐</t>
        </is>
      </c>
      <c r="E968" s="5"/>
      <c r="F968" s="6"/>
      <c r="G968" s="6"/>
      <c r="H968" s="6">
        <f>IF(AND(F968="",G968=""),"",G968-F968)</f>
      </c>
      <c r="I968" s="4"/>
      <c r="J968" s="5"/>
    </row>
    <row r="969" ht="21" customHeight="1">
      <c r="A969" s="3">
        <v>46167</v>
      </c>
      <c r="B969" t="inlineStr" s="4">
        <is>
          <t>星期一</t>
        </is>
      </c>
      <c r="C969" t="inlineStr" s="4">
        <is>
          <t>餐饮</t>
        </is>
      </c>
      <c r="D969" t="inlineStr" s="4">
        <is>
          <t>中餐</t>
        </is>
      </c>
      <c r="E969" s="5"/>
      <c r="F969" s="6"/>
      <c r="G969" s="6"/>
      <c r="H969" s="6">
        <f>IF(AND(F969="",G969=""),"",G969-F969)</f>
      </c>
      <c r="I969" s="4"/>
      <c r="J969" s="5"/>
    </row>
    <row r="970" ht="21" customHeight="1">
      <c r="A970" s="3">
        <v>46167</v>
      </c>
      <c r="B970" t="inlineStr" s="4">
        <is>
          <t>星期一</t>
        </is>
      </c>
      <c r="C970" t="inlineStr" s="4">
        <is>
          <t>餐饮</t>
        </is>
      </c>
      <c r="D970" t="inlineStr" s="4">
        <is>
          <t>晚餐</t>
        </is>
      </c>
      <c r="E970" s="5"/>
      <c r="F970" s="6"/>
      <c r="G970" s="6"/>
      <c r="H970" s="6">
        <f>IF(AND(F970="",G970=""),"",G970-F970)</f>
      </c>
      <c r="I970" s="4"/>
      <c r="J970" s="5"/>
    </row>
    <row r="971" ht="21" customHeight="1">
      <c r="A971" s="3">
        <v>46167</v>
      </c>
      <c r="B971" t="inlineStr" s="4">
        <is>
          <t>星期一</t>
        </is>
      </c>
      <c r="C971" t="inlineStr" s="4">
        <is>
          <t>奶茶/咖啡</t>
        </is>
      </c>
      <c r="D971" t="inlineStr" s="4">
        <is>
          <t>奶茶/咖啡</t>
        </is>
      </c>
      <c r="E971" s="5"/>
      <c r="F971" s="6"/>
      <c r="G971" s="6"/>
      <c r="H971" s="6">
        <f>IF(AND(F971="",G971=""),"",G971-F971)</f>
      </c>
      <c r="I971" s="4"/>
      <c r="J971" s="5"/>
    </row>
    <row r="972" ht="21" customHeight="1">
      <c r="A972" s="3">
        <v>46167</v>
      </c>
      <c r="B972" t="inlineStr" s="4">
        <is>
          <t>星期一</t>
        </is>
      </c>
      <c r="C972" t="inlineStr" s="4">
        <is>
          <t>其他</t>
        </is>
      </c>
      <c r="D972" t="inlineStr" s="4">
        <is>
          <t>其他</t>
        </is>
      </c>
      <c r="E972" s="5"/>
      <c r="F972" s="6"/>
      <c r="G972" s="6"/>
      <c r="H972" s="6">
        <f>IF(AND(F972="",G972=""),"",G972-F972)</f>
      </c>
      <c r="I972" s="4"/>
      <c r="J972" s="5"/>
    </row>
    <row r="973" ht="21" customHeight="1">
      <c r="A973" s="3">
        <v>46167</v>
      </c>
      <c r="B973" t="inlineStr" s="4">
        <is>
          <t>星期一</t>
        </is>
      </c>
      <c r="C973" t="inlineStr" s="4">
        <is>
          <t>其他</t>
        </is>
      </c>
      <c r="D973" t="inlineStr" s="4">
        <is>
          <t>其他</t>
        </is>
      </c>
      <c r="E973" s="5"/>
      <c r="F973" s="6"/>
      <c r="G973" s="6"/>
      <c r="H973" s="6">
        <f>IF(AND(F973="",G973=""),"",G973-F973)</f>
      </c>
      <c r="I973" s="4"/>
      <c r="J973" s="5"/>
    </row>
    <row r="974" ht="21" customHeight="1">
      <c r="A974" s="3">
        <v>46168</v>
      </c>
      <c r="B974" t="inlineStr" s="4">
        <is>
          <t>星期二</t>
        </is>
      </c>
      <c r="C974" t="inlineStr" s="4">
        <is>
          <t>餐饮</t>
        </is>
      </c>
      <c r="D974" t="inlineStr" s="4">
        <is>
          <t>早餐</t>
        </is>
      </c>
      <c r="E974" s="5"/>
      <c r="F974" s="6"/>
      <c r="G974" s="6"/>
      <c r="H974" s="6">
        <f>IF(AND(F974="",G974=""),"",G974-F974)</f>
      </c>
      <c r="I974" s="4"/>
      <c r="J974" s="5"/>
    </row>
    <row r="975" ht="21" customHeight="1">
      <c r="A975" s="3">
        <v>46168</v>
      </c>
      <c r="B975" t="inlineStr" s="4">
        <is>
          <t>星期二</t>
        </is>
      </c>
      <c r="C975" t="inlineStr" s="4">
        <is>
          <t>餐饮</t>
        </is>
      </c>
      <c r="D975" t="inlineStr" s="4">
        <is>
          <t>中餐</t>
        </is>
      </c>
      <c r="E975" s="5"/>
      <c r="F975" s="6"/>
      <c r="G975" s="6"/>
      <c r="H975" s="6">
        <f>IF(AND(F975="",G975=""),"",G975-F975)</f>
      </c>
      <c r="I975" s="4"/>
      <c r="J975" s="5"/>
    </row>
    <row r="976" ht="21" customHeight="1">
      <c r="A976" s="3">
        <v>46168</v>
      </c>
      <c r="B976" t="inlineStr" s="4">
        <is>
          <t>星期二</t>
        </is>
      </c>
      <c r="C976" t="inlineStr" s="4">
        <is>
          <t>餐饮</t>
        </is>
      </c>
      <c r="D976" t="inlineStr" s="4">
        <is>
          <t>晚餐</t>
        </is>
      </c>
      <c r="E976" s="5"/>
      <c r="F976" s="6"/>
      <c r="G976" s="6"/>
      <c r="H976" s="6">
        <f>IF(AND(F976="",G976=""),"",G976-F976)</f>
      </c>
      <c r="I976" s="4"/>
      <c r="J976" s="5"/>
    </row>
    <row r="977" ht="21" customHeight="1">
      <c r="A977" s="3">
        <v>46168</v>
      </c>
      <c r="B977" t="inlineStr" s="4">
        <is>
          <t>星期二</t>
        </is>
      </c>
      <c r="C977" t="inlineStr" s="4">
        <is>
          <t>奶茶/咖啡</t>
        </is>
      </c>
      <c r="D977" t="inlineStr" s="4">
        <is>
          <t>奶茶/咖啡</t>
        </is>
      </c>
      <c r="E977" s="5"/>
      <c r="F977" s="6"/>
      <c r="G977" s="6"/>
      <c r="H977" s="6">
        <f>IF(AND(F977="",G977=""),"",G977-F977)</f>
      </c>
      <c r="I977" s="4"/>
      <c r="J977" s="5"/>
    </row>
    <row r="978" ht="21" customHeight="1">
      <c r="A978" s="3">
        <v>46168</v>
      </c>
      <c r="B978" t="inlineStr" s="4">
        <is>
          <t>星期二</t>
        </is>
      </c>
      <c r="C978" t="inlineStr" s="4">
        <is>
          <t>其他</t>
        </is>
      </c>
      <c r="D978" t="inlineStr" s="4">
        <is>
          <t>其他</t>
        </is>
      </c>
      <c r="E978" s="5"/>
      <c r="F978" s="6"/>
      <c r="G978" s="6"/>
      <c r="H978" s="6">
        <f>IF(AND(F978="",G978=""),"",G978-F978)</f>
      </c>
      <c r="I978" s="4"/>
      <c r="J978" s="5"/>
    </row>
    <row r="979" ht="21" customHeight="1">
      <c r="A979" s="3">
        <v>46168</v>
      </c>
      <c r="B979" t="inlineStr" s="4">
        <is>
          <t>星期二</t>
        </is>
      </c>
      <c r="C979" t="inlineStr" s="4">
        <is>
          <t>其他</t>
        </is>
      </c>
      <c r="D979" t="inlineStr" s="4">
        <is>
          <t>其他</t>
        </is>
      </c>
      <c r="E979" s="5"/>
      <c r="F979" s="6"/>
      <c r="G979" s="6"/>
      <c r="H979" s="6">
        <f>IF(AND(F979="",G979=""),"",G979-F979)</f>
      </c>
      <c r="I979" s="4"/>
      <c r="J979" s="5"/>
    </row>
    <row r="980" ht="21" customHeight="1">
      <c r="A980" s="3">
        <v>46169</v>
      </c>
      <c r="B980" t="inlineStr" s="4">
        <is>
          <t>星期三</t>
        </is>
      </c>
      <c r="C980" t="inlineStr" s="4">
        <is>
          <t>餐饮</t>
        </is>
      </c>
      <c r="D980" t="inlineStr" s="4">
        <is>
          <t>早餐</t>
        </is>
      </c>
      <c r="E980" s="5"/>
      <c r="F980" s="6"/>
      <c r="G980" s="6"/>
      <c r="H980" s="6">
        <f>IF(AND(F980="",G980=""),"",G980-F980)</f>
      </c>
      <c r="I980" s="4"/>
      <c r="J980" s="5"/>
    </row>
    <row r="981" ht="21" customHeight="1">
      <c r="A981" s="3">
        <v>46169</v>
      </c>
      <c r="B981" t="inlineStr" s="4">
        <is>
          <t>星期三</t>
        </is>
      </c>
      <c r="C981" t="inlineStr" s="4">
        <is>
          <t>餐饮</t>
        </is>
      </c>
      <c r="D981" t="inlineStr" s="4">
        <is>
          <t>中餐</t>
        </is>
      </c>
      <c r="E981" s="5"/>
      <c r="F981" s="6"/>
      <c r="G981" s="6"/>
      <c r="H981" s="6">
        <f>IF(AND(F981="",G981=""),"",G981-F981)</f>
      </c>
      <c r="I981" s="4"/>
      <c r="J981" s="5"/>
    </row>
    <row r="982" ht="21" customHeight="1">
      <c r="A982" s="3">
        <v>46169</v>
      </c>
      <c r="B982" t="inlineStr" s="4">
        <is>
          <t>星期三</t>
        </is>
      </c>
      <c r="C982" t="inlineStr" s="4">
        <is>
          <t>餐饮</t>
        </is>
      </c>
      <c r="D982" t="inlineStr" s="4">
        <is>
          <t>晚餐</t>
        </is>
      </c>
      <c r="E982" s="5"/>
      <c r="F982" s="6"/>
      <c r="G982" s="6"/>
      <c r="H982" s="6">
        <f>IF(AND(F982="",G982=""),"",G982-F982)</f>
      </c>
      <c r="I982" s="4"/>
      <c r="J982" s="5"/>
    </row>
    <row r="983" ht="21" customHeight="1">
      <c r="A983" s="3">
        <v>46169</v>
      </c>
      <c r="B983" t="inlineStr" s="4">
        <is>
          <t>星期三</t>
        </is>
      </c>
      <c r="C983" t="inlineStr" s="4">
        <is>
          <t>奶茶/咖啡</t>
        </is>
      </c>
      <c r="D983" t="inlineStr" s="4">
        <is>
          <t>奶茶/咖啡</t>
        </is>
      </c>
      <c r="E983" s="5"/>
      <c r="F983" s="6"/>
      <c r="G983" s="6"/>
      <c r="H983" s="6">
        <f>IF(AND(F983="",G983=""),"",G983-F983)</f>
      </c>
      <c r="I983" s="4"/>
      <c r="J983" s="5"/>
    </row>
    <row r="984" ht="21" customHeight="1">
      <c r="A984" s="3">
        <v>46169</v>
      </c>
      <c r="B984" t="inlineStr" s="4">
        <is>
          <t>星期三</t>
        </is>
      </c>
      <c r="C984" t="inlineStr" s="4">
        <is>
          <t>其他</t>
        </is>
      </c>
      <c r="D984" t="inlineStr" s="4">
        <is>
          <t>其他</t>
        </is>
      </c>
      <c r="E984" s="5"/>
      <c r="F984" s="6"/>
      <c r="G984" s="6"/>
      <c r="H984" s="6">
        <f>IF(AND(F984="",G984=""),"",G984-F984)</f>
      </c>
      <c r="I984" s="4"/>
      <c r="J984" s="5"/>
    </row>
    <row r="985" ht="21" customHeight="1">
      <c r="A985" s="3">
        <v>46169</v>
      </c>
      <c r="B985" t="inlineStr" s="4">
        <is>
          <t>星期三</t>
        </is>
      </c>
      <c r="C985" t="inlineStr" s="4">
        <is>
          <t>其他</t>
        </is>
      </c>
      <c r="D985" t="inlineStr" s="4">
        <is>
          <t>其他</t>
        </is>
      </c>
      <c r="E985" s="5"/>
      <c r="F985" s="6"/>
      <c r="G985" s="6"/>
      <c r="H985" s="6">
        <f>IF(AND(F985="",G985=""),"",G985-F985)</f>
      </c>
      <c r="I985" s="4"/>
      <c r="J985" s="5"/>
    </row>
    <row r="986" ht="23" customHeight="1">
      <c r="A986" t="inlineStr" s="7">
        <is>
          <t>本周小计</t>
        </is>
      </c>
      <c r="B986" s="7"/>
      <c r="C986" s="7"/>
      <c r="D986" s="7"/>
      <c r="E986" s="7"/>
      <c r="F986" s="8">
        <f>SUMIFS($F:$F,$A:$A,"&gt;="&amp;DATE(2026,5,21),$A:$A,"&lt;="&amp;DATE(2026,5,27))</f>
      </c>
      <c r="G986" s="8">
        <f>SUMIFS($G:$G,$A:$A,"&gt;="&amp;DATE(2026,5,21),$A:$A,"&lt;="&amp;DATE(2026,5,27))</f>
      </c>
      <c r="H986" s="8">
        <f>G986-F986</f>
      </c>
      <c r="I986" s="7"/>
      <c r="J986" s="7"/>
    </row>
    <row r="987" ht="18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8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26" customHeight="1">
      <c r="A989" t="inlineStr" s="2">
        <is>
          <t>2026年5月-6月｜第四周（5月28日 - 6月3日）</t>
        </is>
      </c>
      <c r="B989" s="2"/>
      <c r="C989" s="2"/>
      <c r="D989" s="2"/>
      <c r="E989" s="2"/>
      <c r="F989" s="2"/>
      <c r="G989" s="2"/>
      <c r="H989" s="2"/>
      <c r="I989" s="2"/>
      <c r="J989" s="2"/>
    </row>
    <row r="990" ht="22" customHeight="1">
      <c r="A990" t="inlineStr" s="1">
        <is>
          <t>日期</t>
        </is>
      </c>
      <c r="B990" t="inlineStr" s="1">
        <is>
          <t>星期</t>
        </is>
      </c>
      <c r="C990" t="inlineStr" s="1">
        <is>
          <t>分类</t>
        </is>
      </c>
      <c r="D990" t="inlineStr" s="1">
        <is>
          <t>事项</t>
        </is>
      </c>
      <c r="E990" t="inlineStr" s="1">
        <is>
          <t>详情</t>
        </is>
      </c>
      <c r="F990" t="inlineStr" s="1">
        <is>
          <t>支出金额</t>
        </is>
      </c>
      <c r="G990" t="inlineStr" s="1">
        <is>
          <t>收入金额</t>
        </is>
      </c>
      <c r="H990" t="inlineStr" s="1">
        <is>
          <t>当笔净额</t>
        </is>
      </c>
      <c r="I990" t="inlineStr" s="1">
        <is>
          <t>支付方式</t>
        </is>
      </c>
      <c r="J990" t="inlineStr" s="1">
        <is>
          <t>备注</t>
        </is>
      </c>
    </row>
    <row r="991" ht="21" customHeight="1">
      <c r="A991" s="3">
        <v>46170</v>
      </c>
      <c r="B991" t="inlineStr" s="4">
        <is>
          <t>星期四</t>
        </is>
      </c>
      <c r="C991" t="inlineStr" s="4">
        <is>
          <t>餐饮</t>
        </is>
      </c>
      <c r="D991" t="inlineStr" s="4">
        <is>
          <t>早餐</t>
        </is>
      </c>
      <c r="E991" s="5"/>
      <c r="F991" s="6"/>
      <c r="G991" s="6"/>
      <c r="H991" s="6">
        <f>IF(AND(F991="",G991=""),"",G991-F991)</f>
      </c>
      <c r="I991" s="4"/>
      <c r="J991" s="5"/>
    </row>
    <row r="992" ht="21" customHeight="1">
      <c r="A992" s="3">
        <v>46170</v>
      </c>
      <c r="B992" t="inlineStr" s="4">
        <is>
          <t>星期四</t>
        </is>
      </c>
      <c r="C992" t="inlineStr" s="4">
        <is>
          <t>餐饮</t>
        </is>
      </c>
      <c r="D992" t="inlineStr" s="4">
        <is>
          <t>中餐</t>
        </is>
      </c>
      <c r="E992" s="5"/>
      <c r="F992" s="6"/>
      <c r="G992" s="6"/>
      <c r="H992" s="6">
        <f>IF(AND(F992="",G992=""),"",G992-F992)</f>
      </c>
      <c r="I992" s="4"/>
      <c r="J992" s="5"/>
    </row>
    <row r="993" ht="21" customHeight="1">
      <c r="A993" s="3">
        <v>46170</v>
      </c>
      <c r="B993" t="inlineStr" s="4">
        <is>
          <t>星期四</t>
        </is>
      </c>
      <c r="C993" t="inlineStr" s="4">
        <is>
          <t>餐饮</t>
        </is>
      </c>
      <c r="D993" t="inlineStr" s="4">
        <is>
          <t>晚餐</t>
        </is>
      </c>
      <c r="E993" s="5"/>
      <c r="F993" s="6"/>
      <c r="G993" s="6"/>
      <c r="H993" s="6">
        <f>IF(AND(F993="",G993=""),"",G993-F993)</f>
      </c>
      <c r="I993" s="4"/>
      <c r="J993" s="5"/>
    </row>
    <row r="994" ht="21" customHeight="1">
      <c r="A994" s="3">
        <v>46170</v>
      </c>
      <c r="B994" t="inlineStr" s="4">
        <is>
          <t>星期四</t>
        </is>
      </c>
      <c r="C994" t="inlineStr" s="4">
        <is>
          <t>奶茶/咖啡</t>
        </is>
      </c>
      <c r="D994" t="inlineStr" s="4">
        <is>
          <t>奶茶/咖啡</t>
        </is>
      </c>
      <c r="E994" s="5"/>
      <c r="F994" s="6"/>
      <c r="G994" s="6"/>
      <c r="H994" s="6">
        <f>IF(AND(F994="",G994=""),"",G994-F994)</f>
      </c>
      <c r="I994" s="4"/>
      <c r="J994" s="5"/>
    </row>
    <row r="995" ht="21" customHeight="1">
      <c r="A995" s="3">
        <v>46170</v>
      </c>
      <c r="B995" t="inlineStr" s="4">
        <is>
          <t>星期四</t>
        </is>
      </c>
      <c r="C995" t="inlineStr" s="4">
        <is>
          <t>其他</t>
        </is>
      </c>
      <c r="D995" t="inlineStr" s="4">
        <is>
          <t>其他</t>
        </is>
      </c>
      <c r="E995" s="5"/>
      <c r="F995" s="6"/>
      <c r="G995" s="6"/>
      <c r="H995" s="6">
        <f>IF(AND(F995="",G995=""),"",G995-F995)</f>
      </c>
      <c r="I995" s="4"/>
      <c r="J995" s="5"/>
    </row>
    <row r="996" ht="21" customHeight="1">
      <c r="A996" s="3">
        <v>46170</v>
      </c>
      <c r="B996" t="inlineStr" s="4">
        <is>
          <t>星期四</t>
        </is>
      </c>
      <c r="C996" t="inlineStr" s="4">
        <is>
          <t>其他</t>
        </is>
      </c>
      <c r="D996" t="inlineStr" s="4">
        <is>
          <t>其他</t>
        </is>
      </c>
      <c r="E996" s="5"/>
      <c r="F996" s="6"/>
      <c r="G996" s="6"/>
      <c r="H996" s="6">
        <f>IF(AND(F996="",G996=""),"",G996-F996)</f>
      </c>
      <c r="I996" s="4"/>
      <c r="J996" s="5"/>
    </row>
    <row r="997" ht="21" customHeight="1">
      <c r="A997" s="3">
        <v>46171</v>
      </c>
      <c r="B997" t="inlineStr" s="4">
        <is>
          <t>星期五</t>
        </is>
      </c>
      <c r="C997" t="inlineStr" s="4">
        <is>
          <t>餐饮</t>
        </is>
      </c>
      <c r="D997" t="inlineStr" s="4">
        <is>
          <t>早餐</t>
        </is>
      </c>
      <c r="E997" s="5"/>
      <c r="F997" s="6"/>
      <c r="G997" s="6"/>
      <c r="H997" s="6">
        <f>IF(AND(F997="",G997=""),"",G997-F997)</f>
      </c>
      <c r="I997" s="4"/>
      <c r="J997" s="5"/>
    </row>
    <row r="998" ht="21" customHeight="1">
      <c r="A998" s="3">
        <v>46171</v>
      </c>
      <c r="B998" t="inlineStr" s="4">
        <is>
          <t>星期五</t>
        </is>
      </c>
      <c r="C998" t="inlineStr" s="4">
        <is>
          <t>餐饮</t>
        </is>
      </c>
      <c r="D998" t="inlineStr" s="4">
        <is>
          <t>中餐</t>
        </is>
      </c>
      <c r="E998" s="5"/>
      <c r="F998" s="6"/>
      <c r="G998" s="6"/>
      <c r="H998" s="6">
        <f>IF(AND(F998="",G998=""),"",G998-F998)</f>
      </c>
      <c r="I998" s="4"/>
      <c r="J998" s="5"/>
    </row>
    <row r="999" ht="21" customHeight="1">
      <c r="A999" s="3">
        <v>46171</v>
      </c>
      <c r="B999" t="inlineStr" s="4">
        <is>
          <t>星期五</t>
        </is>
      </c>
      <c r="C999" t="inlineStr" s="4">
        <is>
          <t>餐饮</t>
        </is>
      </c>
      <c r="D999" t="inlineStr" s="4">
        <is>
          <t>晚餐</t>
        </is>
      </c>
      <c r="E999" s="5"/>
      <c r="F999" s="6"/>
      <c r="G999" s="6"/>
      <c r="H999" s="6">
        <f>IF(AND(F999="",G999=""),"",G999-F999)</f>
      </c>
      <c r="I999" s="4"/>
      <c r="J999" s="5"/>
    </row>
    <row r="1000" ht="21" customHeight="1">
      <c r="A1000" s="3">
        <v>46171</v>
      </c>
      <c r="B1000" t="inlineStr" s="4">
        <is>
          <t>星期五</t>
        </is>
      </c>
      <c r="C1000" t="inlineStr" s="4">
        <is>
          <t>奶茶/咖啡</t>
        </is>
      </c>
      <c r="D1000" t="inlineStr" s="4">
        <is>
          <t>奶茶/咖啡</t>
        </is>
      </c>
      <c r="E1000" s="5"/>
      <c r="F1000" s="6"/>
      <c r="G1000" s="6"/>
      <c r="H1000" s="6">
        <f>IF(AND(F1000="",G1000=""),"",G1000-F1000)</f>
      </c>
      <c r="I1000" s="4"/>
      <c r="J1000" s="5"/>
    </row>
    <row r="1001" ht="21" customHeight="1">
      <c r="A1001" s="3">
        <v>46171</v>
      </c>
      <c r="B1001" t="inlineStr" s="4">
        <is>
          <t>星期五</t>
        </is>
      </c>
      <c r="C1001" t="inlineStr" s="4">
        <is>
          <t>其他</t>
        </is>
      </c>
      <c r="D1001" t="inlineStr" s="4">
        <is>
          <t>其他</t>
        </is>
      </c>
      <c r="E1001" s="5"/>
      <c r="F1001" s="6"/>
      <c r="G1001" s="6"/>
      <c r="H1001" s="6">
        <f>IF(AND(F1001="",G1001=""),"",G1001-F1001)</f>
      </c>
      <c r="I1001" s="4"/>
      <c r="J1001" s="5"/>
    </row>
    <row r="1002" ht="21" customHeight="1">
      <c r="A1002" s="3">
        <v>46171</v>
      </c>
      <c r="B1002" t="inlineStr" s="4">
        <is>
          <t>星期五</t>
        </is>
      </c>
      <c r="C1002" t="inlineStr" s="4">
        <is>
          <t>其他</t>
        </is>
      </c>
      <c r="D1002" t="inlineStr" s="4">
        <is>
          <t>其他</t>
        </is>
      </c>
      <c r="E1002" s="5"/>
      <c r="F1002" s="6"/>
      <c r="G1002" s="6"/>
      <c r="H1002" s="6">
        <f>IF(AND(F1002="",G1002=""),"",G1002-F1002)</f>
      </c>
      <c r="I1002" s="4"/>
      <c r="J1002" s="5"/>
    </row>
    <row r="1003" ht="21" customHeight="1">
      <c r="A1003" s="3">
        <v>46172</v>
      </c>
      <c r="B1003" t="inlineStr" s="4">
        <is>
          <t>星期六</t>
        </is>
      </c>
      <c r="C1003" t="inlineStr" s="4">
        <is>
          <t>餐饮</t>
        </is>
      </c>
      <c r="D1003" t="inlineStr" s="4">
        <is>
          <t>早餐</t>
        </is>
      </c>
      <c r="E1003" s="5"/>
      <c r="F1003" s="6"/>
      <c r="G1003" s="6"/>
      <c r="H1003" s="6">
        <f>IF(AND(F1003="",G1003=""),"",G1003-F1003)</f>
      </c>
      <c r="I1003" s="4"/>
      <c r="J1003" s="5"/>
    </row>
    <row r="1004" ht="21" customHeight="1">
      <c r="A1004" s="3">
        <v>46172</v>
      </c>
      <c r="B1004" t="inlineStr" s="4">
        <is>
          <t>星期六</t>
        </is>
      </c>
      <c r="C1004" t="inlineStr" s="4">
        <is>
          <t>餐饮</t>
        </is>
      </c>
      <c r="D1004" t="inlineStr" s="4">
        <is>
          <t>中餐</t>
        </is>
      </c>
      <c r="E1004" s="5"/>
      <c r="F1004" s="6"/>
      <c r="G1004" s="6"/>
      <c r="H1004" s="6">
        <f>IF(AND(F1004="",G1004=""),"",G1004-F1004)</f>
      </c>
      <c r="I1004" s="4"/>
      <c r="J1004" s="5"/>
    </row>
    <row r="1005" ht="21" customHeight="1">
      <c r="A1005" s="3">
        <v>46172</v>
      </c>
      <c r="B1005" t="inlineStr" s="4">
        <is>
          <t>星期六</t>
        </is>
      </c>
      <c r="C1005" t="inlineStr" s="4">
        <is>
          <t>餐饮</t>
        </is>
      </c>
      <c r="D1005" t="inlineStr" s="4">
        <is>
          <t>晚餐</t>
        </is>
      </c>
      <c r="E1005" s="5"/>
      <c r="F1005" s="6"/>
      <c r="G1005" s="6"/>
      <c r="H1005" s="6">
        <f>IF(AND(F1005="",G1005=""),"",G1005-F1005)</f>
      </c>
      <c r="I1005" s="4"/>
      <c r="J1005" s="5"/>
    </row>
    <row r="1006" ht="21" customHeight="1">
      <c r="A1006" s="3">
        <v>46172</v>
      </c>
      <c r="B1006" t="inlineStr" s="4">
        <is>
          <t>星期六</t>
        </is>
      </c>
      <c r="C1006" t="inlineStr" s="4">
        <is>
          <t>奶茶/咖啡</t>
        </is>
      </c>
      <c r="D1006" t="inlineStr" s="4">
        <is>
          <t>奶茶/咖啡</t>
        </is>
      </c>
      <c r="E1006" s="5"/>
      <c r="F1006" s="6"/>
      <c r="G1006" s="6"/>
      <c r="H1006" s="6">
        <f>IF(AND(F1006="",G1006=""),"",G1006-F1006)</f>
      </c>
      <c r="I1006" s="4"/>
      <c r="J1006" s="5"/>
    </row>
    <row r="1007" ht="21" customHeight="1">
      <c r="A1007" s="3">
        <v>46172</v>
      </c>
      <c r="B1007" t="inlineStr" s="4">
        <is>
          <t>星期六</t>
        </is>
      </c>
      <c r="C1007" t="inlineStr" s="4">
        <is>
          <t>其他</t>
        </is>
      </c>
      <c r="D1007" t="inlineStr" s="4">
        <is>
          <t>其他</t>
        </is>
      </c>
      <c r="E1007" s="5"/>
      <c r="F1007" s="6"/>
      <c r="G1007" s="6"/>
      <c r="H1007" s="6">
        <f>IF(AND(F1007="",G1007=""),"",G1007-F1007)</f>
      </c>
      <c r="I1007" s="4"/>
      <c r="J1007" s="5"/>
    </row>
    <row r="1008" ht="21" customHeight="1">
      <c r="A1008" s="3">
        <v>46172</v>
      </c>
      <c r="B1008" t="inlineStr" s="4">
        <is>
          <t>星期六</t>
        </is>
      </c>
      <c r="C1008" t="inlineStr" s="4">
        <is>
          <t>其他</t>
        </is>
      </c>
      <c r="D1008" t="inlineStr" s="4">
        <is>
          <t>其他</t>
        </is>
      </c>
      <c r="E1008" s="5"/>
      <c r="F1008" s="6"/>
      <c r="G1008" s="6"/>
      <c r="H1008" s="6">
        <f>IF(AND(F1008="",G1008=""),"",G1008-F1008)</f>
      </c>
      <c r="I1008" s="4"/>
      <c r="J1008" s="5"/>
    </row>
    <row r="1009" ht="21" customHeight="1">
      <c r="A1009" s="3">
        <v>46173</v>
      </c>
      <c r="B1009" t="inlineStr" s="4">
        <is>
          <t>星期日</t>
        </is>
      </c>
      <c r="C1009" t="inlineStr" s="4">
        <is>
          <t>餐饮</t>
        </is>
      </c>
      <c r="D1009" t="inlineStr" s="4">
        <is>
          <t>早餐</t>
        </is>
      </c>
      <c r="E1009" s="5"/>
      <c r="F1009" s="6"/>
      <c r="G1009" s="6"/>
      <c r="H1009" s="6">
        <f>IF(AND(F1009="",G1009=""),"",G1009-F1009)</f>
      </c>
      <c r="I1009" s="4"/>
      <c r="J1009" s="5"/>
    </row>
    <row r="1010" ht="21" customHeight="1">
      <c r="A1010" s="3">
        <v>46173</v>
      </c>
      <c r="B1010" t="inlineStr" s="4">
        <is>
          <t>星期日</t>
        </is>
      </c>
      <c r="C1010" t="inlineStr" s="4">
        <is>
          <t>餐饮</t>
        </is>
      </c>
      <c r="D1010" t="inlineStr" s="4">
        <is>
          <t>中餐</t>
        </is>
      </c>
      <c r="E1010" s="5"/>
      <c r="F1010" s="6"/>
      <c r="G1010" s="6"/>
      <c r="H1010" s="6">
        <f>IF(AND(F1010="",G1010=""),"",G1010-F1010)</f>
      </c>
      <c r="I1010" s="4"/>
      <c r="J1010" s="5"/>
    </row>
    <row r="1011" ht="21" customHeight="1">
      <c r="A1011" s="3">
        <v>46173</v>
      </c>
      <c r="B1011" t="inlineStr" s="4">
        <is>
          <t>星期日</t>
        </is>
      </c>
      <c r="C1011" t="inlineStr" s="4">
        <is>
          <t>餐饮</t>
        </is>
      </c>
      <c r="D1011" t="inlineStr" s="4">
        <is>
          <t>晚餐</t>
        </is>
      </c>
      <c r="E1011" s="5"/>
      <c r="F1011" s="6"/>
      <c r="G1011" s="6"/>
      <c r="H1011" s="6">
        <f>IF(AND(F1011="",G1011=""),"",G1011-F1011)</f>
      </c>
      <c r="I1011" s="4"/>
      <c r="J1011" s="5"/>
    </row>
    <row r="1012" ht="21" customHeight="1">
      <c r="A1012" s="3">
        <v>46173</v>
      </c>
      <c r="B1012" t="inlineStr" s="4">
        <is>
          <t>星期日</t>
        </is>
      </c>
      <c r="C1012" t="inlineStr" s="4">
        <is>
          <t>奶茶/咖啡</t>
        </is>
      </c>
      <c r="D1012" t="inlineStr" s="4">
        <is>
          <t>奶茶/咖啡</t>
        </is>
      </c>
      <c r="E1012" s="5"/>
      <c r="F1012" s="6"/>
      <c r="G1012" s="6"/>
      <c r="H1012" s="6">
        <f>IF(AND(F1012="",G1012=""),"",G1012-F1012)</f>
      </c>
      <c r="I1012" s="4"/>
      <c r="J1012" s="5"/>
    </row>
    <row r="1013" ht="21" customHeight="1">
      <c r="A1013" s="3">
        <v>46173</v>
      </c>
      <c r="B1013" t="inlineStr" s="4">
        <is>
          <t>星期日</t>
        </is>
      </c>
      <c r="C1013" t="inlineStr" s="4">
        <is>
          <t>其他</t>
        </is>
      </c>
      <c r="D1013" t="inlineStr" s="4">
        <is>
          <t>其他</t>
        </is>
      </c>
      <c r="E1013" s="5"/>
      <c r="F1013" s="6"/>
      <c r="G1013" s="6"/>
      <c r="H1013" s="6">
        <f>IF(AND(F1013="",G1013=""),"",G1013-F1013)</f>
      </c>
      <c r="I1013" s="4"/>
      <c r="J1013" s="5"/>
    </row>
    <row r="1014" ht="21" customHeight="1">
      <c r="A1014" s="3">
        <v>46173</v>
      </c>
      <c r="B1014" t="inlineStr" s="4">
        <is>
          <t>星期日</t>
        </is>
      </c>
      <c r="C1014" t="inlineStr" s="4">
        <is>
          <t>其他</t>
        </is>
      </c>
      <c r="D1014" t="inlineStr" s="4">
        <is>
          <t>其他</t>
        </is>
      </c>
      <c r="E1014" s="5"/>
      <c r="F1014" s="6"/>
      <c r="G1014" s="6"/>
      <c r="H1014" s="6">
        <f>IF(AND(F1014="",G1014=""),"",G1014-F1014)</f>
      </c>
      <c r="I1014" s="4"/>
      <c r="J1014" s="5"/>
    </row>
    <row r="1015" ht="21" customHeight="1">
      <c r="A1015" s="3">
        <v>46174</v>
      </c>
      <c r="B1015" t="inlineStr" s="4">
        <is>
          <t>星期一</t>
        </is>
      </c>
      <c r="C1015" t="inlineStr" s="4">
        <is>
          <t>餐饮</t>
        </is>
      </c>
      <c r="D1015" t="inlineStr" s="4">
        <is>
          <t>早餐</t>
        </is>
      </c>
      <c r="E1015" s="5"/>
      <c r="F1015" s="6"/>
      <c r="G1015" s="6"/>
      <c r="H1015" s="6">
        <f>IF(AND(F1015="",G1015=""),"",G1015-F1015)</f>
      </c>
      <c r="I1015" s="4"/>
      <c r="J1015" s="5"/>
    </row>
    <row r="1016" ht="21" customHeight="1">
      <c r="A1016" s="3">
        <v>46174</v>
      </c>
      <c r="B1016" t="inlineStr" s="4">
        <is>
          <t>星期一</t>
        </is>
      </c>
      <c r="C1016" t="inlineStr" s="4">
        <is>
          <t>餐饮</t>
        </is>
      </c>
      <c r="D1016" t="inlineStr" s="4">
        <is>
          <t>中餐</t>
        </is>
      </c>
      <c r="E1016" s="5"/>
      <c r="F1016" s="6"/>
      <c r="G1016" s="6"/>
      <c r="H1016" s="6">
        <f>IF(AND(F1016="",G1016=""),"",G1016-F1016)</f>
      </c>
      <c r="I1016" s="4"/>
      <c r="J1016" s="5"/>
    </row>
    <row r="1017" ht="21" customHeight="1">
      <c r="A1017" s="3">
        <v>46174</v>
      </c>
      <c r="B1017" t="inlineStr" s="4">
        <is>
          <t>星期一</t>
        </is>
      </c>
      <c r="C1017" t="inlineStr" s="4">
        <is>
          <t>餐饮</t>
        </is>
      </c>
      <c r="D1017" t="inlineStr" s="4">
        <is>
          <t>晚餐</t>
        </is>
      </c>
      <c r="E1017" s="5"/>
      <c r="F1017" s="6"/>
      <c r="G1017" s="6"/>
      <c r="H1017" s="6">
        <f>IF(AND(F1017="",G1017=""),"",G1017-F1017)</f>
      </c>
      <c r="I1017" s="4"/>
      <c r="J1017" s="5"/>
    </row>
    <row r="1018" ht="21" customHeight="1">
      <c r="A1018" s="3">
        <v>46174</v>
      </c>
      <c r="B1018" t="inlineStr" s="4">
        <is>
          <t>星期一</t>
        </is>
      </c>
      <c r="C1018" t="inlineStr" s="4">
        <is>
          <t>奶茶/咖啡</t>
        </is>
      </c>
      <c r="D1018" t="inlineStr" s="4">
        <is>
          <t>奶茶/咖啡</t>
        </is>
      </c>
      <c r="E1018" s="5"/>
      <c r="F1018" s="6"/>
      <c r="G1018" s="6"/>
      <c r="H1018" s="6">
        <f>IF(AND(F1018="",G1018=""),"",G1018-F1018)</f>
      </c>
      <c r="I1018" s="4"/>
      <c r="J1018" s="5"/>
    </row>
    <row r="1019" ht="21" customHeight="1">
      <c r="A1019" s="3">
        <v>46174</v>
      </c>
      <c r="B1019" t="inlineStr" s="4">
        <is>
          <t>星期一</t>
        </is>
      </c>
      <c r="C1019" t="inlineStr" s="4">
        <is>
          <t>其他</t>
        </is>
      </c>
      <c r="D1019" t="inlineStr" s="4">
        <is>
          <t>其他</t>
        </is>
      </c>
      <c r="E1019" s="5"/>
      <c r="F1019" s="6"/>
      <c r="G1019" s="6"/>
      <c r="H1019" s="6">
        <f>IF(AND(F1019="",G1019=""),"",G1019-F1019)</f>
      </c>
      <c r="I1019" s="4"/>
      <c r="J1019" s="5"/>
    </row>
    <row r="1020" ht="21" customHeight="1">
      <c r="A1020" s="3">
        <v>46174</v>
      </c>
      <c r="B1020" t="inlineStr" s="4">
        <is>
          <t>星期一</t>
        </is>
      </c>
      <c r="C1020" t="inlineStr" s="4">
        <is>
          <t>其他</t>
        </is>
      </c>
      <c r="D1020" t="inlineStr" s="4">
        <is>
          <t>其他</t>
        </is>
      </c>
      <c r="E1020" s="5"/>
      <c r="F1020" s="6"/>
      <c r="G1020" s="6"/>
      <c r="H1020" s="6">
        <f>IF(AND(F1020="",G1020=""),"",G1020-F1020)</f>
      </c>
      <c r="I1020" s="4"/>
      <c r="J1020" s="5"/>
    </row>
    <row r="1021" ht="21" customHeight="1">
      <c r="A1021" s="3">
        <v>46175</v>
      </c>
      <c r="B1021" t="inlineStr" s="4">
        <is>
          <t>星期二</t>
        </is>
      </c>
      <c r="C1021" t="inlineStr" s="4">
        <is>
          <t>餐饮</t>
        </is>
      </c>
      <c r="D1021" t="inlineStr" s="4">
        <is>
          <t>早餐</t>
        </is>
      </c>
      <c r="E1021" s="5"/>
      <c r="F1021" s="6"/>
      <c r="G1021" s="6"/>
      <c r="H1021" s="6">
        <f>IF(AND(F1021="",G1021=""),"",G1021-F1021)</f>
      </c>
      <c r="I1021" s="4"/>
      <c r="J1021" s="5"/>
    </row>
    <row r="1022" ht="21" customHeight="1">
      <c r="A1022" s="3">
        <v>46175</v>
      </c>
      <c r="B1022" t="inlineStr" s="4">
        <is>
          <t>星期二</t>
        </is>
      </c>
      <c r="C1022" t="inlineStr" s="4">
        <is>
          <t>餐饮</t>
        </is>
      </c>
      <c r="D1022" t="inlineStr" s="4">
        <is>
          <t>中餐</t>
        </is>
      </c>
      <c r="E1022" s="5"/>
      <c r="F1022" s="6"/>
      <c r="G1022" s="6"/>
      <c r="H1022" s="6">
        <f>IF(AND(F1022="",G1022=""),"",G1022-F1022)</f>
      </c>
      <c r="I1022" s="4"/>
      <c r="J1022" s="5"/>
    </row>
    <row r="1023" ht="21" customHeight="1">
      <c r="A1023" s="3">
        <v>46175</v>
      </c>
      <c r="B1023" t="inlineStr" s="4">
        <is>
          <t>星期二</t>
        </is>
      </c>
      <c r="C1023" t="inlineStr" s="4">
        <is>
          <t>餐饮</t>
        </is>
      </c>
      <c r="D1023" t="inlineStr" s="4">
        <is>
          <t>晚餐</t>
        </is>
      </c>
      <c r="E1023" s="5"/>
      <c r="F1023" s="6"/>
      <c r="G1023" s="6"/>
      <c r="H1023" s="6">
        <f>IF(AND(F1023="",G1023=""),"",G1023-F1023)</f>
      </c>
      <c r="I1023" s="4"/>
      <c r="J1023" s="5"/>
    </row>
    <row r="1024" ht="21" customHeight="1">
      <c r="A1024" s="3">
        <v>46175</v>
      </c>
      <c r="B1024" t="inlineStr" s="4">
        <is>
          <t>星期二</t>
        </is>
      </c>
      <c r="C1024" t="inlineStr" s="4">
        <is>
          <t>奶茶/咖啡</t>
        </is>
      </c>
      <c r="D1024" t="inlineStr" s="4">
        <is>
          <t>奶茶/咖啡</t>
        </is>
      </c>
      <c r="E1024" s="5"/>
      <c r="F1024" s="6"/>
      <c r="G1024" s="6"/>
      <c r="H1024" s="6">
        <f>IF(AND(F1024="",G1024=""),"",G1024-F1024)</f>
      </c>
      <c r="I1024" s="4"/>
      <c r="J1024" s="5"/>
    </row>
    <row r="1025" ht="21" customHeight="1">
      <c r="A1025" s="3">
        <v>46175</v>
      </c>
      <c r="B1025" t="inlineStr" s="4">
        <is>
          <t>星期二</t>
        </is>
      </c>
      <c r="C1025" t="inlineStr" s="4">
        <is>
          <t>其他</t>
        </is>
      </c>
      <c r="D1025" t="inlineStr" s="4">
        <is>
          <t>其他</t>
        </is>
      </c>
      <c r="E1025" s="5"/>
      <c r="F1025" s="6"/>
      <c r="G1025" s="6"/>
      <c r="H1025" s="6">
        <f>IF(AND(F1025="",G1025=""),"",G1025-F1025)</f>
      </c>
      <c r="I1025" s="4"/>
      <c r="J1025" s="5"/>
    </row>
    <row r="1026" ht="21" customHeight="1">
      <c r="A1026" s="3">
        <v>46175</v>
      </c>
      <c r="B1026" t="inlineStr" s="4">
        <is>
          <t>星期二</t>
        </is>
      </c>
      <c r="C1026" t="inlineStr" s="4">
        <is>
          <t>其他</t>
        </is>
      </c>
      <c r="D1026" t="inlineStr" s="4">
        <is>
          <t>其他</t>
        </is>
      </c>
      <c r="E1026" s="5"/>
      <c r="F1026" s="6"/>
      <c r="G1026" s="6"/>
      <c r="H1026" s="6">
        <f>IF(AND(F1026="",G1026=""),"",G1026-F1026)</f>
      </c>
      <c r="I1026" s="4"/>
      <c r="J1026" s="5"/>
    </row>
    <row r="1027" ht="21" customHeight="1">
      <c r="A1027" s="3">
        <v>46176</v>
      </c>
      <c r="B1027" t="inlineStr" s="4">
        <is>
          <t>星期三</t>
        </is>
      </c>
      <c r="C1027" t="inlineStr" s="4">
        <is>
          <t>餐饮</t>
        </is>
      </c>
      <c r="D1027" t="inlineStr" s="4">
        <is>
          <t>早餐</t>
        </is>
      </c>
      <c r="E1027" s="5"/>
      <c r="F1027" s="6"/>
      <c r="G1027" s="6"/>
      <c r="H1027" s="6">
        <f>IF(AND(F1027="",G1027=""),"",G1027-F1027)</f>
      </c>
      <c r="I1027" s="4"/>
      <c r="J1027" s="5"/>
    </row>
    <row r="1028" ht="21" customHeight="1">
      <c r="A1028" s="3">
        <v>46176</v>
      </c>
      <c r="B1028" t="inlineStr" s="4">
        <is>
          <t>星期三</t>
        </is>
      </c>
      <c r="C1028" t="inlineStr" s="4">
        <is>
          <t>餐饮</t>
        </is>
      </c>
      <c r="D1028" t="inlineStr" s="4">
        <is>
          <t>中餐</t>
        </is>
      </c>
      <c r="E1028" s="5"/>
      <c r="F1028" s="6"/>
      <c r="G1028" s="6"/>
      <c r="H1028" s="6">
        <f>IF(AND(F1028="",G1028=""),"",G1028-F1028)</f>
      </c>
      <c r="I1028" s="4"/>
      <c r="J1028" s="5"/>
    </row>
    <row r="1029" ht="21" customHeight="1">
      <c r="A1029" s="3">
        <v>46176</v>
      </c>
      <c r="B1029" t="inlineStr" s="4">
        <is>
          <t>星期三</t>
        </is>
      </c>
      <c r="C1029" t="inlineStr" s="4">
        <is>
          <t>餐饮</t>
        </is>
      </c>
      <c r="D1029" t="inlineStr" s="4">
        <is>
          <t>晚餐</t>
        </is>
      </c>
      <c r="E1029" s="5"/>
      <c r="F1029" s="6"/>
      <c r="G1029" s="6"/>
      <c r="H1029" s="6">
        <f>IF(AND(F1029="",G1029=""),"",G1029-F1029)</f>
      </c>
      <c r="I1029" s="4"/>
      <c r="J1029" s="5"/>
    </row>
    <row r="1030" ht="21" customHeight="1">
      <c r="A1030" s="3">
        <v>46176</v>
      </c>
      <c r="B1030" t="inlineStr" s="4">
        <is>
          <t>星期三</t>
        </is>
      </c>
      <c r="C1030" t="inlineStr" s="4">
        <is>
          <t>奶茶/咖啡</t>
        </is>
      </c>
      <c r="D1030" t="inlineStr" s="4">
        <is>
          <t>奶茶/咖啡</t>
        </is>
      </c>
      <c r="E1030" s="5"/>
      <c r="F1030" s="6"/>
      <c r="G1030" s="6"/>
      <c r="H1030" s="6">
        <f>IF(AND(F1030="",G1030=""),"",G1030-F1030)</f>
      </c>
      <c r="I1030" s="4"/>
      <c r="J1030" s="5"/>
    </row>
    <row r="1031" ht="21" customHeight="1">
      <c r="A1031" s="3">
        <v>46176</v>
      </c>
      <c r="B1031" t="inlineStr" s="4">
        <is>
          <t>星期三</t>
        </is>
      </c>
      <c r="C1031" t="inlineStr" s="4">
        <is>
          <t>其他</t>
        </is>
      </c>
      <c r="D1031" t="inlineStr" s="4">
        <is>
          <t>其他</t>
        </is>
      </c>
      <c r="E1031" s="5"/>
      <c r="F1031" s="6"/>
      <c r="G1031" s="6"/>
      <c r="H1031" s="6">
        <f>IF(AND(F1031="",G1031=""),"",G1031-F1031)</f>
      </c>
      <c r="I1031" s="4"/>
      <c r="J1031" s="5"/>
    </row>
    <row r="1032" ht="21" customHeight="1">
      <c r="A1032" s="3">
        <v>46176</v>
      </c>
      <c r="B1032" t="inlineStr" s="4">
        <is>
          <t>星期三</t>
        </is>
      </c>
      <c r="C1032" t="inlineStr" s="4">
        <is>
          <t>其他</t>
        </is>
      </c>
      <c r="D1032" t="inlineStr" s="4">
        <is>
          <t>其他</t>
        </is>
      </c>
      <c r="E1032" s="5"/>
      <c r="F1032" s="6"/>
      <c r="G1032" s="6"/>
      <c r="H1032" s="6">
        <f>IF(AND(F1032="",G1032=""),"",G1032-F1032)</f>
      </c>
      <c r="I1032" s="4"/>
      <c r="J1032" s="5"/>
    </row>
    <row r="1033" ht="23" customHeight="1">
      <c r="A1033" t="inlineStr" s="7">
        <is>
          <t>本周小计</t>
        </is>
      </c>
      <c r="B1033" s="7"/>
      <c r="C1033" s="7"/>
      <c r="D1033" s="7"/>
      <c r="E1033" s="7"/>
      <c r="F1033" s="8">
        <f>SUMIFS($F:$F,$A:$A,"&gt;="&amp;DATE(2026,5,28),$A:$A,"&lt;="&amp;DATE(2026,6,3))</f>
      </c>
      <c r="G1033" s="8">
        <f>SUMIFS($G:$G,$A:$A,"&gt;="&amp;DATE(2026,5,28),$A:$A,"&lt;="&amp;DATE(2026,6,3))</f>
      </c>
      <c r="H1033" s="8">
        <f>G1033-F1033</f>
      </c>
      <c r="I1033" s="7"/>
      <c r="J1033" s="7"/>
    </row>
    <row r="1034" ht="18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</row>
    <row r="1035" ht="18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</row>
    <row r="1036" ht="26" customHeight="1">
      <c r="A1036" t="inlineStr" s="2">
        <is>
          <t>2026年6月｜第一周（6月4日 - 6月10日）</t>
        </is>
      </c>
      <c r="B1036" s="2"/>
      <c r="C1036" s="2"/>
      <c r="D1036" s="2"/>
      <c r="E1036" s="2"/>
      <c r="F1036" s="2"/>
      <c r="G1036" s="2"/>
      <c r="H1036" s="2"/>
      <c r="I1036" s="2"/>
      <c r="J1036" s="2"/>
    </row>
    <row r="1037" ht="22" customHeight="1">
      <c r="A1037" t="inlineStr" s="1">
        <is>
          <t>日期</t>
        </is>
      </c>
      <c r="B1037" t="inlineStr" s="1">
        <is>
          <t>星期</t>
        </is>
      </c>
      <c r="C1037" t="inlineStr" s="1">
        <is>
          <t>分类</t>
        </is>
      </c>
      <c r="D1037" t="inlineStr" s="1">
        <is>
          <t>事项</t>
        </is>
      </c>
      <c r="E1037" t="inlineStr" s="1">
        <is>
          <t>详情</t>
        </is>
      </c>
      <c r="F1037" t="inlineStr" s="1">
        <is>
          <t>支出金额</t>
        </is>
      </c>
      <c r="G1037" t="inlineStr" s="1">
        <is>
          <t>收入金额</t>
        </is>
      </c>
      <c r="H1037" t="inlineStr" s="1">
        <is>
          <t>当笔净额</t>
        </is>
      </c>
      <c r="I1037" t="inlineStr" s="1">
        <is>
          <t>支付方式</t>
        </is>
      </c>
      <c r="J1037" t="inlineStr" s="1">
        <is>
          <t>备注</t>
        </is>
      </c>
    </row>
    <row r="1038" ht="21" customHeight="1">
      <c r="A1038" s="3">
        <v>46177</v>
      </c>
      <c r="B1038" t="inlineStr" s="4">
        <is>
          <t>星期四</t>
        </is>
      </c>
      <c r="C1038" t="inlineStr" s="4">
        <is>
          <t>餐饮</t>
        </is>
      </c>
      <c r="D1038" t="inlineStr" s="4">
        <is>
          <t>早餐</t>
        </is>
      </c>
      <c r="E1038" s="5"/>
      <c r="F1038" s="6"/>
      <c r="G1038" s="6"/>
      <c r="H1038" s="6">
        <f>IF(AND(F1038="",G1038=""),"",G1038-F1038)</f>
      </c>
      <c r="I1038" s="4"/>
      <c r="J1038" s="5"/>
    </row>
    <row r="1039" ht="21" customHeight="1">
      <c r="A1039" s="3">
        <v>46177</v>
      </c>
      <c r="B1039" t="inlineStr" s="4">
        <is>
          <t>星期四</t>
        </is>
      </c>
      <c r="C1039" t="inlineStr" s="4">
        <is>
          <t>餐饮</t>
        </is>
      </c>
      <c r="D1039" t="inlineStr" s="4">
        <is>
          <t>中餐</t>
        </is>
      </c>
      <c r="E1039" s="5"/>
      <c r="F1039" s="6"/>
      <c r="G1039" s="6"/>
      <c r="H1039" s="6">
        <f>IF(AND(F1039="",G1039=""),"",G1039-F1039)</f>
      </c>
      <c r="I1039" s="4"/>
      <c r="J1039" s="5"/>
    </row>
    <row r="1040" ht="21" customHeight="1">
      <c r="A1040" s="3">
        <v>46177</v>
      </c>
      <c r="B1040" t="inlineStr" s="4">
        <is>
          <t>星期四</t>
        </is>
      </c>
      <c r="C1040" t="inlineStr" s="4">
        <is>
          <t>餐饮</t>
        </is>
      </c>
      <c r="D1040" t="inlineStr" s="4">
        <is>
          <t>晚餐</t>
        </is>
      </c>
      <c r="E1040" s="5"/>
      <c r="F1040" s="6"/>
      <c r="G1040" s="6"/>
      <c r="H1040" s="6">
        <f>IF(AND(F1040="",G1040=""),"",G1040-F1040)</f>
      </c>
      <c r="I1040" s="4"/>
      <c r="J1040" s="5"/>
    </row>
    <row r="1041" ht="21" customHeight="1">
      <c r="A1041" s="3">
        <v>46177</v>
      </c>
      <c r="B1041" t="inlineStr" s="4">
        <is>
          <t>星期四</t>
        </is>
      </c>
      <c r="C1041" t="inlineStr" s="4">
        <is>
          <t>奶茶/咖啡</t>
        </is>
      </c>
      <c r="D1041" t="inlineStr" s="4">
        <is>
          <t>奶茶/咖啡</t>
        </is>
      </c>
      <c r="E1041" s="5"/>
      <c r="F1041" s="6"/>
      <c r="G1041" s="6"/>
      <c r="H1041" s="6">
        <f>IF(AND(F1041="",G1041=""),"",G1041-F1041)</f>
      </c>
      <c r="I1041" s="4"/>
      <c r="J1041" s="5"/>
    </row>
    <row r="1042" ht="21" customHeight="1">
      <c r="A1042" s="3">
        <v>46177</v>
      </c>
      <c r="B1042" t="inlineStr" s="4">
        <is>
          <t>星期四</t>
        </is>
      </c>
      <c r="C1042" t="inlineStr" s="4">
        <is>
          <t>其他</t>
        </is>
      </c>
      <c r="D1042" t="inlineStr" s="4">
        <is>
          <t>其他</t>
        </is>
      </c>
      <c r="E1042" s="5"/>
      <c r="F1042" s="6"/>
      <c r="G1042" s="6"/>
      <c r="H1042" s="6">
        <f>IF(AND(F1042="",G1042=""),"",G1042-F1042)</f>
      </c>
      <c r="I1042" s="4"/>
      <c r="J1042" s="5"/>
    </row>
    <row r="1043" ht="21" customHeight="1">
      <c r="A1043" s="3">
        <v>46177</v>
      </c>
      <c r="B1043" t="inlineStr" s="4">
        <is>
          <t>星期四</t>
        </is>
      </c>
      <c r="C1043" t="inlineStr" s="4">
        <is>
          <t>其他</t>
        </is>
      </c>
      <c r="D1043" t="inlineStr" s="4">
        <is>
          <t>其他</t>
        </is>
      </c>
      <c r="E1043" s="5"/>
      <c r="F1043" s="6"/>
      <c r="G1043" s="6"/>
      <c r="H1043" s="6">
        <f>IF(AND(F1043="",G1043=""),"",G1043-F1043)</f>
      </c>
      <c r="I1043" s="4"/>
      <c r="J1043" s="5"/>
    </row>
    <row r="1044" ht="21" customHeight="1">
      <c r="A1044" s="3">
        <v>46178</v>
      </c>
      <c r="B1044" t="inlineStr" s="4">
        <is>
          <t>星期五</t>
        </is>
      </c>
      <c r="C1044" t="inlineStr" s="4">
        <is>
          <t>餐饮</t>
        </is>
      </c>
      <c r="D1044" t="inlineStr" s="4">
        <is>
          <t>早餐</t>
        </is>
      </c>
      <c r="E1044" s="5"/>
      <c r="F1044" s="6"/>
      <c r="G1044" s="6"/>
      <c r="H1044" s="6">
        <f>IF(AND(F1044="",G1044=""),"",G1044-F1044)</f>
      </c>
      <c r="I1044" s="4"/>
      <c r="J1044" s="5"/>
    </row>
    <row r="1045" ht="21" customHeight="1">
      <c r="A1045" s="3">
        <v>46178</v>
      </c>
      <c r="B1045" t="inlineStr" s="4">
        <is>
          <t>星期五</t>
        </is>
      </c>
      <c r="C1045" t="inlineStr" s="4">
        <is>
          <t>餐饮</t>
        </is>
      </c>
      <c r="D1045" t="inlineStr" s="4">
        <is>
          <t>中餐</t>
        </is>
      </c>
      <c r="E1045" s="5"/>
      <c r="F1045" s="6"/>
      <c r="G1045" s="6"/>
      <c r="H1045" s="6">
        <f>IF(AND(F1045="",G1045=""),"",G1045-F1045)</f>
      </c>
      <c r="I1045" s="4"/>
      <c r="J1045" s="5"/>
    </row>
    <row r="1046" ht="21" customHeight="1">
      <c r="A1046" s="3">
        <v>46178</v>
      </c>
      <c r="B1046" t="inlineStr" s="4">
        <is>
          <t>星期五</t>
        </is>
      </c>
      <c r="C1046" t="inlineStr" s="4">
        <is>
          <t>餐饮</t>
        </is>
      </c>
      <c r="D1046" t="inlineStr" s="4">
        <is>
          <t>晚餐</t>
        </is>
      </c>
      <c r="E1046" s="5"/>
      <c r="F1046" s="6"/>
      <c r="G1046" s="6"/>
      <c r="H1046" s="6">
        <f>IF(AND(F1046="",G1046=""),"",G1046-F1046)</f>
      </c>
      <c r="I1046" s="4"/>
      <c r="J1046" s="5"/>
    </row>
    <row r="1047" ht="21" customHeight="1">
      <c r="A1047" s="3">
        <v>46178</v>
      </c>
      <c r="B1047" t="inlineStr" s="4">
        <is>
          <t>星期五</t>
        </is>
      </c>
      <c r="C1047" t="inlineStr" s="4">
        <is>
          <t>奶茶/咖啡</t>
        </is>
      </c>
      <c r="D1047" t="inlineStr" s="4">
        <is>
          <t>奶茶/咖啡</t>
        </is>
      </c>
      <c r="E1047" s="5"/>
      <c r="F1047" s="6"/>
      <c r="G1047" s="6"/>
      <c r="H1047" s="6">
        <f>IF(AND(F1047="",G1047=""),"",G1047-F1047)</f>
      </c>
      <c r="I1047" s="4"/>
      <c r="J1047" s="5"/>
    </row>
    <row r="1048" ht="21" customHeight="1">
      <c r="A1048" s="3">
        <v>46178</v>
      </c>
      <c r="B1048" t="inlineStr" s="4">
        <is>
          <t>星期五</t>
        </is>
      </c>
      <c r="C1048" t="inlineStr" s="4">
        <is>
          <t>其他</t>
        </is>
      </c>
      <c r="D1048" t="inlineStr" s="4">
        <is>
          <t>其他</t>
        </is>
      </c>
      <c r="E1048" s="5"/>
      <c r="F1048" s="6"/>
      <c r="G1048" s="6"/>
      <c r="H1048" s="6">
        <f>IF(AND(F1048="",G1048=""),"",G1048-F1048)</f>
      </c>
      <c r="I1048" s="4"/>
      <c r="J1048" s="5"/>
    </row>
    <row r="1049" ht="21" customHeight="1">
      <c r="A1049" s="3">
        <v>46178</v>
      </c>
      <c r="B1049" t="inlineStr" s="4">
        <is>
          <t>星期五</t>
        </is>
      </c>
      <c r="C1049" t="inlineStr" s="4">
        <is>
          <t>其他</t>
        </is>
      </c>
      <c r="D1049" t="inlineStr" s="4">
        <is>
          <t>其他</t>
        </is>
      </c>
      <c r="E1049" s="5"/>
      <c r="F1049" s="6"/>
      <c r="G1049" s="6"/>
      <c r="H1049" s="6">
        <f>IF(AND(F1049="",G1049=""),"",G1049-F1049)</f>
      </c>
      <c r="I1049" s="4"/>
      <c r="J1049" s="5"/>
    </row>
    <row r="1050" ht="21" customHeight="1">
      <c r="A1050" s="3">
        <v>46179</v>
      </c>
      <c r="B1050" t="inlineStr" s="4">
        <is>
          <t>星期六</t>
        </is>
      </c>
      <c r="C1050" t="inlineStr" s="4">
        <is>
          <t>餐饮</t>
        </is>
      </c>
      <c r="D1050" t="inlineStr" s="4">
        <is>
          <t>早餐</t>
        </is>
      </c>
      <c r="E1050" s="5"/>
      <c r="F1050" s="6"/>
      <c r="G1050" s="6"/>
      <c r="H1050" s="6">
        <f>IF(AND(F1050="",G1050=""),"",G1050-F1050)</f>
      </c>
      <c r="I1050" s="4"/>
      <c r="J1050" s="5"/>
    </row>
    <row r="1051" ht="21" customHeight="1">
      <c r="A1051" s="3">
        <v>46179</v>
      </c>
      <c r="B1051" t="inlineStr" s="4">
        <is>
          <t>星期六</t>
        </is>
      </c>
      <c r="C1051" t="inlineStr" s="4">
        <is>
          <t>餐饮</t>
        </is>
      </c>
      <c r="D1051" t="inlineStr" s="4">
        <is>
          <t>中餐</t>
        </is>
      </c>
      <c r="E1051" s="5"/>
      <c r="F1051" s="6"/>
      <c r="G1051" s="6"/>
      <c r="H1051" s="6">
        <f>IF(AND(F1051="",G1051=""),"",G1051-F1051)</f>
      </c>
      <c r="I1051" s="4"/>
      <c r="J1051" s="5"/>
    </row>
    <row r="1052" ht="21" customHeight="1">
      <c r="A1052" s="3">
        <v>46179</v>
      </c>
      <c r="B1052" t="inlineStr" s="4">
        <is>
          <t>星期六</t>
        </is>
      </c>
      <c r="C1052" t="inlineStr" s="4">
        <is>
          <t>餐饮</t>
        </is>
      </c>
      <c r="D1052" t="inlineStr" s="4">
        <is>
          <t>晚餐</t>
        </is>
      </c>
      <c r="E1052" s="5"/>
      <c r="F1052" s="6"/>
      <c r="G1052" s="6"/>
      <c r="H1052" s="6">
        <f>IF(AND(F1052="",G1052=""),"",G1052-F1052)</f>
      </c>
      <c r="I1052" s="4"/>
      <c r="J1052" s="5"/>
    </row>
    <row r="1053" ht="21" customHeight="1">
      <c r="A1053" s="3">
        <v>46179</v>
      </c>
      <c r="B1053" t="inlineStr" s="4">
        <is>
          <t>星期六</t>
        </is>
      </c>
      <c r="C1053" t="inlineStr" s="4">
        <is>
          <t>奶茶/咖啡</t>
        </is>
      </c>
      <c r="D1053" t="inlineStr" s="4">
        <is>
          <t>奶茶/咖啡</t>
        </is>
      </c>
      <c r="E1053" s="5"/>
      <c r="F1053" s="6"/>
      <c r="G1053" s="6"/>
      <c r="H1053" s="6">
        <f>IF(AND(F1053="",G1053=""),"",G1053-F1053)</f>
      </c>
      <c r="I1053" s="4"/>
      <c r="J1053" s="5"/>
    </row>
    <row r="1054" ht="21" customHeight="1">
      <c r="A1054" s="3">
        <v>46179</v>
      </c>
      <c r="B1054" t="inlineStr" s="4">
        <is>
          <t>星期六</t>
        </is>
      </c>
      <c r="C1054" t="inlineStr" s="4">
        <is>
          <t>其他</t>
        </is>
      </c>
      <c r="D1054" t="inlineStr" s="4">
        <is>
          <t>其他</t>
        </is>
      </c>
      <c r="E1054" s="5"/>
      <c r="F1054" s="6"/>
      <c r="G1054" s="6"/>
      <c r="H1054" s="6">
        <f>IF(AND(F1054="",G1054=""),"",G1054-F1054)</f>
      </c>
      <c r="I1054" s="4"/>
      <c r="J1054" s="5"/>
    </row>
    <row r="1055" ht="21" customHeight="1">
      <c r="A1055" s="3">
        <v>46179</v>
      </c>
      <c r="B1055" t="inlineStr" s="4">
        <is>
          <t>星期六</t>
        </is>
      </c>
      <c r="C1055" t="inlineStr" s="4">
        <is>
          <t>其他</t>
        </is>
      </c>
      <c r="D1055" t="inlineStr" s="4">
        <is>
          <t>其他</t>
        </is>
      </c>
      <c r="E1055" s="5"/>
      <c r="F1055" s="6"/>
      <c r="G1055" s="6"/>
      <c r="H1055" s="6">
        <f>IF(AND(F1055="",G1055=""),"",G1055-F1055)</f>
      </c>
      <c r="I1055" s="4"/>
      <c r="J1055" s="5"/>
    </row>
    <row r="1056" ht="21" customHeight="1">
      <c r="A1056" s="3">
        <v>46180</v>
      </c>
      <c r="B1056" t="inlineStr" s="4">
        <is>
          <t>星期日</t>
        </is>
      </c>
      <c r="C1056" t="inlineStr" s="4">
        <is>
          <t>餐饮</t>
        </is>
      </c>
      <c r="D1056" t="inlineStr" s="4">
        <is>
          <t>早餐</t>
        </is>
      </c>
      <c r="E1056" s="5"/>
      <c r="F1056" s="6"/>
      <c r="G1056" s="6"/>
      <c r="H1056" s="6">
        <f>IF(AND(F1056="",G1056=""),"",G1056-F1056)</f>
      </c>
      <c r="I1056" s="4"/>
      <c r="J1056" s="5"/>
    </row>
    <row r="1057" ht="21" customHeight="1">
      <c r="A1057" s="3">
        <v>46180</v>
      </c>
      <c r="B1057" t="inlineStr" s="4">
        <is>
          <t>星期日</t>
        </is>
      </c>
      <c r="C1057" t="inlineStr" s="4">
        <is>
          <t>餐饮</t>
        </is>
      </c>
      <c r="D1057" t="inlineStr" s="4">
        <is>
          <t>中餐</t>
        </is>
      </c>
      <c r="E1057" s="5"/>
      <c r="F1057" s="6"/>
      <c r="G1057" s="6"/>
      <c r="H1057" s="6">
        <f>IF(AND(F1057="",G1057=""),"",G1057-F1057)</f>
      </c>
      <c r="I1057" s="4"/>
      <c r="J1057" s="5"/>
    </row>
    <row r="1058" ht="21" customHeight="1">
      <c r="A1058" s="3">
        <v>46180</v>
      </c>
      <c r="B1058" t="inlineStr" s="4">
        <is>
          <t>星期日</t>
        </is>
      </c>
      <c r="C1058" t="inlineStr" s="4">
        <is>
          <t>餐饮</t>
        </is>
      </c>
      <c r="D1058" t="inlineStr" s="4">
        <is>
          <t>晚餐</t>
        </is>
      </c>
      <c r="E1058" s="5"/>
      <c r="F1058" s="6"/>
      <c r="G1058" s="6"/>
      <c r="H1058" s="6">
        <f>IF(AND(F1058="",G1058=""),"",G1058-F1058)</f>
      </c>
      <c r="I1058" s="4"/>
      <c r="J1058" s="5"/>
    </row>
    <row r="1059" ht="21" customHeight="1">
      <c r="A1059" s="3">
        <v>46180</v>
      </c>
      <c r="B1059" t="inlineStr" s="4">
        <is>
          <t>星期日</t>
        </is>
      </c>
      <c r="C1059" t="inlineStr" s="4">
        <is>
          <t>奶茶/咖啡</t>
        </is>
      </c>
      <c r="D1059" t="inlineStr" s="4">
        <is>
          <t>奶茶/咖啡</t>
        </is>
      </c>
      <c r="E1059" s="5"/>
      <c r="F1059" s="6"/>
      <c r="G1059" s="6"/>
      <c r="H1059" s="6">
        <f>IF(AND(F1059="",G1059=""),"",G1059-F1059)</f>
      </c>
      <c r="I1059" s="4"/>
      <c r="J1059" s="5"/>
    </row>
    <row r="1060" ht="21" customHeight="1">
      <c r="A1060" s="3">
        <v>46180</v>
      </c>
      <c r="B1060" t="inlineStr" s="4">
        <is>
          <t>星期日</t>
        </is>
      </c>
      <c r="C1060" t="inlineStr" s="4">
        <is>
          <t>其他</t>
        </is>
      </c>
      <c r="D1060" t="inlineStr" s="4">
        <is>
          <t>其他</t>
        </is>
      </c>
      <c r="E1060" s="5"/>
      <c r="F1060" s="6"/>
      <c r="G1060" s="6"/>
      <c r="H1060" s="6">
        <f>IF(AND(F1060="",G1060=""),"",G1060-F1060)</f>
      </c>
      <c r="I1060" s="4"/>
      <c r="J1060" s="5"/>
    </row>
    <row r="1061" ht="21" customHeight="1">
      <c r="A1061" s="3">
        <v>46180</v>
      </c>
      <c r="B1061" t="inlineStr" s="4">
        <is>
          <t>星期日</t>
        </is>
      </c>
      <c r="C1061" t="inlineStr" s="4">
        <is>
          <t>其他</t>
        </is>
      </c>
      <c r="D1061" t="inlineStr" s="4">
        <is>
          <t>其他</t>
        </is>
      </c>
      <c r="E1061" s="5"/>
      <c r="F1061" s="6"/>
      <c r="G1061" s="6"/>
      <c r="H1061" s="6">
        <f>IF(AND(F1061="",G1061=""),"",G1061-F1061)</f>
      </c>
      <c r="I1061" s="4"/>
      <c r="J1061" s="5"/>
    </row>
    <row r="1062" ht="21" customHeight="1">
      <c r="A1062" s="3">
        <v>46181</v>
      </c>
      <c r="B1062" t="inlineStr" s="4">
        <is>
          <t>星期一</t>
        </is>
      </c>
      <c r="C1062" t="inlineStr" s="4">
        <is>
          <t>餐饮</t>
        </is>
      </c>
      <c r="D1062" t="inlineStr" s="4">
        <is>
          <t>早餐</t>
        </is>
      </c>
      <c r="E1062" s="5"/>
      <c r="F1062" s="6"/>
      <c r="G1062" s="6"/>
      <c r="H1062" s="6">
        <f>IF(AND(F1062="",G1062=""),"",G1062-F1062)</f>
      </c>
      <c r="I1062" s="4"/>
      <c r="J1062" s="5"/>
    </row>
    <row r="1063" ht="21" customHeight="1">
      <c r="A1063" s="3">
        <v>46181</v>
      </c>
      <c r="B1063" t="inlineStr" s="4">
        <is>
          <t>星期一</t>
        </is>
      </c>
      <c r="C1063" t="inlineStr" s="4">
        <is>
          <t>餐饮</t>
        </is>
      </c>
      <c r="D1063" t="inlineStr" s="4">
        <is>
          <t>中餐</t>
        </is>
      </c>
      <c r="E1063" s="5"/>
      <c r="F1063" s="6"/>
      <c r="G1063" s="6"/>
      <c r="H1063" s="6">
        <f>IF(AND(F1063="",G1063=""),"",G1063-F1063)</f>
      </c>
      <c r="I1063" s="4"/>
      <c r="J1063" s="5"/>
    </row>
    <row r="1064" ht="21" customHeight="1">
      <c r="A1064" s="3">
        <v>46181</v>
      </c>
      <c r="B1064" t="inlineStr" s="4">
        <is>
          <t>星期一</t>
        </is>
      </c>
      <c r="C1064" t="inlineStr" s="4">
        <is>
          <t>餐饮</t>
        </is>
      </c>
      <c r="D1064" t="inlineStr" s="4">
        <is>
          <t>晚餐</t>
        </is>
      </c>
      <c r="E1064" s="5"/>
      <c r="F1064" s="6"/>
      <c r="G1064" s="6"/>
      <c r="H1064" s="6">
        <f>IF(AND(F1064="",G1064=""),"",G1064-F1064)</f>
      </c>
      <c r="I1064" s="4"/>
      <c r="J1064" s="5"/>
    </row>
    <row r="1065" ht="21" customHeight="1">
      <c r="A1065" s="3">
        <v>46181</v>
      </c>
      <c r="B1065" t="inlineStr" s="4">
        <is>
          <t>星期一</t>
        </is>
      </c>
      <c r="C1065" t="inlineStr" s="4">
        <is>
          <t>奶茶/咖啡</t>
        </is>
      </c>
      <c r="D1065" t="inlineStr" s="4">
        <is>
          <t>奶茶/咖啡</t>
        </is>
      </c>
      <c r="E1065" s="5"/>
      <c r="F1065" s="6"/>
      <c r="G1065" s="6"/>
      <c r="H1065" s="6">
        <f>IF(AND(F1065="",G1065=""),"",G1065-F1065)</f>
      </c>
      <c r="I1065" s="4"/>
      <c r="J1065" s="5"/>
    </row>
    <row r="1066" ht="21" customHeight="1">
      <c r="A1066" s="3">
        <v>46181</v>
      </c>
      <c r="B1066" t="inlineStr" s="4">
        <is>
          <t>星期一</t>
        </is>
      </c>
      <c r="C1066" t="inlineStr" s="4">
        <is>
          <t>其他</t>
        </is>
      </c>
      <c r="D1066" t="inlineStr" s="4">
        <is>
          <t>其他</t>
        </is>
      </c>
      <c r="E1066" s="5"/>
      <c r="F1066" s="6"/>
      <c r="G1066" s="6"/>
      <c r="H1066" s="6">
        <f>IF(AND(F1066="",G1066=""),"",G1066-F1066)</f>
      </c>
      <c r="I1066" s="4"/>
      <c r="J1066" s="5"/>
    </row>
    <row r="1067" ht="21" customHeight="1">
      <c r="A1067" s="3">
        <v>46181</v>
      </c>
      <c r="B1067" t="inlineStr" s="4">
        <is>
          <t>星期一</t>
        </is>
      </c>
      <c r="C1067" t="inlineStr" s="4">
        <is>
          <t>其他</t>
        </is>
      </c>
      <c r="D1067" t="inlineStr" s="4">
        <is>
          <t>其他</t>
        </is>
      </c>
      <c r="E1067" s="5"/>
      <c r="F1067" s="6"/>
      <c r="G1067" s="6"/>
      <c r="H1067" s="6">
        <f>IF(AND(F1067="",G1067=""),"",G1067-F1067)</f>
      </c>
      <c r="I1067" s="4"/>
      <c r="J1067" s="5"/>
    </row>
    <row r="1068" ht="21" customHeight="1">
      <c r="A1068" s="3">
        <v>46182</v>
      </c>
      <c r="B1068" t="inlineStr" s="4">
        <is>
          <t>星期二</t>
        </is>
      </c>
      <c r="C1068" t="inlineStr" s="4">
        <is>
          <t>餐饮</t>
        </is>
      </c>
      <c r="D1068" t="inlineStr" s="4">
        <is>
          <t>早餐</t>
        </is>
      </c>
      <c r="E1068" s="5"/>
      <c r="F1068" s="6"/>
      <c r="G1068" s="6"/>
      <c r="H1068" s="6">
        <f>IF(AND(F1068="",G1068=""),"",G1068-F1068)</f>
      </c>
      <c r="I1068" s="4"/>
      <c r="J1068" s="5"/>
    </row>
    <row r="1069" ht="21" customHeight="1">
      <c r="A1069" s="3">
        <v>46182</v>
      </c>
      <c r="B1069" t="inlineStr" s="4">
        <is>
          <t>星期二</t>
        </is>
      </c>
      <c r="C1069" t="inlineStr" s="4">
        <is>
          <t>餐饮</t>
        </is>
      </c>
      <c r="D1069" t="inlineStr" s="4">
        <is>
          <t>中餐</t>
        </is>
      </c>
      <c r="E1069" s="5"/>
      <c r="F1069" s="6"/>
      <c r="G1069" s="6"/>
      <c r="H1069" s="6">
        <f>IF(AND(F1069="",G1069=""),"",G1069-F1069)</f>
      </c>
      <c r="I1069" s="4"/>
      <c r="J1069" s="5"/>
    </row>
    <row r="1070" ht="21" customHeight="1">
      <c r="A1070" s="3">
        <v>46182</v>
      </c>
      <c r="B1070" t="inlineStr" s="4">
        <is>
          <t>星期二</t>
        </is>
      </c>
      <c r="C1070" t="inlineStr" s="4">
        <is>
          <t>餐饮</t>
        </is>
      </c>
      <c r="D1070" t="inlineStr" s="4">
        <is>
          <t>晚餐</t>
        </is>
      </c>
      <c r="E1070" s="5"/>
      <c r="F1070" s="6"/>
      <c r="G1070" s="6"/>
      <c r="H1070" s="6">
        <f>IF(AND(F1070="",G1070=""),"",G1070-F1070)</f>
      </c>
      <c r="I1070" s="4"/>
      <c r="J1070" s="5"/>
    </row>
    <row r="1071" ht="21" customHeight="1">
      <c r="A1071" s="3">
        <v>46182</v>
      </c>
      <c r="B1071" t="inlineStr" s="4">
        <is>
          <t>星期二</t>
        </is>
      </c>
      <c r="C1071" t="inlineStr" s="4">
        <is>
          <t>奶茶/咖啡</t>
        </is>
      </c>
      <c r="D1071" t="inlineStr" s="4">
        <is>
          <t>奶茶/咖啡</t>
        </is>
      </c>
      <c r="E1071" s="5"/>
      <c r="F1071" s="6"/>
      <c r="G1071" s="6"/>
      <c r="H1071" s="6">
        <f>IF(AND(F1071="",G1071=""),"",G1071-F1071)</f>
      </c>
      <c r="I1071" s="4"/>
      <c r="J1071" s="5"/>
    </row>
    <row r="1072" ht="21" customHeight="1">
      <c r="A1072" s="3">
        <v>46182</v>
      </c>
      <c r="B1072" t="inlineStr" s="4">
        <is>
          <t>星期二</t>
        </is>
      </c>
      <c r="C1072" t="inlineStr" s="4">
        <is>
          <t>其他</t>
        </is>
      </c>
      <c r="D1072" t="inlineStr" s="4">
        <is>
          <t>其他</t>
        </is>
      </c>
      <c r="E1072" s="5"/>
      <c r="F1072" s="6"/>
      <c r="G1072" s="6"/>
      <c r="H1072" s="6">
        <f>IF(AND(F1072="",G1072=""),"",G1072-F1072)</f>
      </c>
      <c r="I1072" s="4"/>
      <c r="J1072" s="5"/>
    </row>
    <row r="1073" ht="21" customHeight="1">
      <c r="A1073" s="3">
        <v>46182</v>
      </c>
      <c r="B1073" t="inlineStr" s="4">
        <is>
          <t>星期二</t>
        </is>
      </c>
      <c r="C1073" t="inlineStr" s="4">
        <is>
          <t>其他</t>
        </is>
      </c>
      <c r="D1073" t="inlineStr" s="4">
        <is>
          <t>其他</t>
        </is>
      </c>
      <c r="E1073" s="5"/>
      <c r="F1073" s="6"/>
      <c r="G1073" s="6"/>
      <c r="H1073" s="6">
        <f>IF(AND(F1073="",G1073=""),"",G1073-F1073)</f>
      </c>
      <c r="I1073" s="4"/>
      <c r="J1073" s="5"/>
    </row>
    <row r="1074" ht="21" customHeight="1">
      <c r="A1074" s="3">
        <v>46183</v>
      </c>
      <c r="B1074" t="inlineStr" s="4">
        <is>
          <t>星期三</t>
        </is>
      </c>
      <c r="C1074" t="inlineStr" s="4">
        <is>
          <t>餐饮</t>
        </is>
      </c>
      <c r="D1074" t="inlineStr" s="4">
        <is>
          <t>早餐</t>
        </is>
      </c>
      <c r="E1074" s="5"/>
      <c r="F1074" s="6"/>
      <c r="G1074" s="6"/>
      <c r="H1074" s="6">
        <f>IF(AND(F1074="",G1074=""),"",G1074-F1074)</f>
      </c>
      <c r="I1074" s="4"/>
      <c r="J1074" s="5"/>
    </row>
    <row r="1075" ht="21" customHeight="1">
      <c r="A1075" s="3">
        <v>46183</v>
      </c>
      <c r="B1075" t="inlineStr" s="4">
        <is>
          <t>星期三</t>
        </is>
      </c>
      <c r="C1075" t="inlineStr" s="4">
        <is>
          <t>餐饮</t>
        </is>
      </c>
      <c r="D1075" t="inlineStr" s="4">
        <is>
          <t>中餐</t>
        </is>
      </c>
      <c r="E1075" s="5"/>
      <c r="F1075" s="6"/>
      <c r="G1075" s="6"/>
      <c r="H1075" s="6">
        <f>IF(AND(F1075="",G1075=""),"",G1075-F1075)</f>
      </c>
      <c r="I1075" s="4"/>
      <c r="J1075" s="5"/>
    </row>
    <row r="1076" ht="21" customHeight="1">
      <c r="A1076" s="3">
        <v>46183</v>
      </c>
      <c r="B1076" t="inlineStr" s="4">
        <is>
          <t>星期三</t>
        </is>
      </c>
      <c r="C1076" t="inlineStr" s="4">
        <is>
          <t>餐饮</t>
        </is>
      </c>
      <c r="D1076" t="inlineStr" s="4">
        <is>
          <t>晚餐</t>
        </is>
      </c>
      <c r="E1076" s="5"/>
      <c r="F1076" s="6"/>
      <c r="G1076" s="6"/>
      <c r="H1076" s="6">
        <f>IF(AND(F1076="",G1076=""),"",G1076-F1076)</f>
      </c>
      <c r="I1076" s="4"/>
      <c r="J1076" s="5"/>
    </row>
    <row r="1077" ht="21" customHeight="1">
      <c r="A1077" s="3">
        <v>46183</v>
      </c>
      <c r="B1077" t="inlineStr" s="4">
        <is>
          <t>星期三</t>
        </is>
      </c>
      <c r="C1077" t="inlineStr" s="4">
        <is>
          <t>奶茶/咖啡</t>
        </is>
      </c>
      <c r="D1077" t="inlineStr" s="4">
        <is>
          <t>奶茶/咖啡</t>
        </is>
      </c>
      <c r="E1077" s="5"/>
      <c r="F1077" s="6"/>
      <c r="G1077" s="6"/>
      <c r="H1077" s="6">
        <f>IF(AND(F1077="",G1077=""),"",G1077-F1077)</f>
      </c>
      <c r="I1077" s="4"/>
      <c r="J1077" s="5"/>
    </row>
    <row r="1078" ht="21" customHeight="1">
      <c r="A1078" s="3">
        <v>46183</v>
      </c>
      <c r="B1078" t="inlineStr" s="4">
        <is>
          <t>星期三</t>
        </is>
      </c>
      <c r="C1078" t="inlineStr" s="4">
        <is>
          <t>其他</t>
        </is>
      </c>
      <c r="D1078" t="inlineStr" s="4">
        <is>
          <t>其他</t>
        </is>
      </c>
      <c r="E1078" s="5"/>
      <c r="F1078" s="6"/>
      <c r="G1078" s="6"/>
      <c r="H1078" s="6">
        <f>IF(AND(F1078="",G1078=""),"",G1078-F1078)</f>
      </c>
      <c r="I1078" s="4"/>
      <c r="J1078" s="5"/>
    </row>
    <row r="1079" ht="21" customHeight="1">
      <c r="A1079" s="3">
        <v>46183</v>
      </c>
      <c r="B1079" t="inlineStr" s="4">
        <is>
          <t>星期三</t>
        </is>
      </c>
      <c r="C1079" t="inlineStr" s="4">
        <is>
          <t>其他</t>
        </is>
      </c>
      <c r="D1079" t="inlineStr" s="4">
        <is>
          <t>其他</t>
        </is>
      </c>
      <c r="E1079" s="5"/>
      <c r="F1079" s="6"/>
      <c r="G1079" s="6"/>
      <c r="H1079" s="6">
        <f>IF(AND(F1079="",G1079=""),"",G1079-F1079)</f>
      </c>
      <c r="I1079" s="4"/>
      <c r="J1079" s="5"/>
    </row>
    <row r="1080" ht="23" customHeight="1">
      <c r="A1080" t="inlineStr" s="7">
        <is>
          <t>本周小计</t>
        </is>
      </c>
      <c r="B1080" s="7"/>
      <c r="C1080" s="7"/>
      <c r="D1080" s="7"/>
      <c r="E1080" s="7"/>
      <c r="F1080" s="8">
        <f>SUMIFS($F:$F,$A:$A,"&gt;="&amp;DATE(2026,6,4),$A:$A,"&lt;="&amp;DATE(2026,6,10))</f>
      </c>
      <c r="G1080" s="8">
        <f>SUMIFS($G:$G,$A:$A,"&gt;="&amp;DATE(2026,6,4),$A:$A,"&lt;="&amp;DATE(2026,6,10))</f>
      </c>
      <c r="H1080" s="8">
        <f>G1080-F1080</f>
      </c>
      <c r="I1080" s="7"/>
      <c r="J1080" s="7"/>
    </row>
    <row r="1081" ht="18" customHeight="1">
      <c r="A1081" s="9"/>
      <c r="B1081" s="9"/>
      <c r="C1081" s="9"/>
      <c r="D1081" s="9"/>
      <c r="E1081" s="9"/>
      <c r="F1081" s="9"/>
      <c r="G1081" s="9"/>
      <c r="H1081" s="9"/>
      <c r="I1081" s="9"/>
      <c r="J1081" s="9"/>
    </row>
    <row r="1082" ht="18" customHeight="1">
      <c r="A1082" s="9"/>
      <c r="B1082" s="9"/>
      <c r="C1082" s="9"/>
      <c r="D1082" s="9"/>
      <c r="E1082" s="9"/>
      <c r="F1082" s="9"/>
      <c r="G1082" s="9"/>
      <c r="H1082" s="9"/>
      <c r="I1082" s="9"/>
      <c r="J1082" s="9"/>
    </row>
    <row r="1083" ht="26" customHeight="1">
      <c r="A1083" t="inlineStr" s="2">
        <is>
          <t>2026年6月｜第二周（6月11日 - 6月17日）</t>
        </is>
      </c>
      <c r="B1083" s="2"/>
      <c r="C1083" s="2"/>
      <c r="D1083" s="2"/>
      <c r="E1083" s="2"/>
      <c r="F1083" s="2"/>
      <c r="G1083" s="2"/>
      <c r="H1083" s="2"/>
      <c r="I1083" s="2"/>
      <c r="J1083" s="2"/>
    </row>
    <row r="1084" ht="22" customHeight="1">
      <c r="A1084" t="inlineStr" s="1">
        <is>
          <t>日期</t>
        </is>
      </c>
      <c r="B1084" t="inlineStr" s="1">
        <is>
          <t>星期</t>
        </is>
      </c>
      <c r="C1084" t="inlineStr" s="1">
        <is>
          <t>分类</t>
        </is>
      </c>
      <c r="D1084" t="inlineStr" s="1">
        <is>
          <t>事项</t>
        </is>
      </c>
      <c r="E1084" t="inlineStr" s="1">
        <is>
          <t>详情</t>
        </is>
      </c>
      <c r="F1084" t="inlineStr" s="1">
        <is>
          <t>支出金额</t>
        </is>
      </c>
      <c r="G1084" t="inlineStr" s="1">
        <is>
          <t>收入金额</t>
        </is>
      </c>
      <c r="H1084" t="inlineStr" s="1">
        <is>
          <t>当笔净额</t>
        </is>
      </c>
      <c r="I1084" t="inlineStr" s="1">
        <is>
          <t>支付方式</t>
        </is>
      </c>
      <c r="J1084" t="inlineStr" s="1">
        <is>
          <t>备注</t>
        </is>
      </c>
    </row>
    <row r="1085" ht="21" customHeight="1">
      <c r="A1085" s="3">
        <v>46184</v>
      </c>
      <c r="B1085" t="inlineStr" s="4">
        <is>
          <t>星期四</t>
        </is>
      </c>
      <c r="C1085" t="inlineStr" s="4">
        <is>
          <t>餐饮</t>
        </is>
      </c>
      <c r="D1085" t="inlineStr" s="4">
        <is>
          <t>早餐</t>
        </is>
      </c>
      <c r="E1085" s="5"/>
      <c r="F1085" s="6"/>
      <c r="G1085" s="6"/>
      <c r="H1085" s="6">
        <f>IF(AND(F1085="",G1085=""),"",G1085-F1085)</f>
      </c>
      <c r="I1085" s="4"/>
      <c r="J1085" s="5"/>
    </row>
    <row r="1086" ht="21" customHeight="1">
      <c r="A1086" s="3">
        <v>46184</v>
      </c>
      <c r="B1086" t="inlineStr" s="4">
        <is>
          <t>星期四</t>
        </is>
      </c>
      <c r="C1086" t="inlineStr" s="4">
        <is>
          <t>餐饮</t>
        </is>
      </c>
      <c r="D1086" t="inlineStr" s="4">
        <is>
          <t>中餐</t>
        </is>
      </c>
      <c r="E1086" s="5"/>
      <c r="F1086" s="6"/>
      <c r="G1086" s="6"/>
      <c r="H1086" s="6">
        <f>IF(AND(F1086="",G1086=""),"",G1086-F1086)</f>
      </c>
      <c r="I1086" s="4"/>
      <c r="J1086" s="5"/>
    </row>
    <row r="1087" ht="21" customHeight="1">
      <c r="A1087" s="3">
        <v>46184</v>
      </c>
      <c r="B1087" t="inlineStr" s="4">
        <is>
          <t>星期四</t>
        </is>
      </c>
      <c r="C1087" t="inlineStr" s="4">
        <is>
          <t>餐饮</t>
        </is>
      </c>
      <c r="D1087" t="inlineStr" s="4">
        <is>
          <t>晚餐</t>
        </is>
      </c>
      <c r="E1087" s="5"/>
      <c r="F1087" s="6"/>
      <c r="G1087" s="6"/>
      <c r="H1087" s="6">
        <f>IF(AND(F1087="",G1087=""),"",G1087-F1087)</f>
      </c>
      <c r="I1087" s="4"/>
      <c r="J1087" s="5"/>
    </row>
    <row r="1088" ht="21" customHeight="1">
      <c r="A1088" s="3">
        <v>46184</v>
      </c>
      <c r="B1088" t="inlineStr" s="4">
        <is>
          <t>星期四</t>
        </is>
      </c>
      <c r="C1088" t="inlineStr" s="4">
        <is>
          <t>奶茶/咖啡</t>
        </is>
      </c>
      <c r="D1088" t="inlineStr" s="4">
        <is>
          <t>奶茶/咖啡</t>
        </is>
      </c>
      <c r="E1088" s="5"/>
      <c r="F1088" s="6"/>
      <c r="G1088" s="6"/>
      <c r="H1088" s="6">
        <f>IF(AND(F1088="",G1088=""),"",G1088-F1088)</f>
      </c>
      <c r="I1088" s="4"/>
      <c r="J1088" s="5"/>
    </row>
    <row r="1089" ht="21" customHeight="1">
      <c r="A1089" s="3">
        <v>46184</v>
      </c>
      <c r="B1089" t="inlineStr" s="4">
        <is>
          <t>星期四</t>
        </is>
      </c>
      <c r="C1089" t="inlineStr" s="4">
        <is>
          <t>其他</t>
        </is>
      </c>
      <c r="D1089" t="inlineStr" s="4">
        <is>
          <t>其他</t>
        </is>
      </c>
      <c r="E1089" s="5"/>
      <c r="F1089" s="6"/>
      <c r="G1089" s="6"/>
      <c r="H1089" s="6">
        <f>IF(AND(F1089="",G1089=""),"",G1089-F1089)</f>
      </c>
      <c r="I1089" s="4"/>
      <c r="J1089" s="5"/>
    </row>
    <row r="1090" ht="21" customHeight="1">
      <c r="A1090" s="3">
        <v>46184</v>
      </c>
      <c r="B1090" t="inlineStr" s="4">
        <is>
          <t>星期四</t>
        </is>
      </c>
      <c r="C1090" t="inlineStr" s="4">
        <is>
          <t>其他</t>
        </is>
      </c>
      <c r="D1090" t="inlineStr" s="4">
        <is>
          <t>其他</t>
        </is>
      </c>
      <c r="E1090" s="5"/>
      <c r="F1090" s="6"/>
      <c r="G1090" s="6"/>
      <c r="H1090" s="6">
        <f>IF(AND(F1090="",G1090=""),"",G1090-F1090)</f>
      </c>
      <c r="I1090" s="4"/>
      <c r="J1090" s="5"/>
    </row>
    <row r="1091" ht="21" customHeight="1">
      <c r="A1091" s="3">
        <v>46185</v>
      </c>
      <c r="B1091" t="inlineStr" s="4">
        <is>
          <t>星期五</t>
        </is>
      </c>
      <c r="C1091" t="inlineStr" s="4">
        <is>
          <t>餐饮</t>
        </is>
      </c>
      <c r="D1091" t="inlineStr" s="4">
        <is>
          <t>早餐</t>
        </is>
      </c>
      <c r="E1091" s="5"/>
      <c r="F1091" s="6"/>
      <c r="G1091" s="6"/>
      <c r="H1091" s="6">
        <f>IF(AND(F1091="",G1091=""),"",G1091-F1091)</f>
      </c>
      <c r="I1091" s="4"/>
      <c r="J1091" s="5"/>
    </row>
    <row r="1092" ht="21" customHeight="1">
      <c r="A1092" s="3">
        <v>46185</v>
      </c>
      <c r="B1092" t="inlineStr" s="4">
        <is>
          <t>星期五</t>
        </is>
      </c>
      <c r="C1092" t="inlineStr" s="4">
        <is>
          <t>餐饮</t>
        </is>
      </c>
      <c r="D1092" t="inlineStr" s="4">
        <is>
          <t>中餐</t>
        </is>
      </c>
      <c r="E1092" s="5"/>
      <c r="F1092" s="6"/>
      <c r="G1092" s="6"/>
      <c r="H1092" s="6">
        <f>IF(AND(F1092="",G1092=""),"",G1092-F1092)</f>
      </c>
      <c r="I1092" s="4"/>
      <c r="J1092" s="5"/>
    </row>
    <row r="1093" ht="21" customHeight="1">
      <c r="A1093" s="3">
        <v>46185</v>
      </c>
      <c r="B1093" t="inlineStr" s="4">
        <is>
          <t>星期五</t>
        </is>
      </c>
      <c r="C1093" t="inlineStr" s="4">
        <is>
          <t>餐饮</t>
        </is>
      </c>
      <c r="D1093" t="inlineStr" s="4">
        <is>
          <t>晚餐</t>
        </is>
      </c>
      <c r="E1093" s="5"/>
      <c r="F1093" s="6"/>
      <c r="G1093" s="6"/>
      <c r="H1093" s="6">
        <f>IF(AND(F1093="",G1093=""),"",G1093-F1093)</f>
      </c>
      <c r="I1093" s="4"/>
      <c r="J1093" s="5"/>
    </row>
    <row r="1094" ht="21" customHeight="1">
      <c r="A1094" s="3">
        <v>46185</v>
      </c>
      <c r="B1094" t="inlineStr" s="4">
        <is>
          <t>星期五</t>
        </is>
      </c>
      <c r="C1094" t="inlineStr" s="4">
        <is>
          <t>奶茶/咖啡</t>
        </is>
      </c>
      <c r="D1094" t="inlineStr" s="4">
        <is>
          <t>奶茶/咖啡</t>
        </is>
      </c>
      <c r="E1094" s="5"/>
      <c r="F1094" s="6"/>
      <c r="G1094" s="6"/>
      <c r="H1094" s="6">
        <f>IF(AND(F1094="",G1094=""),"",G1094-F1094)</f>
      </c>
      <c r="I1094" s="4"/>
      <c r="J1094" s="5"/>
    </row>
    <row r="1095" ht="21" customHeight="1">
      <c r="A1095" s="3">
        <v>46185</v>
      </c>
      <c r="B1095" t="inlineStr" s="4">
        <is>
          <t>星期五</t>
        </is>
      </c>
      <c r="C1095" t="inlineStr" s="4">
        <is>
          <t>其他</t>
        </is>
      </c>
      <c r="D1095" t="inlineStr" s="4">
        <is>
          <t>其他</t>
        </is>
      </c>
      <c r="E1095" s="5"/>
      <c r="F1095" s="6"/>
      <c r="G1095" s="6"/>
      <c r="H1095" s="6">
        <f>IF(AND(F1095="",G1095=""),"",G1095-F1095)</f>
      </c>
      <c r="I1095" s="4"/>
      <c r="J1095" s="5"/>
    </row>
    <row r="1096" ht="21" customHeight="1">
      <c r="A1096" s="3">
        <v>46185</v>
      </c>
      <c r="B1096" t="inlineStr" s="4">
        <is>
          <t>星期五</t>
        </is>
      </c>
      <c r="C1096" t="inlineStr" s="4">
        <is>
          <t>其他</t>
        </is>
      </c>
      <c r="D1096" t="inlineStr" s="4">
        <is>
          <t>其他</t>
        </is>
      </c>
      <c r="E1096" s="5"/>
      <c r="F1096" s="6"/>
      <c r="G1096" s="6"/>
      <c r="H1096" s="6">
        <f>IF(AND(F1096="",G1096=""),"",G1096-F1096)</f>
      </c>
      <c r="I1096" s="4"/>
      <c r="J1096" s="5"/>
    </row>
    <row r="1097" ht="21" customHeight="1">
      <c r="A1097" s="3">
        <v>46186</v>
      </c>
      <c r="B1097" t="inlineStr" s="4">
        <is>
          <t>星期六</t>
        </is>
      </c>
      <c r="C1097" t="inlineStr" s="4">
        <is>
          <t>餐饮</t>
        </is>
      </c>
      <c r="D1097" t="inlineStr" s="4">
        <is>
          <t>早餐</t>
        </is>
      </c>
      <c r="E1097" s="5"/>
      <c r="F1097" s="6"/>
      <c r="G1097" s="6"/>
      <c r="H1097" s="6">
        <f>IF(AND(F1097="",G1097=""),"",G1097-F1097)</f>
      </c>
      <c r="I1097" s="4"/>
      <c r="J1097" s="5"/>
    </row>
    <row r="1098" ht="21" customHeight="1">
      <c r="A1098" s="3">
        <v>46186</v>
      </c>
      <c r="B1098" t="inlineStr" s="4">
        <is>
          <t>星期六</t>
        </is>
      </c>
      <c r="C1098" t="inlineStr" s="4">
        <is>
          <t>餐饮</t>
        </is>
      </c>
      <c r="D1098" t="inlineStr" s="4">
        <is>
          <t>中餐</t>
        </is>
      </c>
      <c r="E1098" s="5"/>
      <c r="F1098" s="6"/>
      <c r="G1098" s="6"/>
      <c r="H1098" s="6">
        <f>IF(AND(F1098="",G1098=""),"",G1098-F1098)</f>
      </c>
      <c r="I1098" s="4"/>
      <c r="J1098" s="5"/>
    </row>
    <row r="1099" ht="21" customHeight="1">
      <c r="A1099" s="3">
        <v>46186</v>
      </c>
      <c r="B1099" t="inlineStr" s="4">
        <is>
          <t>星期六</t>
        </is>
      </c>
      <c r="C1099" t="inlineStr" s="4">
        <is>
          <t>餐饮</t>
        </is>
      </c>
      <c r="D1099" t="inlineStr" s="4">
        <is>
          <t>晚餐</t>
        </is>
      </c>
      <c r="E1099" s="5"/>
      <c r="F1099" s="6"/>
      <c r="G1099" s="6"/>
      <c r="H1099" s="6">
        <f>IF(AND(F1099="",G1099=""),"",G1099-F1099)</f>
      </c>
      <c r="I1099" s="4"/>
      <c r="J1099" s="5"/>
    </row>
    <row r="1100" ht="21" customHeight="1">
      <c r="A1100" s="3">
        <v>46186</v>
      </c>
      <c r="B1100" t="inlineStr" s="4">
        <is>
          <t>星期六</t>
        </is>
      </c>
      <c r="C1100" t="inlineStr" s="4">
        <is>
          <t>奶茶/咖啡</t>
        </is>
      </c>
      <c r="D1100" t="inlineStr" s="4">
        <is>
          <t>奶茶/咖啡</t>
        </is>
      </c>
      <c r="E1100" s="5"/>
      <c r="F1100" s="6"/>
      <c r="G1100" s="6"/>
      <c r="H1100" s="6">
        <f>IF(AND(F1100="",G1100=""),"",G1100-F1100)</f>
      </c>
      <c r="I1100" s="4"/>
      <c r="J1100" s="5"/>
    </row>
    <row r="1101" ht="21" customHeight="1">
      <c r="A1101" s="3">
        <v>46186</v>
      </c>
      <c r="B1101" t="inlineStr" s="4">
        <is>
          <t>星期六</t>
        </is>
      </c>
      <c r="C1101" t="inlineStr" s="4">
        <is>
          <t>其他</t>
        </is>
      </c>
      <c r="D1101" t="inlineStr" s="4">
        <is>
          <t>其他</t>
        </is>
      </c>
      <c r="E1101" s="5"/>
      <c r="F1101" s="6"/>
      <c r="G1101" s="6"/>
      <c r="H1101" s="6">
        <f>IF(AND(F1101="",G1101=""),"",G1101-F1101)</f>
      </c>
      <c r="I1101" s="4"/>
      <c r="J1101" s="5"/>
    </row>
    <row r="1102" ht="21" customHeight="1">
      <c r="A1102" s="3">
        <v>46186</v>
      </c>
      <c r="B1102" t="inlineStr" s="4">
        <is>
          <t>星期六</t>
        </is>
      </c>
      <c r="C1102" t="inlineStr" s="4">
        <is>
          <t>其他</t>
        </is>
      </c>
      <c r="D1102" t="inlineStr" s="4">
        <is>
          <t>其他</t>
        </is>
      </c>
      <c r="E1102" s="5"/>
      <c r="F1102" s="6"/>
      <c r="G1102" s="6"/>
      <c r="H1102" s="6">
        <f>IF(AND(F1102="",G1102=""),"",G1102-F1102)</f>
      </c>
      <c r="I1102" s="4"/>
      <c r="J1102" s="5"/>
    </row>
    <row r="1103" ht="21" customHeight="1">
      <c r="A1103" s="3">
        <v>46187</v>
      </c>
      <c r="B1103" t="inlineStr" s="4">
        <is>
          <t>星期日</t>
        </is>
      </c>
      <c r="C1103" t="inlineStr" s="4">
        <is>
          <t>餐饮</t>
        </is>
      </c>
      <c r="D1103" t="inlineStr" s="4">
        <is>
          <t>早餐</t>
        </is>
      </c>
      <c r="E1103" s="5"/>
      <c r="F1103" s="6"/>
      <c r="G1103" s="6"/>
      <c r="H1103" s="6">
        <f>IF(AND(F1103="",G1103=""),"",G1103-F1103)</f>
      </c>
      <c r="I1103" s="4"/>
      <c r="J1103" s="5"/>
    </row>
    <row r="1104" ht="21" customHeight="1">
      <c r="A1104" s="3">
        <v>46187</v>
      </c>
      <c r="B1104" t="inlineStr" s="4">
        <is>
          <t>星期日</t>
        </is>
      </c>
      <c r="C1104" t="inlineStr" s="4">
        <is>
          <t>餐饮</t>
        </is>
      </c>
      <c r="D1104" t="inlineStr" s="4">
        <is>
          <t>中餐</t>
        </is>
      </c>
      <c r="E1104" s="5"/>
      <c r="F1104" s="6"/>
      <c r="G1104" s="6"/>
      <c r="H1104" s="6">
        <f>IF(AND(F1104="",G1104=""),"",G1104-F1104)</f>
      </c>
      <c r="I1104" s="4"/>
      <c r="J1104" s="5"/>
    </row>
    <row r="1105" ht="21" customHeight="1">
      <c r="A1105" s="3">
        <v>46187</v>
      </c>
      <c r="B1105" t="inlineStr" s="4">
        <is>
          <t>星期日</t>
        </is>
      </c>
      <c r="C1105" t="inlineStr" s="4">
        <is>
          <t>餐饮</t>
        </is>
      </c>
      <c r="D1105" t="inlineStr" s="4">
        <is>
          <t>晚餐</t>
        </is>
      </c>
      <c r="E1105" s="5"/>
      <c r="F1105" s="6"/>
      <c r="G1105" s="6"/>
      <c r="H1105" s="6">
        <f>IF(AND(F1105="",G1105=""),"",G1105-F1105)</f>
      </c>
      <c r="I1105" s="4"/>
      <c r="J1105" s="5"/>
    </row>
    <row r="1106" ht="21" customHeight="1">
      <c r="A1106" s="3">
        <v>46187</v>
      </c>
      <c r="B1106" t="inlineStr" s="4">
        <is>
          <t>星期日</t>
        </is>
      </c>
      <c r="C1106" t="inlineStr" s="4">
        <is>
          <t>奶茶/咖啡</t>
        </is>
      </c>
      <c r="D1106" t="inlineStr" s="4">
        <is>
          <t>奶茶/咖啡</t>
        </is>
      </c>
      <c r="E1106" s="5"/>
      <c r="F1106" s="6"/>
      <c r="G1106" s="6"/>
      <c r="H1106" s="6">
        <f>IF(AND(F1106="",G1106=""),"",G1106-F1106)</f>
      </c>
      <c r="I1106" s="4"/>
      <c r="J1106" s="5"/>
    </row>
    <row r="1107" ht="21" customHeight="1">
      <c r="A1107" s="3">
        <v>46187</v>
      </c>
      <c r="B1107" t="inlineStr" s="4">
        <is>
          <t>星期日</t>
        </is>
      </c>
      <c r="C1107" t="inlineStr" s="4">
        <is>
          <t>其他</t>
        </is>
      </c>
      <c r="D1107" t="inlineStr" s="4">
        <is>
          <t>其他</t>
        </is>
      </c>
      <c r="E1107" s="5"/>
      <c r="F1107" s="6"/>
      <c r="G1107" s="6"/>
      <c r="H1107" s="6">
        <f>IF(AND(F1107="",G1107=""),"",G1107-F1107)</f>
      </c>
      <c r="I1107" s="4"/>
      <c r="J1107" s="5"/>
    </row>
    <row r="1108" ht="21" customHeight="1">
      <c r="A1108" s="3">
        <v>46187</v>
      </c>
      <c r="B1108" t="inlineStr" s="4">
        <is>
          <t>星期日</t>
        </is>
      </c>
      <c r="C1108" t="inlineStr" s="4">
        <is>
          <t>其他</t>
        </is>
      </c>
      <c r="D1108" t="inlineStr" s="4">
        <is>
          <t>其他</t>
        </is>
      </c>
      <c r="E1108" s="5"/>
      <c r="F1108" s="6"/>
      <c r="G1108" s="6"/>
      <c r="H1108" s="6">
        <f>IF(AND(F1108="",G1108=""),"",G1108-F1108)</f>
      </c>
      <c r="I1108" s="4"/>
      <c r="J1108" s="5"/>
    </row>
    <row r="1109" ht="21" customHeight="1">
      <c r="A1109" s="3">
        <v>46188</v>
      </c>
      <c r="B1109" t="inlineStr" s="4">
        <is>
          <t>星期一</t>
        </is>
      </c>
      <c r="C1109" t="inlineStr" s="4">
        <is>
          <t>餐饮</t>
        </is>
      </c>
      <c r="D1109" t="inlineStr" s="4">
        <is>
          <t>早餐</t>
        </is>
      </c>
      <c r="E1109" s="5"/>
      <c r="F1109" s="6"/>
      <c r="G1109" s="6"/>
      <c r="H1109" s="6">
        <f>IF(AND(F1109="",G1109=""),"",G1109-F1109)</f>
      </c>
      <c r="I1109" s="4"/>
      <c r="J1109" s="5"/>
    </row>
    <row r="1110" ht="21" customHeight="1">
      <c r="A1110" s="3">
        <v>46188</v>
      </c>
      <c r="B1110" t="inlineStr" s="4">
        <is>
          <t>星期一</t>
        </is>
      </c>
      <c r="C1110" t="inlineStr" s="4">
        <is>
          <t>餐饮</t>
        </is>
      </c>
      <c r="D1110" t="inlineStr" s="4">
        <is>
          <t>中餐</t>
        </is>
      </c>
      <c r="E1110" s="5"/>
      <c r="F1110" s="6"/>
      <c r="G1110" s="6"/>
      <c r="H1110" s="6">
        <f>IF(AND(F1110="",G1110=""),"",G1110-F1110)</f>
      </c>
      <c r="I1110" s="4"/>
      <c r="J1110" s="5"/>
    </row>
    <row r="1111" ht="21" customHeight="1">
      <c r="A1111" s="3">
        <v>46188</v>
      </c>
      <c r="B1111" t="inlineStr" s="4">
        <is>
          <t>星期一</t>
        </is>
      </c>
      <c r="C1111" t="inlineStr" s="4">
        <is>
          <t>餐饮</t>
        </is>
      </c>
      <c r="D1111" t="inlineStr" s="4">
        <is>
          <t>晚餐</t>
        </is>
      </c>
      <c r="E1111" s="5"/>
      <c r="F1111" s="6"/>
      <c r="G1111" s="6"/>
      <c r="H1111" s="6">
        <f>IF(AND(F1111="",G1111=""),"",G1111-F1111)</f>
      </c>
      <c r="I1111" s="4"/>
      <c r="J1111" s="5"/>
    </row>
    <row r="1112" ht="21" customHeight="1">
      <c r="A1112" s="3">
        <v>46188</v>
      </c>
      <c r="B1112" t="inlineStr" s="4">
        <is>
          <t>星期一</t>
        </is>
      </c>
      <c r="C1112" t="inlineStr" s="4">
        <is>
          <t>奶茶/咖啡</t>
        </is>
      </c>
      <c r="D1112" t="inlineStr" s="4">
        <is>
          <t>奶茶/咖啡</t>
        </is>
      </c>
      <c r="E1112" s="5"/>
      <c r="F1112" s="6"/>
      <c r="G1112" s="6"/>
      <c r="H1112" s="6">
        <f>IF(AND(F1112="",G1112=""),"",G1112-F1112)</f>
      </c>
      <c r="I1112" s="4"/>
      <c r="J1112" s="5"/>
    </row>
    <row r="1113" ht="21" customHeight="1">
      <c r="A1113" s="3">
        <v>46188</v>
      </c>
      <c r="B1113" t="inlineStr" s="4">
        <is>
          <t>星期一</t>
        </is>
      </c>
      <c r="C1113" t="inlineStr" s="4">
        <is>
          <t>其他</t>
        </is>
      </c>
      <c r="D1113" t="inlineStr" s="4">
        <is>
          <t>其他</t>
        </is>
      </c>
      <c r="E1113" s="5"/>
      <c r="F1113" s="6"/>
      <c r="G1113" s="6"/>
      <c r="H1113" s="6">
        <f>IF(AND(F1113="",G1113=""),"",G1113-F1113)</f>
      </c>
      <c r="I1113" s="4"/>
      <c r="J1113" s="5"/>
    </row>
    <row r="1114" ht="21" customHeight="1">
      <c r="A1114" s="3">
        <v>46188</v>
      </c>
      <c r="B1114" t="inlineStr" s="4">
        <is>
          <t>星期一</t>
        </is>
      </c>
      <c r="C1114" t="inlineStr" s="4">
        <is>
          <t>其他</t>
        </is>
      </c>
      <c r="D1114" t="inlineStr" s="4">
        <is>
          <t>其他</t>
        </is>
      </c>
      <c r="E1114" s="5"/>
      <c r="F1114" s="6"/>
      <c r="G1114" s="6"/>
      <c r="H1114" s="6">
        <f>IF(AND(F1114="",G1114=""),"",G1114-F1114)</f>
      </c>
      <c r="I1114" s="4"/>
      <c r="J1114" s="5"/>
    </row>
    <row r="1115" ht="21" customHeight="1">
      <c r="A1115" s="3">
        <v>46189</v>
      </c>
      <c r="B1115" t="inlineStr" s="4">
        <is>
          <t>星期二</t>
        </is>
      </c>
      <c r="C1115" t="inlineStr" s="4">
        <is>
          <t>餐饮</t>
        </is>
      </c>
      <c r="D1115" t="inlineStr" s="4">
        <is>
          <t>早餐</t>
        </is>
      </c>
      <c r="E1115" s="5"/>
      <c r="F1115" s="6"/>
      <c r="G1115" s="6"/>
      <c r="H1115" s="6">
        <f>IF(AND(F1115="",G1115=""),"",G1115-F1115)</f>
      </c>
      <c r="I1115" s="4"/>
      <c r="J1115" s="5"/>
    </row>
    <row r="1116" ht="21" customHeight="1">
      <c r="A1116" s="3">
        <v>46189</v>
      </c>
      <c r="B1116" t="inlineStr" s="4">
        <is>
          <t>星期二</t>
        </is>
      </c>
      <c r="C1116" t="inlineStr" s="4">
        <is>
          <t>餐饮</t>
        </is>
      </c>
      <c r="D1116" t="inlineStr" s="4">
        <is>
          <t>中餐</t>
        </is>
      </c>
      <c r="E1116" s="5"/>
      <c r="F1116" s="6"/>
      <c r="G1116" s="6"/>
      <c r="H1116" s="6">
        <f>IF(AND(F1116="",G1116=""),"",G1116-F1116)</f>
      </c>
      <c r="I1116" s="4"/>
      <c r="J1116" s="5"/>
    </row>
    <row r="1117" ht="21" customHeight="1">
      <c r="A1117" s="3">
        <v>46189</v>
      </c>
      <c r="B1117" t="inlineStr" s="4">
        <is>
          <t>星期二</t>
        </is>
      </c>
      <c r="C1117" t="inlineStr" s="4">
        <is>
          <t>餐饮</t>
        </is>
      </c>
      <c r="D1117" t="inlineStr" s="4">
        <is>
          <t>晚餐</t>
        </is>
      </c>
      <c r="E1117" s="5"/>
      <c r="F1117" s="6"/>
      <c r="G1117" s="6"/>
      <c r="H1117" s="6">
        <f>IF(AND(F1117="",G1117=""),"",G1117-F1117)</f>
      </c>
      <c r="I1117" s="4"/>
      <c r="J1117" s="5"/>
    </row>
    <row r="1118" ht="21" customHeight="1">
      <c r="A1118" s="3">
        <v>46189</v>
      </c>
      <c r="B1118" t="inlineStr" s="4">
        <is>
          <t>星期二</t>
        </is>
      </c>
      <c r="C1118" t="inlineStr" s="4">
        <is>
          <t>奶茶/咖啡</t>
        </is>
      </c>
      <c r="D1118" t="inlineStr" s="4">
        <is>
          <t>奶茶/咖啡</t>
        </is>
      </c>
      <c r="E1118" s="5"/>
      <c r="F1118" s="6"/>
      <c r="G1118" s="6"/>
      <c r="H1118" s="6">
        <f>IF(AND(F1118="",G1118=""),"",G1118-F1118)</f>
      </c>
      <c r="I1118" s="4"/>
      <c r="J1118" s="5"/>
    </row>
    <row r="1119" ht="21" customHeight="1">
      <c r="A1119" s="3">
        <v>46189</v>
      </c>
      <c r="B1119" t="inlineStr" s="4">
        <is>
          <t>星期二</t>
        </is>
      </c>
      <c r="C1119" t="inlineStr" s="4">
        <is>
          <t>其他</t>
        </is>
      </c>
      <c r="D1119" t="inlineStr" s="4">
        <is>
          <t>其他</t>
        </is>
      </c>
      <c r="E1119" s="5"/>
      <c r="F1119" s="6"/>
      <c r="G1119" s="6"/>
      <c r="H1119" s="6">
        <f>IF(AND(F1119="",G1119=""),"",G1119-F1119)</f>
      </c>
      <c r="I1119" s="4"/>
      <c r="J1119" s="5"/>
    </row>
    <row r="1120" ht="21" customHeight="1">
      <c r="A1120" s="3">
        <v>46189</v>
      </c>
      <c r="B1120" t="inlineStr" s="4">
        <is>
          <t>星期二</t>
        </is>
      </c>
      <c r="C1120" t="inlineStr" s="4">
        <is>
          <t>其他</t>
        </is>
      </c>
      <c r="D1120" t="inlineStr" s="4">
        <is>
          <t>其他</t>
        </is>
      </c>
      <c r="E1120" s="5"/>
      <c r="F1120" s="6"/>
      <c r="G1120" s="6"/>
      <c r="H1120" s="6">
        <f>IF(AND(F1120="",G1120=""),"",G1120-F1120)</f>
      </c>
      <c r="I1120" s="4"/>
      <c r="J1120" s="5"/>
    </row>
    <row r="1121" ht="21" customHeight="1">
      <c r="A1121" s="3">
        <v>46190</v>
      </c>
      <c r="B1121" t="inlineStr" s="4">
        <is>
          <t>星期三</t>
        </is>
      </c>
      <c r="C1121" t="inlineStr" s="4">
        <is>
          <t>餐饮</t>
        </is>
      </c>
      <c r="D1121" t="inlineStr" s="4">
        <is>
          <t>早餐</t>
        </is>
      </c>
      <c r="E1121" s="5"/>
      <c r="F1121" s="6"/>
      <c r="G1121" s="6"/>
      <c r="H1121" s="6">
        <f>IF(AND(F1121="",G1121=""),"",G1121-F1121)</f>
      </c>
      <c r="I1121" s="4"/>
      <c r="J1121" s="5"/>
    </row>
    <row r="1122" ht="21" customHeight="1">
      <c r="A1122" s="3">
        <v>46190</v>
      </c>
      <c r="B1122" t="inlineStr" s="4">
        <is>
          <t>星期三</t>
        </is>
      </c>
      <c r="C1122" t="inlineStr" s="4">
        <is>
          <t>餐饮</t>
        </is>
      </c>
      <c r="D1122" t="inlineStr" s="4">
        <is>
          <t>中餐</t>
        </is>
      </c>
      <c r="E1122" s="5"/>
      <c r="F1122" s="6"/>
      <c r="G1122" s="6"/>
      <c r="H1122" s="6">
        <f>IF(AND(F1122="",G1122=""),"",G1122-F1122)</f>
      </c>
      <c r="I1122" s="4"/>
      <c r="J1122" s="5"/>
    </row>
    <row r="1123" ht="21" customHeight="1">
      <c r="A1123" s="3">
        <v>46190</v>
      </c>
      <c r="B1123" t="inlineStr" s="4">
        <is>
          <t>星期三</t>
        </is>
      </c>
      <c r="C1123" t="inlineStr" s="4">
        <is>
          <t>餐饮</t>
        </is>
      </c>
      <c r="D1123" t="inlineStr" s="4">
        <is>
          <t>晚餐</t>
        </is>
      </c>
      <c r="E1123" s="5"/>
      <c r="F1123" s="6"/>
      <c r="G1123" s="6"/>
      <c r="H1123" s="6">
        <f>IF(AND(F1123="",G1123=""),"",G1123-F1123)</f>
      </c>
      <c r="I1123" s="4"/>
      <c r="J1123" s="5"/>
    </row>
    <row r="1124" ht="21" customHeight="1">
      <c r="A1124" s="3">
        <v>46190</v>
      </c>
      <c r="B1124" t="inlineStr" s="4">
        <is>
          <t>星期三</t>
        </is>
      </c>
      <c r="C1124" t="inlineStr" s="4">
        <is>
          <t>奶茶/咖啡</t>
        </is>
      </c>
      <c r="D1124" t="inlineStr" s="4">
        <is>
          <t>奶茶/咖啡</t>
        </is>
      </c>
      <c r="E1124" s="5"/>
      <c r="F1124" s="6"/>
      <c r="G1124" s="6"/>
      <c r="H1124" s="6">
        <f>IF(AND(F1124="",G1124=""),"",G1124-F1124)</f>
      </c>
      <c r="I1124" s="4"/>
      <c r="J1124" s="5"/>
    </row>
    <row r="1125" ht="21" customHeight="1">
      <c r="A1125" s="3">
        <v>46190</v>
      </c>
      <c r="B1125" t="inlineStr" s="4">
        <is>
          <t>星期三</t>
        </is>
      </c>
      <c r="C1125" t="inlineStr" s="4">
        <is>
          <t>其他</t>
        </is>
      </c>
      <c r="D1125" t="inlineStr" s="4">
        <is>
          <t>其他</t>
        </is>
      </c>
      <c r="E1125" s="5"/>
      <c r="F1125" s="6"/>
      <c r="G1125" s="6"/>
      <c r="H1125" s="6">
        <f>IF(AND(F1125="",G1125=""),"",G1125-F1125)</f>
      </c>
      <c r="I1125" s="4"/>
      <c r="J1125" s="5"/>
    </row>
    <row r="1126" ht="21" customHeight="1">
      <c r="A1126" s="3">
        <v>46190</v>
      </c>
      <c r="B1126" t="inlineStr" s="4">
        <is>
          <t>星期三</t>
        </is>
      </c>
      <c r="C1126" t="inlineStr" s="4">
        <is>
          <t>其他</t>
        </is>
      </c>
      <c r="D1126" t="inlineStr" s="4">
        <is>
          <t>其他</t>
        </is>
      </c>
      <c r="E1126" s="5"/>
      <c r="F1126" s="6"/>
      <c r="G1126" s="6"/>
      <c r="H1126" s="6">
        <f>IF(AND(F1126="",G1126=""),"",G1126-F1126)</f>
      </c>
      <c r="I1126" s="4"/>
      <c r="J1126" s="5"/>
    </row>
    <row r="1127" ht="23" customHeight="1">
      <c r="A1127" t="inlineStr" s="7">
        <is>
          <t>本周小计</t>
        </is>
      </c>
      <c r="B1127" s="7"/>
      <c r="C1127" s="7"/>
      <c r="D1127" s="7"/>
      <c r="E1127" s="7"/>
      <c r="F1127" s="8">
        <f>SUMIFS($F:$F,$A:$A,"&gt;="&amp;DATE(2026,6,11),$A:$A,"&lt;="&amp;DATE(2026,6,17))</f>
      </c>
      <c r="G1127" s="8">
        <f>SUMIFS($G:$G,$A:$A,"&gt;="&amp;DATE(2026,6,11),$A:$A,"&lt;="&amp;DATE(2026,6,17))</f>
      </c>
      <c r="H1127" s="8">
        <f>G1127-F1127</f>
      </c>
      <c r="I1127" s="7"/>
      <c r="J1127" s="7"/>
    </row>
    <row r="1128" ht="18" customHeight="1">
      <c r="A1128" s="9"/>
      <c r="B1128" s="9"/>
      <c r="C1128" s="9"/>
      <c r="D1128" s="9"/>
      <c r="E1128" s="9"/>
      <c r="F1128" s="9"/>
      <c r="G1128" s="9"/>
      <c r="H1128" s="9"/>
      <c r="I1128" s="9"/>
      <c r="J1128" s="9"/>
    </row>
    <row r="1129" ht="18" customHeight="1">
      <c r="A1129" s="9"/>
      <c r="B1129" s="9"/>
      <c r="C1129" s="9"/>
      <c r="D1129" s="9"/>
      <c r="E1129" s="9"/>
      <c r="F1129" s="9"/>
      <c r="G1129" s="9"/>
      <c r="H1129" s="9"/>
      <c r="I1129" s="9"/>
      <c r="J1129" s="9"/>
    </row>
    <row r="1130" ht="26" customHeight="1">
      <c r="A1130" t="inlineStr" s="2">
        <is>
          <t>2026年6月｜第三周（6月18日 - 6月24日）</t>
        </is>
      </c>
      <c r="B1130" s="2"/>
      <c r="C1130" s="2"/>
      <c r="D1130" s="2"/>
      <c r="E1130" s="2"/>
      <c r="F1130" s="2"/>
      <c r="G1130" s="2"/>
      <c r="H1130" s="2"/>
      <c r="I1130" s="2"/>
      <c r="J1130" s="2"/>
    </row>
    <row r="1131" ht="22" customHeight="1">
      <c r="A1131" t="inlineStr" s="1">
        <is>
          <t>日期</t>
        </is>
      </c>
      <c r="B1131" t="inlineStr" s="1">
        <is>
          <t>星期</t>
        </is>
      </c>
      <c r="C1131" t="inlineStr" s="1">
        <is>
          <t>分类</t>
        </is>
      </c>
      <c r="D1131" t="inlineStr" s="1">
        <is>
          <t>事项</t>
        </is>
      </c>
      <c r="E1131" t="inlineStr" s="1">
        <is>
          <t>详情</t>
        </is>
      </c>
      <c r="F1131" t="inlineStr" s="1">
        <is>
          <t>支出金额</t>
        </is>
      </c>
      <c r="G1131" t="inlineStr" s="1">
        <is>
          <t>收入金额</t>
        </is>
      </c>
      <c r="H1131" t="inlineStr" s="1">
        <is>
          <t>当笔净额</t>
        </is>
      </c>
      <c r="I1131" t="inlineStr" s="1">
        <is>
          <t>支付方式</t>
        </is>
      </c>
      <c r="J1131" t="inlineStr" s="1">
        <is>
          <t>备注</t>
        </is>
      </c>
    </row>
    <row r="1132" ht="21" customHeight="1">
      <c r="A1132" s="3">
        <v>46191</v>
      </c>
      <c r="B1132" t="inlineStr" s="4">
        <is>
          <t>星期四</t>
        </is>
      </c>
      <c r="C1132" t="inlineStr" s="4">
        <is>
          <t>餐饮</t>
        </is>
      </c>
      <c r="D1132" t="inlineStr" s="4">
        <is>
          <t>早餐</t>
        </is>
      </c>
      <c r="E1132" s="5"/>
      <c r="F1132" s="6"/>
      <c r="G1132" s="6"/>
      <c r="H1132" s="6">
        <f>IF(AND(F1132="",G1132=""),"",G1132-F1132)</f>
      </c>
      <c r="I1132" s="4"/>
      <c r="J1132" s="5"/>
    </row>
    <row r="1133" ht="21" customHeight="1">
      <c r="A1133" s="3">
        <v>46191</v>
      </c>
      <c r="B1133" t="inlineStr" s="4">
        <is>
          <t>星期四</t>
        </is>
      </c>
      <c r="C1133" t="inlineStr" s="4">
        <is>
          <t>餐饮</t>
        </is>
      </c>
      <c r="D1133" t="inlineStr" s="4">
        <is>
          <t>中餐</t>
        </is>
      </c>
      <c r="E1133" s="5"/>
      <c r="F1133" s="6"/>
      <c r="G1133" s="6"/>
      <c r="H1133" s="6">
        <f>IF(AND(F1133="",G1133=""),"",G1133-F1133)</f>
      </c>
      <c r="I1133" s="4"/>
      <c r="J1133" s="5"/>
    </row>
    <row r="1134" ht="21" customHeight="1">
      <c r="A1134" s="3">
        <v>46191</v>
      </c>
      <c r="B1134" t="inlineStr" s="4">
        <is>
          <t>星期四</t>
        </is>
      </c>
      <c r="C1134" t="inlineStr" s="4">
        <is>
          <t>餐饮</t>
        </is>
      </c>
      <c r="D1134" t="inlineStr" s="4">
        <is>
          <t>晚餐</t>
        </is>
      </c>
      <c r="E1134" s="5"/>
      <c r="F1134" s="6"/>
      <c r="G1134" s="6"/>
      <c r="H1134" s="6">
        <f>IF(AND(F1134="",G1134=""),"",G1134-F1134)</f>
      </c>
      <c r="I1134" s="4"/>
      <c r="J1134" s="5"/>
    </row>
    <row r="1135" ht="21" customHeight="1">
      <c r="A1135" s="3">
        <v>46191</v>
      </c>
      <c r="B1135" t="inlineStr" s="4">
        <is>
          <t>星期四</t>
        </is>
      </c>
      <c r="C1135" t="inlineStr" s="4">
        <is>
          <t>奶茶/咖啡</t>
        </is>
      </c>
      <c r="D1135" t="inlineStr" s="4">
        <is>
          <t>奶茶/咖啡</t>
        </is>
      </c>
      <c r="E1135" s="5"/>
      <c r="F1135" s="6"/>
      <c r="G1135" s="6"/>
      <c r="H1135" s="6">
        <f>IF(AND(F1135="",G1135=""),"",G1135-F1135)</f>
      </c>
      <c r="I1135" s="4"/>
      <c r="J1135" s="5"/>
    </row>
    <row r="1136" ht="21" customHeight="1">
      <c r="A1136" s="3">
        <v>46191</v>
      </c>
      <c r="B1136" t="inlineStr" s="4">
        <is>
          <t>星期四</t>
        </is>
      </c>
      <c r="C1136" t="inlineStr" s="4">
        <is>
          <t>其他</t>
        </is>
      </c>
      <c r="D1136" t="inlineStr" s="4">
        <is>
          <t>其他</t>
        </is>
      </c>
      <c r="E1136" s="5"/>
      <c r="F1136" s="6"/>
      <c r="G1136" s="6"/>
      <c r="H1136" s="6">
        <f>IF(AND(F1136="",G1136=""),"",G1136-F1136)</f>
      </c>
      <c r="I1136" s="4"/>
      <c r="J1136" s="5"/>
    </row>
    <row r="1137" ht="21" customHeight="1">
      <c r="A1137" s="3">
        <v>46191</v>
      </c>
      <c r="B1137" t="inlineStr" s="4">
        <is>
          <t>星期四</t>
        </is>
      </c>
      <c r="C1137" t="inlineStr" s="4">
        <is>
          <t>其他</t>
        </is>
      </c>
      <c r="D1137" t="inlineStr" s="4">
        <is>
          <t>其他</t>
        </is>
      </c>
      <c r="E1137" s="5"/>
      <c r="F1137" s="6"/>
      <c r="G1137" s="6"/>
      <c r="H1137" s="6">
        <f>IF(AND(F1137="",G1137=""),"",G1137-F1137)</f>
      </c>
      <c r="I1137" s="4"/>
      <c r="J1137" s="5"/>
    </row>
    <row r="1138" ht="21" customHeight="1">
      <c r="A1138" s="3">
        <v>46192</v>
      </c>
      <c r="B1138" t="inlineStr" s="4">
        <is>
          <t>星期五</t>
        </is>
      </c>
      <c r="C1138" t="inlineStr" s="4">
        <is>
          <t>餐饮</t>
        </is>
      </c>
      <c r="D1138" t="inlineStr" s="4">
        <is>
          <t>早餐</t>
        </is>
      </c>
      <c r="E1138" s="5"/>
      <c r="F1138" s="6"/>
      <c r="G1138" s="6"/>
      <c r="H1138" s="6">
        <f>IF(AND(F1138="",G1138=""),"",G1138-F1138)</f>
      </c>
      <c r="I1138" s="4"/>
      <c r="J1138" s="5"/>
    </row>
    <row r="1139" ht="21" customHeight="1">
      <c r="A1139" s="3">
        <v>46192</v>
      </c>
      <c r="B1139" t="inlineStr" s="4">
        <is>
          <t>星期五</t>
        </is>
      </c>
      <c r="C1139" t="inlineStr" s="4">
        <is>
          <t>餐饮</t>
        </is>
      </c>
      <c r="D1139" t="inlineStr" s="4">
        <is>
          <t>中餐</t>
        </is>
      </c>
      <c r="E1139" s="5"/>
      <c r="F1139" s="6"/>
      <c r="G1139" s="6"/>
      <c r="H1139" s="6">
        <f>IF(AND(F1139="",G1139=""),"",G1139-F1139)</f>
      </c>
      <c r="I1139" s="4"/>
      <c r="J1139" s="5"/>
    </row>
    <row r="1140" ht="21" customHeight="1">
      <c r="A1140" s="3">
        <v>46192</v>
      </c>
      <c r="B1140" t="inlineStr" s="4">
        <is>
          <t>星期五</t>
        </is>
      </c>
      <c r="C1140" t="inlineStr" s="4">
        <is>
          <t>餐饮</t>
        </is>
      </c>
      <c r="D1140" t="inlineStr" s="4">
        <is>
          <t>晚餐</t>
        </is>
      </c>
      <c r="E1140" s="5"/>
      <c r="F1140" s="6"/>
      <c r="G1140" s="6"/>
      <c r="H1140" s="6">
        <f>IF(AND(F1140="",G1140=""),"",G1140-F1140)</f>
      </c>
      <c r="I1140" s="4"/>
      <c r="J1140" s="5"/>
    </row>
    <row r="1141" ht="21" customHeight="1">
      <c r="A1141" s="3">
        <v>46192</v>
      </c>
      <c r="B1141" t="inlineStr" s="4">
        <is>
          <t>星期五</t>
        </is>
      </c>
      <c r="C1141" t="inlineStr" s="4">
        <is>
          <t>奶茶/咖啡</t>
        </is>
      </c>
      <c r="D1141" t="inlineStr" s="4">
        <is>
          <t>奶茶/咖啡</t>
        </is>
      </c>
      <c r="E1141" s="5"/>
      <c r="F1141" s="6"/>
      <c r="G1141" s="6"/>
      <c r="H1141" s="6">
        <f>IF(AND(F1141="",G1141=""),"",G1141-F1141)</f>
      </c>
      <c r="I1141" s="4"/>
      <c r="J1141" s="5"/>
    </row>
    <row r="1142" ht="21" customHeight="1">
      <c r="A1142" s="3">
        <v>46192</v>
      </c>
      <c r="B1142" t="inlineStr" s="4">
        <is>
          <t>星期五</t>
        </is>
      </c>
      <c r="C1142" t="inlineStr" s="4">
        <is>
          <t>其他</t>
        </is>
      </c>
      <c r="D1142" t="inlineStr" s="4">
        <is>
          <t>其他</t>
        </is>
      </c>
      <c r="E1142" s="5"/>
      <c r="F1142" s="6"/>
      <c r="G1142" s="6"/>
      <c r="H1142" s="6">
        <f>IF(AND(F1142="",G1142=""),"",G1142-F1142)</f>
      </c>
      <c r="I1142" s="4"/>
      <c r="J1142" s="5"/>
    </row>
    <row r="1143" ht="21" customHeight="1">
      <c r="A1143" s="3">
        <v>46192</v>
      </c>
      <c r="B1143" t="inlineStr" s="4">
        <is>
          <t>星期五</t>
        </is>
      </c>
      <c r="C1143" t="inlineStr" s="4">
        <is>
          <t>其他</t>
        </is>
      </c>
      <c r="D1143" t="inlineStr" s="4">
        <is>
          <t>其他</t>
        </is>
      </c>
      <c r="E1143" s="5"/>
      <c r="F1143" s="6"/>
      <c r="G1143" s="6"/>
      <c r="H1143" s="6">
        <f>IF(AND(F1143="",G1143=""),"",G1143-F1143)</f>
      </c>
      <c r="I1143" s="4"/>
      <c r="J1143" s="5"/>
    </row>
    <row r="1144" ht="21" customHeight="1">
      <c r="A1144" s="3">
        <v>46193</v>
      </c>
      <c r="B1144" t="inlineStr" s="4">
        <is>
          <t>星期六</t>
        </is>
      </c>
      <c r="C1144" t="inlineStr" s="4">
        <is>
          <t>餐饮</t>
        </is>
      </c>
      <c r="D1144" t="inlineStr" s="4">
        <is>
          <t>早餐</t>
        </is>
      </c>
      <c r="E1144" s="5"/>
      <c r="F1144" s="6"/>
      <c r="G1144" s="6"/>
      <c r="H1144" s="6">
        <f>IF(AND(F1144="",G1144=""),"",G1144-F1144)</f>
      </c>
      <c r="I1144" s="4"/>
      <c r="J1144" s="5"/>
    </row>
    <row r="1145" ht="21" customHeight="1">
      <c r="A1145" s="3">
        <v>46193</v>
      </c>
      <c r="B1145" t="inlineStr" s="4">
        <is>
          <t>星期六</t>
        </is>
      </c>
      <c r="C1145" t="inlineStr" s="4">
        <is>
          <t>餐饮</t>
        </is>
      </c>
      <c r="D1145" t="inlineStr" s="4">
        <is>
          <t>中餐</t>
        </is>
      </c>
      <c r="E1145" s="5"/>
      <c r="F1145" s="6"/>
      <c r="G1145" s="6"/>
      <c r="H1145" s="6">
        <f>IF(AND(F1145="",G1145=""),"",G1145-F1145)</f>
      </c>
      <c r="I1145" s="4"/>
      <c r="J1145" s="5"/>
    </row>
    <row r="1146" ht="21" customHeight="1">
      <c r="A1146" s="3">
        <v>46193</v>
      </c>
      <c r="B1146" t="inlineStr" s="4">
        <is>
          <t>星期六</t>
        </is>
      </c>
      <c r="C1146" t="inlineStr" s="4">
        <is>
          <t>餐饮</t>
        </is>
      </c>
      <c r="D1146" t="inlineStr" s="4">
        <is>
          <t>晚餐</t>
        </is>
      </c>
      <c r="E1146" s="5"/>
      <c r="F1146" s="6"/>
      <c r="G1146" s="6"/>
      <c r="H1146" s="6">
        <f>IF(AND(F1146="",G1146=""),"",G1146-F1146)</f>
      </c>
      <c r="I1146" s="4"/>
      <c r="J1146" s="5"/>
    </row>
    <row r="1147" ht="21" customHeight="1">
      <c r="A1147" s="3">
        <v>46193</v>
      </c>
      <c r="B1147" t="inlineStr" s="4">
        <is>
          <t>星期六</t>
        </is>
      </c>
      <c r="C1147" t="inlineStr" s="4">
        <is>
          <t>奶茶/咖啡</t>
        </is>
      </c>
      <c r="D1147" t="inlineStr" s="4">
        <is>
          <t>奶茶/咖啡</t>
        </is>
      </c>
      <c r="E1147" s="5"/>
      <c r="F1147" s="6"/>
      <c r="G1147" s="6"/>
      <c r="H1147" s="6">
        <f>IF(AND(F1147="",G1147=""),"",G1147-F1147)</f>
      </c>
      <c r="I1147" s="4"/>
      <c r="J1147" s="5"/>
    </row>
    <row r="1148" ht="21" customHeight="1">
      <c r="A1148" s="3">
        <v>46193</v>
      </c>
      <c r="B1148" t="inlineStr" s="4">
        <is>
          <t>星期六</t>
        </is>
      </c>
      <c r="C1148" t="inlineStr" s="4">
        <is>
          <t>其他</t>
        </is>
      </c>
      <c r="D1148" t="inlineStr" s="4">
        <is>
          <t>其他</t>
        </is>
      </c>
      <c r="E1148" s="5"/>
      <c r="F1148" s="6"/>
      <c r="G1148" s="6"/>
      <c r="H1148" s="6">
        <f>IF(AND(F1148="",G1148=""),"",G1148-F1148)</f>
      </c>
      <c r="I1148" s="4"/>
      <c r="J1148" s="5"/>
    </row>
    <row r="1149" ht="21" customHeight="1">
      <c r="A1149" s="3">
        <v>46193</v>
      </c>
      <c r="B1149" t="inlineStr" s="4">
        <is>
          <t>星期六</t>
        </is>
      </c>
      <c r="C1149" t="inlineStr" s="4">
        <is>
          <t>其他</t>
        </is>
      </c>
      <c r="D1149" t="inlineStr" s="4">
        <is>
          <t>其他</t>
        </is>
      </c>
      <c r="E1149" s="5"/>
      <c r="F1149" s="6"/>
      <c r="G1149" s="6"/>
      <c r="H1149" s="6">
        <f>IF(AND(F1149="",G1149=""),"",G1149-F1149)</f>
      </c>
      <c r="I1149" s="4"/>
      <c r="J1149" s="5"/>
    </row>
    <row r="1150" ht="21" customHeight="1">
      <c r="A1150" s="3">
        <v>46194</v>
      </c>
      <c r="B1150" t="inlineStr" s="4">
        <is>
          <t>星期日</t>
        </is>
      </c>
      <c r="C1150" t="inlineStr" s="4">
        <is>
          <t>餐饮</t>
        </is>
      </c>
      <c r="D1150" t="inlineStr" s="4">
        <is>
          <t>早餐</t>
        </is>
      </c>
      <c r="E1150" s="5"/>
      <c r="F1150" s="6"/>
      <c r="G1150" s="6"/>
      <c r="H1150" s="6">
        <f>IF(AND(F1150="",G1150=""),"",G1150-F1150)</f>
      </c>
      <c r="I1150" s="4"/>
      <c r="J1150" s="5"/>
    </row>
    <row r="1151" ht="21" customHeight="1">
      <c r="A1151" s="3">
        <v>46194</v>
      </c>
      <c r="B1151" t="inlineStr" s="4">
        <is>
          <t>星期日</t>
        </is>
      </c>
      <c r="C1151" t="inlineStr" s="4">
        <is>
          <t>餐饮</t>
        </is>
      </c>
      <c r="D1151" t="inlineStr" s="4">
        <is>
          <t>中餐</t>
        </is>
      </c>
      <c r="E1151" s="5"/>
      <c r="F1151" s="6"/>
      <c r="G1151" s="6"/>
      <c r="H1151" s="6">
        <f>IF(AND(F1151="",G1151=""),"",G1151-F1151)</f>
      </c>
      <c r="I1151" s="4"/>
      <c r="J1151" s="5"/>
    </row>
    <row r="1152" ht="21" customHeight="1">
      <c r="A1152" s="3">
        <v>46194</v>
      </c>
      <c r="B1152" t="inlineStr" s="4">
        <is>
          <t>星期日</t>
        </is>
      </c>
      <c r="C1152" t="inlineStr" s="4">
        <is>
          <t>餐饮</t>
        </is>
      </c>
      <c r="D1152" t="inlineStr" s="4">
        <is>
          <t>晚餐</t>
        </is>
      </c>
      <c r="E1152" s="5"/>
      <c r="F1152" s="6"/>
      <c r="G1152" s="6"/>
      <c r="H1152" s="6">
        <f>IF(AND(F1152="",G1152=""),"",G1152-F1152)</f>
      </c>
      <c r="I1152" s="4"/>
      <c r="J1152" s="5"/>
    </row>
    <row r="1153" ht="21" customHeight="1">
      <c r="A1153" s="3">
        <v>46194</v>
      </c>
      <c r="B1153" t="inlineStr" s="4">
        <is>
          <t>星期日</t>
        </is>
      </c>
      <c r="C1153" t="inlineStr" s="4">
        <is>
          <t>奶茶/咖啡</t>
        </is>
      </c>
      <c r="D1153" t="inlineStr" s="4">
        <is>
          <t>奶茶/咖啡</t>
        </is>
      </c>
      <c r="E1153" s="5"/>
      <c r="F1153" s="6"/>
      <c r="G1153" s="6"/>
      <c r="H1153" s="6">
        <f>IF(AND(F1153="",G1153=""),"",G1153-F1153)</f>
      </c>
      <c r="I1153" s="4"/>
      <c r="J1153" s="5"/>
    </row>
    <row r="1154" ht="21" customHeight="1">
      <c r="A1154" s="3">
        <v>46194</v>
      </c>
      <c r="B1154" t="inlineStr" s="4">
        <is>
          <t>星期日</t>
        </is>
      </c>
      <c r="C1154" t="inlineStr" s="4">
        <is>
          <t>其他</t>
        </is>
      </c>
      <c r="D1154" t="inlineStr" s="4">
        <is>
          <t>其他</t>
        </is>
      </c>
      <c r="E1154" s="5"/>
      <c r="F1154" s="6"/>
      <c r="G1154" s="6"/>
      <c r="H1154" s="6">
        <f>IF(AND(F1154="",G1154=""),"",G1154-F1154)</f>
      </c>
      <c r="I1154" s="4"/>
      <c r="J1154" s="5"/>
    </row>
    <row r="1155" ht="21" customHeight="1">
      <c r="A1155" s="3">
        <v>46194</v>
      </c>
      <c r="B1155" t="inlineStr" s="4">
        <is>
          <t>星期日</t>
        </is>
      </c>
      <c r="C1155" t="inlineStr" s="4">
        <is>
          <t>其他</t>
        </is>
      </c>
      <c r="D1155" t="inlineStr" s="4">
        <is>
          <t>其他</t>
        </is>
      </c>
      <c r="E1155" s="5"/>
      <c r="F1155" s="6"/>
      <c r="G1155" s="6"/>
      <c r="H1155" s="6">
        <f>IF(AND(F1155="",G1155=""),"",G1155-F1155)</f>
      </c>
      <c r="I1155" s="4"/>
      <c r="J1155" s="5"/>
    </row>
    <row r="1156" ht="21" customHeight="1">
      <c r="A1156" s="3">
        <v>46195</v>
      </c>
      <c r="B1156" t="inlineStr" s="4">
        <is>
          <t>星期一</t>
        </is>
      </c>
      <c r="C1156" t="inlineStr" s="4">
        <is>
          <t>餐饮</t>
        </is>
      </c>
      <c r="D1156" t="inlineStr" s="4">
        <is>
          <t>早餐</t>
        </is>
      </c>
      <c r="E1156" s="5"/>
      <c r="F1156" s="6"/>
      <c r="G1156" s="6"/>
      <c r="H1156" s="6">
        <f>IF(AND(F1156="",G1156=""),"",G1156-F1156)</f>
      </c>
      <c r="I1156" s="4"/>
      <c r="J1156" s="5"/>
    </row>
    <row r="1157" ht="21" customHeight="1">
      <c r="A1157" s="3">
        <v>46195</v>
      </c>
      <c r="B1157" t="inlineStr" s="4">
        <is>
          <t>星期一</t>
        </is>
      </c>
      <c r="C1157" t="inlineStr" s="4">
        <is>
          <t>餐饮</t>
        </is>
      </c>
      <c r="D1157" t="inlineStr" s="4">
        <is>
          <t>中餐</t>
        </is>
      </c>
      <c r="E1157" s="5"/>
      <c r="F1157" s="6"/>
      <c r="G1157" s="6"/>
      <c r="H1157" s="6">
        <f>IF(AND(F1157="",G1157=""),"",G1157-F1157)</f>
      </c>
      <c r="I1157" s="4"/>
      <c r="J1157" s="5"/>
    </row>
    <row r="1158" ht="21" customHeight="1">
      <c r="A1158" s="3">
        <v>46195</v>
      </c>
      <c r="B1158" t="inlineStr" s="4">
        <is>
          <t>星期一</t>
        </is>
      </c>
      <c r="C1158" t="inlineStr" s="4">
        <is>
          <t>餐饮</t>
        </is>
      </c>
      <c r="D1158" t="inlineStr" s="4">
        <is>
          <t>晚餐</t>
        </is>
      </c>
      <c r="E1158" s="5"/>
      <c r="F1158" s="6"/>
      <c r="G1158" s="6"/>
      <c r="H1158" s="6">
        <f>IF(AND(F1158="",G1158=""),"",G1158-F1158)</f>
      </c>
      <c r="I1158" s="4"/>
      <c r="J1158" s="5"/>
    </row>
    <row r="1159" ht="21" customHeight="1">
      <c r="A1159" s="3">
        <v>46195</v>
      </c>
      <c r="B1159" t="inlineStr" s="4">
        <is>
          <t>星期一</t>
        </is>
      </c>
      <c r="C1159" t="inlineStr" s="4">
        <is>
          <t>奶茶/咖啡</t>
        </is>
      </c>
      <c r="D1159" t="inlineStr" s="4">
        <is>
          <t>奶茶/咖啡</t>
        </is>
      </c>
      <c r="E1159" s="5"/>
      <c r="F1159" s="6"/>
      <c r="G1159" s="6"/>
      <c r="H1159" s="6">
        <f>IF(AND(F1159="",G1159=""),"",G1159-F1159)</f>
      </c>
      <c r="I1159" s="4"/>
      <c r="J1159" s="5"/>
    </row>
    <row r="1160" ht="21" customHeight="1">
      <c r="A1160" s="3">
        <v>46195</v>
      </c>
      <c r="B1160" t="inlineStr" s="4">
        <is>
          <t>星期一</t>
        </is>
      </c>
      <c r="C1160" t="inlineStr" s="4">
        <is>
          <t>其他</t>
        </is>
      </c>
      <c r="D1160" t="inlineStr" s="4">
        <is>
          <t>其他</t>
        </is>
      </c>
      <c r="E1160" s="5"/>
      <c r="F1160" s="6"/>
      <c r="G1160" s="6"/>
      <c r="H1160" s="6">
        <f>IF(AND(F1160="",G1160=""),"",G1160-F1160)</f>
      </c>
      <c r="I1160" s="4"/>
      <c r="J1160" s="5"/>
    </row>
    <row r="1161" ht="21" customHeight="1">
      <c r="A1161" s="3">
        <v>46195</v>
      </c>
      <c r="B1161" t="inlineStr" s="4">
        <is>
          <t>星期一</t>
        </is>
      </c>
      <c r="C1161" t="inlineStr" s="4">
        <is>
          <t>其他</t>
        </is>
      </c>
      <c r="D1161" t="inlineStr" s="4">
        <is>
          <t>其他</t>
        </is>
      </c>
      <c r="E1161" s="5"/>
      <c r="F1161" s="6"/>
      <c r="G1161" s="6"/>
      <c r="H1161" s="6">
        <f>IF(AND(F1161="",G1161=""),"",G1161-F1161)</f>
      </c>
      <c r="I1161" s="4"/>
      <c r="J1161" s="5"/>
    </row>
    <row r="1162" ht="21" customHeight="1">
      <c r="A1162" s="3">
        <v>46196</v>
      </c>
      <c r="B1162" t="inlineStr" s="4">
        <is>
          <t>星期二</t>
        </is>
      </c>
      <c r="C1162" t="inlineStr" s="4">
        <is>
          <t>餐饮</t>
        </is>
      </c>
      <c r="D1162" t="inlineStr" s="4">
        <is>
          <t>早餐</t>
        </is>
      </c>
      <c r="E1162" s="5"/>
      <c r="F1162" s="6"/>
      <c r="G1162" s="6"/>
      <c r="H1162" s="6">
        <f>IF(AND(F1162="",G1162=""),"",G1162-F1162)</f>
      </c>
      <c r="I1162" s="4"/>
      <c r="J1162" s="5"/>
    </row>
    <row r="1163" ht="21" customHeight="1">
      <c r="A1163" s="3">
        <v>46196</v>
      </c>
      <c r="B1163" t="inlineStr" s="4">
        <is>
          <t>星期二</t>
        </is>
      </c>
      <c r="C1163" t="inlineStr" s="4">
        <is>
          <t>餐饮</t>
        </is>
      </c>
      <c r="D1163" t="inlineStr" s="4">
        <is>
          <t>中餐</t>
        </is>
      </c>
      <c r="E1163" s="5"/>
      <c r="F1163" s="6"/>
      <c r="G1163" s="6"/>
      <c r="H1163" s="6">
        <f>IF(AND(F1163="",G1163=""),"",G1163-F1163)</f>
      </c>
      <c r="I1163" s="4"/>
      <c r="J1163" s="5"/>
    </row>
    <row r="1164" ht="21" customHeight="1">
      <c r="A1164" s="3">
        <v>46196</v>
      </c>
      <c r="B1164" t="inlineStr" s="4">
        <is>
          <t>星期二</t>
        </is>
      </c>
      <c r="C1164" t="inlineStr" s="4">
        <is>
          <t>餐饮</t>
        </is>
      </c>
      <c r="D1164" t="inlineStr" s="4">
        <is>
          <t>晚餐</t>
        </is>
      </c>
      <c r="E1164" s="5"/>
      <c r="F1164" s="6"/>
      <c r="G1164" s="6"/>
      <c r="H1164" s="6">
        <f>IF(AND(F1164="",G1164=""),"",G1164-F1164)</f>
      </c>
      <c r="I1164" s="4"/>
      <c r="J1164" s="5"/>
    </row>
    <row r="1165" ht="21" customHeight="1">
      <c r="A1165" s="3">
        <v>46196</v>
      </c>
      <c r="B1165" t="inlineStr" s="4">
        <is>
          <t>星期二</t>
        </is>
      </c>
      <c r="C1165" t="inlineStr" s="4">
        <is>
          <t>奶茶/咖啡</t>
        </is>
      </c>
      <c r="D1165" t="inlineStr" s="4">
        <is>
          <t>奶茶/咖啡</t>
        </is>
      </c>
      <c r="E1165" s="5"/>
      <c r="F1165" s="6"/>
      <c r="G1165" s="6"/>
      <c r="H1165" s="6">
        <f>IF(AND(F1165="",G1165=""),"",G1165-F1165)</f>
      </c>
      <c r="I1165" s="4"/>
      <c r="J1165" s="5"/>
    </row>
    <row r="1166" ht="21" customHeight="1">
      <c r="A1166" s="3">
        <v>46196</v>
      </c>
      <c r="B1166" t="inlineStr" s="4">
        <is>
          <t>星期二</t>
        </is>
      </c>
      <c r="C1166" t="inlineStr" s="4">
        <is>
          <t>其他</t>
        </is>
      </c>
      <c r="D1166" t="inlineStr" s="4">
        <is>
          <t>其他</t>
        </is>
      </c>
      <c r="E1166" s="5"/>
      <c r="F1166" s="6"/>
      <c r="G1166" s="6"/>
      <c r="H1166" s="6">
        <f>IF(AND(F1166="",G1166=""),"",G1166-F1166)</f>
      </c>
      <c r="I1166" s="4"/>
      <c r="J1166" s="5"/>
    </row>
    <row r="1167" ht="21" customHeight="1">
      <c r="A1167" s="3">
        <v>46196</v>
      </c>
      <c r="B1167" t="inlineStr" s="4">
        <is>
          <t>星期二</t>
        </is>
      </c>
      <c r="C1167" t="inlineStr" s="4">
        <is>
          <t>其他</t>
        </is>
      </c>
      <c r="D1167" t="inlineStr" s="4">
        <is>
          <t>其他</t>
        </is>
      </c>
      <c r="E1167" s="5"/>
      <c r="F1167" s="6"/>
      <c r="G1167" s="6"/>
      <c r="H1167" s="6">
        <f>IF(AND(F1167="",G1167=""),"",G1167-F1167)</f>
      </c>
      <c r="I1167" s="4"/>
      <c r="J1167" s="5"/>
    </row>
    <row r="1168" ht="21" customHeight="1">
      <c r="A1168" s="3">
        <v>46197</v>
      </c>
      <c r="B1168" t="inlineStr" s="4">
        <is>
          <t>星期三</t>
        </is>
      </c>
      <c r="C1168" t="inlineStr" s="4">
        <is>
          <t>餐饮</t>
        </is>
      </c>
      <c r="D1168" t="inlineStr" s="4">
        <is>
          <t>早餐</t>
        </is>
      </c>
      <c r="E1168" s="5"/>
      <c r="F1168" s="6"/>
      <c r="G1168" s="6"/>
      <c r="H1168" s="6">
        <f>IF(AND(F1168="",G1168=""),"",G1168-F1168)</f>
      </c>
      <c r="I1168" s="4"/>
      <c r="J1168" s="5"/>
    </row>
    <row r="1169" ht="21" customHeight="1">
      <c r="A1169" s="3">
        <v>46197</v>
      </c>
      <c r="B1169" t="inlineStr" s="4">
        <is>
          <t>星期三</t>
        </is>
      </c>
      <c r="C1169" t="inlineStr" s="4">
        <is>
          <t>餐饮</t>
        </is>
      </c>
      <c r="D1169" t="inlineStr" s="4">
        <is>
          <t>中餐</t>
        </is>
      </c>
      <c r="E1169" s="5"/>
      <c r="F1169" s="6"/>
      <c r="G1169" s="6"/>
      <c r="H1169" s="6">
        <f>IF(AND(F1169="",G1169=""),"",G1169-F1169)</f>
      </c>
      <c r="I1169" s="4"/>
      <c r="J1169" s="5"/>
    </row>
    <row r="1170" ht="21" customHeight="1">
      <c r="A1170" s="3">
        <v>46197</v>
      </c>
      <c r="B1170" t="inlineStr" s="4">
        <is>
          <t>星期三</t>
        </is>
      </c>
      <c r="C1170" t="inlineStr" s="4">
        <is>
          <t>餐饮</t>
        </is>
      </c>
      <c r="D1170" t="inlineStr" s="4">
        <is>
          <t>晚餐</t>
        </is>
      </c>
      <c r="E1170" s="5"/>
      <c r="F1170" s="6"/>
      <c r="G1170" s="6"/>
      <c r="H1170" s="6">
        <f>IF(AND(F1170="",G1170=""),"",G1170-F1170)</f>
      </c>
      <c r="I1170" s="4"/>
      <c r="J1170" s="5"/>
    </row>
    <row r="1171" ht="21" customHeight="1">
      <c r="A1171" s="3">
        <v>46197</v>
      </c>
      <c r="B1171" t="inlineStr" s="4">
        <is>
          <t>星期三</t>
        </is>
      </c>
      <c r="C1171" t="inlineStr" s="4">
        <is>
          <t>奶茶/咖啡</t>
        </is>
      </c>
      <c r="D1171" t="inlineStr" s="4">
        <is>
          <t>奶茶/咖啡</t>
        </is>
      </c>
      <c r="E1171" s="5"/>
      <c r="F1171" s="6"/>
      <c r="G1171" s="6"/>
      <c r="H1171" s="6">
        <f>IF(AND(F1171="",G1171=""),"",G1171-F1171)</f>
      </c>
      <c r="I1171" s="4"/>
      <c r="J1171" s="5"/>
    </row>
    <row r="1172" ht="21" customHeight="1">
      <c r="A1172" s="3">
        <v>46197</v>
      </c>
      <c r="B1172" t="inlineStr" s="4">
        <is>
          <t>星期三</t>
        </is>
      </c>
      <c r="C1172" t="inlineStr" s="4">
        <is>
          <t>其他</t>
        </is>
      </c>
      <c r="D1172" t="inlineStr" s="4">
        <is>
          <t>其他</t>
        </is>
      </c>
      <c r="E1172" s="5"/>
      <c r="F1172" s="6"/>
      <c r="G1172" s="6"/>
      <c r="H1172" s="6">
        <f>IF(AND(F1172="",G1172=""),"",G1172-F1172)</f>
      </c>
      <c r="I1172" s="4"/>
      <c r="J1172" s="5"/>
    </row>
    <row r="1173" ht="21" customHeight="1">
      <c r="A1173" s="3">
        <v>46197</v>
      </c>
      <c r="B1173" t="inlineStr" s="4">
        <is>
          <t>星期三</t>
        </is>
      </c>
      <c r="C1173" t="inlineStr" s="4">
        <is>
          <t>其他</t>
        </is>
      </c>
      <c r="D1173" t="inlineStr" s="4">
        <is>
          <t>其他</t>
        </is>
      </c>
      <c r="E1173" s="5"/>
      <c r="F1173" s="6"/>
      <c r="G1173" s="6"/>
      <c r="H1173" s="6">
        <f>IF(AND(F1173="",G1173=""),"",G1173-F1173)</f>
      </c>
      <c r="I1173" s="4"/>
      <c r="J1173" s="5"/>
    </row>
    <row r="1174" ht="23" customHeight="1">
      <c r="A1174" t="inlineStr" s="7">
        <is>
          <t>本周小计</t>
        </is>
      </c>
      <c r="B1174" s="7"/>
      <c r="C1174" s="7"/>
      <c r="D1174" s="7"/>
      <c r="E1174" s="7"/>
      <c r="F1174" s="8">
        <f>SUMIFS($F:$F,$A:$A,"&gt;="&amp;DATE(2026,6,18),$A:$A,"&lt;="&amp;DATE(2026,6,24))</f>
      </c>
      <c r="G1174" s="8">
        <f>SUMIFS($G:$G,$A:$A,"&gt;="&amp;DATE(2026,6,18),$A:$A,"&lt;="&amp;DATE(2026,6,24))</f>
      </c>
      <c r="H1174" s="8">
        <f>G1174-F1174</f>
      </c>
      <c r="I1174" s="7"/>
      <c r="J1174" s="7"/>
    </row>
    <row r="1175" ht="18" customHeight="1">
      <c r="A1175" s="9"/>
      <c r="B1175" s="9"/>
      <c r="C1175" s="9"/>
      <c r="D1175" s="9"/>
      <c r="E1175" s="9"/>
      <c r="F1175" s="9"/>
      <c r="G1175" s="9"/>
      <c r="H1175" s="9"/>
      <c r="I1175" s="9"/>
      <c r="J1175" s="9"/>
    </row>
    <row r="1176" ht="18" customHeight="1">
      <c r="A1176" s="9"/>
      <c r="B1176" s="9"/>
      <c r="C1176" s="9"/>
      <c r="D1176" s="9"/>
      <c r="E1176" s="9"/>
      <c r="F1176" s="9"/>
      <c r="G1176" s="9"/>
      <c r="H1176" s="9"/>
      <c r="I1176" s="9"/>
      <c r="J1176" s="9"/>
    </row>
    <row r="1177" ht="26" customHeight="1">
      <c r="A1177" t="inlineStr" s="2">
        <is>
          <t>2026年6月-7月｜第四周（6月25日 - 7月1日）</t>
        </is>
      </c>
      <c r="B1177" s="2"/>
      <c r="C1177" s="2"/>
      <c r="D1177" s="2"/>
      <c r="E1177" s="2"/>
      <c r="F1177" s="2"/>
      <c r="G1177" s="2"/>
      <c r="H1177" s="2"/>
      <c r="I1177" s="2"/>
      <c r="J1177" s="2"/>
    </row>
    <row r="1178" ht="22" customHeight="1">
      <c r="A1178" t="inlineStr" s="1">
        <is>
          <t>日期</t>
        </is>
      </c>
      <c r="B1178" t="inlineStr" s="1">
        <is>
          <t>星期</t>
        </is>
      </c>
      <c r="C1178" t="inlineStr" s="1">
        <is>
          <t>分类</t>
        </is>
      </c>
      <c r="D1178" t="inlineStr" s="1">
        <is>
          <t>事项</t>
        </is>
      </c>
      <c r="E1178" t="inlineStr" s="1">
        <is>
          <t>详情</t>
        </is>
      </c>
      <c r="F1178" t="inlineStr" s="1">
        <is>
          <t>支出金额</t>
        </is>
      </c>
      <c r="G1178" t="inlineStr" s="1">
        <is>
          <t>收入金额</t>
        </is>
      </c>
      <c r="H1178" t="inlineStr" s="1">
        <is>
          <t>当笔净额</t>
        </is>
      </c>
      <c r="I1178" t="inlineStr" s="1">
        <is>
          <t>支付方式</t>
        </is>
      </c>
      <c r="J1178" t="inlineStr" s="1">
        <is>
          <t>备注</t>
        </is>
      </c>
    </row>
    <row r="1179" ht="21" customHeight="1">
      <c r="A1179" s="3">
        <v>46198</v>
      </c>
      <c r="B1179" t="inlineStr" s="4">
        <is>
          <t>星期四</t>
        </is>
      </c>
      <c r="C1179" t="inlineStr" s="4">
        <is>
          <t>餐饮</t>
        </is>
      </c>
      <c r="D1179" t="inlineStr" s="4">
        <is>
          <t>早餐</t>
        </is>
      </c>
      <c r="E1179" s="5"/>
      <c r="F1179" s="6"/>
      <c r="G1179" s="6"/>
      <c r="H1179" s="6">
        <f>IF(AND(F1179="",G1179=""),"",G1179-F1179)</f>
      </c>
      <c r="I1179" s="4"/>
      <c r="J1179" s="5"/>
    </row>
    <row r="1180" ht="21" customHeight="1">
      <c r="A1180" s="3">
        <v>46198</v>
      </c>
      <c r="B1180" t="inlineStr" s="4">
        <is>
          <t>星期四</t>
        </is>
      </c>
      <c r="C1180" t="inlineStr" s="4">
        <is>
          <t>餐饮</t>
        </is>
      </c>
      <c r="D1180" t="inlineStr" s="4">
        <is>
          <t>中餐</t>
        </is>
      </c>
      <c r="E1180" s="5"/>
      <c r="F1180" s="6"/>
      <c r="G1180" s="6"/>
      <c r="H1180" s="6">
        <f>IF(AND(F1180="",G1180=""),"",G1180-F1180)</f>
      </c>
      <c r="I1180" s="4"/>
      <c r="J1180" s="5"/>
    </row>
    <row r="1181" ht="21" customHeight="1">
      <c r="A1181" s="3">
        <v>46198</v>
      </c>
      <c r="B1181" t="inlineStr" s="4">
        <is>
          <t>星期四</t>
        </is>
      </c>
      <c r="C1181" t="inlineStr" s="4">
        <is>
          <t>餐饮</t>
        </is>
      </c>
      <c r="D1181" t="inlineStr" s="4">
        <is>
          <t>晚餐</t>
        </is>
      </c>
      <c r="E1181" s="5"/>
      <c r="F1181" s="6"/>
      <c r="G1181" s="6"/>
      <c r="H1181" s="6">
        <f>IF(AND(F1181="",G1181=""),"",G1181-F1181)</f>
      </c>
      <c r="I1181" s="4"/>
      <c r="J1181" s="5"/>
    </row>
    <row r="1182" ht="21" customHeight="1">
      <c r="A1182" s="3">
        <v>46198</v>
      </c>
      <c r="B1182" t="inlineStr" s="4">
        <is>
          <t>星期四</t>
        </is>
      </c>
      <c r="C1182" t="inlineStr" s="4">
        <is>
          <t>奶茶/咖啡</t>
        </is>
      </c>
      <c r="D1182" t="inlineStr" s="4">
        <is>
          <t>奶茶/咖啡</t>
        </is>
      </c>
      <c r="E1182" s="5"/>
      <c r="F1182" s="6"/>
      <c r="G1182" s="6"/>
      <c r="H1182" s="6">
        <f>IF(AND(F1182="",G1182=""),"",G1182-F1182)</f>
      </c>
      <c r="I1182" s="4"/>
      <c r="J1182" s="5"/>
    </row>
    <row r="1183" ht="21" customHeight="1">
      <c r="A1183" s="3">
        <v>46198</v>
      </c>
      <c r="B1183" t="inlineStr" s="4">
        <is>
          <t>星期四</t>
        </is>
      </c>
      <c r="C1183" t="inlineStr" s="4">
        <is>
          <t>其他</t>
        </is>
      </c>
      <c r="D1183" t="inlineStr" s="4">
        <is>
          <t>其他</t>
        </is>
      </c>
      <c r="E1183" s="5"/>
      <c r="F1183" s="6"/>
      <c r="G1183" s="6"/>
      <c r="H1183" s="6">
        <f>IF(AND(F1183="",G1183=""),"",G1183-F1183)</f>
      </c>
      <c r="I1183" s="4"/>
      <c r="J1183" s="5"/>
    </row>
    <row r="1184" ht="21" customHeight="1">
      <c r="A1184" s="3">
        <v>46198</v>
      </c>
      <c r="B1184" t="inlineStr" s="4">
        <is>
          <t>星期四</t>
        </is>
      </c>
      <c r="C1184" t="inlineStr" s="4">
        <is>
          <t>其他</t>
        </is>
      </c>
      <c r="D1184" t="inlineStr" s="4">
        <is>
          <t>其他</t>
        </is>
      </c>
      <c r="E1184" s="5"/>
      <c r="F1184" s="6"/>
      <c r="G1184" s="6"/>
      <c r="H1184" s="6">
        <f>IF(AND(F1184="",G1184=""),"",G1184-F1184)</f>
      </c>
      <c r="I1184" s="4"/>
      <c r="J1184" s="5"/>
    </row>
    <row r="1185" ht="21" customHeight="1">
      <c r="A1185" s="3">
        <v>46199</v>
      </c>
      <c r="B1185" t="inlineStr" s="4">
        <is>
          <t>星期五</t>
        </is>
      </c>
      <c r="C1185" t="inlineStr" s="4">
        <is>
          <t>餐饮</t>
        </is>
      </c>
      <c r="D1185" t="inlineStr" s="4">
        <is>
          <t>早餐</t>
        </is>
      </c>
      <c r="E1185" s="5"/>
      <c r="F1185" s="6"/>
      <c r="G1185" s="6"/>
      <c r="H1185" s="6">
        <f>IF(AND(F1185="",G1185=""),"",G1185-F1185)</f>
      </c>
      <c r="I1185" s="4"/>
      <c r="J1185" s="5"/>
    </row>
    <row r="1186" ht="21" customHeight="1">
      <c r="A1186" s="3">
        <v>46199</v>
      </c>
      <c r="B1186" t="inlineStr" s="4">
        <is>
          <t>星期五</t>
        </is>
      </c>
      <c r="C1186" t="inlineStr" s="4">
        <is>
          <t>餐饮</t>
        </is>
      </c>
      <c r="D1186" t="inlineStr" s="4">
        <is>
          <t>中餐</t>
        </is>
      </c>
      <c r="E1186" s="5"/>
      <c r="F1186" s="6"/>
      <c r="G1186" s="6"/>
      <c r="H1186" s="6">
        <f>IF(AND(F1186="",G1186=""),"",G1186-F1186)</f>
      </c>
      <c r="I1186" s="4"/>
      <c r="J1186" s="5"/>
    </row>
    <row r="1187" ht="21" customHeight="1">
      <c r="A1187" s="3">
        <v>46199</v>
      </c>
      <c r="B1187" t="inlineStr" s="4">
        <is>
          <t>星期五</t>
        </is>
      </c>
      <c r="C1187" t="inlineStr" s="4">
        <is>
          <t>餐饮</t>
        </is>
      </c>
      <c r="D1187" t="inlineStr" s="4">
        <is>
          <t>晚餐</t>
        </is>
      </c>
      <c r="E1187" s="5"/>
      <c r="F1187" s="6"/>
      <c r="G1187" s="6"/>
      <c r="H1187" s="6">
        <f>IF(AND(F1187="",G1187=""),"",G1187-F1187)</f>
      </c>
      <c r="I1187" s="4"/>
      <c r="J1187" s="5"/>
    </row>
    <row r="1188" ht="21" customHeight="1">
      <c r="A1188" s="3">
        <v>46199</v>
      </c>
      <c r="B1188" t="inlineStr" s="4">
        <is>
          <t>星期五</t>
        </is>
      </c>
      <c r="C1188" t="inlineStr" s="4">
        <is>
          <t>奶茶/咖啡</t>
        </is>
      </c>
      <c r="D1188" t="inlineStr" s="4">
        <is>
          <t>奶茶/咖啡</t>
        </is>
      </c>
      <c r="E1188" s="5"/>
      <c r="F1188" s="6"/>
      <c r="G1188" s="6"/>
      <c r="H1188" s="6">
        <f>IF(AND(F1188="",G1188=""),"",G1188-F1188)</f>
      </c>
      <c r="I1188" s="4"/>
      <c r="J1188" s="5"/>
    </row>
    <row r="1189" ht="21" customHeight="1">
      <c r="A1189" s="3">
        <v>46199</v>
      </c>
      <c r="B1189" t="inlineStr" s="4">
        <is>
          <t>星期五</t>
        </is>
      </c>
      <c r="C1189" t="inlineStr" s="4">
        <is>
          <t>其他</t>
        </is>
      </c>
      <c r="D1189" t="inlineStr" s="4">
        <is>
          <t>其他</t>
        </is>
      </c>
      <c r="E1189" s="5"/>
      <c r="F1189" s="6"/>
      <c r="G1189" s="6"/>
      <c r="H1189" s="6">
        <f>IF(AND(F1189="",G1189=""),"",G1189-F1189)</f>
      </c>
      <c r="I1189" s="4"/>
      <c r="J1189" s="5"/>
    </row>
    <row r="1190" ht="21" customHeight="1">
      <c r="A1190" s="3">
        <v>46199</v>
      </c>
      <c r="B1190" t="inlineStr" s="4">
        <is>
          <t>星期五</t>
        </is>
      </c>
      <c r="C1190" t="inlineStr" s="4">
        <is>
          <t>其他</t>
        </is>
      </c>
      <c r="D1190" t="inlineStr" s="4">
        <is>
          <t>其他</t>
        </is>
      </c>
      <c r="E1190" s="5"/>
      <c r="F1190" s="6"/>
      <c r="G1190" s="6"/>
      <c r="H1190" s="6">
        <f>IF(AND(F1190="",G1190=""),"",G1190-F1190)</f>
      </c>
      <c r="I1190" s="4"/>
      <c r="J1190" s="5"/>
    </row>
    <row r="1191" ht="21" customHeight="1">
      <c r="A1191" s="3">
        <v>46200</v>
      </c>
      <c r="B1191" t="inlineStr" s="4">
        <is>
          <t>星期六</t>
        </is>
      </c>
      <c r="C1191" t="inlineStr" s="4">
        <is>
          <t>餐饮</t>
        </is>
      </c>
      <c r="D1191" t="inlineStr" s="4">
        <is>
          <t>早餐</t>
        </is>
      </c>
      <c r="E1191" s="5"/>
      <c r="F1191" s="6"/>
      <c r="G1191" s="6"/>
      <c r="H1191" s="6">
        <f>IF(AND(F1191="",G1191=""),"",G1191-F1191)</f>
      </c>
      <c r="I1191" s="4"/>
      <c r="J1191" s="5"/>
    </row>
    <row r="1192" ht="21" customHeight="1">
      <c r="A1192" s="3">
        <v>46200</v>
      </c>
      <c r="B1192" t="inlineStr" s="4">
        <is>
          <t>星期六</t>
        </is>
      </c>
      <c r="C1192" t="inlineStr" s="4">
        <is>
          <t>餐饮</t>
        </is>
      </c>
      <c r="D1192" t="inlineStr" s="4">
        <is>
          <t>中餐</t>
        </is>
      </c>
      <c r="E1192" s="5"/>
      <c r="F1192" s="6"/>
      <c r="G1192" s="6"/>
      <c r="H1192" s="6">
        <f>IF(AND(F1192="",G1192=""),"",G1192-F1192)</f>
      </c>
      <c r="I1192" s="4"/>
      <c r="J1192" s="5"/>
    </row>
    <row r="1193" ht="21" customHeight="1">
      <c r="A1193" s="3">
        <v>46200</v>
      </c>
      <c r="B1193" t="inlineStr" s="4">
        <is>
          <t>星期六</t>
        </is>
      </c>
      <c r="C1193" t="inlineStr" s="4">
        <is>
          <t>餐饮</t>
        </is>
      </c>
      <c r="D1193" t="inlineStr" s="4">
        <is>
          <t>晚餐</t>
        </is>
      </c>
      <c r="E1193" s="5"/>
      <c r="F1193" s="6"/>
      <c r="G1193" s="6"/>
      <c r="H1193" s="6">
        <f>IF(AND(F1193="",G1193=""),"",G1193-F1193)</f>
      </c>
      <c r="I1193" s="4"/>
      <c r="J1193" s="5"/>
    </row>
    <row r="1194" ht="21" customHeight="1">
      <c r="A1194" s="3">
        <v>46200</v>
      </c>
      <c r="B1194" t="inlineStr" s="4">
        <is>
          <t>星期六</t>
        </is>
      </c>
      <c r="C1194" t="inlineStr" s="4">
        <is>
          <t>奶茶/咖啡</t>
        </is>
      </c>
      <c r="D1194" t="inlineStr" s="4">
        <is>
          <t>奶茶/咖啡</t>
        </is>
      </c>
      <c r="E1194" s="5"/>
      <c r="F1194" s="6"/>
      <c r="G1194" s="6"/>
      <c r="H1194" s="6">
        <f>IF(AND(F1194="",G1194=""),"",G1194-F1194)</f>
      </c>
      <c r="I1194" s="4"/>
      <c r="J1194" s="5"/>
    </row>
    <row r="1195" ht="21" customHeight="1">
      <c r="A1195" s="3">
        <v>46200</v>
      </c>
      <c r="B1195" t="inlineStr" s="4">
        <is>
          <t>星期六</t>
        </is>
      </c>
      <c r="C1195" t="inlineStr" s="4">
        <is>
          <t>其他</t>
        </is>
      </c>
      <c r="D1195" t="inlineStr" s="4">
        <is>
          <t>其他</t>
        </is>
      </c>
      <c r="E1195" s="5"/>
      <c r="F1195" s="6"/>
      <c r="G1195" s="6"/>
      <c r="H1195" s="6">
        <f>IF(AND(F1195="",G1195=""),"",G1195-F1195)</f>
      </c>
      <c r="I1195" s="4"/>
      <c r="J1195" s="5"/>
    </row>
    <row r="1196" ht="21" customHeight="1">
      <c r="A1196" s="3">
        <v>46200</v>
      </c>
      <c r="B1196" t="inlineStr" s="4">
        <is>
          <t>星期六</t>
        </is>
      </c>
      <c r="C1196" t="inlineStr" s="4">
        <is>
          <t>其他</t>
        </is>
      </c>
      <c r="D1196" t="inlineStr" s="4">
        <is>
          <t>其他</t>
        </is>
      </c>
      <c r="E1196" s="5"/>
      <c r="F1196" s="6"/>
      <c r="G1196" s="6"/>
      <c r="H1196" s="6">
        <f>IF(AND(F1196="",G1196=""),"",G1196-F1196)</f>
      </c>
      <c r="I1196" s="4"/>
      <c r="J1196" s="5"/>
    </row>
    <row r="1197" ht="21" customHeight="1">
      <c r="A1197" s="3">
        <v>46201</v>
      </c>
      <c r="B1197" t="inlineStr" s="4">
        <is>
          <t>星期日</t>
        </is>
      </c>
      <c r="C1197" t="inlineStr" s="4">
        <is>
          <t>餐饮</t>
        </is>
      </c>
      <c r="D1197" t="inlineStr" s="4">
        <is>
          <t>早餐</t>
        </is>
      </c>
      <c r="E1197" s="5"/>
      <c r="F1197" s="6"/>
      <c r="G1197" s="6"/>
      <c r="H1197" s="6">
        <f>IF(AND(F1197="",G1197=""),"",G1197-F1197)</f>
      </c>
      <c r="I1197" s="4"/>
      <c r="J1197" s="5"/>
    </row>
    <row r="1198" ht="21" customHeight="1">
      <c r="A1198" s="3">
        <v>46201</v>
      </c>
      <c r="B1198" t="inlineStr" s="4">
        <is>
          <t>星期日</t>
        </is>
      </c>
      <c r="C1198" t="inlineStr" s="4">
        <is>
          <t>餐饮</t>
        </is>
      </c>
      <c r="D1198" t="inlineStr" s="4">
        <is>
          <t>中餐</t>
        </is>
      </c>
      <c r="E1198" s="5"/>
      <c r="F1198" s="6"/>
      <c r="G1198" s="6"/>
      <c r="H1198" s="6">
        <f>IF(AND(F1198="",G1198=""),"",G1198-F1198)</f>
      </c>
      <c r="I1198" s="4"/>
      <c r="J1198" s="5"/>
    </row>
    <row r="1199" ht="21" customHeight="1">
      <c r="A1199" s="3">
        <v>46201</v>
      </c>
      <c r="B1199" t="inlineStr" s="4">
        <is>
          <t>星期日</t>
        </is>
      </c>
      <c r="C1199" t="inlineStr" s="4">
        <is>
          <t>餐饮</t>
        </is>
      </c>
      <c r="D1199" t="inlineStr" s="4">
        <is>
          <t>晚餐</t>
        </is>
      </c>
      <c r="E1199" s="5"/>
      <c r="F1199" s="6"/>
      <c r="G1199" s="6"/>
      <c r="H1199" s="6">
        <f>IF(AND(F1199="",G1199=""),"",G1199-F1199)</f>
      </c>
      <c r="I1199" s="4"/>
      <c r="J1199" s="5"/>
    </row>
    <row r="1200" ht="21" customHeight="1">
      <c r="A1200" s="3">
        <v>46201</v>
      </c>
      <c r="B1200" t="inlineStr" s="4">
        <is>
          <t>星期日</t>
        </is>
      </c>
      <c r="C1200" t="inlineStr" s="4">
        <is>
          <t>奶茶/咖啡</t>
        </is>
      </c>
      <c r="D1200" t="inlineStr" s="4">
        <is>
          <t>奶茶/咖啡</t>
        </is>
      </c>
      <c r="E1200" s="5"/>
      <c r="F1200" s="6"/>
      <c r="G1200" s="6"/>
      <c r="H1200" s="6">
        <f>IF(AND(F1200="",G1200=""),"",G1200-F1200)</f>
      </c>
      <c r="I1200" s="4"/>
      <c r="J1200" s="5"/>
    </row>
    <row r="1201" ht="21" customHeight="1">
      <c r="A1201" s="3">
        <v>46201</v>
      </c>
      <c r="B1201" t="inlineStr" s="4">
        <is>
          <t>星期日</t>
        </is>
      </c>
      <c r="C1201" t="inlineStr" s="4">
        <is>
          <t>其他</t>
        </is>
      </c>
      <c r="D1201" t="inlineStr" s="4">
        <is>
          <t>其他</t>
        </is>
      </c>
      <c r="E1201" s="5"/>
      <c r="F1201" s="6"/>
      <c r="G1201" s="6"/>
      <c r="H1201" s="6">
        <f>IF(AND(F1201="",G1201=""),"",G1201-F1201)</f>
      </c>
      <c r="I1201" s="4"/>
      <c r="J1201" s="5"/>
    </row>
    <row r="1202" ht="21" customHeight="1">
      <c r="A1202" s="3">
        <v>46201</v>
      </c>
      <c r="B1202" t="inlineStr" s="4">
        <is>
          <t>星期日</t>
        </is>
      </c>
      <c r="C1202" t="inlineStr" s="4">
        <is>
          <t>其他</t>
        </is>
      </c>
      <c r="D1202" t="inlineStr" s="4">
        <is>
          <t>其他</t>
        </is>
      </c>
      <c r="E1202" s="5"/>
      <c r="F1202" s="6"/>
      <c r="G1202" s="6"/>
      <c r="H1202" s="6">
        <f>IF(AND(F1202="",G1202=""),"",G1202-F1202)</f>
      </c>
      <c r="I1202" s="4"/>
      <c r="J1202" s="5"/>
    </row>
    <row r="1203" ht="21" customHeight="1">
      <c r="A1203" s="3">
        <v>46202</v>
      </c>
      <c r="B1203" t="inlineStr" s="4">
        <is>
          <t>星期一</t>
        </is>
      </c>
      <c r="C1203" t="inlineStr" s="4">
        <is>
          <t>餐饮</t>
        </is>
      </c>
      <c r="D1203" t="inlineStr" s="4">
        <is>
          <t>早餐</t>
        </is>
      </c>
      <c r="E1203" s="5"/>
      <c r="F1203" s="6"/>
      <c r="G1203" s="6"/>
      <c r="H1203" s="6">
        <f>IF(AND(F1203="",G1203=""),"",G1203-F1203)</f>
      </c>
      <c r="I1203" s="4"/>
      <c r="J1203" s="5"/>
    </row>
    <row r="1204" ht="21" customHeight="1">
      <c r="A1204" s="3">
        <v>46202</v>
      </c>
      <c r="B1204" t="inlineStr" s="4">
        <is>
          <t>星期一</t>
        </is>
      </c>
      <c r="C1204" t="inlineStr" s="4">
        <is>
          <t>餐饮</t>
        </is>
      </c>
      <c r="D1204" t="inlineStr" s="4">
        <is>
          <t>中餐</t>
        </is>
      </c>
      <c r="E1204" s="5"/>
      <c r="F1204" s="6"/>
      <c r="G1204" s="6"/>
      <c r="H1204" s="6">
        <f>IF(AND(F1204="",G1204=""),"",G1204-F1204)</f>
      </c>
      <c r="I1204" s="4"/>
      <c r="J1204" s="5"/>
    </row>
    <row r="1205" ht="21" customHeight="1">
      <c r="A1205" s="3">
        <v>46202</v>
      </c>
      <c r="B1205" t="inlineStr" s="4">
        <is>
          <t>星期一</t>
        </is>
      </c>
      <c r="C1205" t="inlineStr" s="4">
        <is>
          <t>餐饮</t>
        </is>
      </c>
      <c r="D1205" t="inlineStr" s="4">
        <is>
          <t>晚餐</t>
        </is>
      </c>
      <c r="E1205" s="5"/>
      <c r="F1205" s="6"/>
      <c r="G1205" s="6"/>
      <c r="H1205" s="6">
        <f>IF(AND(F1205="",G1205=""),"",G1205-F1205)</f>
      </c>
      <c r="I1205" s="4"/>
      <c r="J1205" s="5"/>
    </row>
    <row r="1206" ht="21" customHeight="1">
      <c r="A1206" s="3">
        <v>46202</v>
      </c>
      <c r="B1206" t="inlineStr" s="4">
        <is>
          <t>星期一</t>
        </is>
      </c>
      <c r="C1206" t="inlineStr" s="4">
        <is>
          <t>奶茶/咖啡</t>
        </is>
      </c>
      <c r="D1206" t="inlineStr" s="4">
        <is>
          <t>奶茶/咖啡</t>
        </is>
      </c>
      <c r="E1206" s="5"/>
      <c r="F1206" s="6"/>
      <c r="G1206" s="6"/>
      <c r="H1206" s="6">
        <f>IF(AND(F1206="",G1206=""),"",G1206-F1206)</f>
      </c>
      <c r="I1206" s="4"/>
      <c r="J1206" s="5"/>
    </row>
    <row r="1207" ht="21" customHeight="1">
      <c r="A1207" s="3">
        <v>46202</v>
      </c>
      <c r="B1207" t="inlineStr" s="4">
        <is>
          <t>星期一</t>
        </is>
      </c>
      <c r="C1207" t="inlineStr" s="4">
        <is>
          <t>其他</t>
        </is>
      </c>
      <c r="D1207" t="inlineStr" s="4">
        <is>
          <t>其他</t>
        </is>
      </c>
      <c r="E1207" s="5"/>
      <c r="F1207" s="6"/>
      <c r="G1207" s="6"/>
      <c r="H1207" s="6">
        <f>IF(AND(F1207="",G1207=""),"",G1207-F1207)</f>
      </c>
      <c r="I1207" s="4"/>
      <c r="J1207" s="5"/>
    </row>
    <row r="1208" ht="21" customHeight="1">
      <c r="A1208" s="3">
        <v>46202</v>
      </c>
      <c r="B1208" t="inlineStr" s="4">
        <is>
          <t>星期一</t>
        </is>
      </c>
      <c r="C1208" t="inlineStr" s="4">
        <is>
          <t>其他</t>
        </is>
      </c>
      <c r="D1208" t="inlineStr" s="4">
        <is>
          <t>其他</t>
        </is>
      </c>
      <c r="E1208" s="5"/>
      <c r="F1208" s="6"/>
      <c r="G1208" s="6"/>
      <c r="H1208" s="6">
        <f>IF(AND(F1208="",G1208=""),"",G1208-F1208)</f>
      </c>
      <c r="I1208" s="4"/>
      <c r="J1208" s="5"/>
    </row>
    <row r="1209" ht="21" customHeight="1">
      <c r="A1209" s="3">
        <v>46203</v>
      </c>
      <c r="B1209" t="inlineStr" s="4">
        <is>
          <t>星期二</t>
        </is>
      </c>
      <c r="C1209" t="inlineStr" s="4">
        <is>
          <t>餐饮</t>
        </is>
      </c>
      <c r="D1209" t="inlineStr" s="4">
        <is>
          <t>早餐</t>
        </is>
      </c>
      <c r="E1209" s="5"/>
      <c r="F1209" s="6"/>
      <c r="G1209" s="6"/>
      <c r="H1209" s="6">
        <f>IF(AND(F1209="",G1209=""),"",G1209-F1209)</f>
      </c>
      <c r="I1209" s="4"/>
      <c r="J1209" s="5"/>
    </row>
    <row r="1210" ht="21" customHeight="1">
      <c r="A1210" s="3">
        <v>46203</v>
      </c>
      <c r="B1210" t="inlineStr" s="4">
        <is>
          <t>星期二</t>
        </is>
      </c>
      <c r="C1210" t="inlineStr" s="4">
        <is>
          <t>餐饮</t>
        </is>
      </c>
      <c r="D1210" t="inlineStr" s="4">
        <is>
          <t>中餐</t>
        </is>
      </c>
      <c r="E1210" s="5"/>
      <c r="F1210" s="6"/>
      <c r="G1210" s="6"/>
      <c r="H1210" s="6">
        <f>IF(AND(F1210="",G1210=""),"",G1210-F1210)</f>
      </c>
      <c r="I1210" s="4"/>
      <c r="J1210" s="5"/>
    </row>
    <row r="1211" ht="21" customHeight="1">
      <c r="A1211" s="3">
        <v>46203</v>
      </c>
      <c r="B1211" t="inlineStr" s="4">
        <is>
          <t>星期二</t>
        </is>
      </c>
      <c r="C1211" t="inlineStr" s="4">
        <is>
          <t>餐饮</t>
        </is>
      </c>
      <c r="D1211" t="inlineStr" s="4">
        <is>
          <t>晚餐</t>
        </is>
      </c>
      <c r="E1211" s="5"/>
      <c r="F1211" s="6"/>
      <c r="G1211" s="6"/>
      <c r="H1211" s="6">
        <f>IF(AND(F1211="",G1211=""),"",G1211-F1211)</f>
      </c>
      <c r="I1211" s="4"/>
      <c r="J1211" s="5"/>
    </row>
    <row r="1212" ht="21" customHeight="1">
      <c r="A1212" s="3">
        <v>46203</v>
      </c>
      <c r="B1212" t="inlineStr" s="4">
        <is>
          <t>星期二</t>
        </is>
      </c>
      <c r="C1212" t="inlineStr" s="4">
        <is>
          <t>奶茶/咖啡</t>
        </is>
      </c>
      <c r="D1212" t="inlineStr" s="4">
        <is>
          <t>奶茶/咖啡</t>
        </is>
      </c>
      <c r="E1212" s="5"/>
      <c r="F1212" s="6"/>
      <c r="G1212" s="6"/>
      <c r="H1212" s="6">
        <f>IF(AND(F1212="",G1212=""),"",G1212-F1212)</f>
      </c>
      <c r="I1212" s="4"/>
      <c r="J1212" s="5"/>
    </row>
    <row r="1213" ht="21" customHeight="1">
      <c r="A1213" s="3">
        <v>46203</v>
      </c>
      <c r="B1213" t="inlineStr" s="4">
        <is>
          <t>星期二</t>
        </is>
      </c>
      <c r="C1213" t="inlineStr" s="4">
        <is>
          <t>其他</t>
        </is>
      </c>
      <c r="D1213" t="inlineStr" s="4">
        <is>
          <t>其他</t>
        </is>
      </c>
      <c r="E1213" s="5"/>
      <c r="F1213" s="6"/>
      <c r="G1213" s="6"/>
      <c r="H1213" s="6">
        <f>IF(AND(F1213="",G1213=""),"",G1213-F1213)</f>
      </c>
      <c r="I1213" s="4"/>
      <c r="J1213" s="5"/>
    </row>
    <row r="1214" ht="21" customHeight="1">
      <c r="A1214" s="3">
        <v>46203</v>
      </c>
      <c r="B1214" t="inlineStr" s="4">
        <is>
          <t>星期二</t>
        </is>
      </c>
      <c r="C1214" t="inlineStr" s="4">
        <is>
          <t>其他</t>
        </is>
      </c>
      <c r="D1214" t="inlineStr" s="4">
        <is>
          <t>其他</t>
        </is>
      </c>
      <c r="E1214" s="5"/>
      <c r="F1214" s="6"/>
      <c r="G1214" s="6"/>
      <c r="H1214" s="6">
        <f>IF(AND(F1214="",G1214=""),"",G1214-F1214)</f>
      </c>
      <c r="I1214" s="4"/>
      <c r="J1214" s="5"/>
    </row>
    <row r="1215" ht="21" customHeight="1">
      <c r="A1215" s="3">
        <v>46204</v>
      </c>
      <c r="B1215" t="inlineStr" s="4">
        <is>
          <t>星期三</t>
        </is>
      </c>
      <c r="C1215" t="inlineStr" s="4">
        <is>
          <t>餐饮</t>
        </is>
      </c>
      <c r="D1215" t="inlineStr" s="4">
        <is>
          <t>早餐</t>
        </is>
      </c>
      <c r="E1215" s="5"/>
      <c r="F1215" s="6"/>
      <c r="G1215" s="6"/>
      <c r="H1215" s="6">
        <f>IF(AND(F1215="",G1215=""),"",G1215-F1215)</f>
      </c>
      <c r="I1215" s="4"/>
      <c r="J1215" s="5"/>
    </row>
    <row r="1216" ht="21" customHeight="1">
      <c r="A1216" s="3">
        <v>46204</v>
      </c>
      <c r="B1216" t="inlineStr" s="4">
        <is>
          <t>星期三</t>
        </is>
      </c>
      <c r="C1216" t="inlineStr" s="4">
        <is>
          <t>餐饮</t>
        </is>
      </c>
      <c r="D1216" t="inlineStr" s="4">
        <is>
          <t>中餐</t>
        </is>
      </c>
      <c r="E1216" s="5"/>
      <c r="F1216" s="6"/>
      <c r="G1216" s="6"/>
      <c r="H1216" s="6">
        <f>IF(AND(F1216="",G1216=""),"",G1216-F1216)</f>
      </c>
      <c r="I1216" s="4"/>
      <c r="J1216" s="5"/>
    </row>
    <row r="1217" ht="21" customHeight="1">
      <c r="A1217" s="3">
        <v>46204</v>
      </c>
      <c r="B1217" t="inlineStr" s="4">
        <is>
          <t>星期三</t>
        </is>
      </c>
      <c r="C1217" t="inlineStr" s="4">
        <is>
          <t>餐饮</t>
        </is>
      </c>
      <c r="D1217" t="inlineStr" s="4">
        <is>
          <t>晚餐</t>
        </is>
      </c>
      <c r="E1217" s="5"/>
      <c r="F1217" s="6"/>
      <c r="G1217" s="6"/>
      <c r="H1217" s="6">
        <f>IF(AND(F1217="",G1217=""),"",G1217-F1217)</f>
      </c>
      <c r="I1217" s="4"/>
      <c r="J1217" s="5"/>
    </row>
    <row r="1218" ht="21" customHeight="1">
      <c r="A1218" s="3">
        <v>46204</v>
      </c>
      <c r="B1218" t="inlineStr" s="4">
        <is>
          <t>星期三</t>
        </is>
      </c>
      <c r="C1218" t="inlineStr" s="4">
        <is>
          <t>奶茶/咖啡</t>
        </is>
      </c>
      <c r="D1218" t="inlineStr" s="4">
        <is>
          <t>奶茶/咖啡</t>
        </is>
      </c>
      <c r="E1218" s="5"/>
      <c r="F1218" s="6"/>
      <c r="G1218" s="6"/>
      <c r="H1218" s="6">
        <f>IF(AND(F1218="",G1218=""),"",G1218-F1218)</f>
      </c>
      <c r="I1218" s="4"/>
      <c r="J1218" s="5"/>
    </row>
    <row r="1219" ht="21" customHeight="1">
      <c r="A1219" s="3">
        <v>46204</v>
      </c>
      <c r="B1219" t="inlineStr" s="4">
        <is>
          <t>星期三</t>
        </is>
      </c>
      <c r="C1219" t="inlineStr" s="4">
        <is>
          <t>其他</t>
        </is>
      </c>
      <c r="D1219" t="inlineStr" s="4">
        <is>
          <t>其他</t>
        </is>
      </c>
      <c r="E1219" s="5"/>
      <c r="F1219" s="6"/>
      <c r="G1219" s="6"/>
      <c r="H1219" s="6">
        <f>IF(AND(F1219="",G1219=""),"",G1219-F1219)</f>
      </c>
      <c r="I1219" s="4"/>
      <c r="J1219" s="5"/>
    </row>
    <row r="1220" ht="21" customHeight="1">
      <c r="A1220" s="3">
        <v>46204</v>
      </c>
      <c r="B1220" t="inlineStr" s="4">
        <is>
          <t>星期三</t>
        </is>
      </c>
      <c r="C1220" t="inlineStr" s="4">
        <is>
          <t>其他</t>
        </is>
      </c>
      <c r="D1220" t="inlineStr" s="4">
        <is>
          <t>其他</t>
        </is>
      </c>
      <c r="E1220" s="5"/>
      <c r="F1220" s="6"/>
      <c r="G1220" s="6"/>
      <c r="H1220" s="6">
        <f>IF(AND(F1220="",G1220=""),"",G1220-F1220)</f>
      </c>
      <c r="I1220" s="4"/>
      <c r="J1220" s="5"/>
    </row>
    <row r="1221" ht="23" customHeight="1">
      <c r="A1221" t="inlineStr" s="7">
        <is>
          <t>本周小计</t>
        </is>
      </c>
      <c r="B1221" s="7"/>
      <c r="C1221" s="7"/>
      <c r="D1221" s="7"/>
      <c r="E1221" s="7"/>
      <c r="F1221" s="8">
        <f>SUMIFS($F:$F,$A:$A,"&gt;="&amp;DATE(2026,6,25),$A:$A,"&lt;="&amp;DATE(2026,7,1))</f>
      </c>
      <c r="G1221" s="8">
        <f>SUMIFS($G:$G,$A:$A,"&gt;="&amp;DATE(2026,6,25),$A:$A,"&lt;="&amp;DATE(2026,7,1))</f>
      </c>
      <c r="H1221" s="8">
        <f>G1221-F1221</f>
      </c>
      <c r="I1221" s="7"/>
      <c r="J1221" s="7"/>
    </row>
    <row r="1222" ht="18" customHeight="1">
      <c r="A1222" s="9"/>
      <c r="B1222" s="9"/>
      <c r="C1222" s="9"/>
      <c r="D1222" s="9"/>
      <c r="E1222" s="9"/>
      <c r="F1222" s="9"/>
      <c r="G1222" s="9"/>
      <c r="H1222" s="9"/>
      <c r="I1222" s="9"/>
      <c r="J1222" s="9"/>
    </row>
    <row r="1223" ht="18" customHeight="1">
      <c r="A1223" s="9"/>
      <c r="B1223" s="9"/>
      <c r="C1223" s="9"/>
      <c r="D1223" s="9"/>
      <c r="E1223" s="9"/>
      <c r="F1223" s="9"/>
      <c r="G1223" s="9"/>
      <c r="H1223" s="9"/>
      <c r="I1223" s="9"/>
      <c r="J1223" s="9"/>
    </row>
    <row r="1224" ht="26" customHeight="1">
      <c r="A1224" t="inlineStr" s="2">
        <is>
          <t>2026年7月｜第一周（7月2日 - 7月8日）</t>
        </is>
      </c>
      <c r="B1224" s="2"/>
      <c r="C1224" s="2"/>
      <c r="D1224" s="2"/>
      <c r="E1224" s="2"/>
      <c r="F1224" s="2"/>
      <c r="G1224" s="2"/>
      <c r="H1224" s="2"/>
      <c r="I1224" s="2"/>
      <c r="J1224" s="2"/>
    </row>
    <row r="1225" ht="22" customHeight="1">
      <c r="A1225" t="inlineStr" s="1">
        <is>
          <t>日期</t>
        </is>
      </c>
      <c r="B1225" t="inlineStr" s="1">
        <is>
          <t>星期</t>
        </is>
      </c>
      <c r="C1225" t="inlineStr" s="1">
        <is>
          <t>分类</t>
        </is>
      </c>
      <c r="D1225" t="inlineStr" s="1">
        <is>
          <t>事项</t>
        </is>
      </c>
      <c r="E1225" t="inlineStr" s="1">
        <is>
          <t>详情</t>
        </is>
      </c>
      <c r="F1225" t="inlineStr" s="1">
        <is>
          <t>支出金额</t>
        </is>
      </c>
      <c r="G1225" t="inlineStr" s="1">
        <is>
          <t>收入金额</t>
        </is>
      </c>
      <c r="H1225" t="inlineStr" s="1">
        <is>
          <t>当笔净额</t>
        </is>
      </c>
      <c r="I1225" t="inlineStr" s="1">
        <is>
          <t>支付方式</t>
        </is>
      </c>
      <c r="J1225" t="inlineStr" s="1">
        <is>
          <t>备注</t>
        </is>
      </c>
    </row>
    <row r="1226" ht="21" customHeight="1">
      <c r="A1226" s="3">
        <v>46205</v>
      </c>
      <c r="B1226" t="inlineStr" s="4">
        <is>
          <t>星期四</t>
        </is>
      </c>
      <c r="C1226" t="inlineStr" s="4">
        <is>
          <t>餐饮</t>
        </is>
      </c>
      <c r="D1226" t="inlineStr" s="4">
        <is>
          <t>早餐</t>
        </is>
      </c>
      <c r="E1226" s="5"/>
      <c r="F1226" s="6"/>
      <c r="G1226" s="6"/>
      <c r="H1226" s="6">
        <f>IF(AND(F1226="",G1226=""),"",G1226-F1226)</f>
      </c>
      <c r="I1226" s="4"/>
      <c r="J1226" s="5"/>
    </row>
    <row r="1227" ht="21" customHeight="1">
      <c r="A1227" s="3">
        <v>46205</v>
      </c>
      <c r="B1227" t="inlineStr" s="4">
        <is>
          <t>星期四</t>
        </is>
      </c>
      <c r="C1227" t="inlineStr" s="4">
        <is>
          <t>餐饮</t>
        </is>
      </c>
      <c r="D1227" t="inlineStr" s="4">
        <is>
          <t>中餐</t>
        </is>
      </c>
      <c r="E1227" s="5"/>
      <c r="F1227" s="6"/>
      <c r="G1227" s="6"/>
      <c r="H1227" s="6">
        <f>IF(AND(F1227="",G1227=""),"",G1227-F1227)</f>
      </c>
      <c r="I1227" s="4"/>
      <c r="J1227" s="5"/>
    </row>
    <row r="1228" ht="21" customHeight="1">
      <c r="A1228" s="3">
        <v>46205</v>
      </c>
      <c r="B1228" t="inlineStr" s="4">
        <is>
          <t>星期四</t>
        </is>
      </c>
      <c r="C1228" t="inlineStr" s="4">
        <is>
          <t>餐饮</t>
        </is>
      </c>
      <c r="D1228" t="inlineStr" s="4">
        <is>
          <t>晚餐</t>
        </is>
      </c>
      <c r="E1228" s="5"/>
      <c r="F1228" s="6"/>
      <c r="G1228" s="6"/>
      <c r="H1228" s="6">
        <f>IF(AND(F1228="",G1228=""),"",G1228-F1228)</f>
      </c>
      <c r="I1228" s="4"/>
      <c r="J1228" s="5"/>
    </row>
    <row r="1229" ht="21" customHeight="1">
      <c r="A1229" s="3">
        <v>46205</v>
      </c>
      <c r="B1229" t="inlineStr" s="4">
        <is>
          <t>星期四</t>
        </is>
      </c>
      <c r="C1229" t="inlineStr" s="4">
        <is>
          <t>奶茶/咖啡</t>
        </is>
      </c>
      <c r="D1229" t="inlineStr" s="4">
        <is>
          <t>奶茶/咖啡</t>
        </is>
      </c>
      <c r="E1229" s="5"/>
      <c r="F1229" s="6"/>
      <c r="G1229" s="6"/>
      <c r="H1229" s="6">
        <f>IF(AND(F1229="",G1229=""),"",G1229-F1229)</f>
      </c>
      <c r="I1229" s="4"/>
      <c r="J1229" s="5"/>
    </row>
    <row r="1230" ht="21" customHeight="1">
      <c r="A1230" s="3">
        <v>46205</v>
      </c>
      <c r="B1230" t="inlineStr" s="4">
        <is>
          <t>星期四</t>
        </is>
      </c>
      <c r="C1230" t="inlineStr" s="4">
        <is>
          <t>其他</t>
        </is>
      </c>
      <c r="D1230" t="inlineStr" s="4">
        <is>
          <t>其他</t>
        </is>
      </c>
      <c r="E1230" s="5"/>
      <c r="F1230" s="6"/>
      <c r="G1230" s="6"/>
      <c r="H1230" s="6">
        <f>IF(AND(F1230="",G1230=""),"",G1230-F1230)</f>
      </c>
      <c r="I1230" s="4"/>
      <c r="J1230" s="5"/>
    </row>
    <row r="1231" ht="21" customHeight="1">
      <c r="A1231" s="3">
        <v>46205</v>
      </c>
      <c r="B1231" t="inlineStr" s="4">
        <is>
          <t>星期四</t>
        </is>
      </c>
      <c r="C1231" t="inlineStr" s="4">
        <is>
          <t>其他</t>
        </is>
      </c>
      <c r="D1231" t="inlineStr" s="4">
        <is>
          <t>其他</t>
        </is>
      </c>
      <c r="E1231" s="5"/>
      <c r="F1231" s="6"/>
      <c r="G1231" s="6"/>
      <c r="H1231" s="6">
        <f>IF(AND(F1231="",G1231=""),"",G1231-F1231)</f>
      </c>
      <c r="I1231" s="4"/>
      <c r="J1231" s="5"/>
    </row>
    <row r="1232" ht="21" customHeight="1">
      <c r="A1232" s="3">
        <v>46206</v>
      </c>
      <c r="B1232" t="inlineStr" s="4">
        <is>
          <t>星期五</t>
        </is>
      </c>
      <c r="C1232" t="inlineStr" s="4">
        <is>
          <t>餐饮</t>
        </is>
      </c>
      <c r="D1232" t="inlineStr" s="4">
        <is>
          <t>早餐</t>
        </is>
      </c>
      <c r="E1232" s="5"/>
      <c r="F1232" s="6"/>
      <c r="G1232" s="6"/>
      <c r="H1232" s="6">
        <f>IF(AND(F1232="",G1232=""),"",G1232-F1232)</f>
      </c>
      <c r="I1232" s="4"/>
      <c r="J1232" s="5"/>
    </row>
    <row r="1233" ht="21" customHeight="1">
      <c r="A1233" s="3">
        <v>46206</v>
      </c>
      <c r="B1233" t="inlineStr" s="4">
        <is>
          <t>星期五</t>
        </is>
      </c>
      <c r="C1233" t="inlineStr" s="4">
        <is>
          <t>餐饮</t>
        </is>
      </c>
      <c r="D1233" t="inlineStr" s="4">
        <is>
          <t>中餐</t>
        </is>
      </c>
      <c r="E1233" s="5"/>
      <c r="F1233" s="6"/>
      <c r="G1233" s="6"/>
      <c r="H1233" s="6">
        <f>IF(AND(F1233="",G1233=""),"",G1233-F1233)</f>
      </c>
      <c r="I1233" s="4"/>
      <c r="J1233" s="5"/>
    </row>
    <row r="1234" ht="21" customHeight="1">
      <c r="A1234" s="3">
        <v>46206</v>
      </c>
      <c r="B1234" t="inlineStr" s="4">
        <is>
          <t>星期五</t>
        </is>
      </c>
      <c r="C1234" t="inlineStr" s="4">
        <is>
          <t>餐饮</t>
        </is>
      </c>
      <c r="D1234" t="inlineStr" s="4">
        <is>
          <t>晚餐</t>
        </is>
      </c>
      <c r="E1234" s="5"/>
      <c r="F1234" s="6"/>
      <c r="G1234" s="6"/>
      <c r="H1234" s="6">
        <f>IF(AND(F1234="",G1234=""),"",G1234-F1234)</f>
      </c>
      <c r="I1234" s="4"/>
      <c r="J1234" s="5"/>
    </row>
    <row r="1235" ht="21" customHeight="1">
      <c r="A1235" s="3">
        <v>46206</v>
      </c>
      <c r="B1235" t="inlineStr" s="4">
        <is>
          <t>星期五</t>
        </is>
      </c>
      <c r="C1235" t="inlineStr" s="4">
        <is>
          <t>奶茶/咖啡</t>
        </is>
      </c>
      <c r="D1235" t="inlineStr" s="4">
        <is>
          <t>奶茶/咖啡</t>
        </is>
      </c>
      <c r="E1235" s="5"/>
      <c r="F1235" s="6"/>
      <c r="G1235" s="6"/>
      <c r="H1235" s="6">
        <f>IF(AND(F1235="",G1235=""),"",G1235-F1235)</f>
      </c>
      <c r="I1235" s="4"/>
      <c r="J1235" s="5"/>
    </row>
    <row r="1236" ht="21" customHeight="1">
      <c r="A1236" s="3">
        <v>46206</v>
      </c>
      <c r="B1236" t="inlineStr" s="4">
        <is>
          <t>星期五</t>
        </is>
      </c>
      <c r="C1236" t="inlineStr" s="4">
        <is>
          <t>其他</t>
        </is>
      </c>
      <c r="D1236" t="inlineStr" s="4">
        <is>
          <t>其他</t>
        </is>
      </c>
      <c r="E1236" s="5"/>
      <c r="F1236" s="6"/>
      <c r="G1236" s="6"/>
      <c r="H1236" s="6">
        <f>IF(AND(F1236="",G1236=""),"",G1236-F1236)</f>
      </c>
      <c r="I1236" s="4"/>
      <c r="J1236" s="5"/>
    </row>
    <row r="1237" ht="21" customHeight="1">
      <c r="A1237" s="3">
        <v>46206</v>
      </c>
      <c r="B1237" t="inlineStr" s="4">
        <is>
          <t>星期五</t>
        </is>
      </c>
      <c r="C1237" t="inlineStr" s="4">
        <is>
          <t>其他</t>
        </is>
      </c>
      <c r="D1237" t="inlineStr" s="4">
        <is>
          <t>其他</t>
        </is>
      </c>
      <c r="E1237" s="5"/>
      <c r="F1237" s="6"/>
      <c r="G1237" s="6"/>
      <c r="H1237" s="6">
        <f>IF(AND(F1237="",G1237=""),"",G1237-F1237)</f>
      </c>
      <c r="I1237" s="4"/>
      <c r="J1237" s="5"/>
    </row>
    <row r="1238" ht="21" customHeight="1">
      <c r="A1238" s="3">
        <v>46207</v>
      </c>
      <c r="B1238" t="inlineStr" s="4">
        <is>
          <t>星期六</t>
        </is>
      </c>
      <c r="C1238" t="inlineStr" s="4">
        <is>
          <t>餐饮</t>
        </is>
      </c>
      <c r="D1238" t="inlineStr" s="4">
        <is>
          <t>早餐</t>
        </is>
      </c>
      <c r="E1238" s="5"/>
      <c r="F1238" s="6"/>
      <c r="G1238" s="6"/>
      <c r="H1238" s="6">
        <f>IF(AND(F1238="",G1238=""),"",G1238-F1238)</f>
      </c>
      <c r="I1238" s="4"/>
      <c r="J1238" s="5"/>
    </row>
    <row r="1239" ht="21" customHeight="1">
      <c r="A1239" s="3">
        <v>46207</v>
      </c>
      <c r="B1239" t="inlineStr" s="4">
        <is>
          <t>星期六</t>
        </is>
      </c>
      <c r="C1239" t="inlineStr" s="4">
        <is>
          <t>餐饮</t>
        </is>
      </c>
      <c r="D1239" t="inlineStr" s="4">
        <is>
          <t>中餐</t>
        </is>
      </c>
      <c r="E1239" s="5"/>
      <c r="F1239" s="6"/>
      <c r="G1239" s="6"/>
      <c r="H1239" s="6">
        <f>IF(AND(F1239="",G1239=""),"",G1239-F1239)</f>
      </c>
      <c r="I1239" s="4"/>
      <c r="J1239" s="5"/>
    </row>
    <row r="1240" ht="21" customHeight="1">
      <c r="A1240" s="3">
        <v>46207</v>
      </c>
      <c r="B1240" t="inlineStr" s="4">
        <is>
          <t>星期六</t>
        </is>
      </c>
      <c r="C1240" t="inlineStr" s="4">
        <is>
          <t>餐饮</t>
        </is>
      </c>
      <c r="D1240" t="inlineStr" s="4">
        <is>
          <t>晚餐</t>
        </is>
      </c>
      <c r="E1240" s="5"/>
      <c r="F1240" s="6"/>
      <c r="G1240" s="6"/>
      <c r="H1240" s="6">
        <f>IF(AND(F1240="",G1240=""),"",G1240-F1240)</f>
      </c>
      <c r="I1240" s="4"/>
      <c r="J1240" s="5"/>
    </row>
    <row r="1241" ht="21" customHeight="1">
      <c r="A1241" s="3">
        <v>46207</v>
      </c>
      <c r="B1241" t="inlineStr" s="4">
        <is>
          <t>星期六</t>
        </is>
      </c>
      <c r="C1241" t="inlineStr" s="4">
        <is>
          <t>奶茶/咖啡</t>
        </is>
      </c>
      <c r="D1241" t="inlineStr" s="4">
        <is>
          <t>奶茶/咖啡</t>
        </is>
      </c>
      <c r="E1241" s="5"/>
      <c r="F1241" s="6"/>
      <c r="G1241" s="6"/>
      <c r="H1241" s="6">
        <f>IF(AND(F1241="",G1241=""),"",G1241-F1241)</f>
      </c>
      <c r="I1241" s="4"/>
      <c r="J1241" s="5"/>
    </row>
    <row r="1242" ht="21" customHeight="1">
      <c r="A1242" s="3">
        <v>46207</v>
      </c>
      <c r="B1242" t="inlineStr" s="4">
        <is>
          <t>星期六</t>
        </is>
      </c>
      <c r="C1242" t="inlineStr" s="4">
        <is>
          <t>其他</t>
        </is>
      </c>
      <c r="D1242" t="inlineStr" s="4">
        <is>
          <t>其他</t>
        </is>
      </c>
      <c r="E1242" s="5"/>
      <c r="F1242" s="6"/>
      <c r="G1242" s="6"/>
      <c r="H1242" s="6">
        <f>IF(AND(F1242="",G1242=""),"",G1242-F1242)</f>
      </c>
      <c r="I1242" s="4"/>
      <c r="J1242" s="5"/>
    </row>
    <row r="1243" ht="21" customHeight="1">
      <c r="A1243" s="3">
        <v>46207</v>
      </c>
      <c r="B1243" t="inlineStr" s="4">
        <is>
          <t>星期六</t>
        </is>
      </c>
      <c r="C1243" t="inlineStr" s="4">
        <is>
          <t>其他</t>
        </is>
      </c>
      <c r="D1243" t="inlineStr" s="4">
        <is>
          <t>其他</t>
        </is>
      </c>
      <c r="E1243" s="5"/>
      <c r="F1243" s="6"/>
      <c r="G1243" s="6"/>
      <c r="H1243" s="6">
        <f>IF(AND(F1243="",G1243=""),"",G1243-F1243)</f>
      </c>
      <c r="I1243" s="4"/>
      <c r="J1243" s="5"/>
    </row>
    <row r="1244" ht="21" customHeight="1">
      <c r="A1244" s="3">
        <v>46208</v>
      </c>
      <c r="B1244" t="inlineStr" s="4">
        <is>
          <t>星期日</t>
        </is>
      </c>
      <c r="C1244" t="inlineStr" s="4">
        <is>
          <t>餐饮</t>
        </is>
      </c>
      <c r="D1244" t="inlineStr" s="4">
        <is>
          <t>早餐</t>
        </is>
      </c>
      <c r="E1244" s="5"/>
      <c r="F1244" s="6"/>
      <c r="G1244" s="6"/>
      <c r="H1244" s="6">
        <f>IF(AND(F1244="",G1244=""),"",G1244-F1244)</f>
      </c>
      <c r="I1244" s="4"/>
      <c r="J1244" s="5"/>
    </row>
    <row r="1245" ht="21" customHeight="1">
      <c r="A1245" s="3">
        <v>46208</v>
      </c>
      <c r="B1245" t="inlineStr" s="4">
        <is>
          <t>星期日</t>
        </is>
      </c>
      <c r="C1245" t="inlineStr" s="4">
        <is>
          <t>餐饮</t>
        </is>
      </c>
      <c r="D1245" t="inlineStr" s="4">
        <is>
          <t>中餐</t>
        </is>
      </c>
      <c r="E1245" s="5"/>
      <c r="F1245" s="6"/>
      <c r="G1245" s="6"/>
      <c r="H1245" s="6">
        <f>IF(AND(F1245="",G1245=""),"",G1245-F1245)</f>
      </c>
      <c r="I1245" s="4"/>
      <c r="J1245" s="5"/>
    </row>
    <row r="1246" ht="21" customHeight="1">
      <c r="A1246" s="3">
        <v>46208</v>
      </c>
      <c r="B1246" t="inlineStr" s="4">
        <is>
          <t>星期日</t>
        </is>
      </c>
      <c r="C1246" t="inlineStr" s="4">
        <is>
          <t>餐饮</t>
        </is>
      </c>
      <c r="D1246" t="inlineStr" s="4">
        <is>
          <t>晚餐</t>
        </is>
      </c>
      <c r="E1246" s="5"/>
      <c r="F1246" s="6"/>
      <c r="G1246" s="6"/>
      <c r="H1246" s="6">
        <f>IF(AND(F1246="",G1246=""),"",G1246-F1246)</f>
      </c>
      <c r="I1246" s="4"/>
      <c r="J1246" s="5"/>
    </row>
    <row r="1247" ht="21" customHeight="1">
      <c r="A1247" s="3">
        <v>46208</v>
      </c>
      <c r="B1247" t="inlineStr" s="4">
        <is>
          <t>星期日</t>
        </is>
      </c>
      <c r="C1247" t="inlineStr" s="4">
        <is>
          <t>奶茶/咖啡</t>
        </is>
      </c>
      <c r="D1247" t="inlineStr" s="4">
        <is>
          <t>奶茶/咖啡</t>
        </is>
      </c>
      <c r="E1247" s="5"/>
      <c r="F1247" s="6"/>
      <c r="G1247" s="6"/>
      <c r="H1247" s="6">
        <f>IF(AND(F1247="",G1247=""),"",G1247-F1247)</f>
      </c>
      <c r="I1247" s="4"/>
      <c r="J1247" s="5"/>
    </row>
    <row r="1248" ht="21" customHeight="1">
      <c r="A1248" s="3">
        <v>46208</v>
      </c>
      <c r="B1248" t="inlineStr" s="4">
        <is>
          <t>星期日</t>
        </is>
      </c>
      <c r="C1248" t="inlineStr" s="4">
        <is>
          <t>其他</t>
        </is>
      </c>
      <c r="D1248" t="inlineStr" s="4">
        <is>
          <t>其他</t>
        </is>
      </c>
      <c r="E1248" s="5"/>
      <c r="F1248" s="6"/>
      <c r="G1248" s="6"/>
      <c r="H1248" s="6">
        <f>IF(AND(F1248="",G1248=""),"",G1248-F1248)</f>
      </c>
      <c r="I1248" s="4"/>
      <c r="J1248" s="5"/>
    </row>
    <row r="1249" ht="21" customHeight="1">
      <c r="A1249" s="3">
        <v>46208</v>
      </c>
      <c r="B1249" t="inlineStr" s="4">
        <is>
          <t>星期日</t>
        </is>
      </c>
      <c r="C1249" t="inlineStr" s="4">
        <is>
          <t>其他</t>
        </is>
      </c>
      <c r="D1249" t="inlineStr" s="4">
        <is>
          <t>其他</t>
        </is>
      </c>
      <c r="E1249" s="5"/>
      <c r="F1249" s="6"/>
      <c r="G1249" s="6"/>
      <c r="H1249" s="6">
        <f>IF(AND(F1249="",G1249=""),"",G1249-F1249)</f>
      </c>
      <c r="I1249" s="4"/>
      <c r="J1249" s="5"/>
    </row>
    <row r="1250" ht="21" customHeight="1">
      <c r="A1250" s="3">
        <v>46209</v>
      </c>
      <c r="B1250" t="inlineStr" s="4">
        <is>
          <t>星期一</t>
        </is>
      </c>
      <c r="C1250" t="inlineStr" s="4">
        <is>
          <t>餐饮</t>
        </is>
      </c>
      <c r="D1250" t="inlineStr" s="4">
        <is>
          <t>早餐</t>
        </is>
      </c>
      <c r="E1250" s="5"/>
      <c r="F1250" s="6"/>
      <c r="G1250" s="6"/>
      <c r="H1250" s="6">
        <f>IF(AND(F1250="",G1250=""),"",G1250-F1250)</f>
      </c>
      <c r="I1250" s="4"/>
      <c r="J1250" s="5"/>
    </row>
    <row r="1251" ht="21" customHeight="1">
      <c r="A1251" s="3">
        <v>46209</v>
      </c>
      <c r="B1251" t="inlineStr" s="4">
        <is>
          <t>星期一</t>
        </is>
      </c>
      <c r="C1251" t="inlineStr" s="4">
        <is>
          <t>餐饮</t>
        </is>
      </c>
      <c r="D1251" t="inlineStr" s="4">
        <is>
          <t>中餐</t>
        </is>
      </c>
      <c r="E1251" s="5"/>
      <c r="F1251" s="6"/>
      <c r="G1251" s="6"/>
      <c r="H1251" s="6">
        <f>IF(AND(F1251="",G1251=""),"",G1251-F1251)</f>
      </c>
      <c r="I1251" s="4"/>
      <c r="J1251" s="5"/>
    </row>
    <row r="1252" ht="21" customHeight="1">
      <c r="A1252" s="3">
        <v>46209</v>
      </c>
      <c r="B1252" t="inlineStr" s="4">
        <is>
          <t>星期一</t>
        </is>
      </c>
      <c r="C1252" t="inlineStr" s="4">
        <is>
          <t>餐饮</t>
        </is>
      </c>
      <c r="D1252" t="inlineStr" s="4">
        <is>
          <t>晚餐</t>
        </is>
      </c>
      <c r="E1252" s="5"/>
      <c r="F1252" s="6"/>
      <c r="G1252" s="6"/>
      <c r="H1252" s="6">
        <f>IF(AND(F1252="",G1252=""),"",G1252-F1252)</f>
      </c>
      <c r="I1252" s="4"/>
      <c r="J1252" s="5"/>
    </row>
    <row r="1253" ht="21" customHeight="1">
      <c r="A1253" s="3">
        <v>46209</v>
      </c>
      <c r="B1253" t="inlineStr" s="4">
        <is>
          <t>星期一</t>
        </is>
      </c>
      <c r="C1253" t="inlineStr" s="4">
        <is>
          <t>奶茶/咖啡</t>
        </is>
      </c>
      <c r="D1253" t="inlineStr" s="4">
        <is>
          <t>奶茶/咖啡</t>
        </is>
      </c>
      <c r="E1253" s="5"/>
      <c r="F1253" s="6"/>
      <c r="G1253" s="6"/>
      <c r="H1253" s="6">
        <f>IF(AND(F1253="",G1253=""),"",G1253-F1253)</f>
      </c>
      <c r="I1253" s="4"/>
      <c r="J1253" s="5"/>
    </row>
    <row r="1254" ht="21" customHeight="1">
      <c r="A1254" s="3">
        <v>46209</v>
      </c>
      <c r="B1254" t="inlineStr" s="4">
        <is>
          <t>星期一</t>
        </is>
      </c>
      <c r="C1254" t="inlineStr" s="4">
        <is>
          <t>其他</t>
        </is>
      </c>
      <c r="D1254" t="inlineStr" s="4">
        <is>
          <t>其他</t>
        </is>
      </c>
      <c r="E1254" s="5"/>
      <c r="F1254" s="6"/>
      <c r="G1254" s="6"/>
      <c r="H1254" s="6">
        <f>IF(AND(F1254="",G1254=""),"",G1254-F1254)</f>
      </c>
      <c r="I1254" s="4"/>
      <c r="J1254" s="5"/>
    </row>
    <row r="1255" ht="21" customHeight="1">
      <c r="A1255" s="3">
        <v>46209</v>
      </c>
      <c r="B1255" t="inlineStr" s="4">
        <is>
          <t>星期一</t>
        </is>
      </c>
      <c r="C1255" t="inlineStr" s="4">
        <is>
          <t>其他</t>
        </is>
      </c>
      <c r="D1255" t="inlineStr" s="4">
        <is>
          <t>其他</t>
        </is>
      </c>
      <c r="E1255" s="5"/>
      <c r="F1255" s="6"/>
      <c r="G1255" s="6"/>
      <c r="H1255" s="6">
        <f>IF(AND(F1255="",G1255=""),"",G1255-F1255)</f>
      </c>
      <c r="I1255" s="4"/>
      <c r="J1255" s="5"/>
    </row>
    <row r="1256" ht="21" customHeight="1">
      <c r="A1256" s="3">
        <v>46210</v>
      </c>
      <c r="B1256" t="inlineStr" s="4">
        <is>
          <t>星期二</t>
        </is>
      </c>
      <c r="C1256" t="inlineStr" s="4">
        <is>
          <t>餐饮</t>
        </is>
      </c>
      <c r="D1256" t="inlineStr" s="4">
        <is>
          <t>早餐</t>
        </is>
      </c>
      <c r="E1256" s="5"/>
      <c r="F1256" s="6"/>
      <c r="G1256" s="6"/>
      <c r="H1256" s="6">
        <f>IF(AND(F1256="",G1256=""),"",G1256-F1256)</f>
      </c>
      <c r="I1256" s="4"/>
      <c r="J1256" s="5"/>
    </row>
    <row r="1257" ht="21" customHeight="1">
      <c r="A1257" s="3">
        <v>46210</v>
      </c>
      <c r="B1257" t="inlineStr" s="4">
        <is>
          <t>星期二</t>
        </is>
      </c>
      <c r="C1257" t="inlineStr" s="4">
        <is>
          <t>餐饮</t>
        </is>
      </c>
      <c r="D1257" t="inlineStr" s="4">
        <is>
          <t>中餐</t>
        </is>
      </c>
      <c r="E1257" s="5"/>
      <c r="F1257" s="6"/>
      <c r="G1257" s="6"/>
      <c r="H1257" s="6">
        <f>IF(AND(F1257="",G1257=""),"",G1257-F1257)</f>
      </c>
      <c r="I1257" s="4"/>
      <c r="J1257" s="5"/>
    </row>
    <row r="1258" ht="21" customHeight="1">
      <c r="A1258" s="3">
        <v>46210</v>
      </c>
      <c r="B1258" t="inlineStr" s="4">
        <is>
          <t>星期二</t>
        </is>
      </c>
      <c r="C1258" t="inlineStr" s="4">
        <is>
          <t>餐饮</t>
        </is>
      </c>
      <c r="D1258" t="inlineStr" s="4">
        <is>
          <t>晚餐</t>
        </is>
      </c>
      <c r="E1258" s="5"/>
      <c r="F1258" s="6"/>
      <c r="G1258" s="6"/>
      <c r="H1258" s="6">
        <f>IF(AND(F1258="",G1258=""),"",G1258-F1258)</f>
      </c>
      <c r="I1258" s="4"/>
      <c r="J1258" s="5"/>
    </row>
    <row r="1259" ht="21" customHeight="1">
      <c r="A1259" s="3">
        <v>46210</v>
      </c>
      <c r="B1259" t="inlineStr" s="4">
        <is>
          <t>星期二</t>
        </is>
      </c>
      <c r="C1259" t="inlineStr" s="4">
        <is>
          <t>奶茶/咖啡</t>
        </is>
      </c>
      <c r="D1259" t="inlineStr" s="4">
        <is>
          <t>奶茶/咖啡</t>
        </is>
      </c>
      <c r="E1259" s="5"/>
      <c r="F1259" s="6"/>
      <c r="G1259" s="6"/>
      <c r="H1259" s="6">
        <f>IF(AND(F1259="",G1259=""),"",G1259-F1259)</f>
      </c>
      <c r="I1259" s="4"/>
      <c r="J1259" s="5"/>
    </row>
    <row r="1260" ht="21" customHeight="1">
      <c r="A1260" s="3">
        <v>46210</v>
      </c>
      <c r="B1260" t="inlineStr" s="4">
        <is>
          <t>星期二</t>
        </is>
      </c>
      <c r="C1260" t="inlineStr" s="4">
        <is>
          <t>其他</t>
        </is>
      </c>
      <c r="D1260" t="inlineStr" s="4">
        <is>
          <t>其他</t>
        </is>
      </c>
      <c r="E1260" s="5"/>
      <c r="F1260" s="6"/>
      <c r="G1260" s="6"/>
      <c r="H1260" s="6">
        <f>IF(AND(F1260="",G1260=""),"",G1260-F1260)</f>
      </c>
      <c r="I1260" s="4"/>
      <c r="J1260" s="5"/>
    </row>
    <row r="1261" ht="21" customHeight="1">
      <c r="A1261" s="3">
        <v>46210</v>
      </c>
      <c r="B1261" t="inlineStr" s="4">
        <is>
          <t>星期二</t>
        </is>
      </c>
      <c r="C1261" t="inlineStr" s="4">
        <is>
          <t>其他</t>
        </is>
      </c>
      <c r="D1261" t="inlineStr" s="4">
        <is>
          <t>其他</t>
        </is>
      </c>
      <c r="E1261" s="5"/>
      <c r="F1261" s="6"/>
      <c r="G1261" s="6"/>
      <c r="H1261" s="6">
        <f>IF(AND(F1261="",G1261=""),"",G1261-F1261)</f>
      </c>
      <c r="I1261" s="4"/>
      <c r="J1261" s="5"/>
    </row>
    <row r="1262" ht="21" customHeight="1">
      <c r="A1262" s="3">
        <v>46211</v>
      </c>
      <c r="B1262" t="inlineStr" s="4">
        <is>
          <t>星期三</t>
        </is>
      </c>
      <c r="C1262" t="inlineStr" s="4">
        <is>
          <t>餐饮</t>
        </is>
      </c>
      <c r="D1262" t="inlineStr" s="4">
        <is>
          <t>早餐</t>
        </is>
      </c>
      <c r="E1262" s="5"/>
      <c r="F1262" s="6"/>
      <c r="G1262" s="6"/>
      <c r="H1262" s="6">
        <f>IF(AND(F1262="",G1262=""),"",G1262-F1262)</f>
      </c>
      <c r="I1262" s="4"/>
      <c r="J1262" s="5"/>
    </row>
    <row r="1263" ht="21" customHeight="1">
      <c r="A1263" s="3">
        <v>46211</v>
      </c>
      <c r="B1263" t="inlineStr" s="4">
        <is>
          <t>星期三</t>
        </is>
      </c>
      <c r="C1263" t="inlineStr" s="4">
        <is>
          <t>餐饮</t>
        </is>
      </c>
      <c r="D1263" t="inlineStr" s="4">
        <is>
          <t>中餐</t>
        </is>
      </c>
      <c r="E1263" s="5"/>
      <c r="F1263" s="6"/>
      <c r="G1263" s="6"/>
      <c r="H1263" s="6">
        <f>IF(AND(F1263="",G1263=""),"",G1263-F1263)</f>
      </c>
      <c r="I1263" s="4"/>
      <c r="J1263" s="5"/>
    </row>
    <row r="1264" ht="21" customHeight="1">
      <c r="A1264" s="3">
        <v>46211</v>
      </c>
      <c r="B1264" t="inlineStr" s="4">
        <is>
          <t>星期三</t>
        </is>
      </c>
      <c r="C1264" t="inlineStr" s="4">
        <is>
          <t>餐饮</t>
        </is>
      </c>
      <c r="D1264" t="inlineStr" s="4">
        <is>
          <t>晚餐</t>
        </is>
      </c>
      <c r="E1264" s="5"/>
      <c r="F1264" s="6"/>
      <c r="G1264" s="6"/>
      <c r="H1264" s="6">
        <f>IF(AND(F1264="",G1264=""),"",G1264-F1264)</f>
      </c>
      <c r="I1264" s="4"/>
      <c r="J1264" s="5"/>
    </row>
    <row r="1265" ht="21" customHeight="1">
      <c r="A1265" s="3">
        <v>46211</v>
      </c>
      <c r="B1265" t="inlineStr" s="4">
        <is>
          <t>星期三</t>
        </is>
      </c>
      <c r="C1265" t="inlineStr" s="4">
        <is>
          <t>奶茶/咖啡</t>
        </is>
      </c>
      <c r="D1265" t="inlineStr" s="4">
        <is>
          <t>奶茶/咖啡</t>
        </is>
      </c>
      <c r="E1265" s="5"/>
      <c r="F1265" s="6"/>
      <c r="G1265" s="6"/>
      <c r="H1265" s="6">
        <f>IF(AND(F1265="",G1265=""),"",G1265-F1265)</f>
      </c>
      <c r="I1265" s="4"/>
      <c r="J1265" s="5"/>
    </row>
    <row r="1266" ht="21" customHeight="1">
      <c r="A1266" s="3">
        <v>46211</v>
      </c>
      <c r="B1266" t="inlineStr" s="4">
        <is>
          <t>星期三</t>
        </is>
      </c>
      <c r="C1266" t="inlineStr" s="4">
        <is>
          <t>其他</t>
        </is>
      </c>
      <c r="D1266" t="inlineStr" s="4">
        <is>
          <t>其他</t>
        </is>
      </c>
      <c r="E1266" s="5"/>
      <c r="F1266" s="6"/>
      <c r="G1266" s="6"/>
      <c r="H1266" s="6">
        <f>IF(AND(F1266="",G1266=""),"",G1266-F1266)</f>
      </c>
      <c r="I1266" s="4"/>
      <c r="J1266" s="5"/>
    </row>
    <row r="1267" ht="21" customHeight="1">
      <c r="A1267" s="3">
        <v>46211</v>
      </c>
      <c r="B1267" t="inlineStr" s="4">
        <is>
          <t>星期三</t>
        </is>
      </c>
      <c r="C1267" t="inlineStr" s="4">
        <is>
          <t>其他</t>
        </is>
      </c>
      <c r="D1267" t="inlineStr" s="4">
        <is>
          <t>其他</t>
        </is>
      </c>
      <c r="E1267" s="5"/>
      <c r="F1267" s="6"/>
      <c r="G1267" s="6"/>
      <c r="H1267" s="6">
        <f>IF(AND(F1267="",G1267=""),"",G1267-F1267)</f>
      </c>
      <c r="I1267" s="4"/>
      <c r="J1267" s="5"/>
    </row>
    <row r="1268" ht="23" customHeight="1">
      <c r="A1268" t="inlineStr" s="7">
        <is>
          <t>本周小计</t>
        </is>
      </c>
      <c r="B1268" s="7"/>
      <c r="C1268" s="7"/>
      <c r="D1268" s="7"/>
      <c r="E1268" s="7"/>
      <c r="F1268" s="8">
        <f>SUMIFS($F:$F,$A:$A,"&gt;="&amp;DATE(2026,7,2),$A:$A,"&lt;="&amp;DATE(2026,7,8))</f>
      </c>
      <c r="G1268" s="8">
        <f>SUMIFS($G:$G,$A:$A,"&gt;="&amp;DATE(2026,7,2),$A:$A,"&lt;="&amp;DATE(2026,7,8))</f>
      </c>
      <c r="H1268" s="8">
        <f>G1268-F1268</f>
      </c>
      <c r="I1268" s="7"/>
      <c r="J1268" s="7"/>
    </row>
    <row r="1269" ht="18" customHeight="1">
      <c r="A1269" s="9"/>
      <c r="B1269" s="9"/>
      <c r="C1269" s="9"/>
      <c r="D1269" s="9"/>
      <c r="E1269" s="9"/>
      <c r="F1269" s="9"/>
      <c r="G1269" s="9"/>
      <c r="H1269" s="9"/>
      <c r="I1269" s="9"/>
      <c r="J1269" s="9"/>
    </row>
    <row r="1270" ht="18" customHeight="1">
      <c r="A1270" s="9"/>
      <c r="B1270" s="9"/>
      <c r="C1270" s="9"/>
      <c r="D1270" s="9"/>
      <c r="E1270" s="9"/>
      <c r="F1270" s="9"/>
      <c r="G1270" s="9"/>
      <c r="H1270" s="9"/>
      <c r="I1270" s="9"/>
      <c r="J1270" s="9"/>
    </row>
    <row r="1271" ht="26" customHeight="1">
      <c r="A1271" t="inlineStr" s="2">
        <is>
          <t>2026年7月｜第二周（7月9日 - 7月15日）</t>
        </is>
      </c>
      <c r="B1271" s="2"/>
      <c r="C1271" s="2"/>
      <c r="D1271" s="2"/>
      <c r="E1271" s="2"/>
      <c r="F1271" s="2"/>
      <c r="G1271" s="2"/>
      <c r="H1271" s="2"/>
      <c r="I1271" s="2"/>
      <c r="J1271" s="2"/>
    </row>
    <row r="1272" ht="22" customHeight="1">
      <c r="A1272" t="inlineStr" s="1">
        <is>
          <t>日期</t>
        </is>
      </c>
      <c r="B1272" t="inlineStr" s="1">
        <is>
          <t>星期</t>
        </is>
      </c>
      <c r="C1272" t="inlineStr" s="1">
        <is>
          <t>分类</t>
        </is>
      </c>
      <c r="D1272" t="inlineStr" s="1">
        <is>
          <t>事项</t>
        </is>
      </c>
      <c r="E1272" t="inlineStr" s="1">
        <is>
          <t>详情</t>
        </is>
      </c>
      <c r="F1272" t="inlineStr" s="1">
        <is>
          <t>支出金额</t>
        </is>
      </c>
      <c r="G1272" t="inlineStr" s="1">
        <is>
          <t>收入金额</t>
        </is>
      </c>
      <c r="H1272" t="inlineStr" s="1">
        <is>
          <t>当笔净额</t>
        </is>
      </c>
      <c r="I1272" t="inlineStr" s="1">
        <is>
          <t>支付方式</t>
        </is>
      </c>
      <c r="J1272" t="inlineStr" s="1">
        <is>
          <t>备注</t>
        </is>
      </c>
    </row>
    <row r="1273" ht="21" customHeight="1">
      <c r="A1273" s="3">
        <v>46212</v>
      </c>
      <c r="B1273" t="inlineStr" s="4">
        <is>
          <t>星期四</t>
        </is>
      </c>
      <c r="C1273" t="inlineStr" s="4">
        <is>
          <t>餐饮</t>
        </is>
      </c>
      <c r="D1273" t="inlineStr" s="4">
        <is>
          <t>早餐</t>
        </is>
      </c>
      <c r="E1273" s="5"/>
      <c r="F1273" s="6"/>
      <c r="G1273" s="6"/>
      <c r="H1273" s="6">
        <f>IF(AND(F1273="",G1273=""),"",G1273-F1273)</f>
      </c>
      <c r="I1273" s="4"/>
      <c r="J1273" s="5"/>
    </row>
    <row r="1274" ht="21" customHeight="1">
      <c r="A1274" s="3">
        <v>46212</v>
      </c>
      <c r="B1274" t="inlineStr" s="4">
        <is>
          <t>星期四</t>
        </is>
      </c>
      <c r="C1274" t="inlineStr" s="4">
        <is>
          <t>餐饮</t>
        </is>
      </c>
      <c r="D1274" t="inlineStr" s="4">
        <is>
          <t>中餐</t>
        </is>
      </c>
      <c r="E1274" s="5"/>
      <c r="F1274" s="6"/>
      <c r="G1274" s="6"/>
      <c r="H1274" s="6">
        <f>IF(AND(F1274="",G1274=""),"",G1274-F1274)</f>
      </c>
      <c r="I1274" s="4"/>
      <c r="J1274" s="5"/>
    </row>
    <row r="1275" ht="21" customHeight="1">
      <c r="A1275" s="3">
        <v>46212</v>
      </c>
      <c r="B1275" t="inlineStr" s="4">
        <is>
          <t>星期四</t>
        </is>
      </c>
      <c r="C1275" t="inlineStr" s="4">
        <is>
          <t>餐饮</t>
        </is>
      </c>
      <c r="D1275" t="inlineStr" s="4">
        <is>
          <t>晚餐</t>
        </is>
      </c>
      <c r="E1275" s="5"/>
      <c r="F1275" s="6"/>
      <c r="G1275" s="6"/>
      <c r="H1275" s="6">
        <f>IF(AND(F1275="",G1275=""),"",G1275-F1275)</f>
      </c>
      <c r="I1275" s="4"/>
      <c r="J1275" s="5"/>
    </row>
    <row r="1276" ht="21" customHeight="1">
      <c r="A1276" s="3">
        <v>46212</v>
      </c>
      <c r="B1276" t="inlineStr" s="4">
        <is>
          <t>星期四</t>
        </is>
      </c>
      <c r="C1276" t="inlineStr" s="4">
        <is>
          <t>奶茶/咖啡</t>
        </is>
      </c>
      <c r="D1276" t="inlineStr" s="4">
        <is>
          <t>奶茶/咖啡</t>
        </is>
      </c>
      <c r="E1276" s="5"/>
      <c r="F1276" s="6"/>
      <c r="G1276" s="6"/>
      <c r="H1276" s="6">
        <f>IF(AND(F1276="",G1276=""),"",G1276-F1276)</f>
      </c>
      <c r="I1276" s="4"/>
      <c r="J1276" s="5"/>
    </row>
    <row r="1277" ht="21" customHeight="1">
      <c r="A1277" s="3">
        <v>46212</v>
      </c>
      <c r="B1277" t="inlineStr" s="4">
        <is>
          <t>星期四</t>
        </is>
      </c>
      <c r="C1277" t="inlineStr" s="4">
        <is>
          <t>其他</t>
        </is>
      </c>
      <c r="D1277" t="inlineStr" s="4">
        <is>
          <t>其他</t>
        </is>
      </c>
      <c r="E1277" s="5"/>
      <c r="F1277" s="6"/>
      <c r="G1277" s="6"/>
      <c r="H1277" s="6">
        <f>IF(AND(F1277="",G1277=""),"",G1277-F1277)</f>
      </c>
      <c r="I1277" s="4"/>
      <c r="J1277" s="5"/>
    </row>
    <row r="1278" ht="21" customHeight="1">
      <c r="A1278" s="3">
        <v>46212</v>
      </c>
      <c r="B1278" t="inlineStr" s="4">
        <is>
          <t>星期四</t>
        </is>
      </c>
      <c r="C1278" t="inlineStr" s="4">
        <is>
          <t>其他</t>
        </is>
      </c>
      <c r="D1278" t="inlineStr" s="4">
        <is>
          <t>其他</t>
        </is>
      </c>
      <c r="E1278" s="5"/>
      <c r="F1278" s="6"/>
      <c r="G1278" s="6"/>
      <c r="H1278" s="6">
        <f>IF(AND(F1278="",G1278=""),"",G1278-F1278)</f>
      </c>
      <c r="I1278" s="4"/>
      <c r="J1278" s="5"/>
    </row>
    <row r="1279" ht="21" customHeight="1">
      <c r="A1279" s="3">
        <v>46213</v>
      </c>
      <c r="B1279" t="inlineStr" s="4">
        <is>
          <t>星期五</t>
        </is>
      </c>
      <c r="C1279" t="inlineStr" s="4">
        <is>
          <t>餐饮</t>
        </is>
      </c>
      <c r="D1279" t="inlineStr" s="4">
        <is>
          <t>早餐</t>
        </is>
      </c>
      <c r="E1279" s="5"/>
      <c r="F1279" s="6"/>
      <c r="G1279" s="6"/>
      <c r="H1279" s="6">
        <f>IF(AND(F1279="",G1279=""),"",G1279-F1279)</f>
      </c>
      <c r="I1279" s="4"/>
      <c r="J1279" s="5"/>
    </row>
    <row r="1280" ht="21" customHeight="1">
      <c r="A1280" s="3">
        <v>46213</v>
      </c>
      <c r="B1280" t="inlineStr" s="4">
        <is>
          <t>星期五</t>
        </is>
      </c>
      <c r="C1280" t="inlineStr" s="4">
        <is>
          <t>餐饮</t>
        </is>
      </c>
      <c r="D1280" t="inlineStr" s="4">
        <is>
          <t>中餐</t>
        </is>
      </c>
      <c r="E1280" s="5"/>
      <c r="F1280" s="6"/>
      <c r="G1280" s="6"/>
      <c r="H1280" s="6">
        <f>IF(AND(F1280="",G1280=""),"",G1280-F1280)</f>
      </c>
      <c r="I1280" s="4"/>
      <c r="J1280" s="5"/>
    </row>
    <row r="1281" ht="21" customHeight="1">
      <c r="A1281" s="3">
        <v>46213</v>
      </c>
      <c r="B1281" t="inlineStr" s="4">
        <is>
          <t>星期五</t>
        </is>
      </c>
      <c r="C1281" t="inlineStr" s="4">
        <is>
          <t>餐饮</t>
        </is>
      </c>
      <c r="D1281" t="inlineStr" s="4">
        <is>
          <t>晚餐</t>
        </is>
      </c>
      <c r="E1281" s="5"/>
      <c r="F1281" s="6"/>
      <c r="G1281" s="6"/>
      <c r="H1281" s="6">
        <f>IF(AND(F1281="",G1281=""),"",G1281-F1281)</f>
      </c>
      <c r="I1281" s="4"/>
      <c r="J1281" s="5"/>
    </row>
    <row r="1282" ht="21" customHeight="1">
      <c r="A1282" s="3">
        <v>46213</v>
      </c>
      <c r="B1282" t="inlineStr" s="4">
        <is>
          <t>星期五</t>
        </is>
      </c>
      <c r="C1282" t="inlineStr" s="4">
        <is>
          <t>奶茶/咖啡</t>
        </is>
      </c>
      <c r="D1282" t="inlineStr" s="4">
        <is>
          <t>奶茶/咖啡</t>
        </is>
      </c>
      <c r="E1282" s="5"/>
      <c r="F1282" s="6"/>
      <c r="G1282" s="6"/>
      <c r="H1282" s="6">
        <f>IF(AND(F1282="",G1282=""),"",G1282-F1282)</f>
      </c>
      <c r="I1282" s="4"/>
      <c r="J1282" s="5"/>
    </row>
    <row r="1283" ht="21" customHeight="1">
      <c r="A1283" s="3">
        <v>46213</v>
      </c>
      <c r="B1283" t="inlineStr" s="4">
        <is>
          <t>星期五</t>
        </is>
      </c>
      <c r="C1283" t="inlineStr" s="4">
        <is>
          <t>其他</t>
        </is>
      </c>
      <c r="D1283" t="inlineStr" s="4">
        <is>
          <t>其他</t>
        </is>
      </c>
      <c r="E1283" s="5"/>
      <c r="F1283" s="6"/>
      <c r="G1283" s="6"/>
      <c r="H1283" s="6">
        <f>IF(AND(F1283="",G1283=""),"",G1283-F1283)</f>
      </c>
      <c r="I1283" s="4"/>
      <c r="J1283" s="5"/>
    </row>
    <row r="1284" ht="21" customHeight="1">
      <c r="A1284" s="3">
        <v>46213</v>
      </c>
      <c r="B1284" t="inlineStr" s="4">
        <is>
          <t>星期五</t>
        </is>
      </c>
      <c r="C1284" t="inlineStr" s="4">
        <is>
          <t>其他</t>
        </is>
      </c>
      <c r="D1284" t="inlineStr" s="4">
        <is>
          <t>其他</t>
        </is>
      </c>
      <c r="E1284" s="5"/>
      <c r="F1284" s="6"/>
      <c r="G1284" s="6"/>
      <c r="H1284" s="6">
        <f>IF(AND(F1284="",G1284=""),"",G1284-F1284)</f>
      </c>
      <c r="I1284" s="4"/>
      <c r="J1284" s="5"/>
    </row>
    <row r="1285" ht="21" customHeight="1">
      <c r="A1285" s="3">
        <v>46214</v>
      </c>
      <c r="B1285" t="inlineStr" s="4">
        <is>
          <t>星期六</t>
        </is>
      </c>
      <c r="C1285" t="inlineStr" s="4">
        <is>
          <t>餐饮</t>
        </is>
      </c>
      <c r="D1285" t="inlineStr" s="4">
        <is>
          <t>早餐</t>
        </is>
      </c>
      <c r="E1285" s="5"/>
      <c r="F1285" s="6"/>
      <c r="G1285" s="6"/>
      <c r="H1285" s="6">
        <f>IF(AND(F1285="",G1285=""),"",G1285-F1285)</f>
      </c>
      <c r="I1285" s="4"/>
      <c r="J1285" s="5"/>
    </row>
    <row r="1286" ht="21" customHeight="1">
      <c r="A1286" s="3">
        <v>46214</v>
      </c>
      <c r="B1286" t="inlineStr" s="4">
        <is>
          <t>星期六</t>
        </is>
      </c>
      <c r="C1286" t="inlineStr" s="4">
        <is>
          <t>餐饮</t>
        </is>
      </c>
      <c r="D1286" t="inlineStr" s="4">
        <is>
          <t>中餐</t>
        </is>
      </c>
      <c r="E1286" s="5"/>
      <c r="F1286" s="6"/>
      <c r="G1286" s="6"/>
      <c r="H1286" s="6">
        <f>IF(AND(F1286="",G1286=""),"",G1286-F1286)</f>
      </c>
      <c r="I1286" s="4"/>
      <c r="J1286" s="5"/>
    </row>
    <row r="1287" ht="21" customHeight="1">
      <c r="A1287" s="3">
        <v>46214</v>
      </c>
      <c r="B1287" t="inlineStr" s="4">
        <is>
          <t>星期六</t>
        </is>
      </c>
      <c r="C1287" t="inlineStr" s="4">
        <is>
          <t>餐饮</t>
        </is>
      </c>
      <c r="D1287" t="inlineStr" s="4">
        <is>
          <t>晚餐</t>
        </is>
      </c>
      <c r="E1287" s="5"/>
      <c r="F1287" s="6"/>
      <c r="G1287" s="6"/>
      <c r="H1287" s="6">
        <f>IF(AND(F1287="",G1287=""),"",G1287-F1287)</f>
      </c>
      <c r="I1287" s="4"/>
      <c r="J1287" s="5"/>
    </row>
    <row r="1288" ht="21" customHeight="1">
      <c r="A1288" s="3">
        <v>46214</v>
      </c>
      <c r="B1288" t="inlineStr" s="4">
        <is>
          <t>星期六</t>
        </is>
      </c>
      <c r="C1288" t="inlineStr" s="4">
        <is>
          <t>奶茶/咖啡</t>
        </is>
      </c>
      <c r="D1288" t="inlineStr" s="4">
        <is>
          <t>奶茶/咖啡</t>
        </is>
      </c>
      <c r="E1288" s="5"/>
      <c r="F1288" s="6"/>
      <c r="G1288" s="6"/>
      <c r="H1288" s="6">
        <f>IF(AND(F1288="",G1288=""),"",G1288-F1288)</f>
      </c>
      <c r="I1288" s="4"/>
      <c r="J1288" s="5"/>
    </row>
    <row r="1289" ht="21" customHeight="1">
      <c r="A1289" s="3">
        <v>46214</v>
      </c>
      <c r="B1289" t="inlineStr" s="4">
        <is>
          <t>星期六</t>
        </is>
      </c>
      <c r="C1289" t="inlineStr" s="4">
        <is>
          <t>其他</t>
        </is>
      </c>
      <c r="D1289" t="inlineStr" s="4">
        <is>
          <t>其他</t>
        </is>
      </c>
      <c r="E1289" s="5"/>
      <c r="F1289" s="6"/>
      <c r="G1289" s="6"/>
      <c r="H1289" s="6">
        <f>IF(AND(F1289="",G1289=""),"",G1289-F1289)</f>
      </c>
      <c r="I1289" s="4"/>
      <c r="J1289" s="5"/>
    </row>
    <row r="1290" ht="21" customHeight="1">
      <c r="A1290" s="3">
        <v>46214</v>
      </c>
      <c r="B1290" t="inlineStr" s="4">
        <is>
          <t>星期六</t>
        </is>
      </c>
      <c r="C1290" t="inlineStr" s="4">
        <is>
          <t>其他</t>
        </is>
      </c>
      <c r="D1290" t="inlineStr" s="4">
        <is>
          <t>其他</t>
        </is>
      </c>
      <c r="E1290" s="5"/>
      <c r="F1290" s="6"/>
      <c r="G1290" s="6"/>
      <c r="H1290" s="6">
        <f>IF(AND(F1290="",G1290=""),"",G1290-F1290)</f>
      </c>
      <c r="I1290" s="4"/>
      <c r="J1290" s="5"/>
    </row>
    <row r="1291" ht="21" customHeight="1">
      <c r="A1291" s="3">
        <v>46215</v>
      </c>
      <c r="B1291" t="inlineStr" s="4">
        <is>
          <t>星期日</t>
        </is>
      </c>
      <c r="C1291" t="inlineStr" s="4">
        <is>
          <t>餐饮</t>
        </is>
      </c>
      <c r="D1291" t="inlineStr" s="4">
        <is>
          <t>早餐</t>
        </is>
      </c>
      <c r="E1291" s="5"/>
      <c r="F1291" s="6"/>
      <c r="G1291" s="6"/>
      <c r="H1291" s="6">
        <f>IF(AND(F1291="",G1291=""),"",G1291-F1291)</f>
      </c>
      <c r="I1291" s="4"/>
      <c r="J1291" s="5"/>
    </row>
    <row r="1292" ht="21" customHeight="1">
      <c r="A1292" s="3">
        <v>46215</v>
      </c>
      <c r="B1292" t="inlineStr" s="4">
        <is>
          <t>星期日</t>
        </is>
      </c>
      <c r="C1292" t="inlineStr" s="4">
        <is>
          <t>餐饮</t>
        </is>
      </c>
      <c r="D1292" t="inlineStr" s="4">
        <is>
          <t>中餐</t>
        </is>
      </c>
      <c r="E1292" s="5"/>
      <c r="F1292" s="6"/>
      <c r="G1292" s="6"/>
      <c r="H1292" s="6">
        <f>IF(AND(F1292="",G1292=""),"",G1292-F1292)</f>
      </c>
      <c r="I1292" s="4"/>
      <c r="J1292" s="5"/>
    </row>
    <row r="1293" ht="21" customHeight="1">
      <c r="A1293" s="3">
        <v>46215</v>
      </c>
      <c r="B1293" t="inlineStr" s="4">
        <is>
          <t>星期日</t>
        </is>
      </c>
      <c r="C1293" t="inlineStr" s="4">
        <is>
          <t>餐饮</t>
        </is>
      </c>
      <c r="D1293" t="inlineStr" s="4">
        <is>
          <t>晚餐</t>
        </is>
      </c>
      <c r="E1293" s="5"/>
      <c r="F1293" s="6"/>
      <c r="G1293" s="6"/>
      <c r="H1293" s="6">
        <f>IF(AND(F1293="",G1293=""),"",G1293-F1293)</f>
      </c>
      <c r="I1293" s="4"/>
      <c r="J1293" s="5"/>
    </row>
    <row r="1294" ht="21" customHeight="1">
      <c r="A1294" s="3">
        <v>46215</v>
      </c>
      <c r="B1294" t="inlineStr" s="4">
        <is>
          <t>星期日</t>
        </is>
      </c>
      <c r="C1294" t="inlineStr" s="4">
        <is>
          <t>奶茶/咖啡</t>
        </is>
      </c>
      <c r="D1294" t="inlineStr" s="4">
        <is>
          <t>奶茶/咖啡</t>
        </is>
      </c>
      <c r="E1294" s="5"/>
      <c r="F1294" s="6"/>
      <c r="G1294" s="6"/>
      <c r="H1294" s="6">
        <f>IF(AND(F1294="",G1294=""),"",G1294-F1294)</f>
      </c>
      <c r="I1294" s="4"/>
      <c r="J1294" s="5"/>
    </row>
    <row r="1295" ht="21" customHeight="1">
      <c r="A1295" s="3">
        <v>46215</v>
      </c>
      <c r="B1295" t="inlineStr" s="4">
        <is>
          <t>星期日</t>
        </is>
      </c>
      <c r="C1295" t="inlineStr" s="4">
        <is>
          <t>其他</t>
        </is>
      </c>
      <c r="D1295" t="inlineStr" s="4">
        <is>
          <t>其他</t>
        </is>
      </c>
      <c r="E1295" s="5"/>
      <c r="F1295" s="6"/>
      <c r="G1295" s="6"/>
      <c r="H1295" s="6">
        <f>IF(AND(F1295="",G1295=""),"",G1295-F1295)</f>
      </c>
      <c r="I1295" s="4"/>
      <c r="J1295" s="5"/>
    </row>
    <row r="1296" ht="21" customHeight="1">
      <c r="A1296" s="3">
        <v>46215</v>
      </c>
      <c r="B1296" t="inlineStr" s="4">
        <is>
          <t>星期日</t>
        </is>
      </c>
      <c r="C1296" t="inlineStr" s="4">
        <is>
          <t>其他</t>
        </is>
      </c>
      <c r="D1296" t="inlineStr" s="4">
        <is>
          <t>其他</t>
        </is>
      </c>
      <c r="E1296" s="5"/>
      <c r="F1296" s="6"/>
      <c r="G1296" s="6"/>
      <c r="H1296" s="6">
        <f>IF(AND(F1296="",G1296=""),"",G1296-F1296)</f>
      </c>
      <c r="I1296" s="4"/>
      <c r="J1296" s="5"/>
    </row>
    <row r="1297" ht="21" customHeight="1">
      <c r="A1297" s="3">
        <v>46216</v>
      </c>
      <c r="B1297" t="inlineStr" s="4">
        <is>
          <t>星期一</t>
        </is>
      </c>
      <c r="C1297" t="inlineStr" s="4">
        <is>
          <t>餐饮</t>
        </is>
      </c>
      <c r="D1297" t="inlineStr" s="4">
        <is>
          <t>早餐</t>
        </is>
      </c>
      <c r="E1297" s="5"/>
      <c r="F1297" s="6"/>
      <c r="G1297" s="6"/>
      <c r="H1297" s="6">
        <f>IF(AND(F1297="",G1297=""),"",G1297-F1297)</f>
      </c>
      <c r="I1297" s="4"/>
      <c r="J1297" s="5"/>
    </row>
    <row r="1298" ht="21" customHeight="1">
      <c r="A1298" s="3">
        <v>46216</v>
      </c>
      <c r="B1298" t="inlineStr" s="4">
        <is>
          <t>星期一</t>
        </is>
      </c>
      <c r="C1298" t="inlineStr" s="4">
        <is>
          <t>餐饮</t>
        </is>
      </c>
      <c r="D1298" t="inlineStr" s="4">
        <is>
          <t>中餐</t>
        </is>
      </c>
      <c r="E1298" s="5"/>
      <c r="F1298" s="6"/>
      <c r="G1298" s="6"/>
      <c r="H1298" s="6">
        <f>IF(AND(F1298="",G1298=""),"",G1298-F1298)</f>
      </c>
      <c r="I1298" s="4"/>
      <c r="J1298" s="5"/>
    </row>
    <row r="1299" ht="21" customHeight="1">
      <c r="A1299" s="3">
        <v>46216</v>
      </c>
      <c r="B1299" t="inlineStr" s="4">
        <is>
          <t>星期一</t>
        </is>
      </c>
      <c r="C1299" t="inlineStr" s="4">
        <is>
          <t>餐饮</t>
        </is>
      </c>
      <c r="D1299" t="inlineStr" s="4">
        <is>
          <t>晚餐</t>
        </is>
      </c>
      <c r="E1299" s="5"/>
      <c r="F1299" s="6"/>
      <c r="G1299" s="6"/>
      <c r="H1299" s="6">
        <f>IF(AND(F1299="",G1299=""),"",G1299-F1299)</f>
      </c>
      <c r="I1299" s="4"/>
      <c r="J1299" s="5"/>
    </row>
    <row r="1300" ht="21" customHeight="1">
      <c r="A1300" s="3">
        <v>46216</v>
      </c>
      <c r="B1300" t="inlineStr" s="4">
        <is>
          <t>星期一</t>
        </is>
      </c>
      <c r="C1300" t="inlineStr" s="4">
        <is>
          <t>奶茶/咖啡</t>
        </is>
      </c>
      <c r="D1300" t="inlineStr" s="4">
        <is>
          <t>奶茶/咖啡</t>
        </is>
      </c>
      <c r="E1300" s="5"/>
      <c r="F1300" s="6"/>
      <c r="G1300" s="6"/>
      <c r="H1300" s="6">
        <f>IF(AND(F1300="",G1300=""),"",G1300-F1300)</f>
      </c>
      <c r="I1300" s="4"/>
      <c r="J1300" s="5"/>
    </row>
    <row r="1301" ht="21" customHeight="1">
      <c r="A1301" s="3">
        <v>46216</v>
      </c>
      <c r="B1301" t="inlineStr" s="4">
        <is>
          <t>星期一</t>
        </is>
      </c>
      <c r="C1301" t="inlineStr" s="4">
        <is>
          <t>其他</t>
        </is>
      </c>
      <c r="D1301" t="inlineStr" s="4">
        <is>
          <t>其他</t>
        </is>
      </c>
      <c r="E1301" s="5"/>
      <c r="F1301" s="6"/>
      <c r="G1301" s="6"/>
      <c r="H1301" s="6">
        <f>IF(AND(F1301="",G1301=""),"",G1301-F1301)</f>
      </c>
      <c r="I1301" s="4"/>
      <c r="J1301" s="5"/>
    </row>
    <row r="1302" ht="21" customHeight="1">
      <c r="A1302" s="3">
        <v>46216</v>
      </c>
      <c r="B1302" t="inlineStr" s="4">
        <is>
          <t>星期一</t>
        </is>
      </c>
      <c r="C1302" t="inlineStr" s="4">
        <is>
          <t>其他</t>
        </is>
      </c>
      <c r="D1302" t="inlineStr" s="4">
        <is>
          <t>其他</t>
        </is>
      </c>
      <c r="E1302" s="5"/>
      <c r="F1302" s="6"/>
      <c r="G1302" s="6"/>
      <c r="H1302" s="6">
        <f>IF(AND(F1302="",G1302=""),"",G1302-F1302)</f>
      </c>
      <c r="I1302" s="4"/>
      <c r="J1302" s="5"/>
    </row>
    <row r="1303" ht="21" customHeight="1">
      <c r="A1303" s="3">
        <v>46217</v>
      </c>
      <c r="B1303" t="inlineStr" s="4">
        <is>
          <t>星期二</t>
        </is>
      </c>
      <c r="C1303" t="inlineStr" s="4">
        <is>
          <t>餐饮</t>
        </is>
      </c>
      <c r="D1303" t="inlineStr" s="4">
        <is>
          <t>早餐</t>
        </is>
      </c>
      <c r="E1303" s="5"/>
      <c r="F1303" s="6"/>
      <c r="G1303" s="6"/>
      <c r="H1303" s="6">
        <f>IF(AND(F1303="",G1303=""),"",G1303-F1303)</f>
      </c>
      <c r="I1303" s="4"/>
      <c r="J1303" s="5"/>
    </row>
    <row r="1304" ht="21" customHeight="1">
      <c r="A1304" s="3">
        <v>46217</v>
      </c>
      <c r="B1304" t="inlineStr" s="4">
        <is>
          <t>星期二</t>
        </is>
      </c>
      <c r="C1304" t="inlineStr" s="4">
        <is>
          <t>餐饮</t>
        </is>
      </c>
      <c r="D1304" t="inlineStr" s="4">
        <is>
          <t>中餐</t>
        </is>
      </c>
      <c r="E1304" s="5"/>
      <c r="F1304" s="6"/>
      <c r="G1304" s="6"/>
      <c r="H1304" s="6">
        <f>IF(AND(F1304="",G1304=""),"",G1304-F1304)</f>
      </c>
      <c r="I1304" s="4"/>
      <c r="J1304" s="5"/>
    </row>
    <row r="1305" ht="21" customHeight="1">
      <c r="A1305" s="3">
        <v>46217</v>
      </c>
      <c r="B1305" t="inlineStr" s="4">
        <is>
          <t>星期二</t>
        </is>
      </c>
      <c r="C1305" t="inlineStr" s="4">
        <is>
          <t>餐饮</t>
        </is>
      </c>
      <c r="D1305" t="inlineStr" s="4">
        <is>
          <t>晚餐</t>
        </is>
      </c>
      <c r="E1305" s="5"/>
      <c r="F1305" s="6"/>
      <c r="G1305" s="6"/>
      <c r="H1305" s="6">
        <f>IF(AND(F1305="",G1305=""),"",G1305-F1305)</f>
      </c>
      <c r="I1305" s="4"/>
      <c r="J1305" s="5"/>
    </row>
    <row r="1306" ht="21" customHeight="1">
      <c r="A1306" s="3">
        <v>46217</v>
      </c>
      <c r="B1306" t="inlineStr" s="4">
        <is>
          <t>星期二</t>
        </is>
      </c>
      <c r="C1306" t="inlineStr" s="4">
        <is>
          <t>奶茶/咖啡</t>
        </is>
      </c>
      <c r="D1306" t="inlineStr" s="4">
        <is>
          <t>奶茶/咖啡</t>
        </is>
      </c>
      <c r="E1306" s="5"/>
      <c r="F1306" s="6"/>
      <c r="G1306" s="6"/>
      <c r="H1306" s="6">
        <f>IF(AND(F1306="",G1306=""),"",G1306-F1306)</f>
      </c>
      <c r="I1306" s="4"/>
      <c r="J1306" s="5"/>
    </row>
    <row r="1307" ht="21" customHeight="1">
      <c r="A1307" s="3">
        <v>46217</v>
      </c>
      <c r="B1307" t="inlineStr" s="4">
        <is>
          <t>星期二</t>
        </is>
      </c>
      <c r="C1307" t="inlineStr" s="4">
        <is>
          <t>其他</t>
        </is>
      </c>
      <c r="D1307" t="inlineStr" s="4">
        <is>
          <t>其他</t>
        </is>
      </c>
      <c r="E1307" s="5"/>
      <c r="F1307" s="6"/>
      <c r="G1307" s="6"/>
      <c r="H1307" s="6">
        <f>IF(AND(F1307="",G1307=""),"",G1307-F1307)</f>
      </c>
      <c r="I1307" s="4"/>
      <c r="J1307" s="5"/>
    </row>
    <row r="1308" ht="21" customHeight="1">
      <c r="A1308" s="3">
        <v>46217</v>
      </c>
      <c r="B1308" t="inlineStr" s="4">
        <is>
          <t>星期二</t>
        </is>
      </c>
      <c r="C1308" t="inlineStr" s="4">
        <is>
          <t>其他</t>
        </is>
      </c>
      <c r="D1308" t="inlineStr" s="4">
        <is>
          <t>其他</t>
        </is>
      </c>
      <c r="E1308" s="5"/>
      <c r="F1308" s="6"/>
      <c r="G1308" s="6"/>
      <c r="H1308" s="6">
        <f>IF(AND(F1308="",G1308=""),"",G1308-F1308)</f>
      </c>
      <c r="I1308" s="4"/>
      <c r="J1308" s="5"/>
    </row>
    <row r="1309" ht="21" customHeight="1">
      <c r="A1309" s="3">
        <v>46218</v>
      </c>
      <c r="B1309" t="inlineStr" s="4">
        <is>
          <t>星期三</t>
        </is>
      </c>
      <c r="C1309" t="inlineStr" s="4">
        <is>
          <t>餐饮</t>
        </is>
      </c>
      <c r="D1309" t="inlineStr" s="4">
        <is>
          <t>早餐</t>
        </is>
      </c>
      <c r="E1309" s="5"/>
      <c r="F1309" s="6"/>
      <c r="G1309" s="6"/>
      <c r="H1309" s="6">
        <f>IF(AND(F1309="",G1309=""),"",G1309-F1309)</f>
      </c>
      <c r="I1309" s="4"/>
      <c r="J1309" s="5"/>
    </row>
    <row r="1310" ht="21" customHeight="1">
      <c r="A1310" s="3">
        <v>46218</v>
      </c>
      <c r="B1310" t="inlineStr" s="4">
        <is>
          <t>星期三</t>
        </is>
      </c>
      <c r="C1310" t="inlineStr" s="4">
        <is>
          <t>餐饮</t>
        </is>
      </c>
      <c r="D1310" t="inlineStr" s="4">
        <is>
          <t>中餐</t>
        </is>
      </c>
      <c r="E1310" s="5"/>
      <c r="F1310" s="6"/>
      <c r="G1310" s="6"/>
      <c r="H1310" s="6">
        <f>IF(AND(F1310="",G1310=""),"",G1310-F1310)</f>
      </c>
      <c r="I1310" s="4"/>
      <c r="J1310" s="5"/>
    </row>
    <row r="1311" ht="21" customHeight="1">
      <c r="A1311" s="3">
        <v>46218</v>
      </c>
      <c r="B1311" t="inlineStr" s="4">
        <is>
          <t>星期三</t>
        </is>
      </c>
      <c r="C1311" t="inlineStr" s="4">
        <is>
          <t>餐饮</t>
        </is>
      </c>
      <c r="D1311" t="inlineStr" s="4">
        <is>
          <t>晚餐</t>
        </is>
      </c>
      <c r="E1311" s="5"/>
      <c r="F1311" s="6"/>
      <c r="G1311" s="6"/>
      <c r="H1311" s="6">
        <f>IF(AND(F1311="",G1311=""),"",G1311-F1311)</f>
      </c>
      <c r="I1311" s="4"/>
      <c r="J1311" s="5"/>
    </row>
    <row r="1312" ht="21" customHeight="1">
      <c r="A1312" s="3">
        <v>46218</v>
      </c>
      <c r="B1312" t="inlineStr" s="4">
        <is>
          <t>星期三</t>
        </is>
      </c>
      <c r="C1312" t="inlineStr" s="4">
        <is>
          <t>奶茶/咖啡</t>
        </is>
      </c>
      <c r="D1312" t="inlineStr" s="4">
        <is>
          <t>奶茶/咖啡</t>
        </is>
      </c>
      <c r="E1312" s="5"/>
      <c r="F1312" s="6"/>
      <c r="G1312" s="6"/>
      <c r="H1312" s="6">
        <f>IF(AND(F1312="",G1312=""),"",G1312-F1312)</f>
      </c>
      <c r="I1312" s="4"/>
      <c r="J1312" s="5"/>
    </row>
    <row r="1313" ht="21" customHeight="1">
      <c r="A1313" s="3">
        <v>46218</v>
      </c>
      <c r="B1313" t="inlineStr" s="4">
        <is>
          <t>星期三</t>
        </is>
      </c>
      <c r="C1313" t="inlineStr" s="4">
        <is>
          <t>其他</t>
        </is>
      </c>
      <c r="D1313" t="inlineStr" s="4">
        <is>
          <t>其他</t>
        </is>
      </c>
      <c r="E1313" s="5"/>
      <c r="F1313" s="6"/>
      <c r="G1313" s="6"/>
      <c r="H1313" s="6">
        <f>IF(AND(F1313="",G1313=""),"",G1313-F1313)</f>
      </c>
      <c r="I1313" s="4"/>
      <c r="J1313" s="5"/>
    </row>
    <row r="1314" ht="21" customHeight="1">
      <c r="A1314" s="3">
        <v>46218</v>
      </c>
      <c r="B1314" t="inlineStr" s="4">
        <is>
          <t>星期三</t>
        </is>
      </c>
      <c r="C1314" t="inlineStr" s="4">
        <is>
          <t>其他</t>
        </is>
      </c>
      <c r="D1314" t="inlineStr" s="4">
        <is>
          <t>其他</t>
        </is>
      </c>
      <c r="E1314" s="5"/>
      <c r="F1314" s="6"/>
      <c r="G1314" s="6"/>
      <c r="H1314" s="6">
        <f>IF(AND(F1314="",G1314=""),"",G1314-F1314)</f>
      </c>
      <c r="I1314" s="4"/>
      <c r="J1314" s="5"/>
    </row>
    <row r="1315" ht="23" customHeight="1">
      <c r="A1315" t="inlineStr" s="7">
        <is>
          <t>本周小计</t>
        </is>
      </c>
      <c r="B1315" s="7"/>
      <c r="C1315" s="7"/>
      <c r="D1315" s="7"/>
      <c r="E1315" s="7"/>
      <c r="F1315" s="8">
        <f>SUMIFS($F:$F,$A:$A,"&gt;="&amp;DATE(2026,7,9),$A:$A,"&lt;="&amp;DATE(2026,7,15))</f>
      </c>
      <c r="G1315" s="8">
        <f>SUMIFS($G:$G,$A:$A,"&gt;="&amp;DATE(2026,7,9),$A:$A,"&lt;="&amp;DATE(2026,7,15))</f>
      </c>
      <c r="H1315" s="8">
        <f>G1315-F1315</f>
      </c>
      <c r="I1315" s="7"/>
      <c r="J1315" s="7"/>
    </row>
    <row r="1316" ht="18" customHeight="1">
      <c r="A1316" s="9"/>
      <c r="B1316" s="9"/>
      <c r="C1316" s="9"/>
      <c r="D1316" s="9"/>
      <c r="E1316" s="9"/>
      <c r="F1316" s="9"/>
      <c r="G1316" s="9"/>
      <c r="H1316" s="9"/>
      <c r="I1316" s="9"/>
      <c r="J1316" s="9"/>
    </row>
    <row r="1317" ht="18" customHeight="1">
      <c r="A1317" s="9"/>
      <c r="B1317" s="9"/>
      <c r="C1317" s="9"/>
      <c r="D1317" s="9"/>
      <c r="E1317" s="9"/>
      <c r="F1317" s="9"/>
      <c r="G1317" s="9"/>
      <c r="H1317" s="9"/>
      <c r="I1317" s="9"/>
      <c r="J1317" s="9"/>
    </row>
    <row r="1318" ht="26" customHeight="1">
      <c r="A1318" t="inlineStr" s="2">
        <is>
          <t>2026年7月｜第三周（7月16日 - 7月22日）</t>
        </is>
      </c>
      <c r="B1318" s="2"/>
      <c r="C1318" s="2"/>
      <c r="D1318" s="2"/>
      <c r="E1318" s="2"/>
      <c r="F1318" s="2"/>
      <c r="G1318" s="2"/>
      <c r="H1318" s="2"/>
      <c r="I1318" s="2"/>
      <c r="J1318" s="2"/>
    </row>
    <row r="1319" ht="22" customHeight="1">
      <c r="A1319" t="inlineStr" s="1">
        <is>
          <t>日期</t>
        </is>
      </c>
      <c r="B1319" t="inlineStr" s="1">
        <is>
          <t>星期</t>
        </is>
      </c>
      <c r="C1319" t="inlineStr" s="1">
        <is>
          <t>分类</t>
        </is>
      </c>
      <c r="D1319" t="inlineStr" s="1">
        <is>
          <t>事项</t>
        </is>
      </c>
      <c r="E1319" t="inlineStr" s="1">
        <is>
          <t>详情</t>
        </is>
      </c>
      <c r="F1319" t="inlineStr" s="1">
        <is>
          <t>支出金额</t>
        </is>
      </c>
      <c r="G1319" t="inlineStr" s="1">
        <is>
          <t>收入金额</t>
        </is>
      </c>
      <c r="H1319" t="inlineStr" s="1">
        <is>
          <t>当笔净额</t>
        </is>
      </c>
      <c r="I1319" t="inlineStr" s="1">
        <is>
          <t>支付方式</t>
        </is>
      </c>
      <c r="J1319" t="inlineStr" s="1">
        <is>
          <t>备注</t>
        </is>
      </c>
    </row>
    <row r="1320" ht="21" customHeight="1">
      <c r="A1320" s="3">
        <v>46219</v>
      </c>
      <c r="B1320" t="inlineStr" s="4">
        <is>
          <t>星期四</t>
        </is>
      </c>
      <c r="C1320" t="inlineStr" s="4">
        <is>
          <t>餐饮</t>
        </is>
      </c>
      <c r="D1320" t="inlineStr" s="4">
        <is>
          <t>早餐</t>
        </is>
      </c>
      <c r="E1320" s="5"/>
      <c r="F1320" s="6"/>
      <c r="G1320" s="6"/>
      <c r="H1320" s="6">
        <f>IF(AND(F1320="",G1320=""),"",G1320-F1320)</f>
      </c>
      <c r="I1320" s="4"/>
      <c r="J1320" s="5"/>
    </row>
    <row r="1321" ht="21" customHeight="1">
      <c r="A1321" s="3">
        <v>46219</v>
      </c>
      <c r="B1321" t="inlineStr" s="4">
        <is>
          <t>星期四</t>
        </is>
      </c>
      <c r="C1321" t="inlineStr" s="4">
        <is>
          <t>餐饮</t>
        </is>
      </c>
      <c r="D1321" t="inlineStr" s="4">
        <is>
          <t>中餐</t>
        </is>
      </c>
      <c r="E1321" s="5"/>
      <c r="F1321" s="6"/>
      <c r="G1321" s="6"/>
      <c r="H1321" s="6">
        <f>IF(AND(F1321="",G1321=""),"",G1321-F1321)</f>
      </c>
      <c r="I1321" s="4"/>
      <c r="J1321" s="5"/>
    </row>
    <row r="1322" ht="21" customHeight="1">
      <c r="A1322" s="3">
        <v>46219</v>
      </c>
      <c r="B1322" t="inlineStr" s="4">
        <is>
          <t>星期四</t>
        </is>
      </c>
      <c r="C1322" t="inlineStr" s="4">
        <is>
          <t>餐饮</t>
        </is>
      </c>
      <c r="D1322" t="inlineStr" s="4">
        <is>
          <t>晚餐</t>
        </is>
      </c>
      <c r="E1322" s="5"/>
      <c r="F1322" s="6"/>
      <c r="G1322" s="6"/>
      <c r="H1322" s="6">
        <f>IF(AND(F1322="",G1322=""),"",G1322-F1322)</f>
      </c>
      <c r="I1322" s="4"/>
      <c r="J1322" s="5"/>
    </row>
    <row r="1323" ht="21" customHeight="1">
      <c r="A1323" s="3">
        <v>46219</v>
      </c>
      <c r="B1323" t="inlineStr" s="4">
        <is>
          <t>星期四</t>
        </is>
      </c>
      <c r="C1323" t="inlineStr" s="4">
        <is>
          <t>奶茶/咖啡</t>
        </is>
      </c>
      <c r="D1323" t="inlineStr" s="4">
        <is>
          <t>奶茶/咖啡</t>
        </is>
      </c>
      <c r="E1323" s="5"/>
      <c r="F1323" s="6"/>
      <c r="G1323" s="6"/>
      <c r="H1323" s="6">
        <f>IF(AND(F1323="",G1323=""),"",G1323-F1323)</f>
      </c>
      <c r="I1323" s="4"/>
      <c r="J1323" s="5"/>
    </row>
    <row r="1324" ht="21" customHeight="1">
      <c r="A1324" s="3">
        <v>46219</v>
      </c>
      <c r="B1324" t="inlineStr" s="4">
        <is>
          <t>星期四</t>
        </is>
      </c>
      <c r="C1324" t="inlineStr" s="4">
        <is>
          <t>其他</t>
        </is>
      </c>
      <c r="D1324" t="inlineStr" s="4">
        <is>
          <t>其他</t>
        </is>
      </c>
      <c r="E1324" s="5"/>
      <c r="F1324" s="6"/>
      <c r="G1324" s="6"/>
      <c r="H1324" s="6">
        <f>IF(AND(F1324="",G1324=""),"",G1324-F1324)</f>
      </c>
      <c r="I1324" s="4"/>
      <c r="J1324" s="5"/>
    </row>
    <row r="1325" ht="21" customHeight="1">
      <c r="A1325" s="3">
        <v>46219</v>
      </c>
      <c r="B1325" t="inlineStr" s="4">
        <is>
          <t>星期四</t>
        </is>
      </c>
      <c r="C1325" t="inlineStr" s="4">
        <is>
          <t>其他</t>
        </is>
      </c>
      <c r="D1325" t="inlineStr" s="4">
        <is>
          <t>其他</t>
        </is>
      </c>
      <c r="E1325" s="5"/>
      <c r="F1325" s="6"/>
      <c r="G1325" s="6"/>
      <c r="H1325" s="6">
        <f>IF(AND(F1325="",G1325=""),"",G1325-F1325)</f>
      </c>
      <c r="I1325" s="4"/>
      <c r="J1325" s="5"/>
    </row>
    <row r="1326" ht="21" customHeight="1">
      <c r="A1326" s="3">
        <v>46220</v>
      </c>
      <c r="B1326" t="inlineStr" s="4">
        <is>
          <t>星期五</t>
        </is>
      </c>
      <c r="C1326" t="inlineStr" s="4">
        <is>
          <t>餐饮</t>
        </is>
      </c>
      <c r="D1326" t="inlineStr" s="4">
        <is>
          <t>早餐</t>
        </is>
      </c>
      <c r="E1326" s="5"/>
      <c r="F1326" s="6"/>
      <c r="G1326" s="6"/>
      <c r="H1326" s="6">
        <f>IF(AND(F1326="",G1326=""),"",G1326-F1326)</f>
      </c>
      <c r="I1326" s="4"/>
      <c r="J1326" s="5"/>
    </row>
    <row r="1327" ht="21" customHeight="1">
      <c r="A1327" s="3">
        <v>46220</v>
      </c>
      <c r="B1327" t="inlineStr" s="4">
        <is>
          <t>星期五</t>
        </is>
      </c>
      <c r="C1327" t="inlineStr" s="4">
        <is>
          <t>餐饮</t>
        </is>
      </c>
      <c r="D1327" t="inlineStr" s="4">
        <is>
          <t>中餐</t>
        </is>
      </c>
      <c r="E1327" s="5"/>
      <c r="F1327" s="6"/>
      <c r="G1327" s="6"/>
      <c r="H1327" s="6">
        <f>IF(AND(F1327="",G1327=""),"",G1327-F1327)</f>
      </c>
      <c r="I1327" s="4"/>
      <c r="J1327" s="5"/>
    </row>
    <row r="1328" ht="21" customHeight="1">
      <c r="A1328" s="3">
        <v>46220</v>
      </c>
      <c r="B1328" t="inlineStr" s="4">
        <is>
          <t>星期五</t>
        </is>
      </c>
      <c r="C1328" t="inlineStr" s="4">
        <is>
          <t>餐饮</t>
        </is>
      </c>
      <c r="D1328" t="inlineStr" s="4">
        <is>
          <t>晚餐</t>
        </is>
      </c>
      <c r="E1328" s="5"/>
      <c r="F1328" s="6"/>
      <c r="G1328" s="6"/>
      <c r="H1328" s="6">
        <f>IF(AND(F1328="",G1328=""),"",G1328-F1328)</f>
      </c>
      <c r="I1328" s="4"/>
      <c r="J1328" s="5"/>
    </row>
    <row r="1329" ht="21" customHeight="1">
      <c r="A1329" s="3">
        <v>46220</v>
      </c>
      <c r="B1329" t="inlineStr" s="4">
        <is>
          <t>星期五</t>
        </is>
      </c>
      <c r="C1329" t="inlineStr" s="4">
        <is>
          <t>奶茶/咖啡</t>
        </is>
      </c>
      <c r="D1329" t="inlineStr" s="4">
        <is>
          <t>奶茶/咖啡</t>
        </is>
      </c>
      <c r="E1329" s="5"/>
      <c r="F1329" s="6"/>
      <c r="G1329" s="6"/>
      <c r="H1329" s="6">
        <f>IF(AND(F1329="",G1329=""),"",G1329-F1329)</f>
      </c>
      <c r="I1329" s="4"/>
      <c r="J1329" s="5"/>
    </row>
    <row r="1330" ht="21" customHeight="1">
      <c r="A1330" s="3">
        <v>46220</v>
      </c>
      <c r="B1330" t="inlineStr" s="4">
        <is>
          <t>星期五</t>
        </is>
      </c>
      <c r="C1330" t="inlineStr" s="4">
        <is>
          <t>其他</t>
        </is>
      </c>
      <c r="D1330" t="inlineStr" s="4">
        <is>
          <t>其他</t>
        </is>
      </c>
      <c r="E1330" s="5"/>
      <c r="F1330" s="6"/>
      <c r="G1330" s="6"/>
      <c r="H1330" s="6">
        <f>IF(AND(F1330="",G1330=""),"",G1330-F1330)</f>
      </c>
      <c r="I1330" s="4"/>
      <c r="J1330" s="5"/>
    </row>
    <row r="1331" ht="21" customHeight="1">
      <c r="A1331" s="3">
        <v>46220</v>
      </c>
      <c r="B1331" t="inlineStr" s="4">
        <is>
          <t>星期五</t>
        </is>
      </c>
      <c r="C1331" t="inlineStr" s="4">
        <is>
          <t>其他</t>
        </is>
      </c>
      <c r="D1331" t="inlineStr" s="4">
        <is>
          <t>其他</t>
        </is>
      </c>
      <c r="E1331" s="5"/>
      <c r="F1331" s="6"/>
      <c r="G1331" s="6"/>
      <c r="H1331" s="6">
        <f>IF(AND(F1331="",G1331=""),"",G1331-F1331)</f>
      </c>
      <c r="I1331" s="4"/>
      <c r="J1331" s="5"/>
    </row>
    <row r="1332" ht="21" customHeight="1">
      <c r="A1332" s="3">
        <v>46221</v>
      </c>
      <c r="B1332" t="inlineStr" s="4">
        <is>
          <t>星期六</t>
        </is>
      </c>
      <c r="C1332" t="inlineStr" s="4">
        <is>
          <t>餐饮</t>
        </is>
      </c>
      <c r="D1332" t="inlineStr" s="4">
        <is>
          <t>早餐</t>
        </is>
      </c>
      <c r="E1332" s="5"/>
      <c r="F1332" s="6"/>
      <c r="G1332" s="6"/>
      <c r="H1332" s="6">
        <f>IF(AND(F1332="",G1332=""),"",G1332-F1332)</f>
      </c>
      <c r="I1332" s="4"/>
      <c r="J1332" s="5"/>
    </row>
    <row r="1333" ht="21" customHeight="1">
      <c r="A1333" s="3">
        <v>46221</v>
      </c>
      <c r="B1333" t="inlineStr" s="4">
        <is>
          <t>星期六</t>
        </is>
      </c>
      <c r="C1333" t="inlineStr" s="4">
        <is>
          <t>餐饮</t>
        </is>
      </c>
      <c r="D1333" t="inlineStr" s="4">
        <is>
          <t>中餐</t>
        </is>
      </c>
      <c r="E1333" s="5"/>
      <c r="F1333" s="6"/>
      <c r="G1333" s="6"/>
      <c r="H1333" s="6">
        <f>IF(AND(F1333="",G1333=""),"",G1333-F1333)</f>
      </c>
      <c r="I1333" s="4"/>
      <c r="J1333" s="5"/>
    </row>
    <row r="1334" ht="21" customHeight="1">
      <c r="A1334" s="3">
        <v>46221</v>
      </c>
      <c r="B1334" t="inlineStr" s="4">
        <is>
          <t>星期六</t>
        </is>
      </c>
      <c r="C1334" t="inlineStr" s="4">
        <is>
          <t>餐饮</t>
        </is>
      </c>
      <c r="D1334" t="inlineStr" s="4">
        <is>
          <t>晚餐</t>
        </is>
      </c>
      <c r="E1334" s="5"/>
      <c r="F1334" s="6"/>
      <c r="G1334" s="6"/>
      <c r="H1334" s="6">
        <f>IF(AND(F1334="",G1334=""),"",G1334-F1334)</f>
      </c>
      <c r="I1334" s="4"/>
      <c r="J1334" s="5"/>
    </row>
    <row r="1335" ht="21" customHeight="1">
      <c r="A1335" s="3">
        <v>46221</v>
      </c>
      <c r="B1335" t="inlineStr" s="4">
        <is>
          <t>星期六</t>
        </is>
      </c>
      <c r="C1335" t="inlineStr" s="4">
        <is>
          <t>奶茶/咖啡</t>
        </is>
      </c>
      <c r="D1335" t="inlineStr" s="4">
        <is>
          <t>奶茶/咖啡</t>
        </is>
      </c>
      <c r="E1335" s="5"/>
      <c r="F1335" s="6"/>
      <c r="G1335" s="6"/>
      <c r="H1335" s="6">
        <f>IF(AND(F1335="",G1335=""),"",G1335-F1335)</f>
      </c>
      <c r="I1335" s="4"/>
      <c r="J1335" s="5"/>
    </row>
    <row r="1336" ht="21" customHeight="1">
      <c r="A1336" s="3">
        <v>46221</v>
      </c>
      <c r="B1336" t="inlineStr" s="4">
        <is>
          <t>星期六</t>
        </is>
      </c>
      <c r="C1336" t="inlineStr" s="4">
        <is>
          <t>其他</t>
        </is>
      </c>
      <c r="D1336" t="inlineStr" s="4">
        <is>
          <t>其他</t>
        </is>
      </c>
      <c r="E1336" s="5"/>
      <c r="F1336" s="6"/>
      <c r="G1336" s="6"/>
      <c r="H1336" s="6">
        <f>IF(AND(F1336="",G1336=""),"",G1336-F1336)</f>
      </c>
      <c r="I1336" s="4"/>
      <c r="J1336" s="5"/>
    </row>
    <row r="1337" ht="21" customHeight="1">
      <c r="A1337" s="3">
        <v>46221</v>
      </c>
      <c r="B1337" t="inlineStr" s="4">
        <is>
          <t>星期六</t>
        </is>
      </c>
      <c r="C1337" t="inlineStr" s="4">
        <is>
          <t>其他</t>
        </is>
      </c>
      <c r="D1337" t="inlineStr" s="4">
        <is>
          <t>其他</t>
        </is>
      </c>
      <c r="E1337" s="5"/>
      <c r="F1337" s="6"/>
      <c r="G1337" s="6"/>
      <c r="H1337" s="6">
        <f>IF(AND(F1337="",G1337=""),"",G1337-F1337)</f>
      </c>
      <c r="I1337" s="4"/>
      <c r="J1337" s="5"/>
    </row>
    <row r="1338" ht="21" customHeight="1">
      <c r="A1338" s="3">
        <v>46222</v>
      </c>
      <c r="B1338" t="inlineStr" s="4">
        <is>
          <t>星期日</t>
        </is>
      </c>
      <c r="C1338" t="inlineStr" s="4">
        <is>
          <t>餐饮</t>
        </is>
      </c>
      <c r="D1338" t="inlineStr" s="4">
        <is>
          <t>早餐</t>
        </is>
      </c>
      <c r="E1338" s="5"/>
      <c r="F1338" s="6"/>
      <c r="G1338" s="6"/>
      <c r="H1338" s="6">
        <f>IF(AND(F1338="",G1338=""),"",G1338-F1338)</f>
      </c>
      <c r="I1338" s="4"/>
      <c r="J1338" s="5"/>
    </row>
    <row r="1339" ht="21" customHeight="1">
      <c r="A1339" s="3">
        <v>46222</v>
      </c>
      <c r="B1339" t="inlineStr" s="4">
        <is>
          <t>星期日</t>
        </is>
      </c>
      <c r="C1339" t="inlineStr" s="4">
        <is>
          <t>餐饮</t>
        </is>
      </c>
      <c r="D1339" t="inlineStr" s="4">
        <is>
          <t>中餐</t>
        </is>
      </c>
      <c r="E1339" s="5"/>
      <c r="F1339" s="6"/>
      <c r="G1339" s="6"/>
      <c r="H1339" s="6">
        <f>IF(AND(F1339="",G1339=""),"",G1339-F1339)</f>
      </c>
      <c r="I1339" s="4"/>
      <c r="J1339" s="5"/>
    </row>
    <row r="1340" ht="21" customHeight="1">
      <c r="A1340" s="3">
        <v>46222</v>
      </c>
      <c r="B1340" t="inlineStr" s="4">
        <is>
          <t>星期日</t>
        </is>
      </c>
      <c r="C1340" t="inlineStr" s="4">
        <is>
          <t>餐饮</t>
        </is>
      </c>
      <c r="D1340" t="inlineStr" s="4">
        <is>
          <t>晚餐</t>
        </is>
      </c>
      <c r="E1340" s="5"/>
      <c r="F1340" s="6"/>
      <c r="G1340" s="6"/>
      <c r="H1340" s="6">
        <f>IF(AND(F1340="",G1340=""),"",G1340-F1340)</f>
      </c>
      <c r="I1340" s="4"/>
      <c r="J1340" s="5"/>
    </row>
    <row r="1341" ht="21" customHeight="1">
      <c r="A1341" s="3">
        <v>46222</v>
      </c>
      <c r="B1341" t="inlineStr" s="4">
        <is>
          <t>星期日</t>
        </is>
      </c>
      <c r="C1341" t="inlineStr" s="4">
        <is>
          <t>奶茶/咖啡</t>
        </is>
      </c>
      <c r="D1341" t="inlineStr" s="4">
        <is>
          <t>奶茶/咖啡</t>
        </is>
      </c>
      <c r="E1341" s="5"/>
      <c r="F1341" s="6"/>
      <c r="G1341" s="6"/>
      <c r="H1341" s="6">
        <f>IF(AND(F1341="",G1341=""),"",G1341-F1341)</f>
      </c>
      <c r="I1341" s="4"/>
      <c r="J1341" s="5"/>
    </row>
    <row r="1342" ht="21" customHeight="1">
      <c r="A1342" s="3">
        <v>46222</v>
      </c>
      <c r="B1342" t="inlineStr" s="4">
        <is>
          <t>星期日</t>
        </is>
      </c>
      <c r="C1342" t="inlineStr" s="4">
        <is>
          <t>其他</t>
        </is>
      </c>
      <c r="D1342" t="inlineStr" s="4">
        <is>
          <t>其他</t>
        </is>
      </c>
      <c r="E1342" s="5"/>
      <c r="F1342" s="6"/>
      <c r="G1342" s="6"/>
      <c r="H1342" s="6">
        <f>IF(AND(F1342="",G1342=""),"",G1342-F1342)</f>
      </c>
      <c r="I1342" s="4"/>
      <c r="J1342" s="5"/>
    </row>
    <row r="1343" ht="21" customHeight="1">
      <c r="A1343" s="3">
        <v>46222</v>
      </c>
      <c r="B1343" t="inlineStr" s="4">
        <is>
          <t>星期日</t>
        </is>
      </c>
      <c r="C1343" t="inlineStr" s="4">
        <is>
          <t>其他</t>
        </is>
      </c>
      <c r="D1343" t="inlineStr" s="4">
        <is>
          <t>其他</t>
        </is>
      </c>
      <c r="E1343" s="5"/>
      <c r="F1343" s="6"/>
      <c r="G1343" s="6"/>
      <c r="H1343" s="6">
        <f>IF(AND(F1343="",G1343=""),"",G1343-F1343)</f>
      </c>
      <c r="I1343" s="4"/>
      <c r="J1343" s="5"/>
    </row>
    <row r="1344" ht="21" customHeight="1">
      <c r="A1344" s="3">
        <v>46223</v>
      </c>
      <c r="B1344" t="inlineStr" s="4">
        <is>
          <t>星期一</t>
        </is>
      </c>
      <c r="C1344" t="inlineStr" s="4">
        <is>
          <t>餐饮</t>
        </is>
      </c>
      <c r="D1344" t="inlineStr" s="4">
        <is>
          <t>早餐</t>
        </is>
      </c>
      <c r="E1344" s="5"/>
      <c r="F1344" s="6"/>
      <c r="G1344" s="6"/>
      <c r="H1344" s="6">
        <f>IF(AND(F1344="",G1344=""),"",G1344-F1344)</f>
      </c>
      <c r="I1344" s="4"/>
      <c r="J1344" s="5"/>
    </row>
    <row r="1345" ht="21" customHeight="1">
      <c r="A1345" s="3">
        <v>46223</v>
      </c>
      <c r="B1345" t="inlineStr" s="4">
        <is>
          <t>星期一</t>
        </is>
      </c>
      <c r="C1345" t="inlineStr" s="4">
        <is>
          <t>餐饮</t>
        </is>
      </c>
      <c r="D1345" t="inlineStr" s="4">
        <is>
          <t>中餐</t>
        </is>
      </c>
      <c r="E1345" s="5"/>
      <c r="F1345" s="6"/>
      <c r="G1345" s="6"/>
      <c r="H1345" s="6">
        <f>IF(AND(F1345="",G1345=""),"",G1345-F1345)</f>
      </c>
      <c r="I1345" s="4"/>
      <c r="J1345" s="5"/>
    </row>
    <row r="1346" ht="21" customHeight="1">
      <c r="A1346" s="3">
        <v>46223</v>
      </c>
      <c r="B1346" t="inlineStr" s="4">
        <is>
          <t>星期一</t>
        </is>
      </c>
      <c r="C1346" t="inlineStr" s="4">
        <is>
          <t>餐饮</t>
        </is>
      </c>
      <c r="D1346" t="inlineStr" s="4">
        <is>
          <t>晚餐</t>
        </is>
      </c>
      <c r="E1346" s="5"/>
      <c r="F1346" s="6"/>
      <c r="G1346" s="6"/>
      <c r="H1346" s="6">
        <f>IF(AND(F1346="",G1346=""),"",G1346-F1346)</f>
      </c>
      <c r="I1346" s="4"/>
      <c r="J1346" s="5"/>
    </row>
    <row r="1347" ht="21" customHeight="1">
      <c r="A1347" s="3">
        <v>46223</v>
      </c>
      <c r="B1347" t="inlineStr" s="4">
        <is>
          <t>星期一</t>
        </is>
      </c>
      <c r="C1347" t="inlineStr" s="4">
        <is>
          <t>奶茶/咖啡</t>
        </is>
      </c>
      <c r="D1347" t="inlineStr" s="4">
        <is>
          <t>奶茶/咖啡</t>
        </is>
      </c>
      <c r="E1347" s="5"/>
      <c r="F1347" s="6"/>
      <c r="G1347" s="6"/>
      <c r="H1347" s="6">
        <f>IF(AND(F1347="",G1347=""),"",G1347-F1347)</f>
      </c>
      <c r="I1347" s="4"/>
      <c r="J1347" s="5"/>
    </row>
    <row r="1348" ht="21" customHeight="1">
      <c r="A1348" s="3">
        <v>46223</v>
      </c>
      <c r="B1348" t="inlineStr" s="4">
        <is>
          <t>星期一</t>
        </is>
      </c>
      <c r="C1348" t="inlineStr" s="4">
        <is>
          <t>其他</t>
        </is>
      </c>
      <c r="D1348" t="inlineStr" s="4">
        <is>
          <t>其他</t>
        </is>
      </c>
      <c r="E1348" s="5"/>
      <c r="F1348" s="6"/>
      <c r="G1348" s="6"/>
      <c r="H1348" s="6">
        <f>IF(AND(F1348="",G1348=""),"",G1348-F1348)</f>
      </c>
      <c r="I1348" s="4"/>
      <c r="J1348" s="5"/>
    </row>
    <row r="1349" ht="21" customHeight="1">
      <c r="A1349" s="3">
        <v>46223</v>
      </c>
      <c r="B1349" t="inlineStr" s="4">
        <is>
          <t>星期一</t>
        </is>
      </c>
      <c r="C1349" t="inlineStr" s="4">
        <is>
          <t>其他</t>
        </is>
      </c>
      <c r="D1349" t="inlineStr" s="4">
        <is>
          <t>其他</t>
        </is>
      </c>
      <c r="E1349" s="5"/>
      <c r="F1349" s="6"/>
      <c r="G1349" s="6"/>
      <c r="H1349" s="6">
        <f>IF(AND(F1349="",G1349=""),"",G1349-F1349)</f>
      </c>
      <c r="I1349" s="4"/>
      <c r="J1349" s="5"/>
    </row>
    <row r="1350" ht="21" customHeight="1">
      <c r="A1350" s="3">
        <v>46224</v>
      </c>
      <c r="B1350" t="inlineStr" s="4">
        <is>
          <t>星期二</t>
        </is>
      </c>
      <c r="C1350" t="inlineStr" s="4">
        <is>
          <t>餐饮</t>
        </is>
      </c>
      <c r="D1350" t="inlineStr" s="4">
        <is>
          <t>早餐</t>
        </is>
      </c>
      <c r="E1350" s="5"/>
      <c r="F1350" s="6"/>
      <c r="G1350" s="6"/>
      <c r="H1350" s="6">
        <f>IF(AND(F1350="",G1350=""),"",G1350-F1350)</f>
      </c>
      <c r="I1350" s="4"/>
      <c r="J1350" s="5"/>
    </row>
    <row r="1351" ht="21" customHeight="1">
      <c r="A1351" s="3">
        <v>46224</v>
      </c>
      <c r="B1351" t="inlineStr" s="4">
        <is>
          <t>星期二</t>
        </is>
      </c>
      <c r="C1351" t="inlineStr" s="4">
        <is>
          <t>餐饮</t>
        </is>
      </c>
      <c r="D1351" t="inlineStr" s="4">
        <is>
          <t>中餐</t>
        </is>
      </c>
      <c r="E1351" s="5"/>
      <c r="F1351" s="6"/>
      <c r="G1351" s="6"/>
      <c r="H1351" s="6">
        <f>IF(AND(F1351="",G1351=""),"",G1351-F1351)</f>
      </c>
      <c r="I1351" s="4"/>
      <c r="J1351" s="5"/>
    </row>
    <row r="1352" ht="21" customHeight="1">
      <c r="A1352" s="3">
        <v>46224</v>
      </c>
      <c r="B1352" t="inlineStr" s="4">
        <is>
          <t>星期二</t>
        </is>
      </c>
      <c r="C1352" t="inlineStr" s="4">
        <is>
          <t>餐饮</t>
        </is>
      </c>
      <c r="D1352" t="inlineStr" s="4">
        <is>
          <t>晚餐</t>
        </is>
      </c>
      <c r="E1352" s="5"/>
      <c r="F1352" s="6"/>
      <c r="G1352" s="6"/>
      <c r="H1352" s="6">
        <f>IF(AND(F1352="",G1352=""),"",G1352-F1352)</f>
      </c>
      <c r="I1352" s="4"/>
      <c r="J1352" s="5"/>
    </row>
    <row r="1353" ht="21" customHeight="1">
      <c r="A1353" s="3">
        <v>46224</v>
      </c>
      <c r="B1353" t="inlineStr" s="4">
        <is>
          <t>星期二</t>
        </is>
      </c>
      <c r="C1353" t="inlineStr" s="4">
        <is>
          <t>奶茶/咖啡</t>
        </is>
      </c>
      <c r="D1353" t="inlineStr" s="4">
        <is>
          <t>奶茶/咖啡</t>
        </is>
      </c>
      <c r="E1353" s="5"/>
      <c r="F1353" s="6"/>
      <c r="G1353" s="6"/>
      <c r="H1353" s="6">
        <f>IF(AND(F1353="",G1353=""),"",G1353-F1353)</f>
      </c>
      <c r="I1353" s="4"/>
      <c r="J1353" s="5"/>
    </row>
    <row r="1354" ht="21" customHeight="1">
      <c r="A1354" s="3">
        <v>46224</v>
      </c>
      <c r="B1354" t="inlineStr" s="4">
        <is>
          <t>星期二</t>
        </is>
      </c>
      <c r="C1354" t="inlineStr" s="4">
        <is>
          <t>其他</t>
        </is>
      </c>
      <c r="D1354" t="inlineStr" s="4">
        <is>
          <t>其他</t>
        </is>
      </c>
      <c r="E1354" s="5"/>
      <c r="F1354" s="6"/>
      <c r="G1354" s="6"/>
      <c r="H1354" s="6">
        <f>IF(AND(F1354="",G1354=""),"",G1354-F1354)</f>
      </c>
      <c r="I1354" s="4"/>
      <c r="J1354" s="5"/>
    </row>
    <row r="1355" ht="21" customHeight="1">
      <c r="A1355" s="3">
        <v>46224</v>
      </c>
      <c r="B1355" t="inlineStr" s="4">
        <is>
          <t>星期二</t>
        </is>
      </c>
      <c r="C1355" t="inlineStr" s="4">
        <is>
          <t>其他</t>
        </is>
      </c>
      <c r="D1355" t="inlineStr" s="4">
        <is>
          <t>其他</t>
        </is>
      </c>
      <c r="E1355" s="5"/>
      <c r="F1355" s="6"/>
      <c r="G1355" s="6"/>
      <c r="H1355" s="6">
        <f>IF(AND(F1355="",G1355=""),"",G1355-F1355)</f>
      </c>
      <c r="I1355" s="4"/>
      <c r="J1355" s="5"/>
    </row>
    <row r="1356" ht="21" customHeight="1">
      <c r="A1356" s="3">
        <v>46225</v>
      </c>
      <c r="B1356" t="inlineStr" s="4">
        <is>
          <t>星期三</t>
        </is>
      </c>
      <c r="C1356" t="inlineStr" s="4">
        <is>
          <t>餐饮</t>
        </is>
      </c>
      <c r="D1356" t="inlineStr" s="4">
        <is>
          <t>早餐</t>
        </is>
      </c>
      <c r="E1356" s="5"/>
      <c r="F1356" s="6"/>
      <c r="G1356" s="6"/>
      <c r="H1356" s="6">
        <f>IF(AND(F1356="",G1356=""),"",G1356-F1356)</f>
      </c>
      <c r="I1356" s="4"/>
      <c r="J1356" s="5"/>
    </row>
    <row r="1357" ht="21" customHeight="1">
      <c r="A1357" s="3">
        <v>46225</v>
      </c>
      <c r="B1357" t="inlineStr" s="4">
        <is>
          <t>星期三</t>
        </is>
      </c>
      <c r="C1357" t="inlineStr" s="4">
        <is>
          <t>餐饮</t>
        </is>
      </c>
      <c r="D1357" t="inlineStr" s="4">
        <is>
          <t>中餐</t>
        </is>
      </c>
      <c r="E1357" s="5"/>
      <c r="F1357" s="6"/>
      <c r="G1357" s="6"/>
      <c r="H1357" s="6">
        <f>IF(AND(F1357="",G1357=""),"",G1357-F1357)</f>
      </c>
      <c r="I1357" s="4"/>
      <c r="J1357" s="5"/>
    </row>
    <row r="1358" ht="21" customHeight="1">
      <c r="A1358" s="3">
        <v>46225</v>
      </c>
      <c r="B1358" t="inlineStr" s="4">
        <is>
          <t>星期三</t>
        </is>
      </c>
      <c r="C1358" t="inlineStr" s="4">
        <is>
          <t>餐饮</t>
        </is>
      </c>
      <c r="D1358" t="inlineStr" s="4">
        <is>
          <t>晚餐</t>
        </is>
      </c>
      <c r="E1358" s="5"/>
      <c r="F1358" s="6"/>
      <c r="G1358" s="6"/>
      <c r="H1358" s="6">
        <f>IF(AND(F1358="",G1358=""),"",G1358-F1358)</f>
      </c>
      <c r="I1358" s="4"/>
      <c r="J1358" s="5"/>
    </row>
    <row r="1359" ht="21" customHeight="1">
      <c r="A1359" s="3">
        <v>46225</v>
      </c>
      <c r="B1359" t="inlineStr" s="4">
        <is>
          <t>星期三</t>
        </is>
      </c>
      <c r="C1359" t="inlineStr" s="4">
        <is>
          <t>奶茶/咖啡</t>
        </is>
      </c>
      <c r="D1359" t="inlineStr" s="4">
        <is>
          <t>奶茶/咖啡</t>
        </is>
      </c>
      <c r="E1359" s="5"/>
      <c r="F1359" s="6"/>
      <c r="G1359" s="6"/>
      <c r="H1359" s="6">
        <f>IF(AND(F1359="",G1359=""),"",G1359-F1359)</f>
      </c>
      <c r="I1359" s="4"/>
      <c r="J1359" s="5"/>
    </row>
    <row r="1360" ht="21" customHeight="1">
      <c r="A1360" s="3">
        <v>46225</v>
      </c>
      <c r="B1360" t="inlineStr" s="4">
        <is>
          <t>星期三</t>
        </is>
      </c>
      <c r="C1360" t="inlineStr" s="4">
        <is>
          <t>其他</t>
        </is>
      </c>
      <c r="D1360" t="inlineStr" s="4">
        <is>
          <t>其他</t>
        </is>
      </c>
      <c r="E1360" s="5"/>
      <c r="F1360" s="6"/>
      <c r="G1360" s="6"/>
      <c r="H1360" s="6">
        <f>IF(AND(F1360="",G1360=""),"",G1360-F1360)</f>
      </c>
      <c r="I1360" s="4"/>
      <c r="J1360" s="5"/>
    </row>
    <row r="1361" ht="21" customHeight="1">
      <c r="A1361" s="3">
        <v>46225</v>
      </c>
      <c r="B1361" t="inlineStr" s="4">
        <is>
          <t>星期三</t>
        </is>
      </c>
      <c r="C1361" t="inlineStr" s="4">
        <is>
          <t>其他</t>
        </is>
      </c>
      <c r="D1361" t="inlineStr" s="4">
        <is>
          <t>其他</t>
        </is>
      </c>
      <c r="E1361" s="5"/>
      <c r="F1361" s="6"/>
      <c r="G1361" s="6"/>
      <c r="H1361" s="6">
        <f>IF(AND(F1361="",G1361=""),"",G1361-F1361)</f>
      </c>
      <c r="I1361" s="4"/>
      <c r="J1361" s="5"/>
    </row>
    <row r="1362" ht="23" customHeight="1">
      <c r="A1362" t="inlineStr" s="7">
        <is>
          <t>本周小计</t>
        </is>
      </c>
      <c r="B1362" s="7"/>
      <c r="C1362" s="7"/>
      <c r="D1362" s="7"/>
      <c r="E1362" s="7"/>
      <c r="F1362" s="8">
        <f>SUMIFS($F:$F,$A:$A,"&gt;="&amp;DATE(2026,7,16),$A:$A,"&lt;="&amp;DATE(2026,7,22))</f>
      </c>
      <c r="G1362" s="8">
        <f>SUMIFS($G:$G,$A:$A,"&gt;="&amp;DATE(2026,7,16),$A:$A,"&lt;="&amp;DATE(2026,7,22))</f>
      </c>
      <c r="H1362" s="8">
        <f>G1362-F1362</f>
      </c>
      <c r="I1362" s="7"/>
      <c r="J1362" s="7"/>
    </row>
    <row r="1363" ht="18" customHeight="1">
      <c r="A1363" s="9"/>
      <c r="B1363" s="9"/>
      <c r="C1363" s="9"/>
      <c r="D1363" s="9"/>
      <c r="E1363" s="9"/>
      <c r="F1363" s="9"/>
      <c r="G1363" s="9"/>
      <c r="H1363" s="9"/>
      <c r="I1363" s="9"/>
      <c r="J1363" s="9"/>
    </row>
    <row r="1364" ht="18" customHeight="1">
      <c r="A1364" s="9"/>
      <c r="B1364" s="9"/>
      <c r="C1364" s="9"/>
      <c r="D1364" s="9"/>
      <c r="E1364" s="9"/>
      <c r="F1364" s="9"/>
      <c r="G1364" s="9"/>
      <c r="H1364" s="9"/>
      <c r="I1364" s="9"/>
      <c r="J1364" s="9"/>
    </row>
    <row r="1365" ht="26" customHeight="1">
      <c r="A1365" t="inlineStr" s="2">
        <is>
          <t>2026年7月｜第四周（7月23日 - 7月29日）</t>
        </is>
      </c>
      <c r="B1365" s="2"/>
      <c r="C1365" s="2"/>
      <c r="D1365" s="2"/>
      <c r="E1365" s="2"/>
      <c r="F1365" s="2"/>
      <c r="G1365" s="2"/>
      <c r="H1365" s="2"/>
      <c r="I1365" s="2"/>
      <c r="J1365" s="2"/>
    </row>
    <row r="1366" ht="22" customHeight="1">
      <c r="A1366" t="inlineStr" s="1">
        <is>
          <t>日期</t>
        </is>
      </c>
      <c r="B1366" t="inlineStr" s="1">
        <is>
          <t>星期</t>
        </is>
      </c>
      <c r="C1366" t="inlineStr" s="1">
        <is>
          <t>分类</t>
        </is>
      </c>
      <c r="D1366" t="inlineStr" s="1">
        <is>
          <t>事项</t>
        </is>
      </c>
      <c r="E1366" t="inlineStr" s="1">
        <is>
          <t>详情</t>
        </is>
      </c>
      <c r="F1366" t="inlineStr" s="1">
        <is>
          <t>支出金额</t>
        </is>
      </c>
      <c r="G1366" t="inlineStr" s="1">
        <is>
          <t>收入金额</t>
        </is>
      </c>
      <c r="H1366" t="inlineStr" s="1">
        <is>
          <t>当笔净额</t>
        </is>
      </c>
      <c r="I1366" t="inlineStr" s="1">
        <is>
          <t>支付方式</t>
        </is>
      </c>
      <c r="J1366" t="inlineStr" s="1">
        <is>
          <t>备注</t>
        </is>
      </c>
    </row>
    <row r="1367" ht="21" customHeight="1">
      <c r="A1367" s="3">
        <v>46226</v>
      </c>
      <c r="B1367" t="inlineStr" s="4">
        <is>
          <t>星期四</t>
        </is>
      </c>
      <c r="C1367" t="inlineStr" s="4">
        <is>
          <t>餐饮</t>
        </is>
      </c>
      <c r="D1367" t="inlineStr" s="4">
        <is>
          <t>早餐</t>
        </is>
      </c>
      <c r="E1367" s="5"/>
      <c r="F1367" s="6"/>
      <c r="G1367" s="6"/>
      <c r="H1367" s="6">
        <f>IF(AND(F1367="",G1367=""),"",G1367-F1367)</f>
      </c>
      <c r="I1367" s="4"/>
      <c r="J1367" s="5"/>
    </row>
    <row r="1368" ht="21" customHeight="1">
      <c r="A1368" s="3">
        <v>46226</v>
      </c>
      <c r="B1368" t="inlineStr" s="4">
        <is>
          <t>星期四</t>
        </is>
      </c>
      <c r="C1368" t="inlineStr" s="4">
        <is>
          <t>餐饮</t>
        </is>
      </c>
      <c r="D1368" t="inlineStr" s="4">
        <is>
          <t>中餐</t>
        </is>
      </c>
      <c r="E1368" s="5"/>
      <c r="F1368" s="6"/>
      <c r="G1368" s="6"/>
      <c r="H1368" s="6">
        <f>IF(AND(F1368="",G1368=""),"",G1368-F1368)</f>
      </c>
      <c r="I1368" s="4"/>
      <c r="J1368" s="5"/>
    </row>
    <row r="1369" ht="21" customHeight="1">
      <c r="A1369" s="3">
        <v>46226</v>
      </c>
      <c r="B1369" t="inlineStr" s="4">
        <is>
          <t>星期四</t>
        </is>
      </c>
      <c r="C1369" t="inlineStr" s="4">
        <is>
          <t>餐饮</t>
        </is>
      </c>
      <c r="D1369" t="inlineStr" s="4">
        <is>
          <t>晚餐</t>
        </is>
      </c>
      <c r="E1369" s="5"/>
      <c r="F1369" s="6"/>
      <c r="G1369" s="6"/>
      <c r="H1369" s="6">
        <f>IF(AND(F1369="",G1369=""),"",G1369-F1369)</f>
      </c>
      <c r="I1369" s="4"/>
      <c r="J1369" s="5"/>
    </row>
    <row r="1370" ht="21" customHeight="1">
      <c r="A1370" s="3">
        <v>46226</v>
      </c>
      <c r="B1370" t="inlineStr" s="4">
        <is>
          <t>星期四</t>
        </is>
      </c>
      <c r="C1370" t="inlineStr" s="4">
        <is>
          <t>奶茶/咖啡</t>
        </is>
      </c>
      <c r="D1370" t="inlineStr" s="4">
        <is>
          <t>奶茶/咖啡</t>
        </is>
      </c>
      <c r="E1370" s="5"/>
      <c r="F1370" s="6"/>
      <c r="G1370" s="6"/>
      <c r="H1370" s="6">
        <f>IF(AND(F1370="",G1370=""),"",G1370-F1370)</f>
      </c>
      <c r="I1370" s="4"/>
      <c r="J1370" s="5"/>
    </row>
    <row r="1371" ht="21" customHeight="1">
      <c r="A1371" s="3">
        <v>46226</v>
      </c>
      <c r="B1371" t="inlineStr" s="4">
        <is>
          <t>星期四</t>
        </is>
      </c>
      <c r="C1371" t="inlineStr" s="4">
        <is>
          <t>其他</t>
        </is>
      </c>
      <c r="D1371" t="inlineStr" s="4">
        <is>
          <t>其他</t>
        </is>
      </c>
      <c r="E1371" s="5"/>
      <c r="F1371" s="6"/>
      <c r="G1371" s="6"/>
      <c r="H1371" s="6">
        <f>IF(AND(F1371="",G1371=""),"",G1371-F1371)</f>
      </c>
      <c r="I1371" s="4"/>
      <c r="J1371" s="5"/>
    </row>
    <row r="1372" ht="21" customHeight="1">
      <c r="A1372" s="3">
        <v>46226</v>
      </c>
      <c r="B1372" t="inlineStr" s="4">
        <is>
          <t>星期四</t>
        </is>
      </c>
      <c r="C1372" t="inlineStr" s="4">
        <is>
          <t>其他</t>
        </is>
      </c>
      <c r="D1372" t="inlineStr" s="4">
        <is>
          <t>其他</t>
        </is>
      </c>
      <c r="E1372" s="5"/>
      <c r="F1372" s="6"/>
      <c r="G1372" s="6"/>
      <c r="H1372" s="6">
        <f>IF(AND(F1372="",G1372=""),"",G1372-F1372)</f>
      </c>
      <c r="I1372" s="4"/>
      <c r="J1372" s="5"/>
    </row>
    <row r="1373" ht="21" customHeight="1">
      <c r="A1373" s="3">
        <v>46227</v>
      </c>
      <c r="B1373" t="inlineStr" s="4">
        <is>
          <t>星期五</t>
        </is>
      </c>
      <c r="C1373" t="inlineStr" s="4">
        <is>
          <t>餐饮</t>
        </is>
      </c>
      <c r="D1373" t="inlineStr" s="4">
        <is>
          <t>早餐</t>
        </is>
      </c>
      <c r="E1373" s="5"/>
      <c r="F1373" s="6"/>
      <c r="G1373" s="6"/>
      <c r="H1373" s="6">
        <f>IF(AND(F1373="",G1373=""),"",G1373-F1373)</f>
      </c>
      <c r="I1373" s="4"/>
      <c r="J1373" s="5"/>
    </row>
    <row r="1374" ht="21" customHeight="1">
      <c r="A1374" s="3">
        <v>46227</v>
      </c>
      <c r="B1374" t="inlineStr" s="4">
        <is>
          <t>星期五</t>
        </is>
      </c>
      <c r="C1374" t="inlineStr" s="4">
        <is>
          <t>餐饮</t>
        </is>
      </c>
      <c r="D1374" t="inlineStr" s="4">
        <is>
          <t>中餐</t>
        </is>
      </c>
      <c r="E1374" s="5"/>
      <c r="F1374" s="6"/>
      <c r="G1374" s="6"/>
      <c r="H1374" s="6">
        <f>IF(AND(F1374="",G1374=""),"",G1374-F1374)</f>
      </c>
      <c r="I1374" s="4"/>
      <c r="J1374" s="5"/>
    </row>
    <row r="1375" ht="21" customHeight="1">
      <c r="A1375" s="3">
        <v>46227</v>
      </c>
      <c r="B1375" t="inlineStr" s="4">
        <is>
          <t>星期五</t>
        </is>
      </c>
      <c r="C1375" t="inlineStr" s="4">
        <is>
          <t>餐饮</t>
        </is>
      </c>
      <c r="D1375" t="inlineStr" s="4">
        <is>
          <t>晚餐</t>
        </is>
      </c>
      <c r="E1375" s="5"/>
      <c r="F1375" s="6"/>
      <c r="G1375" s="6"/>
      <c r="H1375" s="6">
        <f>IF(AND(F1375="",G1375=""),"",G1375-F1375)</f>
      </c>
      <c r="I1375" s="4"/>
      <c r="J1375" s="5"/>
    </row>
    <row r="1376" ht="21" customHeight="1">
      <c r="A1376" s="3">
        <v>46227</v>
      </c>
      <c r="B1376" t="inlineStr" s="4">
        <is>
          <t>星期五</t>
        </is>
      </c>
      <c r="C1376" t="inlineStr" s="4">
        <is>
          <t>奶茶/咖啡</t>
        </is>
      </c>
      <c r="D1376" t="inlineStr" s="4">
        <is>
          <t>奶茶/咖啡</t>
        </is>
      </c>
      <c r="E1376" s="5"/>
      <c r="F1376" s="6"/>
      <c r="G1376" s="6"/>
      <c r="H1376" s="6">
        <f>IF(AND(F1376="",G1376=""),"",G1376-F1376)</f>
      </c>
      <c r="I1376" s="4"/>
      <c r="J1376" s="5"/>
    </row>
    <row r="1377" ht="21" customHeight="1">
      <c r="A1377" s="3">
        <v>46227</v>
      </c>
      <c r="B1377" t="inlineStr" s="4">
        <is>
          <t>星期五</t>
        </is>
      </c>
      <c r="C1377" t="inlineStr" s="4">
        <is>
          <t>其他</t>
        </is>
      </c>
      <c r="D1377" t="inlineStr" s="4">
        <is>
          <t>其他</t>
        </is>
      </c>
      <c r="E1377" s="5"/>
      <c r="F1377" s="6"/>
      <c r="G1377" s="6"/>
      <c r="H1377" s="6">
        <f>IF(AND(F1377="",G1377=""),"",G1377-F1377)</f>
      </c>
      <c r="I1377" s="4"/>
      <c r="J1377" s="5"/>
    </row>
    <row r="1378" ht="21" customHeight="1">
      <c r="A1378" s="3">
        <v>46227</v>
      </c>
      <c r="B1378" t="inlineStr" s="4">
        <is>
          <t>星期五</t>
        </is>
      </c>
      <c r="C1378" t="inlineStr" s="4">
        <is>
          <t>其他</t>
        </is>
      </c>
      <c r="D1378" t="inlineStr" s="4">
        <is>
          <t>其他</t>
        </is>
      </c>
      <c r="E1378" s="5"/>
      <c r="F1378" s="6"/>
      <c r="G1378" s="6"/>
      <c r="H1378" s="6">
        <f>IF(AND(F1378="",G1378=""),"",G1378-F1378)</f>
      </c>
      <c r="I1378" s="4"/>
      <c r="J1378" s="5"/>
    </row>
    <row r="1379" ht="21" customHeight="1">
      <c r="A1379" s="3">
        <v>46228</v>
      </c>
      <c r="B1379" t="inlineStr" s="4">
        <is>
          <t>星期六</t>
        </is>
      </c>
      <c r="C1379" t="inlineStr" s="4">
        <is>
          <t>餐饮</t>
        </is>
      </c>
      <c r="D1379" t="inlineStr" s="4">
        <is>
          <t>早餐</t>
        </is>
      </c>
      <c r="E1379" s="5"/>
      <c r="F1379" s="6"/>
      <c r="G1379" s="6"/>
      <c r="H1379" s="6">
        <f>IF(AND(F1379="",G1379=""),"",G1379-F1379)</f>
      </c>
      <c r="I1379" s="4"/>
      <c r="J1379" s="5"/>
    </row>
    <row r="1380" ht="21" customHeight="1">
      <c r="A1380" s="3">
        <v>46228</v>
      </c>
      <c r="B1380" t="inlineStr" s="4">
        <is>
          <t>星期六</t>
        </is>
      </c>
      <c r="C1380" t="inlineStr" s="4">
        <is>
          <t>餐饮</t>
        </is>
      </c>
      <c r="D1380" t="inlineStr" s="4">
        <is>
          <t>中餐</t>
        </is>
      </c>
      <c r="E1380" s="5"/>
      <c r="F1380" s="6"/>
      <c r="G1380" s="6"/>
      <c r="H1380" s="6">
        <f>IF(AND(F1380="",G1380=""),"",G1380-F1380)</f>
      </c>
      <c r="I1380" s="4"/>
      <c r="J1380" s="5"/>
    </row>
    <row r="1381" ht="21" customHeight="1">
      <c r="A1381" s="3">
        <v>46228</v>
      </c>
      <c r="B1381" t="inlineStr" s="4">
        <is>
          <t>星期六</t>
        </is>
      </c>
      <c r="C1381" t="inlineStr" s="4">
        <is>
          <t>餐饮</t>
        </is>
      </c>
      <c r="D1381" t="inlineStr" s="4">
        <is>
          <t>晚餐</t>
        </is>
      </c>
      <c r="E1381" s="5"/>
      <c r="F1381" s="6"/>
      <c r="G1381" s="6"/>
      <c r="H1381" s="6">
        <f>IF(AND(F1381="",G1381=""),"",G1381-F1381)</f>
      </c>
      <c r="I1381" s="4"/>
      <c r="J1381" s="5"/>
    </row>
    <row r="1382" ht="21" customHeight="1">
      <c r="A1382" s="3">
        <v>46228</v>
      </c>
      <c r="B1382" t="inlineStr" s="4">
        <is>
          <t>星期六</t>
        </is>
      </c>
      <c r="C1382" t="inlineStr" s="4">
        <is>
          <t>奶茶/咖啡</t>
        </is>
      </c>
      <c r="D1382" t="inlineStr" s="4">
        <is>
          <t>奶茶/咖啡</t>
        </is>
      </c>
      <c r="E1382" s="5"/>
      <c r="F1382" s="6"/>
      <c r="G1382" s="6"/>
      <c r="H1382" s="6">
        <f>IF(AND(F1382="",G1382=""),"",G1382-F1382)</f>
      </c>
      <c r="I1382" s="4"/>
      <c r="J1382" s="5"/>
    </row>
    <row r="1383" ht="21" customHeight="1">
      <c r="A1383" s="3">
        <v>46228</v>
      </c>
      <c r="B1383" t="inlineStr" s="4">
        <is>
          <t>星期六</t>
        </is>
      </c>
      <c r="C1383" t="inlineStr" s="4">
        <is>
          <t>其他</t>
        </is>
      </c>
      <c r="D1383" t="inlineStr" s="4">
        <is>
          <t>其他</t>
        </is>
      </c>
      <c r="E1383" s="5"/>
      <c r="F1383" s="6"/>
      <c r="G1383" s="6"/>
      <c r="H1383" s="6">
        <f>IF(AND(F1383="",G1383=""),"",G1383-F1383)</f>
      </c>
      <c r="I1383" s="4"/>
      <c r="J1383" s="5"/>
    </row>
    <row r="1384" ht="21" customHeight="1">
      <c r="A1384" s="3">
        <v>46228</v>
      </c>
      <c r="B1384" t="inlineStr" s="4">
        <is>
          <t>星期六</t>
        </is>
      </c>
      <c r="C1384" t="inlineStr" s="4">
        <is>
          <t>其他</t>
        </is>
      </c>
      <c r="D1384" t="inlineStr" s="4">
        <is>
          <t>其他</t>
        </is>
      </c>
      <c r="E1384" s="5"/>
      <c r="F1384" s="6"/>
      <c r="G1384" s="6"/>
      <c r="H1384" s="6">
        <f>IF(AND(F1384="",G1384=""),"",G1384-F1384)</f>
      </c>
      <c r="I1384" s="4"/>
      <c r="J1384" s="5"/>
    </row>
    <row r="1385" ht="21" customHeight="1">
      <c r="A1385" s="3">
        <v>46229</v>
      </c>
      <c r="B1385" t="inlineStr" s="4">
        <is>
          <t>星期日</t>
        </is>
      </c>
      <c r="C1385" t="inlineStr" s="4">
        <is>
          <t>餐饮</t>
        </is>
      </c>
      <c r="D1385" t="inlineStr" s="4">
        <is>
          <t>早餐</t>
        </is>
      </c>
      <c r="E1385" s="5"/>
      <c r="F1385" s="6"/>
      <c r="G1385" s="6"/>
      <c r="H1385" s="6">
        <f>IF(AND(F1385="",G1385=""),"",G1385-F1385)</f>
      </c>
      <c r="I1385" s="4"/>
      <c r="J1385" s="5"/>
    </row>
    <row r="1386" ht="21" customHeight="1">
      <c r="A1386" s="3">
        <v>46229</v>
      </c>
      <c r="B1386" t="inlineStr" s="4">
        <is>
          <t>星期日</t>
        </is>
      </c>
      <c r="C1386" t="inlineStr" s="4">
        <is>
          <t>餐饮</t>
        </is>
      </c>
      <c r="D1386" t="inlineStr" s="4">
        <is>
          <t>中餐</t>
        </is>
      </c>
      <c r="E1386" s="5"/>
      <c r="F1386" s="6"/>
      <c r="G1386" s="6"/>
      <c r="H1386" s="6">
        <f>IF(AND(F1386="",G1386=""),"",G1386-F1386)</f>
      </c>
      <c r="I1386" s="4"/>
      <c r="J1386" s="5"/>
    </row>
    <row r="1387" ht="21" customHeight="1">
      <c r="A1387" s="3">
        <v>46229</v>
      </c>
      <c r="B1387" t="inlineStr" s="4">
        <is>
          <t>星期日</t>
        </is>
      </c>
      <c r="C1387" t="inlineStr" s="4">
        <is>
          <t>餐饮</t>
        </is>
      </c>
      <c r="D1387" t="inlineStr" s="4">
        <is>
          <t>晚餐</t>
        </is>
      </c>
      <c r="E1387" s="5"/>
      <c r="F1387" s="6"/>
      <c r="G1387" s="6"/>
      <c r="H1387" s="6">
        <f>IF(AND(F1387="",G1387=""),"",G1387-F1387)</f>
      </c>
      <c r="I1387" s="4"/>
      <c r="J1387" s="5"/>
    </row>
    <row r="1388" ht="21" customHeight="1">
      <c r="A1388" s="3">
        <v>46229</v>
      </c>
      <c r="B1388" t="inlineStr" s="4">
        <is>
          <t>星期日</t>
        </is>
      </c>
      <c r="C1388" t="inlineStr" s="4">
        <is>
          <t>奶茶/咖啡</t>
        </is>
      </c>
      <c r="D1388" t="inlineStr" s="4">
        <is>
          <t>奶茶/咖啡</t>
        </is>
      </c>
      <c r="E1388" s="5"/>
      <c r="F1388" s="6"/>
      <c r="G1388" s="6"/>
      <c r="H1388" s="6">
        <f>IF(AND(F1388="",G1388=""),"",G1388-F1388)</f>
      </c>
      <c r="I1388" s="4"/>
      <c r="J1388" s="5"/>
    </row>
    <row r="1389" ht="21" customHeight="1">
      <c r="A1389" s="3">
        <v>46229</v>
      </c>
      <c r="B1389" t="inlineStr" s="4">
        <is>
          <t>星期日</t>
        </is>
      </c>
      <c r="C1389" t="inlineStr" s="4">
        <is>
          <t>其他</t>
        </is>
      </c>
      <c r="D1389" t="inlineStr" s="4">
        <is>
          <t>其他</t>
        </is>
      </c>
      <c r="E1389" s="5"/>
      <c r="F1389" s="6"/>
      <c r="G1389" s="6"/>
      <c r="H1389" s="6">
        <f>IF(AND(F1389="",G1389=""),"",G1389-F1389)</f>
      </c>
      <c r="I1389" s="4"/>
      <c r="J1389" s="5"/>
    </row>
    <row r="1390" ht="21" customHeight="1">
      <c r="A1390" s="3">
        <v>46229</v>
      </c>
      <c r="B1390" t="inlineStr" s="4">
        <is>
          <t>星期日</t>
        </is>
      </c>
      <c r="C1390" t="inlineStr" s="4">
        <is>
          <t>其他</t>
        </is>
      </c>
      <c r="D1390" t="inlineStr" s="4">
        <is>
          <t>其他</t>
        </is>
      </c>
      <c r="E1390" s="5"/>
      <c r="F1390" s="6"/>
      <c r="G1390" s="6"/>
      <c r="H1390" s="6">
        <f>IF(AND(F1390="",G1390=""),"",G1390-F1390)</f>
      </c>
      <c r="I1390" s="4"/>
      <c r="J1390" s="5"/>
    </row>
    <row r="1391" ht="21" customHeight="1">
      <c r="A1391" s="3">
        <v>46230</v>
      </c>
      <c r="B1391" t="inlineStr" s="4">
        <is>
          <t>星期一</t>
        </is>
      </c>
      <c r="C1391" t="inlineStr" s="4">
        <is>
          <t>餐饮</t>
        </is>
      </c>
      <c r="D1391" t="inlineStr" s="4">
        <is>
          <t>早餐</t>
        </is>
      </c>
      <c r="E1391" s="5"/>
      <c r="F1391" s="6"/>
      <c r="G1391" s="6"/>
      <c r="H1391" s="6">
        <f>IF(AND(F1391="",G1391=""),"",G1391-F1391)</f>
      </c>
      <c r="I1391" s="4"/>
      <c r="J1391" s="5"/>
    </row>
    <row r="1392" ht="21" customHeight="1">
      <c r="A1392" s="3">
        <v>46230</v>
      </c>
      <c r="B1392" t="inlineStr" s="4">
        <is>
          <t>星期一</t>
        </is>
      </c>
      <c r="C1392" t="inlineStr" s="4">
        <is>
          <t>餐饮</t>
        </is>
      </c>
      <c r="D1392" t="inlineStr" s="4">
        <is>
          <t>中餐</t>
        </is>
      </c>
      <c r="E1392" s="5"/>
      <c r="F1392" s="6"/>
      <c r="G1392" s="6"/>
      <c r="H1392" s="6">
        <f>IF(AND(F1392="",G1392=""),"",G1392-F1392)</f>
      </c>
      <c r="I1392" s="4"/>
      <c r="J1392" s="5"/>
    </row>
    <row r="1393" ht="21" customHeight="1">
      <c r="A1393" s="3">
        <v>46230</v>
      </c>
      <c r="B1393" t="inlineStr" s="4">
        <is>
          <t>星期一</t>
        </is>
      </c>
      <c r="C1393" t="inlineStr" s="4">
        <is>
          <t>餐饮</t>
        </is>
      </c>
      <c r="D1393" t="inlineStr" s="4">
        <is>
          <t>晚餐</t>
        </is>
      </c>
      <c r="E1393" s="5"/>
      <c r="F1393" s="6"/>
      <c r="G1393" s="6"/>
      <c r="H1393" s="6">
        <f>IF(AND(F1393="",G1393=""),"",G1393-F1393)</f>
      </c>
      <c r="I1393" s="4"/>
      <c r="J1393" s="5"/>
    </row>
    <row r="1394" ht="21" customHeight="1">
      <c r="A1394" s="3">
        <v>46230</v>
      </c>
      <c r="B1394" t="inlineStr" s="4">
        <is>
          <t>星期一</t>
        </is>
      </c>
      <c r="C1394" t="inlineStr" s="4">
        <is>
          <t>奶茶/咖啡</t>
        </is>
      </c>
      <c r="D1394" t="inlineStr" s="4">
        <is>
          <t>奶茶/咖啡</t>
        </is>
      </c>
      <c r="E1394" s="5"/>
      <c r="F1394" s="6"/>
      <c r="G1394" s="6"/>
      <c r="H1394" s="6">
        <f>IF(AND(F1394="",G1394=""),"",G1394-F1394)</f>
      </c>
      <c r="I1394" s="4"/>
      <c r="J1394" s="5"/>
    </row>
    <row r="1395" ht="21" customHeight="1">
      <c r="A1395" s="3">
        <v>46230</v>
      </c>
      <c r="B1395" t="inlineStr" s="4">
        <is>
          <t>星期一</t>
        </is>
      </c>
      <c r="C1395" t="inlineStr" s="4">
        <is>
          <t>其他</t>
        </is>
      </c>
      <c r="D1395" t="inlineStr" s="4">
        <is>
          <t>其他</t>
        </is>
      </c>
      <c r="E1395" s="5"/>
      <c r="F1395" s="6"/>
      <c r="G1395" s="6"/>
      <c r="H1395" s="6">
        <f>IF(AND(F1395="",G1395=""),"",G1395-F1395)</f>
      </c>
      <c r="I1395" s="4"/>
      <c r="J1395" s="5"/>
    </row>
    <row r="1396" ht="21" customHeight="1">
      <c r="A1396" s="3">
        <v>46230</v>
      </c>
      <c r="B1396" t="inlineStr" s="4">
        <is>
          <t>星期一</t>
        </is>
      </c>
      <c r="C1396" t="inlineStr" s="4">
        <is>
          <t>其他</t>
        </is>
      </c>
      <c r="D1396" t="inlineStr" s="4">
        <is>
          <t>其他</t>
        </is>
      </c>
      <c r="E1396" s="5"/>
      <c r="F1396" s="6"/>
      <c r="G1396" s="6"/>
      <c r="H1396" s="6">
        <f>IF(AND(F1396="",G1396=""),"",G1396-F1396)</f>
      </c>
      <c r="I1396" s="4"/>
      <c r="J1396" s="5"/>
    </row>
    <row r="1397" ht="21" customHeight="1">
      <c r="A1397" s="3">
        <v>46231</v>
      </c>
      <c r="B1397" t="inlineStr" s="4">
        <is>
          <t>星期二</t>
        </is>
      </c>
      <c r="C1397" t="inlineStr" s="4">
        <is>
          <t>餐饮</t>
        </is>
      </c>
      <c r="D1397" t="inlineStr" s="4">
        <is>
          <t>早餐</t>
        </is>
      </c>
      <c r="E1397" s="5"/>
      <c r="F1397" s="6"/>
      <c r="G1397" s="6"/>
      <c r="H1397" s="6">
        <f>IF(AND(F1397="",G1397=""),"",G1397-F1397)</f>
      </c>
      <c r="I1397" s="4"/>
      <c r="J1397" s="5"/>
    </row>
    <row r="1398" ht="21" customHeight="1">
      <c r="A1398" s="3">
        <v>46231</v>
      </c>
      <c r="B1398" t="inlineStr" s="4">
        <is>
          <t>星期二</t>
        </is>
      </c>
      <c r="C1398" t="inlineStr" s="4">
        <is>
          <t>餐饮</t>
        </is>
      </c>
      <c r="D1398" t="inlineStr" s="4">
        <is>
          <t>中餐</t>
        </is>
      </c>
      <c r="E1398" s="5"/>
      <c r="F1398" s="6"/>
      <c r="G1398" s="6"/>
      <c r="H1398" s="6">
        <f>IF(AND(F1398="",G1398=""),"",G1398-F1398)</f>
      </c>
      <c r="I1398" s="4"/>
      <c r="J1398" s="5"/>
    </row>
    <row r="1399" ht="21" customHeight="1">
      <c r="A1399" s="3">
        <v>46231</v>
      </c>
      <c r="B1399" t="inlineStr" s="4">
        <is>
          <t>星期二</t>
        </is>
      </c>
      <c r="C1399" t="inlineStr" s="4">
        <is>
          <t>餐饮</t>
        </is>
      </c>
      <c r="D1399" t="inlineStr" s="4">
        <is>
          <t>晚餐</t>
        </is>
      </c>
      <c r="E1399" s="5"/>
      <c r="F1399" s="6"/>
      <c r="G1399" s="6"/>
      <c r="H1399" s="6">
        <f>IF(AND(F1399="",G1399=""),"",G1399-F1399)</f>
      </c>
      <c r="I1399" s="4"/>
      <c r="J1399" s="5"/>
    </row>
    <row r="1400" ht="21" customHeight="1">
      <c r="A1400" s="3">
        <v>46231</v>
      </c>
      <c r="B1400" t="inlineStr" s="4">
        <is>
          <t>星期二</t>
        </is>
      </c>
      <c r="C1400" t="inlineStr" s="4">
        <is>
          <t>奶茶/咖啡</t>
        </is>
      </c>
      <c r="D1400" t="inlineStr" s="4">
        <is>
          <t>奶茶/咖啡</t>
        </is>
      </c>
      <c r="E1400" s="5"/>
      <c r="F1400" s="6"/>
      <c r="G1400" s="6"/>
      <c r="H1400" s="6">
        <f>IF(AND(F1400="",G1400=""),"",G1400-F1400)</f>
      </c>
      <c r="I1400" s="4"/>
      <c r="J1400" s="5"/>
    </row>
    <row r="1401" ht="21" customHeight="1">
      <c r="A1401" s="3">
        <v>46231</v>
      </c>
      <c r="B1401" t="inlineStr" s="4">
        <is>
          <t>星期二</t>
        </is>
      </c>
      <c r="C1401" t="inlineStr" s="4">
        <is>
          <t>其他</t>
        </is>
      </c>
      <c r="D1401" t="inlineStr" s="4">
        <is>
          <t>其他</t>
        </is>
      </c>
      <c r="E1401" s="5"/>
      <c r="F1401" s="6"/>
      <c r="G1401" s="6"/>
      <c r="H1401" s="6">
        <f>IF(AND(F1401="",G1401=""),"",G1401-F1401)</f>
      </c>
      <c r="I1401" s="4"/>
      <c r="J1401" s="5"/>
    </row>
    <row r="1402" ht="21" customHeight="1">
      <c r="A1402" s="3">
        <v>46231</v>
      </c>
      <c r="B1402" t="inlineStr" s="4">
        <is>
          <t>星期二</t>
        </is>
      </c>
      <c r="C1402" t="inlineStr" s="4">
        <is>
          <t>其他</t>
        </is>
      </c>
      <c r="D1402" t="inlineStr" s="4">
        <is>
          <t>其他</t>
        </is>
      </c>
      <c r="E1402" s="5"/>
      <c r="F1402" s="6"/>
      <c r="G1402" s="6"/>
      <c r="H1402" s="6">
        <f>IF(AND(F1402="",G1402=""),"",G1402-F1402)</f>
      </c>
      <c r="I1402" s="4"/>
      <c r="J1402" s="5"/>
    </row>
    <row r="1403" ht="21" customHeight="1">
      <c r="A1403" s="3">
        <v>46232</v>
      </c>
      <c r="B1403" t="inlineStr" s="4">
        <is>
          <t>星期三</t>
        </is>
      </c>
      <c r="C1403" t="inlineStr" s="4">
        <is>
          <t>餐饮</t>
        </is>
      </c>
      <c r="D1403" t="inlineStr" s="4">
        <is>
          <t>早餐</t>
        </is>
      </c>
      <c r="E1403" s="5"/>
      <c r="F1403" s="6"/>
      <c r="G1403" s="6"/>
      <c r="H1403" s="6">
        <f>IF(AND(F1403="",G1403=""),"",G1403-F1403)</f>
      </c>
      <c r="I1403" s="4"/>
      <c r="J1403" s="5"/>
    </row>
    <row r="1404" ht="21" customHeight="1">
      <c r="A1404" s="3">
        <v>46232</v>
      </c>
      <c r="B1404" t="inlineStr" s="4">
        <is>
          <t>星期三</t>
        </is>
      </c>
      <c r="C1404" t="inlineStr" s="4">
        <is>
          <t>餐饮</t>
        </is>
      </c>
      <c r="D1404" t="inlineStr" s="4">
        <is>
          <t>中餐</t>
        </is>
      </c>
      <c r="E1404" s="5"/>
      <c r="F1404" s="6"/>
      <c r="G1404" s="6"/>
      <c r="H1404" s="6">
        <f>IF(AND(F1404="",G1404=""),"",G1404-F1404)</f>
      </c>
      <c r="I1404" s="4"/>
      <c r="J1404" s="5"/>
    </row>
    <row r="1405" ht="21" customHeight="1">
      <c r="A1405" s="3">
        <v>46232</v>
      </c>
      <c r="B1405" t="inlineStr" s="4">
        <is>
          <t>星期三</t>
        </is>
      </c>
      <c r="C1405" t="inlineStr" s="4">
        <is>
          <t>餐饮</t>
        </is>
      </c>
      <c r="D1405" t="inlineStr" s="4">
        <is>
          <t>晚餐</t>
        </is>
      </c>
      <c r="E1405" s="5"/>
      <c r="F1405" s="6"/>
      <c r="G1405" s="6"/>
      <c r="H1405" s="6">
        <f>IF(AND(F1405="",G1405=""),"",G1405-F1405)</f>
      </c>
      <c r="I1405" s="4"/>
      <c r="J1405" s="5"/>
    </row>
    <row r="1406" ht="21" customHeight="1">
      <c r="A1406" s="3">
        <v>46232</v>
      </c>
      <c r="B1406" t="inlineStr" s="4">
        <is>
          <t>星期三</t>
        </is>
      </c>
      <c r="C1406" t="inlineStr" s="4">
        <is>
          <t>奶茶/咖啡</t>
        </is>
      </c>
      <c r="D1406" t="inlineStr" s="4">
        <is>
          <t>奶茶/咖啡</t>
        </is>
      </c>
      <c r="E1406" s="5"/>
      <c r="F1406" s="6"/>
      <c r="G1406" s="6"/>
      <c r="H1406" s="6">
        <f>IF(AND(F1406="",G1406=""),"",G1406-F1406)</f>
      </c>
      <c r="I1406" s="4"/>
      <c r="J1406" s="5"/>
    </row>
    <row r="1407" ht="21" customHeight="1">
      <c r="A1407" s="3">
        <v>46232</v>
      </c>
      <c r="B1407" t="inlineStr" s="4">
        <is>
          <t>星期三</t>
        </is>
      </c>
      <c r="C1407" t="inlineStr" s="4">
        <is>
          <t>其他</t>
        </is>
      </c>
      <c r="D1407" t="inlineStr" s="4">
        <is>
          <t>其他</t>
        </is>
      </c>
      <c r="E1407" s="5"/>
      <c r="F1407" s="6"/>
      <c r="G1407" s="6"/>
      <c r="H1407" s="6">
        <f>IF(AND(F1407="",G1407=""),"",G1407-F1407)</f>
      </c>
      <c r="I1407" s="4"/>
      <c r="J1407" s="5"/>
    </row>
    <row r="1408" ht="21" customHeight="1">
      <c r="A1408" s="3">
        <v>46232</v>
      </c>
      <c r="B1408" t="inlineStr" s="4">
        <is>
          <t>星期三</t>
        </is>
      </c>
      <c r="C1408" t="inlineStr" s="4">
        <is>
          <t>其他</t>
        </is>
      </c>
      <c r="D1408" t="inlineStr" s="4">
        <is>
          <t>其他</t>
        </is>
      </c>
      <c r="E1408" s="5"/>
      <c r="F1408" s="6"/>
      <c r="G1408" s="6"/>
      <c r="H1408" s="6">
        <f>IF(AND(F1408="",G1408=""),"",G1408-F1408)</f>
      </c>
      <c r="I1408" s="4"/>
      <c r="J1408" s="5"/>
    </row>
    <row r="1409" ht="23" customHeight="1">
      <c r="A1409" t="inlineStr" s="7">
        <is>
          <t>本周小计</t>
        </is>
      </c>
      <c r="B1409" s="7"/>
      <c r="C1409" s="7"/>
      <c r="D1409" s="7"/>
      <c r="E1409" s="7"/>
      <c r="F1409" s="8">
        <f>SUMIFS($F:$F,$A:$A,"&gt;="&amp;DATE(2026,7,23),$A:$A,"&lt;="&amp;DATE(2026,7,29))</f>
      </c>
      <c r="G1409" s="8">
        <f>SUMIFS($G:$G,$A:$A,"&gt;="&amp;DATE(2026,7,23),$A:$A,"&lt;="&amp;DATE(2026,7,29))</f>
      </c>
      <c r="H1409" s="8">
        <f>G1409-F1409</f>
      </c>
      <c r="I1409" s="7"/>
      <c r="J1409" s="7"/>
    </row>
    <row r="1410" ht="18" customHeight="1">
      <c r="A1410" s="9"/>
      <c r="B1410" s="9"/>
      <c r="C1410" s="9"/>
      <c r="D1410" s="9"/>
      <c r="E1410" s="9"/>
      <c r="F1410" s="9"/>
      <c r="G1410" s="9"/>
      <c r="H1410" s="9"/>
      <c r="I1410" s="9"/>
      <c r="J1410" s="9"/>
    </row>
    <row r="1411" ht="18" customHeight="1">
      <c r="A1411" s="9"/>
      <c r="B1411" s="9"/>
      <c r="C1411" s="9"/>
      <c r="D1411" s="9"/>
      <c r="E1411" s="9"/>
      <c r="F1411" s="9"/>
      <c r="G1411" s="9"/>
      <c r="H1411" s="9"/>
      <c r="I1411" s="9"/>
      <c r="J1411" s="9"/>
    </row>
    <row r="1412" ht="26" customHeight="1">
      <c r="A1412" t="inlineStr" s="2">
        <is>
          <t>2026年7月-8月｜第五周（7月30日 - 8月5日）</t>
        </is>
      </c>
      <c r="B1412" s="2"/>
      <c r="C1412" s="2"/>
      <c r="D1412" s="2"/>
      <c r="E1412" s="2"/>
      <c r="F1412" s="2"/>
      <c r="G1412" s="2"/>
      <c r="H1412" s="2"/>
      <c r="I1412" s="2"/>
      <c r="J1412" s="2"/>
    </row>
    <row r="1413" ht="22" customHeight="1">
      <c r="A1413" t="inlineStr" s="1">
        <is>
          <t>日期</t>
        </is>
      </c>
      <c r="B1413" t="inlineStr" s="1">
        <is>
          <t>星期</t>
        </is>
      </c>
      <c r="C1413" t="inlineStr" s="1">
        <is>
          <t>分类</t>
        </is>
      </c>
      <c r="D1413" t="inlineStr" s="1">
        <is>
          <t>事项</t>
        </is>
      </c>
      <c r="E1413" t="inlineStr" s="1">
        <is>
          <t>详情</t>
        </is>
      </c>
      <c r="F1413" t="inlineStr" s="1">
        <is>
          <t>支出金额</t>
        </is>
      </c>
      <c r="G1413" t="inlineStr" s="1">
        <is>
          <t>收入金额</t>
        </is>
      </c>
      <c r="H1413" t="inlineStr" s="1">
        <is>
          <t>当笔净额</t>
        </is>
      </c>
      <c r="I1413" t="inlineStr" s="1">
        <is>
          <t>支付方式</t>
        </is>
      </c>
      <c r="J1413" t="inlineStr" s="1">
        <is>
          <t>备注</t>
        </is>
      </c>
    </row>
    <row r="1414" ht="21" customHeight="1">
      <c r="A1414" s="3">
        <v>46233</v>
      </c>
      <c r="B1414" t="inlineStr" s="4">
        <is>
          <t>星期四</t>
        </is>
      </c>
      <c r="C1414" t="inlineStr" s="4">
        <is>
          <t>餐饮</t>
        </is>
      </c>
      <c r="D1414" t="inlineStr" s="4">
        <is>
          <t>早餐</t>
        </is>
      </c>
      <c r="E1414" s="5"/>
      <c r="F1414" s="6"/>
      <c r="G1414" s="6"/>
      <c r="H1414" s="6">
        <f>IF(AND(F1414="",G1414=""),"",G1414-F1414)</f>
      </c>
      <c r="I1414" s="4"/>
      <c r="J1414" s="5"/>
    </row>
    <row r="1415" ht="21" customHeight="1">
      <c r="A1415" s="3">
        <v>46233</v>
      </c>
      <c r="B1415" t="inlineStr" s="4">
        <is>
          <t>星期四</t>
        </is>
      </c>
      <c r="C1415" t="inlineStr" s="4">
        <is>
          <t>餐饮</t>
        </is>
      </c>
      <c r="D1415" t="inlineStr" s="4">
        <is>
          <t>中餐</t>
        </is>
      </c>
      <c r="E1415" s="5"/>
      <c r="F1415" s="6"/>
      <c r="G1415" s="6"/>
      <c r="H1415" s="6">
        <f>IF(AND(F1415="",G1415=""),"",G1415-F1415)</f>
      </c>
      <c r="I1415" s="4"/>
      <c r="J1415" s="5"/>
    </row>
    <row r="1416" ht="21" customHeight="1">
      <c r="A1416" s="3">
        <v>46233</v>
      </c>
      <c r="B1416" t="inlineStr" s="4">
        <is>
          <t>星期四</t>
        </is>
      </c>
      <c r="C1416" t="inlineStr" s="4">
        <is>
          <t>餐饮</t>
        </is>
      </c>
      <c r="D1416" t="inlineStr" s="4">
        <is>
          <t>晚餐</t>
        </is>
      </c>
      <c r="E1416" s="5"/>
      <c r="F1416" s="6"/>
      <c r="G1416" s="6"/>
      <c r="H1416" s="6">
        <f>IF(AND(F1416="",G1416=""),"",G1416-F1416)</f>
      </c>
      <c r="I1416" s="4"/>
      <c r="J1416" s="5"/>
    </row>
    <row r="1417" ht="21" customHeight="1">
      <c r="A1417" s="3">
        <v>46233</v>
      </c>
      <c r="B1417" t="inlineStr" s="4">
        <is>
          <t>星期四</t>
        </is>
      </c>
      <c r="C1417" t="inlineStr" s="4">
        <is>
          <t>奶茶/咖啡</t>
        </is>
      </c>
      <c r="D1417" t="inlineStr" s="4">
        <is>
          <t>奶茶/咖啡</t>
        </is>
      </c>
      <c r="E1417" s="5"/>
      <c r="F1417" s="6"/>
      <c r="G1417" s="6"/>
      <c r="H1417" s="6">
        <f>IF(AND(F1417="",G1417=""),"",G1417-F1417)</f>
      </c>
      <c r="I1417" s="4"/>
      <c r="J1417" s="5"/>
    </row>
    <row r="1418" ht="21" customHeight="1">
      <c r="A1418" s="3">
        <v>46233</v>
      </c>
      <c r="B1418" t="inlineStr" s="4">
        <is>
          <t>星期四</t>
        </is>
      </c>
      <c r="C1418" t="inlineStr" s="4">
        <is>
          <t>其他</t>
        </is>
      </c>
      <c r="D1418" t="inlineStr" s="4">
        <is>
          <t>其他</t>
        </is>
      </c>
      <c r="E1418" s="5"/>
      <c r="F1418" s="6"/>
      <c r="G1418" s="6"/>
      <c r="H1418" s="6">
        <f>IF(AND(F1418="",G1418=""),"",G1418-F1418)</f>
      </c>
      <c r="I1418" s="4"/>
      <c r="J1418" s="5"/>
    </row>
    <row r="1419" ht="21" customHeight="1">
      <c r="A1419" s="3">
        <v>46233</v>
      </c>
      <c r="B1419" t="inlineStr" s="4">
        <is>
          <t>星期四</t>
        </is>
      </c>
      <c r="C1419" t="inlineStr" s="4">
        <is>
          <t>其他</t>
        </is>
      </c>
      <c r="D1419" t="inlineStr" s="4">
        <is>
          <t>其他</t>
        </is>
      </c>
      <c r="E1419" s="5"/>
      <c r="F1419" s="6"/>
      <c r="G1419" s="6"/>
      <c r="H1419" s="6">
        <f>IF(AND(F1419="",G1419=""),"",G1419-F1419)</f>
      </c>
      <c r="I1419" s="4"/>
      <c r="J1419" s="5"/>
    </row>
    <row r="1420" ht="21" customHeight="1">
      <c r="A1420" s="3">
        <v>46234</v>
      </c>
      <c r="B1420" t="inlineStr" s="4">
        <is>
          <t>星期五</t>
        </is>
      </c>
      <c r="C1420" t="inlineStr" s="4">
        <is>
          <t>餐饮</t>
        </is>
      </c>
      <c r="D1420" t="inlineStr" s="4">
        <is>
          <t>早餐</t>
        </is>
      </c>
      <c r="E1420" s="5"/>
      <c r="F1420" s="6"/>
      <c r="G1420" s="6"/>
      <c r="H1420" s="6">
        <f>IF(AND(F1420="",G1420=""),"",G1420-F1420)</f>
      </c>
      <c r="I1420" s="4"/>
      <c r="J1420" s="5"/>
    </row>
    <row r="1421" ht="21" customHeight="1">
      <c r="A1421" s="3">
        <v>46234</v>
      </c>
      <c r="B1421" t="inlineStr" s="4">
        <is>
          <t>星期五</t>
        </is>
      </c>
      <c r="C1421" t="inlineStr" s="4">
        <is>
          <t>餐饮</t>
        </is>
      </c>
      <c r="D1421" t="inlineStr" s="4">
        <is>
          <t>中餐</t>
        </is>
      </c>
      <c r="E1421" s="5"/>
      <c r="F1421" s="6"/>
      <c r="G1421" s="6"/>
      <c r="H1421" s="6">
        <f>IF(AND(F1421="",G1421=""),"",G1421-F1421)</f>
      </c>
      <c r="I1421" s="4"/>
      <c r="J1421" s="5"/>
    </row>
    <row r="1422" ht="21" customHeight="1">
      <c r="A1422" s="3">
        <v>46234</v>
      </c>
      <c r="B1422" t="inlineStr" s="4">
        <is>
          <t>星期五</t>
        </is>
      </c>
      <c r="C1422" t="inlineStr" s="4">
        <is>
          <t>餐饮</t>
        </is>
      </c>
      <c r="D1422" t="inlineStr" s="4">
        <is>
          <t>晚餐</t>
        </is>
      </c>
      <c r="E1422" s="5"/>
      <c r="F1422" s="6"/>
      <c r="G1422" s="6"/>
      <c r="H1422" s="6">
        <f>IF(AND(F1422="",G1422=""),"",G1422-F1422)</f>
      </c>
      <c r="I1422" s="4"/>
      <c r="J1422" s="5"/>
    </row>
    <row r="1423" ht="21" customHeight="1">
      <c r="A1423" s="3">
        <v>46234</v>
      </c>
      <c r="B1423" t="inlineStr" s="4">
        <is>
          <t>星期五</t>
        </is>
      </c>
      <c r="C1423" t="inlineStr" s="4">
        <is>
          <t>奶茶/咖啡</t>
        </is>
      </c>
      <c r="D1423" t="inlineStr" s="4">
        <is>
          <t>奶茶/咖啡</t>
        </is>
      </c>
      <c r="E1423" s="5"/>
      <c r="F1423" s="6"/>
      <c r="G1423" s="6"/>
      <c r="H1423" s="6">
        <f>IF(AND(F1423="",G1423=""),"",G1423-F1423)</f>
      </c>
      <c r="I1423" s="4"/>
      <c r="J1423" s="5"/>
    </row>
    <row r="1424" ht="21" customHeight="1">
      <c r="A1424" s="3">
        <v>46234</v>
      </c>
      <c r="B1424" t="inlineStr" s="4">
        <is>
          <t>星期五</t>
        </is>
      </c>
      <c r="C1424" t="inlineStr" s="4">
        <is>
          <t>其他</t>
        </is>
      </c>
      <c r="D1424" t="inlineStr" s="4">
        <is>
          <t>其他</t>
        </is>
      </c>
      <c r="E1424" s="5"/>
      <c r="F1424" s="6"/>
      <c r="G1424" s="6"/>
      <c r="H1424" s="6">
        <f>IF(AND(F1424="",G1424=""),"",G1424-F1424)</f>
      </c>
      <c r="I1424" s="4"/>
      <c r="J1424" s="5"/>
    </row>
    <row r="1425" ht="21" customHeight="1">
      <c r="A1425" s="3">
        <v>46234</v>
      </c>
      <c r="B1425" t="inlineStr" s="4">
        <is>
          <t>星期五</t>
        </is>
      </c>
      <c r="C1425" t="inlineStr" s="4">
        <is>
          <t>其他</t>
        </is>
      </c>
      <c r="D1425" t="inlineStr" s="4">
        <is>
          <t>其他</t>
        </is>
      </c>
      <c r="E1425" s="5"/>
      <c r="F1425" s="6"/>
      <c r="G1425" s="6"/>
      <c r="H1425" s="6">
        <f>IF(AND(F1425="",G1425=""),"",G1425-F1425)</f>
      </c>
      <c r="I1425" s="4"/>
      <c r="J1425" s="5"/>
    </row>
    <row r="1426" ht="21" customHeight="1">
      <c r="A1426" s="3">
        <v>46235</v>
      </c>
      <c r="B1426" t="inlineStr" s="4">
        <is>
          <t>星期六</t>
        </is>
      </c>
      <c r="C1426" t="inlineStr" s="4">
        <is>
          <t>餐饮</t>
        </is>
      </c>
      <c r="D1426" t="inlineStr" s="4">
        <is>
          <t>早餐</t>
        </is>
      </c>
      <c r="E1426" s="5"/>
      <c r="F1426" s="6"/>
      <c r="G1426" s="6"/>
      <c r="H1426" s="6">
        <f>IF(AND(F1426="",G1426=""),"",G1426-F1426)</f>
      </c>
      <c r="I1426" s="4"/>
      <c r="J1426" s="5"/>
    </row>
    <row r="1427" ht="21" customHeight="1">
      <c r="A1427" s="3">
        <v>46235</v>
      </c>
      <c r="B1427" t="inlineStr" s="4">
        <is>
          <t>星期六</t>
        </is>
      </c>
      <c r="C1427" t="inlineStr" s="4">
        <is>
          <t>餐饮</t>
        </is>
      </c>
      <c r="D1427" t="inlineStr" s="4">
        <is>
          <t>中餐</t>
        </is>
      </c>
      <c r="E1427" s="5"/>
      <c r="F1427" s="6"/>
      <c r="G1427" s="6"/>
      <c r="H1427" s="6">
        <f>IF(AND(F1427="",G1427=""),"",G1427-F1427)</f>
      </c>
      <c r="I1427" s="4"/>
      <c r="J1427" s="5"/>
    </row>
    <row r="1428" ht="21" customHeight="1">
      <c r="A1428" s="3">
        <v>46235</v>
      </c>
      <c r="B1428" t="inlineStr" s="4">
        <is>
          <t>星期六</t>
        </is>
      </c>
      <c r="C1428" t="inlineStr" s="4">
        <is>
          <t>餐饮</t>
        </is>
      </c>
      <c r="D1428" t="inlineStr" s="4">
        <is>
          <t>晚餐</t>
        </is>
      </c>
      <c r="E1428" s="5"/>
      <c r="F1428" s="6"/>
      <c r="G1428" s="6"/>
      <c r="H1428" s="6">
        <f>IF(AND(F1428="",G1428=""),"",G1428-F1428)</f>
      </c>
      <c r="I1428" s="4"/>
      <c r="J1428" s="5"/>
    </row>
    <row r="1429" ht="21" customHeight="1">
      <c r="A1429" s="3">
        <v>46235</v>
      </c>
      <c r="B1429" t="inlineStr" s="4">
        <is>
          <t>星期六</t>
        </is>
      </c>
      <c r="C1429" t="inlineStr" s="4">
        <is>
          <t>奶茶/咖啡</t>
        </is>
      </c>
      <c r="D1429" t="inlineStr" s="4">
        <is>
          <t>奶茶/咖啡</t>
        </is>
      </c>
      <c r="E1429" s="5"/>
      <c r="F1429" s="6"/>
      <c r="G1429" s="6"/>
      <c r="H1429" s="6">
        <f>IF(AND(F1429="",G1429=""),"",G1429-F1429)</f>
      </c>
      <c r="I1429" s="4"/>
      <c r="J1429" s="5"/>
    </row>
    <row r="1430" ht="21" customHeight="1">
      <c r="A1430" s="3">
        <v>46235</v>
      </c>
      <c r="B1430" t="inlineStr" s="4">
        <is>
          <t>星期六</t>
        </is>
      </c>
      <c r="C1430" t="inlineStr" s="4">
        <is>
          <t>其他</t>
        </is>
      </c>
      <c r="D1430" t="inlineStr" s="4">
        <is>
          <t>其他</t>
        </is>
      </c>
      <c r="E1430" s="5"/>
      <c r="F1430" s="6"/>
      <c r="G1430" s="6"/>
      <c r="H1430" s="6">
        <f>IF(AND(F1430="",G1430=""),"",G1430-F1430)</f>
      </c>
      <c r="I1430" s="4"/>
      <c r="J1430" s="5"/>
    </row>
    <row r="1431" ht="21" customHeight="1">
      <c r="A1431" s="3">
        <v>46235</v>
      </c>
      <c r="B1431" t="inlineStr" s="4">
        <is>
          <t>星期六</t>
        </is>
      </c>
      <c r="C1431" t="inlineStr" s="4">
        <is>
          <t>其他</t>
        </is>
      </c>
      <c r="D1431" t="inlineStr" s="4">
        <is>
          <t>其他</t>
        </is>
      </c>
      <c r="E1431" s="5"/>
      <c r="F1431" s="6"/>
      <c r="G1431" s="6"/>
      <c r="H1431" s="6">
        <f>IF(AND(F1431="",G1431=""),"",G1431-F1431)</f>
      </c>
      <c r="I1431" s="4"/>
      <c r="J1431" s="5"/>
    </row>
    <row r="1432" ht="21" customHeight="1">
      <c r="A1432" s="3">
        <v>46236</v>
      </c>
      <c r="B1432" t="inlineStr" s="4">
        <is>
          <t>星期日</t>
        </is>
      </c>
      <c r="C1432" t="inlineStr" s="4">
        <is>
          <t>餐饮</t>
        </is>
      </c>
      <c r="D1432" t="inlineStr" s="4">
        <is>
          <t>早餐</t>
        </is>
      </c>
      <c r="E1432" s="5"/>
      <c r="F1432" s="6"/>
      <c r="G1432" s="6"/>
      <c r="H1432" s="6">
        <f>IF(AND(F1432="",G1432=""),"",G1432-F1432)</f>
      </c>
      <c r="I1432" s="4"/>
      <c r="J1432" s="5"/>
    </row>
    <row r="1433" ht="21" customHeight="1">
      <c r="A1433" s="3">
        <v>46236</v>
      </c>
      <c r="B1433" t="inlineStr" s="4">
        <is>
          <t>星期日</t>
        </is>
      </c>
      <c r="C1433" t="inlineStr" s="4">
        <is>
          <t>餐饮</t>
        </is>
      </c>
      <c r="D1433" t="inlineStr" s="4">
        <is>
          <t>中餐</t>
        </is>
      </c>
      <c r="E1433" s="5"/>
      <c r="F1433" s="6"/>
      <c r="G1433" s="6"/>
      <c r="H1433" s="6">
        <f>IF(AND(F1433="",G1433=""),"",G1433-F1433)</f>
      </c>
      <c r="I1433" s="4"/>
      <c r="J1433" s="5"/>
    </row>
    <row r="1434" ht="21" customHeight="1">
      <c r="A1434" s="3">
        <v>46236</v>
      </c>
      <c r="B1434" t="inlineStr" s="4">
        <is>
          <t>星期日</t>
        </is>
      </c>
      <c r="C1434" t="inlineStr" s="4">
        <is>
          <t>餐饮</t>
        </is>
      </c>
      <c r="D1434" t="inlineStr" s="4">
        <is>
          <t>晚餐</t>
        </is>
      </c>
      <c r="E1434" s="5"/>
      <c r="F1434" s="6"/>
      <c r="G1434" s="6"/>
      <c r="H1434" s="6">
        <f>IF(AND(F1434="",G1434=""),"",G1434-F1434)</f>
      </c>
      <c r="I1434" s="4"/>
      <c r="J1434" s="5"/>
    </row>
    <row r="1435" ht="21" customHeight="1">
      <c r="A1435" s="3">
        <v>46236</v>
      </c>
      <c r="B1435" t="inlineStr" s="4">
        <is>
          <t>星期日</t>
        </is>
      </c>
      <c r="C1435" t="inlineStr" s="4">
        <is>
          <t>奶茶/咖啡</t>
        </is>
      </c>
      <c r="D1435" t="inlineStr" s="4">
        <is>
          <t>奶茶/咖啡</t>
        </is>
      </c>
      <c r="E1435" s="5"/>
      <c r="F1435" s="6"/>
      <c r="G1435" s="6"/>
      <c r="H1435" s="6">
        <f>IF(AND(F1435="",G1435=""),"",G1435-F1435)</f>
      </c>
      <c r="I1435" s="4"/>
      <c r="J1435" s="5"/>
    </row>
    <row r="1436" ht="21" customHeight="1">
      <c r="A1436" s="3">
        <v>46236</v>
      </c>
      <c r="B1436" t="inlineStr" s="4">
        <is>
          <t>星期日</t>
        </is>
      </c>
      <c r="C1436" t="inlineStr" s="4">
        <is>
          <t>其他</t>
        </is>
      </c>
      <c r="D1436" t="inlineStr" s="4">
        <is>
          <t>其他</t>
        </is>
      </c>
      <c r="E1436" s="5"/>
      <c r="F1436" s="6"/>
      <c r="G1436" s="6"/>
      <c r="H1436" s="6">
        <f>IF(AND(F1436="",G1436=""),"",G1436-F1436)</f>
      </c>
      <c r="I1436" s="4"/>
      <c r="J1436" s="5"/>
    </row>
    <row r="1437" ht="21" customHeight="1">
      <c r="A1437" s="3">
        <v>46236</v>
      </c>
      <c r="B1437" t="inlineStr" s="4">
        <is>
          <t>星期日</t>
        </is>
      </c>
      <c r="C1437" t="inlineStr" s="4">
        <is>
          <t>其他</t>
        </is>
      </c>
      <c r="D1437" t="inlineStr" s="4">
        <is>
          <t>其他</t>
        </is>
      </c>
      <c r="E1437" s="5"/>
      <c r="F1437" s="6"/>
      <c r="G1437" s="6"/>
      <c r="H1437" s="6">
        <f>IF(AND(F1437="",G1437=""),"",G1437-F1437)</f>
      </c>
      <c r="I1437" s="4"/>
      <c r="J1437" s="5"/>
    </row>
    <row r="1438" ht="21" customHeight="1">
      <c r="A1438" s="3">
        <v>46237</v>
      </c>
      <c r="B1438" t="inlineStr" s="4">
        <is>
          <t>星期一</t>
        </is>
      </c>
      <c r="C1438" t="inlineStr" s="4">
        <is>
          <t>餐饮</t>
        </is>
      </c>
      <c r="D1438" t="inlineStr" s="4">
        <is>
          <t>早餐</t>
        </is>
      </c>
      <c r="E1438" s="5"/>
      <c r="F1438" s="6"/>
      <c r="G1438" s="6"/>
      <c r="H1438" s="6">
        <f>IF(AND(F1438="",G1438=""),"",G1438-F1438)</f>
      </c>
      <c r="I1438" s="4"/>
      <c r="J1438" s="5"/>
    </row>
    <row r="1439" ht="21" customHeight="1">
      <c r="A1439" s="3">
        <v>46237</v>
      </c>
      <c r="B1439" t="inlineStr" s="4">
        <is>
          <t>星期一</t>
        </is>
      </c>
      <c r="C1439" t="inlineStr" s="4">
        <is>
          <t>餐饮</t>
        </is>
      </c>
      <c r="D1439" t="inlineStr" s="4">
        <is>
          <t>中餐</t>
        </is>
      </c>
      <c r="E1439" s="5"/>
      <c r="F1439" s="6"/>
      <c r="G1439" s="6"/>
      <c r="H1439" s="6">
        <f>IF(AND(F1439="",G1439=""),"",G1439-F1439)</f>
      </c>
      <c r="I1439" s="4"/>
      <c r="J1439" s="5"/>
    </row>
    <row r="1440" ht="21" customHeight="1">
      <c r="A1440" s="3">
        <v>46237</v>
      </c>
      <c r="B1440" t="inlineStr" s="4">
        <is>
          <t>星期一</t>
        </is>
      </c>
      <c r="C1440" t="inlineStr" s="4">
        <is>
          <t>餐饮</t>
        </is>
      </c>
      <c r="D1440" t="inlineStr" s="4">
        <is>
          <t>晚餐</t>
        </is>
      </c>
      <c r="E1440" s="5"/>
      <c r="F1440" s="6"/>
      <c r="G1440" s="6"/>
      <c r="H1440" s="6">
        <f>IF(AND(F1440="",G1440=""),"",G1440-F1440)</f>
      </c>
      <c r="I1440" s="4"/>
      <c r="J1440" s="5"/>
    </row>
    <row r="1441" ht="21" customHeight="1">
      <c r="A1441" s="3">
        <v>46237</v>
      </c>
      <c r="B1441" t="inlineStr" s="4">
        <is>
          <t>星期一</t>
        </is>
      </c>
      <c r="C1441" t="inlineStr" s="4">
        <is>
          <t>奶茶/咖啡</t>
        </is>
      </c>
      <c r="D1441" t="inlineStr" s="4">
        <is>
          <t>奶茶/咖啡</t>
        </is>
      </c>
      <c r="E1441" s="5"/>
      <c r="F1441" s="6"/>
      <c r="G1441" s="6"/>
      <c r="H1441" s="6">
        <f>IF(AND(F1441="",G1441=""),"",G1441-F1441)</f>
      </c>
      <c r="I1441" s="4"/>
      <c r="J1441" s="5"/>
    </row>
    <row r="1442" ht="21" customHeight="1">
      <c r="A1442" s="3">
        <v>46237</v>
      </c>
      <c r="B1442" t="inlineStr" s="4">
        <is>
          <t>星期一</t>
        </is>
      </c>
      <c r="C1442" t="inlineStr" s="4">
        <is>
          <t>其他</t>
        </is>
      </c>
      <c r="D1442" t="inlineStr" s="4">
        <is>
          <t>其他</t>
        </is>
      </c>
      <c r="E1442" s="5"/>
      <c r="F1442" s="6"/>
      <c r="G1442" s="6"/>
      <c r="H1442" s="6">
        <f>IF(AND(F1442="",G1442=""),"",G1442-F1442)</f>
      </c>
      <c r="I1442" s="4"/>
      <c r="J1442" s="5"/>
    </row>
    <row r="1443" ht="21" customHeight="1">
      <c r="A1443" s="3">
        <v>46237</v>
      </c>
      <c r="B1443" t="inlineStr" s="4">
        <is>
          <t>星期一</t>
        </is>
      </c>
      <c r="C1443" t="inlineStr" s="4">
        <is>
          <t>其他</t>
        </is>
      </c>
      <c r="D1443" t="inlineStr" s="4">
        <is>
          <t>其他</t>
        </is>
      </c>
      <c r="E1443" s="5"/>
      <c r="F1443" s="6"/>
      <c r="G1443" s="6"/>
      <c r="H1443" s="6">
        <f>IF(AND(F1443="",G1443=""),"",G1443-F1443)</f>
      </c>
      <c r="I1443" s="4"/>
      <c r="J1443" s="5"/>
    </row>
    <row r="1444" ht="21" customHeight="1">
      <c r="A1444" s="3">
        <v>46238</v>
      </c>
      <c r="B1444" t="inlineStr" s="4">
        <is>
          <t>星期二</t>
        </is>
      </c>
      <c r="C1444" t="inlineStr" s="4">
        <is>
          <t>餐饮</t>
        </is>
      </c>
      <c r="D1444" t="inlineStr" s="4">
        <is>
          <t>早餐</t>
        </is>
      </c>
      <c r="E1444" s="5"/>
      <c r="F1444" s="6"/>
      <c r="G1444" s="6"/>
      <c r="H1444" s="6">
        <f>IF(AND(F1444="",G1444=""),"",G1444-F1444)</f>
      </c>
      <c r="I1444" s="4"/>
      <c r="J1444" s="5"/>
    </row>
    <row r="1445" ht="21" customHeight="1">
      <c r="A1445" s="3">
        <v>46238</v>
      </c>
      <c r="B1445" t="inlineStr" s="4">
        <is>
          <t>星期二</t>
        </is>
      </c>
      <c r="C1445" t="inlineStr" s="4">
        <is>
          <t>餐饮</t>
        </is>
      </c>
      <c r="D1445" t="inlineStr" s="4">
        <is>
          <t>中餐</t>
        </is>
      </c>
      <c r="E1445" s="5"/>
      <c r="F1445" s="6"/>
      <c r="G1445" s="6"/>
      <c r="H1445" s="6">
        <f>IF(AND(F1445="",G1445=""),"",G1445-F1445)</f>
      </c>
      <c r="I1445" s="4"/>
      <c r="J1445" s="5"/>
    </row>
    <row r="1446" ht="21" customHeight="1">
      <c r="A1446" s="3">
        <v>46238</v>
      </c>
      <c r="B1446" t="inlineStr" s="4">
        <is>
          <t>星期二</t>
        </is>
      </c>
      <c r="C1446" t="inlineStr" s="4">
        <is>
          <t>餐饮</t>
        </is>
      </c>
      <c r="D1446" t="inlineStr" s="4">
        <is>
          <t>晚餐</t>
        </is>
      </c>
      <c r="E1446" s="5"/>
      <c r="F1446" s="6"/>
      <c r="G1446" s="6"/>
      <c r="H1446" s="6">
        <f>IF(AND(F1446="",G1446=""),"",G1446-F1446)</f>
      </c>
      <c r="I1446" s="4"/>
      <c r="J1446" s="5"/>
    </row>
    <row r="1447" ht="21" customHeight="1">
      <c r="A1447" s="3">
        <v>46238</v>
      </c>
      <c r="B1447" t="inlineStr" s="4">
        <is>
          <t>星期二</t>
        </is>
      </c>
      <c r="C1447" t="inlineStr" s="4">
        <is>
          <t>奶茶/咖啡</t>
        </is>
      </c>
      <c r="D1447" t="inlineStr" s="4">
        <is>
          <t>奶茶/咖啡</t>
        </is>
      </c>
      <c r="E1447" s="5"/>
      <c r="F1447" s="6"/>
      <c r="G1447" s="6"/>
      <c r="H1447" s="6">
        <f>IF(AND(F1447="",G1447=""),"",G1447-F1447)</f>
      </c>
      <c r="I1447" s="4"/>
      <c r="J1447" s="5"/>
    </row>
    <row r="1448" ht="21" customHeight="1">
      <c r="A1448" s="3">
        <v>46238</v>
      </c>
      <c r="B1448" t="inlineStr" s="4">
        <is>
          <t>星期二</t>
        </is>
      </c>
      <c r="C1448" t="inlineStr" s="4">
        <is>
          <t>其他</t>
        </is>
      </c>
      <c r="D1448" t="inlineStr" s="4">
        <is>
          <t>其他</t>
        </is>
      </c>
      <c r="E1448" s="5"/>
      <c r="F1448" s="6"/>
      <c r="G1448" s="6"/>
      <c r="H1448" s="6">
        <f>IF(AND(F1448="",G1448=""),"",G1448-F1448)</f>
      </c>
      <c r="I1448" s="4"/>
      <c r="J1448" s="5"/>
    </row>
    <row r="1449" ht="21" customHeight="1">
      <c r="A1449" s="3">
        <v>46238</v>
      </c>
      <c r="B1449" t="inlineStr" s="4">
        <is>
          <t>星期二</t>
        </is>
      </c>
      <c r="C1449" t="inlineStr" s="4">
        <is>
          <t>其他</t>
        </is>
      </c>
      <c r="D1449" t="inlineStr" s="4">
        <is>
          <t>其他</t>
        </is>
      </c>
      <c r="E1449" s="5"/>
      <c r="F1449" s="6"/>
      <c r="G1449" s="6"/>
      <c r="H1449" s="6">
        <f>IF(AND(F1449="",G1449=""),"",G1449-F1449)</f>
      </c>
      <c r="I1449" s="4"/>
      <c r="J1449" s="5"/>
    </row>
    <row r="1450" ht="21" customHeight="1">
      <c r="A1450" s="3">
        <v>46239</v>
      </c>
      <c r="B1450" t="inlineStr" s="4">
        <is>
          <t>星期三</t>
        </is>
      </c>
      <c r="C1450" t="inlineStr" s="4">
        <is>
          <t>餐饮</t>
        </is>
      </c>
      <c r="D1450" t="inlineStr" s="4">
        <is>
          <t>早餐</t>
        </is>
      </c>
      <c r="E1450" s="5"/>
      <c r="F1450" s="6"/>
      <c r="G1450" s="6"/>
      <c r="H1450" s="6">
        <f>IF(AND(F1450="",G1450=""),"",G1450-F1450)</f>
      </c>
      <c r="I1450" s="4"/>
      <c r="J1450" s="5"/>
    </row>
    <row r="1451" ht="21" customHeight="1">
      <c r="A1451" s="3">
        <v>46239</v>
      </c>
      <c r="B1451" t="inlineStr" s="4">
        <is>
          <t>星期三</t>
        </is>
      </c>
      <c r="C1451" t="inlineStr" s="4">
        <is>
          <t>餐饮</t>
        </is>
      </c>
      <c r="D1451" t="inlineStr" s="4">
        <is>
          <t>中餐</t>
        </is>
      </c>
      <c r="E1451" s="5"/>
      <c r="F1451" s="6"/>
      <c r="G1451" s="6"/>
      <c r="H1451" s="6">
        <f>IF(AND(F1451="",G1451=""),"",G1451-F1451)</f>
      </c>
      <c r="I1451" s="4"/>
      <c r="J1451" s="5"/>
    </row>
    <row r="1452" ht="21" customHeight="1">
      <c r="A1452" s="3">
        <v>46239</v>
      </c>
      <c r="B1452" t="inlineStr" s="4">
        <is>
          <t>星期三</t>
        </is>
      </c>
      <c r="C1452" t="inlineStr" s="4">
        <is>
          <t>餐饮</t>
        </is>
      </c>
      <c r="D1452" t="inlineStr" s="4">
        <is>
          <t>晚餐</t>
        </is>
      </c>
      <c r="E1452" s="5"/>
      <c r="F1452" s="6"/>
      <c r="G1452" s="6"/>
      <c r="H1452" s="6">
        <f>IF(AND(F1452="",G1452=""),"",G1452-F1452)</f>
      </c>
      <c r="I1452" s="4"/>
      <c r="J1452" s="5"/>
    </row>
    <row r="1453" ht="21" customHeight="1">
      <c r="A1453" s="3">
        <v>46239</v>
      </c>
      <c r="B1453" t="inlineStr" s="4">
        <is>
          <t>星期三</t>
        </is>
      </c>
      <c r="C1453" t="inlineStr" s="4">
        <is>
          <t>奶茶/咖啡</t>
        </is>
      </c>
      <c r="D1453" t="inlineStr" s="4">
        <is>
          <t>奶茶/咖啡</t>
        </is>
      </c>
      <c r="E1453" s="5"/>
      <c r="F1453" s="6"/>
      <c r="G1453" s="6"/>
      <c r="H1453" s="6">
        <f>IF(AND(F1453="",G1453=""),"",G1453-F1453)</f>
      </c>
      <c r="I1453" s="4"/>
      <c r="J1453" s="5"/>
    </row>
    <row r="1454" ht="21" customHeight="1">
      <c r="A1454" s="3">
        <v>46239</v>
      </c>
      <c r="B1454" t="inlineStr" s="4">
        <is>
          <t>星期三</t>
        </is>
      </c>
      <c r="C1454" t="inlineStr" s="4">
        <is>
          <t>其他</t>
        </is>
      </c>
      <c r="D1454" t="inlineStr" s="4">
        <is>
          <t>其他</t>
        </is>
      </c>
      <c r="E1454" s="5"/>
      <c r="F1454" s="6"/>
      <c r="G1454" s="6"/>
      <c r="H1454" s="6">
        <f>IF(AND(F1454="",G1454=""),"",G1454-F1454)</f>
      </c>
      <c r="I1454" s="4"/>
      <c r="J1454" s="5"/>
    </row>
    <row r="1455" ht="21" customHeight="1">
      <c r="A1455" s="3">
        <v>46239</v>
      </c>
      <c r="B1455" t="inlineStr" s="4">
        <is>
          <t>星期三</t>
        </is>
      </c>
      <c r="C1455" t="inlineStr" s="4">
        <is>
          <t>其他</t>
        </is>
      </c>
      <c r="D1455" t="inlineStr" s="4">
        <is>
          <t>其他</t>
        </is>
      </c>
      <c r="E1455" s="5"/>
      <c r="F1455" s="6"/>
      <c r="G1455" s="6"/>
      <c r="H1455" s="6">
        <f>IF(AND(F1455="",G1455=""),"",G1455-F1455)</f>
      </c>
      <c r="I1455" s="4"/>
      <c r="J1455" s="5"/>
    </row>
    <row r="1456" ht="23" customHeight="1">
      <c r="A1456" t="inlineStr" s="7">
        <is>
          <t>本周小计</t>
        </is>
      </c>
      <c r="B1456" s="7"/>
      <c r="C1456" s="7"/>
      <c r="D1456" s="7"/>
      <c r="E1456" s="7"/>
      <c r="F1456" s="8">
        <f>SUMIFS($F:$F,$A:$A,"&gt;="&amp;DATE(2026,7,30),$A:$A,"&lt;="&amp;DATE(2026,8,5))</f>
      </c>
      <c r="G1456" s="8">
        <f>SUMIFS($G:$G,$A:$A,"&gt;="&amp;DATE(2026,7,30),$A:$A,"&lt;="&amp;DATE(2026,8,5))</f>
      </c>
      <c r="H1456" s="8">
        <f>G1456-F1456</f>
      </c>
      <c r="I1456" s="7"/>
      <c r="J1456" s="7"/>
    </row>
    <row r="1457" ht="18" customHeight="1">
      <c r="A1457" s="9"/>
      <c r="B1457" s="9"/>
      <c r="C1457" s="9"/>
      <c r="D1457" s="9"/>
      <c r="E1457" s="9"/>
      <c r="F1457" s="9"/>
      <c r="G1457" s="9"/>
      <c r="H1457" s="9"/>
      <c r="I1457" s="9"/>
      <c r="J1457" s="9"/>
    </row>
    <row r="1458" ht="18" customHeight="1">
      <c r="A1458" s="9"/>
      <c r="B1458" s="9"/>
      <c r="C1458" s="9"/>
      <c r="D1458" s="9"/>
      <c r="E1458" s="9"/>
      <c r="F1458" s="9"/>
      <c r="G1458" s="9"/>
      <c r="H1458" s="9"/>
      <c r="I1458" s="9"/>
      <c r="J1458" s="9"/>
    </row>
    <row r="1459" ht="26" customHeight="1">
      <c r="A1459" t="inlineStr" s="2">
        <is>
          <t>2026年8月｜第一周（8月6日 - 8月12日）</t>
        </is>
      </c>
      <c r="B1459" s="2"/>
      <c r="C1459" s="2"/>
      <c r="D1459" s="2"/>
      <c r="E1459" s="2"/>
      <c r="F1459" s="2"/>
      <c r="G1459" s="2"/>
      <c r="H1459" s="2"/>
      <c r="I1459" s="2"/>
      <c r="J1459" s="2"/>
    </row>
    <row r="1460" ht="22" customHeight="1">
      <c r="A1460" t="inlineStr" s="1">
        <is>
          <t>日期</t>
        </is>
      </c>
      <c r="B1460" t="inlineStr" s="1">
        <is>
          <t>星期</t>
        </is>
      </c>
      <c r="C1460" t="inlineStr" s="1">
        <is>
          <t>分类</t>
        </is>
      </c>
      <c r="D1460" t="inlineStr" s="1">
        <is>
          <t>事项</t>
        </is>
      </c>
      <c r="E1460" t="inlineStr" s="1">
        <is>
          <t>详情</t>
        </is>
      </c>
      <c r="F1460" t="inlineStr" s="1">
        <is>
          <t>支出金额</t>
        </is>
      </c>
      <c r="G1460" t="inlineStr" s="1">
        <is>
          <t>收入金额</t>
        </is>
      </c>
      <c r="H1460" t="inlineStr" s="1">
        <is>
          <t>当笔净额</t>
        </is>
      </c>
      <c r="I1460" t="inlineStr" s="1">
        <is>
          <t>支付方式</t>
        </is>
      </c>
      <c r="J1460" t="inlineStr" s="1">
        <is>
          <t>备注</t>
        </is>
      </c>
    </row>
    <row r="1461" ht="21" customHeight="1">
      <c r="A1461" s="3">
        <v>46240</v>
      </c>
      <c r="B1461" t="inlineStr" s="4">
        <is>
          <t>星期四</t>
        </is>
      </c>
      <c r="C1461" t="inlineStr" s="4">
        <is>
          <t>餐饮</t>
        </is>
      </c>
      <c r="D1461" t="inlineStr" s="4">
        <is>
          <t>早餐</t>
        </is>
      </c>
      <c r="E1461" s="5"/>
      <c r="F1461" s="6"/>
      <c r="G1461" s="6"/>
      <c r="H1461" s="6">
        <f>IF(AND(F1461="",G1461=""),"",G1461-F1461)</f>
      </c>
      <c r="I1461" s="4"/>
      <c r="J1461" s="5"/>
    </row>
    <row r="1462" ht="21" customHeight="1">
      <c r="A1462" s="3">
        <v>46240</v>
      </c>
      <c r="B1462" t="inlineStr" s="4">
        <is>
          <t>星期四</t>
        </is>
      </c>
      <c r="C1462" t="inlineStr" s="4">
        <is>
          <t>餐饮</t>
        </is>
      </c>
      <c r="D1462" t="inlineStr" s="4">
        <is>
          <t>中餐</t>
        </is>
      </c>
      <c r="E1462" s="5"/>
      <c r="F1462" s="6"/>
      <c r="G1462" s="6"/>
      <c r="H1462" s="6">
        <f>IF(AND(F1462="",G1462=""),"",G1462-F1462)</f>
      </c>
      <c r="I1462" s="4"/>
      <c r="J1462" s="5"/>
    </row>
    <row r="1463" ht="21" customHeight="1">
      <c r="A1463" s="3">
        <v>46240</v>
      </c>
      <c r="B1463" t="inlineStr" s="4">
        <is>
          <t>星期四</t>
        </is>
      </c>
      <c r="C1463" t="inlineStr" s="4">
        <is>
          <t>餐饮</t>
        </is>
      </c>
      <c r="D1463" t="inlineStr" s="4">
        <is>
          <t>晚餐</t>
        </is>
      </c>
      <c r="E1463" s="5"/>
      <c r="F1463" s="6"/>
      <c r="G1463" s="6"/>
      <c r="H1463" s="6">
        <f>IF(AND(F1463="",G1463=""),"",G1463-F1463)</f>
      </c>
      <c r="I1463" s="4"/>
      <c r="J1463" s="5"/>
    </row>
    <row r="1464" ht="21" customHeight="1">
      <c r="A1464" s="3">
        <v>46240</v>
      </c>
      <c r="B1464" t="inlineStr" s="4">
        <is>
          <t>星期四</t>
        </is>
      </c>
      <c r="C1464" t="inlineStr" s="4">
        <is>
          <t>奶茶/咖啡</t>
        </is>
      </c>
      <c r="D1464" t="inlineStr" s="4">
        <is>
          <t>奶茶/咖啡</t>
        </is>
      </c>
      <c r="E1464" s="5"/>
      <c r="F1464" s="6"/>
      <c r="G1464" s="6"/>
      <c r="H1464" s="6">
        <f>IF(AND(F1464="",G1464=""),"",G1464-F1464)</f>
      </c>
      <c r="I1464" s="4"/>
      <c r="J1464" s="5"/>
    </row>
    <row r="1465" ht="21" customHeight="1">
      <c r="A1465" s="3">
        <v>46240</v>
      </c>
      <c r="B1465" t="inlineStr" s="4">
        <is>
          <t>星期四</t>
        </is>
      </c>
      <c r="C1465" t="inlineStr" s="4">
        <is>
          <t>其他</t>
        </is>
      </c>
      <c r="D1465" t="inlineStr" s="4">
        <is>
          <t>其他</t>
        </is>
      </c>
      <c r="E1465" s="5"/>
      <c r="F1465" s="6"/>
      <c r="G1465" s="6"/>
      <c r="H1465" s="6">
        <f>IF(AND(F1465="",G1465=""),"",G1465-F1465)</f>
      </c>
      <c r="I1465" s="4"/>
      <c r="J1465" s="5"/>
    </row>
    <row r="1466" ht="21" customHeight="1">
      <c r="A1466" s="3">
        <v>46240</v>
      </c>
      <c r="B1466" t="inlineStr" s="4">
        <is>
          <t>星期四</t>
        </is>
      </c>
      <c r="C1466" t="inlineStr" s="4">
        <is>
          <t>其他</t>
        </is>
      </c>
      <c r="D1466" t="inlineStr" s="4">
        <is>
          <t>其他</t>
        </is>
      </c>
      <c r="E1466" s="5"/>
      <c r="F1466" s="6"/>
      <c r="G1466" s="6"/>
      <c r="H1466" s="6">
        <f>IF(AND(F1466="",G1466=""),"",G1466-F1466)</f>
      </c>
      <c r="I1466" s="4"/>
      <c r="J1466" s="5"/>
    </row>
    <row r="1467" ht="21" customHeight="1">
      <c r="A1467" s="3">
        <v>46241</v>
      </c>
      <c r="B1467" t="inlineStr" s="4">
        <is>
          <t>星期五</t>
        </is>
      </c>
      <c r="C1467" t="inlineStr" s="4">
        <is>
          <t>餐饮</t>
        </is>
      </c>
      <c r="D1467" t="inlineStr" s="4">
        <is>
          <t>早餐</t>
        </is>
      </c>
      <c r="E1467" s="5"/>
      <c r="F1467" s="6"/>
      <c r="G1467" s="6"/>
      <c r="H1467" s="6">
        <f>IF(AND(F1467="",G1467=""),"",G1467-F1467)</f>
      </c>
      <c r="I1467" s="4"/>
      <c r="J1467" s="5"/>
    </row>
    <row r="1468" ht="21" customHeight="1">
      <c r="A1468" s="3">
        <v>46241</v>
      </c>
      <c r="B1468" t="inlineStr" s="4">
        <is>
          <t>星期五</t>
        </is>
      </c>
      <c r="C1468" t="inlineStr" s="4">
        <is>
          <t>餐饮</t>
        </is>
      </c>
      <c r="D1468" t="inlineStr" s="4">
        <is>
          <t>中餐</t>
        </is>
      </c>
      <c r="E1468" s="5"/>
      <c r="F1468" s="6"/>
      <c r="G1468" s="6"/>
      <c r="H1468" s="6">
        <f>IF(AND(F1468="",G1468=""),"",G1468-F1468)</f>
      </c>
      <c r="I1468" s="4"/>
      <c r="J1468" s="5"/>
    </row>
    <row r="1469" ht="21" customHeight="1">
      <c r="A1469" s="3">
        <v>46241</v>
      </c>
      <c r="B1469" t="inlineStr" s="4">
        <is>
          <t>星期五</t>
        </is>
      </c>
      <c r="C1469" t="inlineStr" s="4">
        <is>
          <t>餐饮</t>
        </is>
      </c>
      <c r="D1469" t="inlineStr" s="4">
        <is>
          <t>晚餐</t>
        </is>
      </c>
      <c r="E1469" s="5"/>
      <c r="F1469" s="6"/>
      <c r="G1469" s="6"/>
      <c r="H1469" s="6">
        <f>IF(AND(F1469="",G1469=""),"",G1469-F1469)</f>
      </c>
      <c r="I1469" s="4"/>
      <c r="J1469" s="5"/>
    </row>
    <row r="1470" ht="21" customHeight="1">
      <c r="A1470" s="3">
        <v>46241</v>
      </c>
      <c r="B1470" t="inlineStr" s="4">
        <is>
          <t>星期五</t>
        </is>
      </c>
      <c r="C1470" t="inlineStr" s="4">
        <is>
          <t>奶茶/咖啡</t>
        </is>
      </c>
      <c r="D1470" t="inlineStr" s="4">
        <is>
          <t>奶茶/咖啡</t>
        </is>
      </c>
      <c r="E1470" s="5"/>
      <c r="F1470" s="6"/>
      <c r="G1470" s="6"/>
      <c r="H1470" s="6">
        <f>IF(AND(F1470="",G1470=""),"",G1470-F1470)</f>
      </c>
      <c r="I1470" s="4"/>
      <c r="J1470" s="5"/>
    </row>
    <row r="1471" ht="21" customHeight="1">
      <c r="A1471" s="3">
        <v>46241</v>
      </c>
      <c r="B1471" t="inlineStr" s="4">
        <is>
          <t>星期五</t>
        </is>
      </c>
      <c r="C1471" t="inlineStr" s="4">
        <is>
          <t>其他</t>
        </is>
      </c>
      <c r="D1471" t="inlineStr" s="4">
        <is>
          <t>其他</t>
        </is>
      </c>
      <c r="E1471" s="5"/>
      <c r="F1471" s="6"/>
      <c r="G1471" s="6"/>
      <c r="H1471" s="6">
        <f>IF(AND(F1471="",G1471=""),"",G1471-F1471)</f>
      </c>
      <c r="I1471" s="4"/>
      <c r="J1471" s="5"/>
    </row>
    <row r="1472" ht="21" customHeight="1">
      <c r="A1472" s="3">
        <v>46241</v>
      </c>
      <c r="B1472" t="inlineStr" s="4">
        <is>
          <t>星期五</t>
        </is>
      </c>
      <c r="C1472" t="inlineStr" s="4">
        <is>
          <t>其他</t>
        </is>
      </c>
      <c r="D1472" t="inlineStr" s="4">
        <is>
          <t>其他</t>
        </is>
      </c>
      <c r="E1472" s="5"/>
      <c r="F1472" s="6"/>
      <c r="G1472" s="6"/>
      <c r="H1472" s="6">
        <f>IF(AND(F1472="",G1472=""),"",G1472-F1472)</f>
      </c>
      <c r="I1472" s="4"/>
      <c r="J1472" s="5"/>
    </row>
    <row r="1473" ht="21" customHeight="1">
      <c r="A1473" s="3">
        <v>46242</v>
      </c>
      <c r="B1473" t="inlineStr" s="4">
        <is>
          <t>星期六</t>
        </is>
      </c>
      <c r="C1473" t="inlineStr" s="4">
        <is>
          <t>餐饮</t>
        </is>
      </c>
      <c r="D1473" t="inlineStr" s="4">
        <is>
          <t>早餐</t>
        </is>
      </c>
      <c r="E1473" s="5"/>
      <c r="F1473" s="6"/>
      <c r="G1473" s="6"/>
      <c r="H1473" s="6">
        <f>IF(AND(F1473="",G1473=""),"",G1473-F1473)</f>
      </c>
      <c r="I1473" s="4"/>
      <c r="J1473" s="5"/>
    </row>
    <row r="1474" ht="21" customHeight="1">
      <c r="A1474" s="3">
        <v>46242</v>
      </c>
      <c r="B1474" t="inlineStr" s="4">
        <is>
          <t>星期六</t>
        </is>
      </c>
      <c r="C1474" t="inlineStr" s="4">
        <is>
          <t>餐饮</t>
        </is>
      </c>
      <c r="D1474" t="inlineStr" s="4">
        <is>
          <t>中餐</t>
        </is>
      </c>
      <c r="E1474" s="5"/>
      <c r="F1474" s="6"/>
      <c r="G1474" s="6"/>
      <c r="H1474" s="6">
        <f>IF(AND(F1474="",G1474=""),"",G1474-F1474)</f>
      </c>
      <c r="I1474" s="4"/>
      <c r="J1474" s="5"/>
    </row>
    <row r="1475" ht="21" customHeight="1">
      <c r="A1475" s="3">
        <v>46242</v>
      </c>
      <c r="B1475" t="inlineStr" s="4">
        <is>
          <t>星期六</t>
        </is>
      </c>
      <c r="C1475" t="inlineStr" s="4">
        <is>
          <t>餐饮</t>
        </is>
      </c>
      <c r="D1475" t="inlineStr" s="4">
        <is>
          <t>晚餐</t>
        </is>
      </c>
      <c r="E1475" s="5"/>
      <c r="F1475" s="6"/>
      <c r="G1475" s="6"/>
      <c r="H1475" s="6">
        <f>IF(AND(F1475="",G1475=""),"",G1475-F1475)</f>
      </c>
      <c r="I1475" s="4"/>
      <c r="J1475" s="5"/>
    </row>
    <row r="1476" ht="21" customHeight="1">
      <c r="A1476" s="3">
        <v>46242</v>
      </c>
      <c r="B1476" t="inlineStr" s="4">
        <is>
          <t>星期六</t>
        </is>
      </c>
      <c r="C1476" t="inlineStr" s="4">
        <is>
          <t>奶茶/咖啡</t>
        </is>
      </c>
      <c r="D1476" t="inlineStr" s="4">
        <is>
          <t>奶茶/咖啡</t>
        </is>
      </c>
      <c r="E1476" s="5"/>
      <c r="F1476" s="6"/>
      <c r="G1476" s="6"/>
      <c r="H1476" s="6">
        <f>IF(AND(F1476="",G1476=""),"",G1476-F1476)</f>
      </c>
      <c r="I1476" s="4"/>
      <c r="J1476" s="5"/>
    </row>
    <row r="1477" ht="21" customHeight="1">
      <c r="A1477" s="3">
        <v>46242</v>
      </c>
      <c r="B1477" t="inlineStr" s="4">
        <is>
          <t>星期六</t>
        </is>
      </c>
      <c r="C1477" t="inlineStr" s="4">
        <is>
          <t>其他</t>
        </is>
      </c>
      <c r="D1477" t="inlineStr" s="4">
        <is>
          <t>其他</t>
        </is>
      </c>
      <c r="E1477" s="5"/>
      <c r="F1477" s="6"/>
      <c r="G1477" s="6"/>
      <c r="H1477" s="6">
        <f>IF(AND(F1477="",G1477=""),"",G1477-F1477)</f>
      </c>
      <c r="I1477" s="4"/>
      <c r="J1477" s="5"/>
    </row>
    <row r="1478" ht="21" customHeight="1">
      <c r="A1478" s="3">
        <v>46242</v>
      </c>
      <c r="B1478" t="inlineStr" s="4">
        <is>
          <t>星期六</t>
        </is>
      </c>
      <c r="C1478" t="inlineStr" s="4">
        <is>
          <t>其他</t>
        </is>
      </c>
      <c r="D1478" t="inlineStr" s="4">
        <is>
          <t>其他</t>
        </is>
      </c>
      <c r="E1478" s="5"/>
      <c r="F1478" s="6"/>
      <c r="G1478" s="6"/>
      <c r="H1478" s="6">
        <f>IF(AND(F1478="",G1478=""),"",G1478-F1478)</f>
      </c>
      <c r="I1478" s="4"/>
      <c r="J1478" s="5"/>
    </row>
    <row r="1479" ht="21" customHeight="1">
      <c r="A1479" s="3">
        <v>46243</v>
      </c>
      <c r="B1479" t="inlineStr" s="4">
        <is>
          <t>星期日</t>
        </is>
      </c>
      <c r="C1479" t="inlineStr" s="4">
        <is>
          <t>餐饮</t>
        </is>
      </c>
      <c r="D1479" t="inlineStr" s="4">
        <is>
          <t>早餐</t>
        </is>
      </c>
      <c r="E1479" s="5"/>
      <c r="F1479" s="6"/>
      <c r="G1479" s="6"/>
      <c r="H1479" s="6">
        <f>IF(AND(F1479="",G1479=""),"",G1479-F1479)</f>
      </c>
      <c r="I1479" s="4"/>
      <c r="J1479" s="5"/>
    </row>
    <row r="1480" ht="21" customHeight="1">
      <c r="A1480" s="3">
        <v>46243</v>
      </c>
      <c r="B1480" t="inlineStr" s="4">
        <is>
          <t>星期日</t>
        </is>
      </c>
      <c r="C1480" t="inlineStr" s="4">
        <is>
          <t>餐饮</t>
        </is>
      </c>
      <c r="D1480" t="inlineStr" s="4">
        <is>
          <t>中餐</t>
        </is>
      </c>
      <c r="E1480" s="5"/>
      <c r="F1480" s="6"/>
      <c r="G1480" s="6"/>
      <c r="H1480" s="6">
        <f>IF(AND(F1480="",G1480=""),"",G1480-F1480)</f>
      </c>
      <c r="I1480" s="4"/>
      <c r="J1480" s="5"/>
    </row>
    <row r="1481" ht="21" customHeight="1">
      <c r="A1481" s="3">
        <v>46243</v>
      </c>
      <c r="B1481" t="inlineStr" s="4">
        <is>
          <t>星期日</t>
        </is>
      </c>
      <c r="C1481" t="inlineStr" s="4">
        <is>
          <t>餐饮</t>
        </is>
      </c>
      <c r="D1481" t="inlineStr" s="4">
        <is>
          <t>晚餐</t>
        </is>
      </c>
      <c r="E1481" s="5"/>
      <c r="F1481" s="6"/>
      <c r="G1481" s="6"/>
      <c r="H1481" s="6">
        <f>IF(AND(F1481="",G1481=""),"",G1481-F1481)</f>
      </c>
      <c r="I1481" s="4"/>
      <c r="J1481" s="5"/>
    </row>
    <row r="1482" ht="21" customHeight="1">
      <c r="A1482" s="3">
        <v>46243</v>
      </c>
      <c r="B1482" t="inlineStr" s="4">
        <is>
          <t>星期日</t>
        </is>
      </c>
      <c r="C1482" t="inlineStr" s="4">
        <is>
          <t>奶茶/咖啡</t>
        </is>
      </c>
      <c r="D1482" t="inlineStr" s="4">
        <is>
          <t>奶茶/咖啡</t>
        </is>
      </c>
      <c r="E1482" s="5"/>
      <c r="F1482" s="6"/>
      <c r="G1482" s="6"/>
      <c r="H1482" s="6">
        <f>IF(AND(F1482="",G1482=""),"",G1482-F1482)</f>
      </c>
      <c r="I1482" s="4"/>
      <c r="J1482" s="5"/>
    </row>
    <row r="1483" ht="21" customHeight="1">
      <c r="A1483" s="3">
        <v>46243</v>
      </c>
      <c r="B1483" t="inlineStr" s="4">
        <is>
          <t>星期日</t>
        </is>
      </c>
      <c r="C1483" t="inlineStr" s="4">
        <is>
          <t>其他</t>
        </is>
      </c>
      <c r="D1483" t="inlineStr" s="4">
        <is>
          <t>其他</t>
        </is>
      </c>
      <c r="E1483" s="5"/>
      <c r="F1483" s="6"/>
      <c r="G1483" s="6"/>
      <c r="H1483" s="6">
        <f>IF(AND(F1483="",G1483=""),"",G1483-F1483)</f>
      </c>
      <c r="I1483" s="4"/>
      <c r="J1483" s="5"/>
    </row>
    <row r="1484" ht="21" customHeight="1">
      <c r="A1484" s="3">
        <v>46243</v>
      </c>
      <c r="B1484" t="inlineStr" s="4">
        <is>
          <t>星期日</t>
        </is>
      </c>
      <c r="C1484" t="inlineStr" s="4">
        <is>
          <t>其他</t>
        </is>
      </c>
      <c r="D1484" t="inlineStr" s="4">
        <is>
          <t>其他</t>
        </is>
      </c>
      <c r="E1484" s="5"/>
      <c r="F1484" s="6"/>
      <c r="G1484" s="6"/>
      <c r="H1484" s="6">
        <f>IF(AND(F1484="",G1484=""),"",G1484-F1484)</f>
      </c>
      <c r="I1484" s="4"/>
      <c r="J1484" s="5"/>
    </row>
    <row r="1485" ht="21" customHeight="1">
      <c r="A1485" s="3">
        <v>46244</v>
      </c>
      <c r="B1485" t="inlineStr" s="4">
        <is>
          <t>星期一</t>
        </is>
      </c>
      <c r="C1485" t="inlineStr" s="4">
        <is>
          <t>餐饮</t>
        </is>
      </c>
      <c r="D1485" t="inlineStr" s="4">
        <is>
          <t>早餐</t>
        </is>
      </c>
      <c r="E1485" s="5"/>
      <c r="F1485" s="6"/>
      <c r="G1485" s="6"/>
      <c r="H1485" s="6">
        <f>IF(AND(F1485="",G1485=""),"",G1485-F1485)</f>
      </c>
      <c r="I1485" s="4"/>
      <c r="J1485" s="5"/>
    </row>
    <row r="1486" ht="21" customHeight="1">
      <c r="A1486" s="3">
        <v>46244</v>
      </c>
      <c r="B1486" t="inlineStr" s="4">
        <is>
          <t>星期一</t>
        </is>
      </c>
      <c r="C1486" t="inlineStr" s="4">
        <is>
          <t>餐饮</t>
        </is>
      </c>
      <c r="D1486" t="inlineStr" s="4">
        <is>
          <t>中餐</t>
        </is>
      </c>
      <c r="E1486" s="5"/>
      <c r="F1486" s="6"/>
      <c r="G1486" s="6"/>
      <c r="H1486" s="6">
        <f>IF(AND(F1486="",G1486=""),"",G1486-F1486)</f>
      </c>
      <c r="I1486" s="4"/>
      <c r="J1486" s="5"/>
    </row>
    <row r="1487" ht="21" customHeight="1">
      <c r="A1487" s="3">
        <v>46244</v>
      </c>
      <c r="B1487" t="inlineStr" s="4">
        <is>
          <t>星期一</t>
        </is>
      </c>
      <c r="C1487" t="inlineStr" s="4">
        <is>
          <t>餐饮</t>
        </is>
      </c>
      <c r="D1487" t="inlineStr" s="4">
        <is>
          <t>晚餐</t>
        </is>
      </c>
      <c r="E1487" s="5"/>
      <c r="F1487" s="6"/>
      <c r="G1487" s="6"/>
      <c r="H1487" s="6">
        <f>IF(AND(F1487="",G1487=""),"",G1487-F1487)</f>
      </c>
      <c r="I1487" s="4"/>
      <c r="J1487" s="5"/>
    </row>
    <row r="1488" ht="21" customHeight="1">
      <c r="A1488" s="3">
        <v>46244</v>
      </c>
      <c r="B1488" t="inlineStr" s="4">
        <is>
          <t>星期一</t>
        </is>
      </c>
      <c r="C1488" t="inlineStr" s="4">
        <is>
          <t>奶茶/咖啡</t>
        </is>
      </c>
      <c r="D1488" t="inlineStr" s="4">
        <is>
          <t>奶茶/咖啡</t>
        </is>
      </c>
      <c r="E1488" s="5"/>
      <c r="F1488" s="6"/>
      <c r="G1488" s="6"/>
      <c r="H1488" s="6">
        <f>IF(AND(F1488="",G1488=""),"",G1488-F1488)</f>
      </c>
      <c r="I1488" s="4"/>
      <c r="J1488" s="5"/>
    </row>
    <row r="1489" ht="21" customHeight="1">
      <c r="A1489" s="3">
        <v>46244</v>
      </c>
      <c r="B1489" t="inlineStr" s="4">
        <is>
          <t>星期一</t>
        </is>
      </c>
      <c r="C1489" t="inlineStr" s="4">
        <is>
          <t>其他</t>
        </is>
      </c>
      <c r="D1489" t="inlineStr" s="4">
        <is>
          <t>其他</t>
        </is>
      </c>
      <c r="E1489" s="5"/>
      <c r="F1489" s="6"/>
      <c r="G1489" s="6"/>
      <c r="H1489" s="6">
        <f>IF(AND(F1489="",G1489=""),"",G1489-F1489)</f>
      </c>
      <c r="I1489" s="4"/>
      <c r="J1489" s="5"/>
    </row>
    <row r="1490" ht="21" customHeight="1">
      <c r="A1490" s="3">
        <v>46244</v>
      </c>
      <c r="B1490" t="inlineStr" s="4">
        <is>
          <t>星期一</t>
        </is>
      </c>
      <c r="C1490" t="inlineStr" s="4">
        <is>
          <t>其他</t>
        </is>
      </c>
      <c r="D1490" t="inlineStr" s="4">
        <is>
          <t>其他</t>
        </is>
      </c>
      <c r="E1490" s="5"/>
      <c r="F1490" s="6"/>
      <c r="G1490" s="6"/>
      <c r="H1490" s="6">
        <f>IF(AND(F1490="",G1490=""),"",G1490-F1490)</f>
      </c>
      <c r="I1490" s="4"/>
      <c r="J1490" s="5"/>
    </row>
    <row r="1491" ht="21" customHeight="1">
      <c r="A1491" s="3">
        <v>46245</v>
      </c>
      <c r="B1491" t="inlineStr" s="4">
        <is>
          <t>星期二</t>
        </is>
      </c>
      <c r="C1491" t="inlineStr" s="4">
        <is>
          <t>餐饮</t>
        </is>
      </c>
      <c r="D1491" t="inlineStr" s="4">
        <is>
          <t>早餐</t>
        </is>
      </c>
      <c r="E1491" s="5"/>
      <c r="F1491" s="6"/>
      <c r="G1491" s="6"/>
      <c r="H1491" s="6">
        <f>IF(AND(F1491="",G1491=""),"",G1491-F1491)</f>
      </c>
      <c r="I1491" s="4"/>
      <c r="J1491" s="5"/>
    </row>
    <row r="1492" ht="21" customHeight="1">
      <c r="A1492" s="3">
        <v>46245</v>
      </c>
      <c r="B1492" t="inlineStr" s="4">
        <is>
          <t>星期二</t>
        </is>
      </c>
      <c r="C1492" t="inlineStr" s="4">
        <is>
          <t>餐饮</t>
        </is>
      </c>
      <c r="D1492" t="inlineStr" s="4">
        <is>
          <t>中餐</t>
        </is>
      </c>
      <c r="E1492" s="5"/>
      <c r="F1492" s="6"/>
      <c r="G1492" s="6"/>
      <c r="H1492" s="6">
        <f>IF(AND(F1492="",G1492=""),"",G1492-F1492)</f>
      </c>
      <c r="I1492" s="4"/>
      <c r="J1492" s="5"/>
    </row>
    <row r="1493" ht="21" customHeight="1">
      <c r="A1493" s="3">
        <v>46245</v>
      </c>
      <c r="B1493" t="inlineStr" s="4">
        <is>
          <t>星期二</t>
        </is>
      </c>
      <c r="C1493" t="inlineStr" s="4">
        <is>
          <t>餐饮</t>
        </is>
      </c>
      <c r="D1493" t="inlineStr" s="4">
        <is>
          <t>晚餐</t>
        </is>
      </c>
      <c r="E1493" s="5"/>
      <c r="F1493" s="6"/>
      <c r="G1493" s="6"/>
      <c r="H1493" s="6">
        <f>IF(AND(F1493="",G1493=""),"",G1493-F1493)</f>
      </c>
      <c r="I1493" s="4"/>
      <c r="J1493" s="5"/>
    </row>
    <row r="1494" ht="21" customHeight="1">
      <c r="A1494" s="3">
        <v>46245</v>
      </c>
      <c r="B1494" t="inlineStr" s="4">
        <is>
          <t>星期二</t>
        </is>
      </c>
      <c r="C1494" t="inlineStr" s="4">
        <is>
          <t>奶茶/咖啡</t>
        </is>
      </c>
      <c r="D1494" t="inlineStr" s="4">
        <is>
          <t>奶茶/咖啡</t>
        </is>
      </c>
      <c r="E1494" s="5"/>
      <c r="F1494" s="6"/>
      <c r="G1494" s="6"/>
      <c r="H1494" s="6">
        <f>IF(AND(F1494="",G1494=""),"",G1494-F1494)</f>
      </c>
      <c r="I1494" s="4"/>
      <c r="J1494" s="5"/>
    </row>
    <row r="1495" ht="21" customHeight="1">
      <c r="A1495" s="3">
        <v>46245</v>
      </c>
      <c r="B1495" t="inlineStr" s="4">
        <is>
          <t>星期二</t>
        </is>
      </c>
      <c r="C1495" t="inlineStr" s="4">
        <is>
          <t>其他</t>
        </is>
      </c>
      <c r="D1495" t="inlineStr" s="4">
        <is>
          <t>其他</t>
        </is>
      </c>
      <c r="E1495" s="5"/>
      <c r="F1495" s="6"/>
      <c r="G1495" s="6"/>
      <c r="H1495" s="6">
        <f>IF(AND(F1495="",G1495=""),"",G1495-F1495)</f>
      </c>
      <c r="I1495" s="4"/>
      <c r="J1495" s="5"/>
    </row>
    <row r="1496" ht="21" customHeight="1">
      <c r="A1496" s="3">
        <v>46245</v>
      </c>
      <c r="B1496" t="inlineStr" s="4">
        <is>
          <t>星期二</t>
        </is>
      </c>
      <c r="C1496" t="inlineStr" s="4">
        <is>
          <t>其他</t>
        </is>
      </c>
      <c r="D1496" t="inlineStr" s="4">
        <is>
          <t>其他</t>
        </is>
      </c>
      <c r="E1496" s="5"/>
      <c r="F1496" s="6"/>
      <c r="G1496" s="6"/>
      <c r="H1496" s="6">
        <f>IF(AND(F1496="",G1496=""),"",G1496-F1496)</f>
      </c>
      <c r="I1496" s="4"/>
      <c r="J1496" s="5"/>
    </row>
    <row r="1497" ht="21" customHeight="1">
      <c r="A1497" s="3">
        <v>46246</v>
      </c>
      <c r="B1497" t="inlineStr" s="4">
        <is>
          <t>星期三</t>
        </is>
      </c>
      <c r="C1497" t="inlineStr" s="4">
        <is>
          <t>餐饮</t>
        </is>
      </c>
      <c r="D1497" t="inlineStr" s="4">
        <is>
          <t>早餐</t>
        </is>
      </c>
      <c r="E1497" s="5"/>
      <c r="F1497" s="6"/>
      <c r="G1497" s="6"/>
      <c r="H1497" s="6">
        <f>IF(AND(F1497="",G1497=""),"",G1497-F1497)</f>
      </c>
      <c r="I1497" s="4"/>
      <c r="J1497" s="5"/>
    </row>
    <row r="1498" ht="21" customHeight="1">
      <c r="A1498" s="3">
        <v>46246</v>
      </c>
      <c r="B1498" t="inlineStr" s="4">
        <is>
          <t>星期三</t>
        </is>
      </c>
      <c r="C1498" t="inlineStr" s="4">
        <is>
          <t>餐饮</t>
        </is>
      </c>
      <c r="D1498" t="inlineStr" s="4">
        <is>
          <t>中餐</t>
        </is>
      </c>
      <c r="E1498" s="5"/>
      <c r="F1498" s="6"/>
      <c r="G1498" s="6"/>
      <c r="H1498" s="6">
        <f>IF(AND(F1498="",G1498=""),"",G1498-F1498)</f>
      </c>
      <c r="I1498" s="4"/>
      <c r="J1498" s="5"/>
    </row>
    <row r="1499" ht="21" customHeight="1">
      <c r="A1499" s="3">
        <v>46246</v>
      </c>
      <c r="B1499" t="inlineStr" s="4">
        <is>
          <t>星期三</t>
        </is>
      </c>
      <c r="C1499" t="inlineStr" s="4">
        <is>
          <t>餐饮</t>
        </is>
      </c>
      <c r="D1499" t="inlineStr" s="4">
        <is>
          <t>晚餐</t>
        </is>
      </c>
      <c r="E1499" s="5"/>
      <c r="F1499" s="6"/>
      <c r="G1499" s="6"/>
      <c r="H1499" s="6">
        <f>IF(AND(F1499="",G1499=""),"",G1499-F1499)</f>
      </c>
      <c r="I1499" s="4"/>
      <c r="J1499" s="5"/>
    </row>
    <row r="1500" ht="21" customHeight="1">
      <c r="A1500" s="3">
        <v>46246</v>
      </c>
      <c r="B1500" t="inlineStr" s="4">
        <is>
          <t>星期三</t>
        </is>
      </c>
      <c r="C1500" t="inlineStr" s="4">
        <is>
          <t>奶茶/咖啡</t>
        </is>
      </c>
      <c r="D1500" t="inlineStr" s="4">
        <is>
          <t>奶茶/咖啡</t>
        </is>
      </c>
      <c r="E1500" s="5"/>
      <c r="F1500" s="6"/>
      <c r="G1500" s="6"/>
      <c r="H1500" s="6">
        <f>IF(AND(F1500="",G1500=""),"",G1500-F1500)</f>
      </c>
      <c r="I1500" s="4"/>
      <c r="J1500" s="5"/>
    </row>
    <row r="1501" ht="21" customHeight="1">
      <c r="A1501" s="3">
        <v>46246</v>
      </c>
      <c r="B1501" t="inlineStr" s="4">
        <is>
          <t>星期三</t>
        </is>
      </c>
      <c r="C1501" t="inlineStr" s="4">
        <is>
          <t>其他</t>
        </is>
      </c>
      <c r="D1501" t="inlineStr" s="4">
        <is>
          <t>其他</t>
        </is>
      </c>
      <c r="E1501" s="5"/>
      <c r="F1501" s="6"/>
      <c r="G1501" s="6"/>
      <c r="H1501" s="6">
        <f>IF(AND(F1501="",G1501=""),"",G1501-F1501)</f>
      </c>
      <c r="I1501" s="4"/>
      <c r="J1501" s="5"/>
    </row>
    <row r="1502" ht="21" customHeight="1">
      <c r="A1502" s="3">
        <v>46246</v>
      </c>
      <c r="B1502" t="inlineStr" s="4">
        <is>
          <t>星期三</t>
        </is>
      </c>
      <c r="C1502" t="inlineStr" s="4">
        <is>
          <t>其他</t>
        </is>
      </c>
      <c r="D1502" t="inlineStr" s="4">
        <is>
          <t>其他</t>
        </is>
      </c>
      <c r="E1502" s="5"/>
      <c r="F1502" s="6"/>
      <c r="G1502" s="6"/>
      <c r="H1502" s="6">
        <f>IF(AND(F1502="",G1502=""),"",G1502-F1502)</f>
      </c>
      <c r="I1502" s="4"/>
      <c r="J1502" s="5"/>
    </row>
    <row r="1503" ht="23" customHeight="1">
      <c r="A1503" t="inlineStr" s="7">
        <is>
          <t>本周小计</t>
        </is>
      </c>
      <c r="B1503" s="7"/>
      <c r="C1503" s="7"/>
      <c r="D1503" s="7"/>
      <c r="E1503" s="7"/>
      <c r="F1503" s="8">
        <f>SUMIFS($F:$F,$A:$A,"&gt;="&amp;DATE(2026,8,6),$A:$A,"&lt;="&amp;DATE(2026,8,12))</f>
      </c>
      <c r="G1503" s="8">
        <f>SUMIFS($G:$G,$A:$A,"&gt;="&amp;DATE(2026,8,6),$A:$A,"&lt;="&amp;DATE(2026,8,12))</f>
      </c>
      <c r="H1503" s="8">
        <f>G1503-F1503</f>
      </c>
      <c r="I1503" s="7"/>
      <c r="J1503" s="7"/>
    </row>
    <row r="1504" ht="18" customHeight="1">
      <c r="A1504" s="9"/>
      <c r="B1504" s="9"/>
      <c r="C1504" s="9"/>
      <c r="D1504" s="9"/>
      <c r="E1504" s="9"/>
      <c r="F1504" s="9"/>
      <c r="G1504" s="9"/>
      <c r="H1504" s="9"/>
      <c r="I1504" s="9"/>
      <c r="J1504" s="9"/>
    </row>
    <row r="1505" ht="18" customHeight="1">
      <c r="A1505" s="9"/>
      <c r="B1505" s="9"/>
      <c r="C1505" s="9"/>
      <c r="D1505" s="9"/>
      <c r="E1505" s="9"/>
      <c r="F1505" s="9"/>
      <c r="G1505" s="9"/>
      <c r="H1505" s="9"/>
      <c r="I1505" s="9"/>
      <c r="J1505" s="9"/>
    </row>
    <row r="1506" ht="26" customHeight="1">
      <c r="A1506" t="inlineStr" s="2">
        <is>
          <t>2026年8月｜第二周（8月13日 - 8月19日）</t>
        </is>
      </c>
      <c r="B1506" s="2"/>
      <c r="C1506" s="2"/>
      <c r="D1506" s="2"/>
      <c r="E1506" s="2"/>
      <c r="F1506" s="2"/>
      <c r="G1506" s="2"/>
      <c r="H1506" s="2"/>
      <c r="I1506" s="2"/>
      <c r="J1506" s="2"/>
    </row>
    <row r="1507" ht="22" customHeight="1">
      <c r="A1507" t="inlineStr" s="1">
        <is>
          <t>日期</t>
        </is>
      </c>
      <c r="B1507" t="inlineStr" s="1">
        <is>
          <t>星期</t>
        </is>
      </c>
      <c r="C1507" t="inlineStr" s="1">
        <is>
          <t>分类</t>
        </is>
      </c>
      <c r="D1507" t="inlineStr" s="1">
        <is>
          <t>事项</t>
        </is>
      </c>
      <c r="E1507" t="inlineStr" s="1">
        <is>
          <t>详情</t>
        </is>
      </c>
      <c r="F1507" t="inlineStr" s="1">
        <is>
          <t>支出金额</t>
        </is>
      </c>
      <c r="G1507" t="inlineStr" s="1">
        <is>
          <t>收入金额</t>
        </is>
      </c>
      <c r="H1507" t="inlineStr" s="1">
        <is>
          <t>当笔净额</t>
        </is>
      </c>
      <c r="I1507" t="inlineStr" s="1">
        <is>
          <t>支付方式</t>
        </is>
      </c>
      <c r="J1507" t="inlineStr" s="1">
        <is>
          <t>备注</t>
        </is>
      </c>
    </row>
    <row r="1508" ht="21" customHeight="1">
      <c r="A1508" s="3">
        <v>46247</v>
      </c>
      <c r="B1508" t="inlineStr" s="4">
        <is>
          <t>星期四</t>
        </is>
      </c>
      <c r="C1508" t="inlineStr" s="4">
        <is>
          <t>餐饮</t>
        </is>
      </c>
      <c r="D1508" t="inlineStr" s="4">
        <is>
          <t>早餐</t>
        </is>
      </c>
      <c r="E1508" s="5"/>
      <c r="F1508" s="6"/>
      <c r="G1508" s="6"/>
      <c r="H1508" s="6">
        <f>IF(AND(F1508="",G1508=""),"",G1508-F1508)</f>
      </c>
      <c r="I1508" s="4"/>
      <c r="J1508" s="5"/>
    </row>
    <row r="1509" ht="21" customHeight="1">
      <c r="A1509" s="3">
        <v>46247</v>
      </c>
      <c r="B1509" t="inlineStr" s="4">
        <is>
          <t>星期四</t>
        </is>
      </c>
      <c r="C1509" t="inlineStr" s="4">
        <is>
          <t>餐饮</t>
        </is>
      </c>
      <c r="D1509" t="inlineStr" s="4">
        <is>
          <t>中餐</t>
        </is>
      </c>
      <c r="E1509" s="5"/>
      <c r="F1509" s="6"/>
      <c r="G1509" s="6"/>
      <c r="H1509" s="6">
        <f>IF(AND(F1509="",G1509=""),"",G1509-F1509)</f>
      </c>
      <c r="I1509" s="4"/>
      <c r="J1509" s="5"/>
    </row>
    <row r="1510" ht="21" customHeight="1">
      <c r="A1510" s="3">
        <v>46247</v>
      </c>
      <c r="B1510" t="inlineStr" s="4">
        <is>
          <t>星期四</t>
        </is>
      </c>
      <c r="C1510" t="inlineStr" s="4">
        <is>
          <t>餐饮</t>
        </is>
      </c>
      <c r="D1510" t="inlineStr" s="4">
        <is>
          <t>晚餐</t>
        </is>
      </c>
      <c r="E1510" s="5"/>
      <c r="F1510" s="6"/>
      <c r="G1510" s="6"/>
      <c r="H1510" s="6">
        <f>IF(AND(F1510="",G1510=""),"",G1510-F1510)</f>
      </c>
      <c r="I1510" s="4"/>
      <c r="J1510" s="5"/>
    </row>
    <row r="1511" ht="21" customHeight="1">
      <c r="A1511" s="3">
        <v>46247</v>
      </c>
      <c r="B1511" t="inlineStr" s="4">
        <is>
          <t>星期四</t>
        </is>
      </c>
      <c r="C1511" t="inlineStr" s="4">
        <is>
          <t>奶茶/咖啡</t>
        </is>
      </c>
      <c r="D1511" t="inlineStr" s="4">
        <is>
          <t>奶茶/咖啡</t>
        </is>
      </c>
      <c r="E1511" s="5"/>
      <c r="F1511" s="6"/>
      <c r="G1511" s="6"/>
      <c r="H1511" s="6">
        <f>IF(AND(F1511="",G1511=""),"",G1511-F1511)</f>
      </c>
      <c r="I1511" s="4"/>
      <c r="J1511" s="5"/>
    </row>
    <row r="1512" ht="21" customHeight="1">
      <c r="A1512" s="3">
        <v>46247</v>
      </c>
      <c r="B1512" t="inlineStr" s="4">
        <is>
          <t>星期四</t>
        </is>
      </c>
      <c r="C1512" t="inlineStr" s="4">
        <is>
          <t>其他</t>
        </is>
      </c>
      <c r="D1512" t="inlineStr" s="4">
        <is>
          <t>其他</t>
        </is>
      </c>
      <c r="E1512" s="5"/>
      <c r="F1512" s="6"/>
      <c r="G1512" s="6"/>
      <c r="H1512" s="6">
        <f>IF(AND(F1512="",G1512=""),"",G1512-F1512)</f>
      </c>
      <c r="I1512" s="4"/>
      <c r="J1512" s="5"/>
    </row>
    <row r="1513" ht="21" customHeight="1">
      <c r="A1513" s="3">
        <v>46247</v>
      </c>
      <c r="B1513" t="inlineStr" s="4">
        <is>
          <t>星期四</t>
        </is>
      </c>
      <c r="C1513" t="inlineStr" s="4">
        <is>
          <t>其他</t>
        </is>
      </c>
      <c r="D1513" t="inlineStr" s="4">
        <is>
          <t>其他</t>
        </is>
      </c>
      <c r="E1513" s="5"/>
      <c r="F1513" s="6"/>
      <c r="G1513" s="6"/>
      <c r="H1513" s="6">
        <f>IF(AND(F1513="",G1513=""),"",G1513-F1513)</f>
      </c>
      <c r="I1513" s="4"/>
      <c r="J1513" s="5"/>
    </row>
    <row r="1514" ht="21" customHeight="1">
      <c r="A1514" s="3">
        <v>46248</v>
      </c>
      <c r="B1514" t="inlineStr" s="4">
        <is>
          <t>星期五</t>
        </is>
      </c>
      <c r="C1514" t="inlineStr" s="4">
        <is>
          <t>餐饮</t>
        </is>
      </c>
      <c r="D1514" t="inlineStr" s="4">
        <is>
          <t>早餐</t>
        </is>
      </c>
      <c r="E1514" s="5"/>
      <c r="F1514" s="6"/>
      <c r="G1514" s="6"/>
      <c r="H1514" s="6">
        <f>IF(AND(F1514="",G1514=""),"",G1514-F1514)</f>
      </c>
      <c r="I1514" s="4"/>
      <c r="J1514" s="5"/>
    </row>
    <row r="1515" ht="21" customHeight="1">
      <c r="A1515" s="3">
        <v>46248</v>
      </c>
      <c r="B1515" t="inlineStr" s="4">
        <is>
          <t>星期五</t>
        </is>
      </c>
      <c r="C1515" t="inlineStr" s="4">
        <is>
          <t>餐饮</t>
        </is>
      </c>
      <c r="D1515" t="inlineStr" s="4">
        <is>
          <t>中餐</t>
        </is>
      </c>
      <c r="E1515" s="5"/>
      <c r="F1515" s="6"/>
      <c r="G1515" s="6"/>
      <c r="H1515" s="6">
        <f>IF(AND(F1515="",G1515=""),"",G1515-F1515)</f>
      </c>
      <c r="I1515" s="4"/>
      <c r="J1515" s="5"/>
    </row>
    <row r="1516" ht="21" customHeight="1">
      <c r="A1516" s="3">
        <v>46248</v>
      </c>
      <c r="B1516" t="inlineStr" s="4">
        <is>
          <t>星期五</t>
        </is>
      </c>
      <c r="C1516" t="inlineStr" s="4">
        <is>
          <t>餐饮</t>
        </is>
      </c>
      <c r="D1516" t="inlineStr" s="4">
        <is>
          <t>晚餐</t>
        </is>
      </c>
      <c r="E1516" s="5"/>
      <c r="F1516" s="6"/>
      <c r="G1516" s="6"/>
      <c r="H1516" s="6">
        <f>IF(AND(F1516="",G1516=""),"",G1516-F1516)</f>
      </c>
      <c r="I1516" s="4"/>
      <c r="J1516" s="5"/>
    </row>
    <row r="1517" ht="21" customHeight="1">
      <c r="A1517" s="3">
        <v>46248</v>
      </c>
      <c r="B1517" t="inlineStr" s="4">
        <is>
          <t>星期五</t>
        </is>
      </c>
      <c r="C1517" t="inlineStr" s="4">
        <is>
          <t>奶茶/咖啡</t>
        </is>
      </c>
      <c r="D1517" t="inlineStr" s="4">
        <is>
          <t>奶茶/咖啡</t>
        </is>
      </c>
      <c r="E1517" s="5"/>
      <c r="F1517" s="6"/>
      <c r="G1517" s="6"/>
      <c r="H1517" s="6">
        <f>IF(AND(F1517="",G1517=""),"",G1517-F1517)</f>
      </c>
      <c r="I1517" s="4"/>
      <c r="J1517" s="5"/>
    </row>
    <row r="1518" ht="21" customHeight="1">
      <c r="A1518" s="3">
        <v>46248</v>
      </c>
      <c r="B1518" t="inlineStr" s="4">
        <is>
          <t>星期五</t>
        </is>
      </c>
      <c r="C1518" t="inlineStr" s="4">
        <is>
          <t>其他</t>
        </is>
      </c>
      <c r="D1518" t="inlineStr" s="4">
        <is>
          <t>其他</t>
        </is>
      </c>
      <c r="E1518" s="5"/>
      <c r="F1518" s="6"/>
      <c r="G1518" s="6"/>
      <c r="H1518" s="6">
        <f>IF(AND(F1518="",G1518=""),"",G1518-F1518)</f>
      </c>
      <c r="I1518" s="4"/>
      <c r="J1518" s="5"/>
    </row>
    <row r="1519" ht="21" customHeight="1">
      <c r="A1519" s="3">
        <v>46248</v>
      </c>
      <c r="B1519" t="inlineStr" s="4">
        <is>
          <t>星期五</t>
        </is>
      </c>
      <c r="C1519" t="inlineStr" s="4">
        <is>
          <t>其他</t>
        </is>
      </c>
      <c r="D1519" t="inlineStr" s="4">
        <is>
          <t>其他</t>
        </is>
      </c>
      <c r="E1519" s="5"/>
      <c r="F1519" s="6"/>
      <c r="G1519" s="6"/>
      <c r="H1519" s="6">
        <f>IF(AND(F1519="",G1519=""),"",G1519-F1519)</f>
      </c>
      <c r="I1519" s="4"/>
      <c r="J1519" s="5"/>
    </row>
    <row r="1520" ht="21" customHeight="1">
      <c r="A1520" s="3">
        <v>46249</v>
      </c>
      <c r="B1520" t="inlineStr" s="4">
        <is>
          <t>星期六</t>
        </is>
      </c>
      <c r="C1520" t="inlineStr" s="4">
        <is>
          <t>餐饮</t>
        </is>
      </c>
      <c r="D1520" t="inlineStr" s="4">
        <is>
          <t>早餐</t>
        </is>
      </c>
      <c r="E1520" s="5"/>
      <c r="F1520" s="6"/>
      <c r="G1520" s="6"/>
      <c r="H1520" s="6">
        <f>IF(AND(F1520="",G1520=""),"",G1520-F1520)</f>
      </c>
      <c r="I1520" s="4"/>
      <c r="J1520" s="5"/>
    </row>
    <row r="1521" ht="21" customHeight="1">
      <c r="A1521" s="3">
        <v>46249</v>
      </c>
      <c r="B1521" t="inlineStr" s="4">
        <is>
          <t>星期六</t>
        </is>
      </c>
      <c r="C1521" t="inlineStr" s="4">
        <is>
          <t>餐饮</t>
        </is>
      </c>
      <c r="D1521" t="inlineStr" s="4">
        <is>
          <t>中餐</t>
        </is>
      </c>
      <c r="E1521" s="5"/>
      <c r="F1521" s="6"/>
      <c r="G1521" s="6"/>
      <c r="H1521" s="6">
        <f>IF(AND(F1521="",G1521=""),"",G1521-F1521)</f>
      </c>
      <c r="I1521" s="4"/>
      <c r="J1521" s="5"/>
    </row>
    <row r="1522" ht="21" customHeight="1">
      <c r="A1522" s="3">
        <v>46249</v>
      </c>
      <c r="B1522" t="inlineStr" s="4">
        <is>
          <t>星期六</t>
        </is>
      </c>
      <c r="C1522" t="inlineStr" s="4">
        <is>
          <t>餐饮</t>
        </is>
      </c>
      <c r="D1522" t="inlineStr" s="4">
        <is>
          <t>晚餐</t>
        </is>
      </c>
      <c r="E1522" s="5"/>
      <c r="F1522" s="6"/>
      <c r="G1522" s="6"/>
      <c r="H1522" s="6">
        <f>IF(AND(F1522="",G1522=""),"",G1522-F1522)</f>
      </c>
      <c r="I1522" s="4"/>
      <c r="J1522" s="5"/>
    </row>
    <row r="1523" ht="21" customHeight="1">
      <c r="A1523" s="3">
        <v>46249</v>
      </c>
      <c r="B1523" t="inlineStr" s="4">
        <is>
          <t>星期六</t>
        </is>
      </c>
      <c r="C1523" t="inlineStr" s="4">
        <is>
          <t>奶茶/咖啡</t>
        </is>
      </c>
      <c r="D1523" t="inlineStr" s="4">
        <is>
          <t>奶茶/咖啡</t>
        </is>
      </c>
      <c r="E1523" s="5"/>
      <c r="F1523" s="6"/>
      <c r="G1523" s="6"/>
      <c r="H1523" s="6">
        <f>IF(AND(F1523="",G1523=""),"",G1523-F1523)</f>
      </c>
      <c r="I1523" s="4"/>
      <c r="J1523" s="5"/>
    </row>
    <row r="1524" ht="21" customHeight="1">
      <c r="A1524" s="3">
        <v>46249</v>
      </c>
      <c r="B1524" t="inlineStr" s="4">
        <is>
          <t>星期六</t>
        </is>
      </c>
      <c r="C1524" t="inlineStr" s="4">
        <is>
          <t>其他</t>
        </is>
      </c>
      <c r="D1524" t="inlineStr" s="4">
        <is>
          <t>其他</t>
        </is>
      </c>
      <c r="E1524" s="5"/>
      <c r="F1524" s="6"/>
      <c r="G1524" s="6"/>
      <c r="H1524" s="6">
        <f>IF(AND(F1524="",G1524=""),"",G1524-F1524)</f>
      </c>
      <c r="I1524" s="4"/>
      <c r="J1524" s="5"/>
    </row>
    <row r="1525" ht="21" customHeight="1">
      <c r="A1525" s="3">
        <v>46249</v>
      </c>
      <c r="B1525" t="inlineStr" s="4">
        <is>
          <t>星期六</t>
        </is>
      </c>
      <c r="C1525" t="inlineStr" s="4">
        <is>
          <t>其他</t>
        </is>
      </c>
      <c r="D1525" t="inlineStr" s="4">
        <is>
          <t>其他</t>
        </is>
      </c>
      <c r="E1525" s="5"/>
      <c r="F1525" s="6"/>
      <c r="G1525" s="6"/>
      <c r="H1525" s="6">
        <f>IF(AND(F1525="",G1525=""),"",G1525-F1525)</f>
      </c>
      <c r="I1525" s="4"/>
      <c r="J1525" s="5"/>
    </row>
    <row r="1526" ht="21" customHeight="1">
      <c r="A1526" s="3">
        <v>46250</v>
      </c>
      <c r="B1526" t="inlineStr" s="4">
        <is>
          <t>星期日</t>
        </is>
      </c>
      <c r="C1526" t="inlineStr" s="4">
        <is>
          <t>餐饮</t>
        </is>
      </c>
      <c r="D1526" t="inlineStr" s="4">
        <is>
          <t>早餐</t>
        </is>
      </c>
      <c r="E1526" s="5"/>
      <c r="F1526" s="6"/>
      <c r="G1526" s="6"/>
      <c r="H1526" s="6">
        <f>IF(AND(F1526="",G1526=""),"",G1526-F1526)</f>
      </c>
      <c r="I1526" s="4"/>
      <c r="J1526" s="5"/>
    </row>
    <row r="1527" ht="21" customHeight="1">
      <c r="A1527" s="3">
        <v>46250</v>
      </c>
      <c r="B1527" t="inlineStr" s="4">
        <is>
          <t>星期日</t>
        </is>
      </c>
      <c r="C1527" t="inlineStr" s="4">
        <is>
          <t>餐饮</t>
        </is>
      </c>
      <c r="D1527" t="inlineStr" s="4">
        <is>
          <t>中餐</t>
        </is>
      </c>
      <c r="E1527" s="5"/>
      <c r="F1527" s="6"/>
      <c r="G1527" s="6"/>
      <c r="H1527" s="6">
        <f>IF(AND(F1527="",G1527=""),"",G1527-F1527)</f>
      </c>
      <c r="I1527" s="4"/>
      <c r="J1527" s="5"/>
    </row>
    <row r="1528" ht="21" customHeight="1">
      <c r="A1528" s="3">
        <v>46250</v>
      </c>
      <c r="B1528" t="inlineStr" s="4">
        <is>
          <t>星期日</t>
        </is>
      </c>
      <c r="C1528" t="inlineStr" s="4">
        <is>
          <t>餐饮</t>
        </is>
      </c>
      <c r="D1528" t="inlineStr" s="4">
        <is>
          <t>晚餐</t>
        </is>
      </c>
      <c r="E1528" s="5"/>
      <c r="F1528" s="6"/>
      <c r="G1528" s="6"/>
      <c r="H1528" s="6">
        <f>IF(AND(F1528="",G1528=""),"",G1528-F1528)</f>
      </c>
      <c r="I1528" s="4"/>
      <c r="J1528" s="5"/>
    </row>
    <row r="1529" ht="21" customHeight="1">
      <c r="A1529" s="3">
        <v>46250</v>
      </c>
      <c r="B1529" t="inlineStr" s="4">
        <is>
          <t>星期日</t>
        </is>
      </c>
      <c r="C1529" t="inlineStr" s="4">
        <is>
          <t>奶茶/咖啡</t>
        </is>
      </c>
      <c r="D1529" t="inlineStr" s="4">
        <is>
          <t>奶茶/咖啡</t>
        </is>
      </c>
      <c r="E1529" s="5"/>
      <c r="F1529" s="6"/>
      <c r="G1529" s="6"/>
      <c r="H1529" s="6">
        <f>IF(AND(F1529="",G1529=""),"",G1529-F1529)</f>
      </c>
      <c r="I1529" s="4"/>
      <c r="J1529" s="5"/>
    </row>
    <row r="1530" ht="21" customHeight="1">
      <c r="A1530" s="3">
        <v>46250</v>
      </c>
      <c r="B1530" t="inlineStr" s="4">
        <is>
          <t>星期日</t>
        </is>
      </c>
      <c r="C1530" t="inlineStr" s="4">
        <is>
          <t>其他</t>
        </is>
      </c>
      <c r="D1530" t="inlineStr" s="4">
        <is>
          <t>其他</t>
        </is>
      </c>
      <c r="E1530" s="5"/>
      <c r="F1530" s="6"/>
      <c r="G1530" s="6"/>
      <c r="H1530" s="6">
        <f>IF(AND(F1530="",G1530=""),"",G1530-F1530)</f>
      </c>
      <c r="I1530" s="4"/>
      <c r="J1530" s="5"/>
    </row>
    <row r="1531" ht="21" customHeight="1">
      <c r="A1531" s="3">
        <v>46250</v>
      </c>
      <c r="B1531" t="inlineStr" s="4">
        <is>
          <t>星期日</t>
        </is>
      </c>
      <c r="C1531" t="inlineStr" s="4">
        <is>
          <t>其他</t>
        </is>
      </c>
      <c r="D1531" t="inlineStr" s="4">
        <is>
          <t>其他</t>
        </is>
      </c>
      <c r="E1531" s="5"/>
      <c r="F1531" s="6"/>
      <c r="G1531" s="6"/>
      <c r="H1531" s="6">
        <f>IF(AND(F1531="",G1531=""),"",G1531-F1531)</f>
      </c>
      <c r="I1531" s="4"/>
      <c r="J1531" s="5"/>
    </row>
    <row r="1532" ht="21" customHeight="1">
      <c r="A1532" s="3">
        <v>46251</v>
      </c>
      <c r="B1532" t="inlineStr" s="4">
        <is>
          <t>星期一</t>
        </is>
      </c>
      <c r="C1532" t="inlineStr" s="4">
        <is>
          <t>餐饮</t>
        </is>
      </c>
      <c r="D1532" t="inlineStr" s="4">
        <is>
          <t>早餐</t>
        </is>
      </c>
      <c r="E1532" s="5"/>
      <c r="F1532" s="6"/>
      <c r="G1532" s="6"/>
      <c r="H1532" s="6">
        <f>IF(AND(F1532="",G1532=""),"",G1532-F1532)</f>
      </c>
      <c r="I1532" s="4"/>
      <c r="J1532" s="5"/>
    </row>
    <row r="1533" ht="21" customHeight="1">
      <c r="A1533" s="3">
        <v>46251</v>
      </c>
      <c r="B1533" t="inlineStr" s="4">
        <is>
          <t>星期一</t>
        </is>
      </c>
      <c r="C1533" t="inlineStr" s="4">
        <is>
          <t>餐饮</t>
        </is>
      </c>
      <c r="D1533" t="inlineStr" s="4">
        <is>
          <t>中餐</t>
        </is>
      </c>
      <c r="E1533" s="5"/>
      <c r="F1533" s="6"/>
      <c r="G1533" s="6"/>
      <c r="H1533" s="6">
        <f>IF(AND(F1533="",G1533=""),"",G1533-F1533)</f>
      </c>
      <c r="I1533" s="4"/>
      <c r="J1533" s="5"/>
    </row>
    <row r="1534" ht="21" customHeight="1">
      <c r="A1534" s="3">
        <v>46251</v>
      </c>
      <c r="B1534" t="inlineStr" s="4">
        <is>
          <t>星期一</t>
        </is>
      </c>
      <c r="C1534" t="inlineStr" s="4">
        <is>
          <t>餐饮</t>
        </is>
      </c>
      <c r="D1534" t="inlineStr" s="4">
        <is>
          <t>晚餐</t>
        </is>
      </c>
      <c r="E1534" s="5"/>
      <c r="F1534" s="6"/>
      <c r="G1534" s="6"/>
      <c r="H1534" s="6">
        <f>IF(AND(F1534="",G1534=""),"",G1534-F1534)</f>
      </c>
      <c r="I1534" s="4"/>
      <c r="J1534" s="5"/>
    </row>
    <row r="1535" ht="21" customHeight="1">
      <c r="A1535" s="3">
        <v>46251</v>
      </c>
      <c r="B1535" t="inlineStr" s="4">
        <is>
          <t>星期一</t>
        </is>
      </c>
      <c r="C1535" t="inlineStr" s="4">
        <is>
          <t>奶茶/咖啡</t>
        </is>
      </c>
      <c r="D1535" t="inlineStr" s="4">
        <is>
          <t>奶茶/咖啡</t>
        </is>
      </c>
      <c r="E1535" s="5"/>
      <c r="F1535" s="6"/>
      <c r="G1535" s="6"/>
      <c r="H1535" s="6">
        <f>IF(AND(F1535="",G1535=""),"",G1535-F1535)</f>
      </c>
      <c r="I1535" s="4"/>
      <c r="J1535" s="5"/>
    </row>
    <row r="1536" ht="21" customHeight="1">
      <c r="A1536" s="3">
        <v>46251</v>
      </c>
      <c r="B1536" t="inlineStr" s="4">
        <is>
          <t>星期一</t>
        </is>
      </c>
      <c r="C1536" t="inlineStr" s="4">
        <is>
          <t>其他</t>
        </is>
      </c>
      <c r="D1536" t="inlineStr" s="4">
        <is>
          <t>其他</t>
        </is>
      </c>
      <c r="E1536" s="5"/>
      <c r="F1536" s="6"/>
      <c r="G1536" s="6"/>
      <c r="H1536" s="6">
        <f>IF(AND(F1536="",G1536=""),"",G1536-F1536)</f>
      </c>
      <c r="I1536" s="4"/>
      <c r="J1536" s="5"/>
    </row>
    <row r="1537" ht="21" customHeight="1">
      <c r="A1537" s="3">
        <v>46251</v>
      </c>
      <c r="B1537" t="inlineStr" s="4">
        <is>
          <t>星期一</t>
        </is>
      </c>
      <c r="C1537" t="inlineStr" s="4">
        <is>
          <t>其他</t>
        </is>
      </c>
      <c r="D1537" t="inlineStr" s="4">
        <is>
          <t>其他</t>
        </is>
      </c>
      <c r="E1537" s="5"/>
      <c r="F1537" s="6"/>
      <c r="G1537" s="6"/>
      <c r="H1537" s="6">
        <f>IF(AND(F1537="",G1537=""),"",G1537-F1537)</f>
      </c>
      <c r="I1537" s="4"/>
      <c r="J1537" s="5"/>
    </row>
    <row r="1538" ht="21" customHeight="1">
      <c r="A1538" s="3">
        <v>46252</v>
      </c>
      <c r="B1538" t="inlineStr" s="4">
        <is>
          <t>星期二</t>
        </is>
      </c>
      <c r="C1538" t="inlineStr" s="4">
        <is>
          <t>餐饮</t>
        </is>
      </c>
      <c r="D1538" t="inlineStr" s="4">
        <is>
          <t>早餐</t>
        </is>
      </c>
      <c r="E1538" s="5"/>
      <c r="F1538" s="6"/>
      <c r="G1538" s="6"/>
      <c r="H1538" s="6">
        <f>IF(AND(F1538="",G1538=""),"",G1538-F1538)</f>
      </c>
      <c r="I1538" s="4"/>
      <c r="J1538" s="5"/>
    </row>
    <row r="1539" ht="21" customHeight="1">
      <c r="A1539" s="3">
        <v>46252</v>
      </c>
      <c r="B1539" t="inlineStr" s="4">
        <is>
          <t>星期二</t>
        </is>
      </c>
      <c r="C1539" t="inlineStr" s="4">
        <is>
          <t>餐饮</t>
        </is>
      </c>
      <c r="D1539" t="inlineStr" s="4">
        <is>
          <t>中餐</t>
        </is>
      </c>
      <c r="E1539" s="5"/>
      <c r="F1539" s="6"/>
      <c r="G1539" s="6"/>
      <c r="H1539" s="6">
        <f>IF(AND(F1539="",G1539=""),"",G1539-F1539)</f>
      </c>
      <c r="I1539" s="4"/>
      <c r="J1539" s="5"/>
    </row>
    <row r="1540" ht="21" customHeight="1">
      <c r="A1540" s="3">
        <v>46252</v>
      </c>
      <c r="B1540" t="inlineStr" s="4">
        <is>
          <t>星期二</t>
        </is>
      </c>
      <c r="C1540" t="inlineStr" s="4">
        <is>
          <t>餐饮</t>
        </is>
      </c>
      <c r="D1540" t="inlineStr" s="4">
        <is>
          <t>晚餐</t>
        </is>
      </c>
      <c r="E1540" s="5"/>
      <c r="F1540" s="6"/>
      <c r="G1540" s="6"/>
      <c r="H1540" s="6">
        <f>IF(AND(F1540="",G1540=""),"",G1540-F1540)</f>
      </c>
      <c r="I1540" s="4"/>
      <c r="J1540" s="5"/>
    </row>
    <row r="1541" ht="21" customHeight="1">
      <c r="A1541" s="3">
        <v>46252</v>
      </c>
      <c r="B1541" t="inlineStr" s="4">
        <is>
          <t>星期二</t>
        </is>
      </c>
      <c r="C1541" t="inlineStr" s="4">
        <is>
          <t>奶茶/咖啡</t>
        </is>
      </c>
      <c r="D1541" t="inlineStr" s="4">
        <is>
          <t>奶茶/咖啡</t>
        </is>
      </c>
      <c r="E1541" s="5"/>
      <c r="F1541" s="6"/>
      <c r="G1541" s="6"/>
      <c r="H1541" s="6">
        <f>IF(AND(F1541="",G1541=""),"",G1541-F1541)</f>
      </c>
      <c r="I1541" s="4"/>
      <c r="J1541" s="5"/>
    </row>
    <row r="1542" ht="21" customHeight="1">
      <c r="A1542" s="3">
        <v>46252</v>
      </c>
      <c r="B1542" t="inlineStr" s="4">
        <is>
          <t>星期二</t>
        </is>
      </c>
      <c r="C1542" t="inlineStr" s="4">
        <is>
          <t>其他</t>
        </is>
      </c>
      <c r="D1542" t="inlineStr" s="4">
        <is>
          <t>其他</t>
        </is>
      </c>
      <c r="E1542" s="5"/>
      <c r="F1542" s="6"/>
      <c r="G1542" s="6"/>
      <c r="H1542" s="6">
        <f>IF(AND(F1542="",G1542=""),"",G1542-F1542)</f>
      </c>
      <c r="I1542" s="4"/>
      <c r="J1542" s="5"/>
    </row>
    <row r="1543" ht="21" customHeight="1">
      <c r="A1543" s="3">
        <v>46252</v>
      </c>
      <c r="B1543" t="inlineStr" s="4">
        <is>
          <t>星期二</t>
        </is>
      </c>
      <c r="C1543" t="inlineStr" s="4">
        <is>
          <t>其他</t>
        </is>
      </c>
      <c r="D1543" t="inlineStr" s="4">
        <is>
          <t>其他</t>
        </is>
      </c>
      <c r="E1543" s="5"/>
      <c r="F1543" s="6"/>
      <c r="G1543" s="6"/>
      <c r="H1543" s="6">
        <f>IF(AND(F1543="",G1543=""),"",G1543-F1543)</f>
      </c>
      <c r="I1543" s="4"/>
      <c r="J1543" s="5"/>
    </row>
    <row r="1544" ht="21" customHeight="1">
      <c r="A1544" s="3">
        <v>46253</v>
      </c>
      <c r="B1544" t="inlineStr" s="4">
        <is>
          <t>星期三</t>
        </is>
      </c>
      <c r="C1544" t="inlineStr" s="4">
        <is>
          <t>餐饮</t>
        </is>
      </c>
      <c r="D1544" t="inlineStr" s="4">
        <is>
          <t>早餐</t>
        </is>
      </c>
      <c r="E1544" s="5"/>
      <c r="F1544" s="6"/>
      <c r="G1544" s="6"/>
      <c r="H1544" s="6">
        <f>IF(AND(F1544="",G1544=""),"",G1544-F1544)</f>
      </c>
      <c r="I1544" s="4"/>
      <c r="J1544" s="5"/>
    </row>
    <row r="1545" ht="21" customHeight="1">
      <c r="A1545" s="3">
        <v>46253</v>
      </c>
      <c r="B1545" t="inlineStr" s="4">
        <is>
          <t>星期三</t>
        </is>
      </c>
      <c r="C1545" t="inlineStr" s="4">
        <is>
          <t>餐饮</t>
        </is>
      </c>
      <c r="D1545" t="inlineStr" s="4">
        <is>
          <t>中餐</t>
        </is>
      </c>
      <c r="E1545" s="5"/>
      <c r="F1545" s="6"/>
      <c r="G1545" s="6"/>
      <c r="H1545" s="6">
        <f>IF(AND(F1545="",G1545=""),"",G1545-F1545)</f>
      </c>
      <c r="I1545" s="4"/>
      <c r="J1545" s="5"/>
    </row>
    <row r="1546" ht="21" customHeight="1">
      <c r="A1546" s="3">
        <v>46253</v>
      </c>
      <c r="B1546" t="inlineStr" s="4">
        <is>
          <t>星期三</t>
        </is>
      </c>
      <c r="C1546" t="inlineStr" s="4">
        <is>
          <t>餐饮</t>
        </is>
      </c>
      <c r="D1546" t="inlineStr" s="4">
        <is>
          <t>晚餐</t>
        </is>
      </c>
      <c r="E1546" s="5"/>
      <c r="F1546" s="6"/>
      <c r="G1546" s="6"/>
      <c r="H1546" s="6">
        <f>IF(AND(F1546="",G1546=""),"",G1546-F1546)</f>
      </c>
      <c r="I1546" s="4"/>
      <c r="J1546" s="5"/>
    </row>
    <row r="1547" ht="21" customHeight="1">
      <c r="A1547" s="3">
        <v>46253</v>
      </c>
      <c r="B1547" t="inlineStr" s="4">
        <is>
          <t>星期三</t>
        </is>
      </c>
      <c r="C1547" t="inlineStr" s="4">
        <is>
          <t>奶茶/咖啡</t>
        </is>
      </c>
      <c r="D1547" t="inlineStr" s="4">
        <is>
          <t>奶茶/咖啡</t>
        </is>
      </c>
      <c r="E1547" s="5"/>
      <c r="F1547" s="6"/>
      <c r="G1547" s="6"/>
      <c r="H1547" s="6">
        <f>IF(AND(F1547="",G1547=""),"",G1547-F1547)</f>
      </c>
      <c r="I1547" s="4"/>
      <c r="J1547" s="5"/>
    </row>
    <row r="1548" ht="21" customHeight="1">
      <c r="A1548" s="3">
        <v>46253</v>
      </c>
      <c r="B1548" t="inlineStr" s="4">
        <is>
          <t>星期三</t>
        </is>
      </c>
      <c r="C1548" t="inlineStr" s="4">
        <is>
          <t>其他</t>
        </is>
      </c>
      <c r="D1548" t="inlineStr" s="4">
        <is>
          <t>其他</t>
        </is>
      </c>
      <c r="E1548" s="5"/>
      <c r="F1548" s="6"/>
      <c r="G1548" s="6"/>
      <c r="H1548" s="6">
        <f>IF(AND(F1548="",G1548=""),"",G1548-F1548)</f>
      </c>
      <c r="I1548" s="4"/>
      <c r="J1548" s="5"/>
    </row>
    <row r="1549" ht="21" customHeight="1">
      <c r="A1549" s="3">
        <v>46253</v>
      </c>
      <c r="B1549" t="inlineStr" s="4">
        <is>
          <t>星期三</t>
        </is>
      </c>
      <c r="C1549" t="inlineStr" s="4">
        <is>
          <t>其他</t>
        </is>
      </c>
      <c r="D1549" t="inlineStr" s="4">
        <is>
          <t>其他</t>
        </is>
      </c>
      <c r="E1549" s="5"/>
      <c r="F1549" s="6"/>
      <c r="G1549" s="6"/>
      <c r="H1549" s="6">
        <f>IF(AND(F1549="",G1549=""),"",G1549-F1549)</f>
      </c>
      <c r="I1549" s="4"/>
      <c r="J1549" s="5"/>
    </row>
    <row r="1550" ht="23" customHeight="1">
      <c r="A1550" t="inlineStr" s="7">
        <is>
          <t>本周小计</t>
        </is>
      </c>
      <c r="B1550" s="7"/>
      <c r="C1550" s="7"/>
      <c r="D1550" s="7"/>
      <c r="E1550" s="7"/>
      <c r="F1550" s="8">
        <f>SUMIFS($F:$F,$A:$A,"&gt;="&amp;DATE(2026,8,13),$A:$A,"&lt;="&amp;DATE(2026,8,19))</f>
      </c>
      <c r="G1550" s="8">
        <f>SUMIFS($G:$G,$A:$A,"&gt;="&amp;DATE(2026,8,13),$A:$A,"&lt;="&amp;DATE(2026,8,19))</f>
      </c>
      <c r="H1550" s="8">
        <f>G1550-F1550</f>
      </c>
      <c r="I1550" s="7"/>
      <c r="J1550" s="7"/>
    </row>
    <row r="1551" ht="18" customHeight="1">
      <c r="A1551" s="9"/>
      <c r="B1551" s="9"/>
      <c r="C1551" s="9"/>
      <c r="D1551" s="9"/>
      <c r="E1551" s="9"/>
      <c r="F1551" s="9"/>
      <c r="G1551" s="9"/>
      <c r="H1551" s="9"/>
      <c r="I1551" s="9"/>
      <c r="J1551" s="9"/>
    </row>
    <row r="1552" ht="18" customHeight="1">
      <c r="A1552" s="9"/>
      <c r="B1552" s="9"/>
      <c r="C1552" s="9"/>
      <c r="D1552" s="9"/>
      <c r="E1552" s="9"/>
      <c r="F1552" s="9"/>
      <c r="G1552" s="9"/>
      <c r="H1552" s="9"/>
      <c r="I1552" s="9"/>
      <c r="J1552" s="9"/>
    </row>
    <row r="1553" ht="26" customHeight="1">
      <c r="A1553" t="inlineStr" s="2">
        <is>
          <t>2026年8月｜第三周（8月20日 - 8月26日）</t>
        </is>
      </c>
      <c r="B1553" s="2"/>
      <c r="C1553" s="2"/>
      <c r="D1553" s="2"/>
      <c r="E1553" s="2"/>
      <c r="F1553" s="2"/>
      <c r="G1553" s="2"/>
      <c r="H1553" s="2"/>
      <c r="I1553" s="2"/>
      <c r="J1553" s="2"/>
    </row>
    <row r="1554" ht="22" customHeight="1">
      <c r="A1554" t="inlineStr" s="1">
        <is>
          <t>日期</t>
        </is>
      </c>
      <c r="B1554" t="inlineStr" s="1">
        <is>
          <t>星期</t>
        </is>
      </c>
      <c r="C1554" t="inlineStr" s="1">
        <is>
          <t>分类</t>
        </is>
      </c>
      <c r="D1554" t="inlineStr" s="1">
        <is>
          <t>事项</t>
        </is>
      </c>
      <c r="E1554" t="inlineStr" s="1">
        <is>
          <t>详情</t>
        </is>
      </c>
      <c r="F1554" t="inlineStr" s="1">
        <is>
          <t>支出金额</t>
        </is>
      </c>
      <c r="G1554" t="inlineStr" s="1">
        <is>
          <t>收入金额</t>
        </is>
      </c>
      <c r="H1554" t="inlineStr" s="1">
        <is>
          <t>当笔净额</t>
        </is>
      </c>
      <c r="I1554" t="inlineStr" s="1">
        <is>
          <t>支付方式</t>
        </is>
      </c>
      <c r="J1554" t="inlineStr" s="1">
        <is>
          <t>备注</t>
        </is>
      </c>
    </row>
    <row r="1555" ht="21" customHeight="1">
      <c r="A1555" s="3">
        <v>46254</v>
      </c>
      <c r="B1555" t="inlineStr" s="4">
        <is>
          <t>星期四</t>
        </is>
      </c>
      <c r="C1555" t="inlineStr" s="4">
        <is>
          <t>餐饮</t>
        </is>
      </c>
      <c r="D1555" t="inlineStr" s="4">
        <is>
          <t>早餐</t>
        </is>
      </c>
      <c r="E1555" s="5"/>
      <c r="F1555" s="6"/>
      <c r="G1555" s="6"/>
      <c r="H1555" s="6">
        <f>IF(AND(F1555="",G1555=""),"",G1555-F1555)</f>
      </c>
      <c r="I1555" s="4"/>
      <c r="J1555" s="5"/>
    </row>
    <row r="1556" ht="21" customHeight="1">
      <c r="A1556" s="3">
        <v>46254</v>
      </c>
      <c r="B1556" t="inlineStr" s="4">
        <is>
          <t>星期四</t>
        </is>
      </c>
      <c r="C1556" t="inlineStr" s="4">
        <is>
          <t>餐饮</t>
        </is>
      </c>
      <c r="D1556" t="inlineStr" s="4">
        <is>
          <t>中餐</t>
        </is>
      </c>
      <c r="E1556" s="5"/>
      <c r="F1556" s="6"/>
      <c r="G1556" s="6"/>
      <c r="H1556" s="6">
        <f>IF(AND(F1556="",G1556=""),"",G1556-F1556)</f>
      </c>
      <c r="I1556" s="4"/>
      <c r="J1556" s="5"/>
    </row>
    <row r="1557" ht="21" customHeight="1">
      <c r="A1557" s="3">
        <v>46254</v>
      </c>
      <c r="B1557" t="inlineStr" s="4">
        <is>
          <t>星期四</t>
        </is>
      </c>
      <c r="C1557" t="inlineStr" s="4">
        <is>
          <t>餐饮</t>
        </is>
      </c>
      <c r="D1557" t="inlineStr" s="4">
        <is>
          <t>晚餐</t>
        </is>
      </c>
      <c r="E1557" s="5"/>
      <c r="F1557" s="6"/>
      <c r="G1557" s="6"/>
      <c r="H1557" s="6">
        <f>IF(AND(F1557="",G1557=""),"",G1557-F1557)</f>
      </c>
      <c r="I1557" s="4"/>
      <c r="J1557" s="5"/>
    </row>
    <row r="1558" ht="21" customHeight="1">
      <c r="A1558" s="3">
        <v>46254</v>
      </c>
      <c r="B1558" t="inlineStr" s="4">
        <is>
          <t>星期四</t>
        </is>
      </c>
      <c r="C1558" t="inlineStr" s="4">
        <is>
          <t>奶茶/咖啡</t>
        </is>
      </c>
      <c r="D1558" t="inlineStr" s="4">
        <is>
          <t>奶茶/咖啡</t>
        </is>
      </c>
      <c r="E1558" s="5"/>
      <c r="F1558" s="6"/>
      <c r="G1558" s="6"/>
      <c r="H1558" s="6">
        <f>IF(AND(F1558="",G1558=""),"",G1558-F1558)</f>
      </c>
      <c r="I1558" s="4"/>
      <c r="J1558" s="5"/>
    </row>
    <row r="1559" ht="21" customHeight="1">
      <c r="A1559" s="3">
        <v>46254</v>
      </c>
      <c r="B1559" t="inlineStr" s="4">
        <is>
          <t>星期四</t>
        </is>
      </c>
      <c r="C1559" t="inlineStr" s="4">
        <is>
          <t>其他</t>
        </is>
      </c>
      <c r="D1559" t="inlineStr" s="4">
        <is>
          <t>其他</t>
        </is>
      </c>
      <c r="E1559" s="5"/>
      <c r="F1559" s="6"/>
      <c r="G1559" s="6"/>
      <c r="H1559" s="6">
        <f>IF(AND(F1559="",G1559=""),"",G1559-F1559)</f>
      </c>
      <c r="I1559" s="4"/>
      <c r="J1559" s="5"/>
    </row>
    <row r="1560" ht="21" customHeight="1">
      <c r="A1560" s="3">
        <v>46254</v>
      </c>
      <c r="B1560" t="inlineStr" s="4">
        <is>
          <t>星期四</t>
        </is>
      </c>
      <c r="C1560" t="inlineStr" s="4">
        <is>
          <t>其他</t>
        </is>
      </c>
      <c r="D1560" t="inlineStr" s="4">
        <is>
          <t>其他</t>
        </is>
      </c>
      <c r="E1560" s="5"/>
      <c r="F1560" s="6"/>
      <c r="G1560" s="6"/>
      <c r="H1560" s="6">
        <f>IF(AND(F1560="",G1560=""),"",G1560-F1560)</f>
      </c>
      <c r="I1560" s="4"/>
      <c r="J1560" s="5"/>
    </row>
    <row r="1561" ht="21" customHeight="1">
      <c r="A1561" s="3">
        <v>46255</v>
      </c>
      <c r="B1561" t="inlineStr" s="4">
        <is>
          <t>星期五</t>
        </is>
      </c>
      <c r="C1561" t="inlineStr" s="4">
        <is>
          <t>餐饮</t>
        </is>
      </c>
      <c r="D1561" t="inlineStr" s="4">
        <is>
          <t>早餐</t>
        </is>
      </c>
      <c r="E1561" s="5"/>
      <c r="F1561" s="6"/>
      <c r="G1561" s="6"/>
      <c r="H1561" s="6">
        <f>IF(AND(F1561="",G1561=""),"",G1561-F1561)</f>
      </c>
      <c r="I1561" s="4"/>
      <c r="J1561" s="5"/>
    </row>
    <row r="1562" ht="21" customHeight="1">
      <c r="A1562" s="3">
        <v>46255</v>
      </c>
      <c r="B1562" t="inlineStr" s="4">
        <is>
          <t>星期五</t>
        </is>
      </c>
      <c r="C1562" t="inlineStr" s="4">
        <is>
          <t>餐饮</t>
        </is>
      </c>
      <c r="D1562" t="inlineStr" s="4">
        <is>
          <t>中餐</t>
        </is>
      </c>
      <c r="E1562" s="5"/>
      <c r="F1562" s="6"/>
      <c r="G1562" s="6"/>
      <c r="H1562" s="6">
        <f>IF(AND(F1562="",G1562=""),"",G1562-F1562)</f>
      </c>
      <c r="I1562" s="4"/>
      <c r="J1562" s="5"/>
    </row>
    <row r="1563" ht="21" customHeight="1">
      <c r="A1563" s="3">
        <v>46255</v>
      </c>
      <c r="B1563" t="inlineStr" s="4">
        <is>
          <t>星期五</t>
        </is>
      </c>
      <c r="C1563" t="inlineStr" s="4">
        <is>
          <t>餐饮</t>
        </is>
      </c>
      <c r="D1563" t="inlineStr" s="4">
        <is>
          <t>晚餐</t>
        </is>
      </c>
      <c r="E1563" s="5"/>
      <c r="F1563" s="6"/>
      <c r="G1563" s="6"/>
      <c r="H1563" s="6">
        <f>IF(AND(F1563="",G1563=""),"",G1563-F1563)</f>
      </c>
      <c r="I1563" s="4"/>
      <c r="J1563" s="5"/>
    </row>
    <row r="1564" ht="21" customHeight="1">
      <c r="A1564" s="3">
        <v>46255</v>
      </c>
      <c r="B1564" t="inlineStr" s="4">
        <is>
          <t>星期五</t>
        </is>
      </c>
      <c r="C1564" t="inlineStr" s="4">
        <is>
          <t>奶茶/咖啡</t>
        </is>
      </c>
      <c r="D1564" t="inlineStr" s="4">
        <is>
          <t>奶茶/咖啡</t>
        </is>
      </c>
      <c r="E1564" s="5"/>
      <c r="F1564" s="6"/>
      <c r="G1564" s="6"/>
      <c r="H1564" s="6">
        <f>IF(AND(F1564="",G1564=""),"",G1564-F1564)</f>
      </c>
      <c r="I1564" s="4"/>
      <c r="J1564" s="5"/>
    </row>
    <row r="1565" ht="21" customHeight="1">
      <c r="A1565" s="3">
        <v>46255</v>
      </c>
      <c r="B1565" t="inlineStr" s="4">
        <is>
          <t>星期五</t>
        </is>
      </c>
      <c r="C1565" t="inlineStr" s="4">
        <is>
          <t>其他</t>
        </is>
      </c>
      <c r="D1565" t="inlineStr" s="4">
        <is>
          <t>其他</t>
        </is>
      </c>
      <c r="E1565" s="5"/>
      <c r="F1565" s="6"/>
      <c r="G1565" s="6"/>
      <c r="H1565" s="6">
        <f>IF(AND(F1565="",G1565=""),"",G1565-F1565)</f>
      </c>
      <c r="I1565" s="4"/>
      <c r="J1565" s="5"/>
    </row>
    <row r="1566" ht="21" customHeight="1">
      <c r="A1566" s="3">
        <v>46255</v>
      </c>
      <c r="B1566" t="inlineStr" s="4">
        <is>
          <t>星期五</t>
        </is>
      </c>
      <c r="C1566" t="inlineStr" s="4">
        <is>
          <t>其他</t>
        </is>
      </c>
      <c r="D1566" t="inlineStr" s="4">
        <is>
          <t>其他</t>
        </is>
      </c>
      <c r="E1566" s="5"/>
      <c r="F1566" s="6"/>
      <c r="G1566" s="6"/>
      <c r="H1566" s="6">
        <f>IF(AND(F1566="",G1566=""),"",G1566-F1566)</f>
      </c>
      <c r="I1566" s="4"/>
      <c r="J1566" s="5"/>
    </row>
    <row r="1567" ht="21" customHeight="1">
      <c r="A1567" s="3">
        <v>46256</v>
      </c>
      <c r="B1567" t="inlineStr" s="4">
        <is>
          <t>星期六</t>
        </is>
      </c>
      <c r="C1567" t="inlineStr" s="4">
        <is>
          <t>餐饮</t>
        </is>
      </c>
      <c r="D1567" t="inlineStr" s="4">
        <is>
          <t>早餐</t>
        </is>
      </c>
      <c r="E1567" s="5"/>
      <c r="F1567" s="6"/>
      <c r="G1567" s="6"/>
      <c r="H1567" s="6">
        <f>IF(AND(F1567="",G1567=""),"",G1567-F1567)</f>
      </c>
      <c r="I1567" s="4"/>
      <c r="J1567" s="5"/>
    </row>
    <row r="1568" ht="21" customHeight="1">
      <c r="A1568" s="3">
        <v>46256</v>
      </c>
      <c r="B1568" t="inlineStr" s="4">
        <is>
          <t>星期六</t>
        </is>
      </c>
      <c r="C1568" t="inlineStr" s="4">
        <is>
          <t>餐饮</t>
        </is>
      </c>
      <c r="D1568" t="inlineStr" s="4">
        <is>
          <t>中餐</t>
        </is>
      </c>
      <c r="E1568" s="5"/>
      <c r="F1568" s="6"/>
      <c r="G1568" s="6"/>
      <c r="H1568" s="6">
        <f>IF(AND(F1568="",G1568=""),"",G1568-F1568)</f>
      </c>
      <c r="I1568" s="4"/>
      <c r="J1568" s="5"/>
    </row>
    <row r="1569" ht="21" customHeight="1">
      <c r="A1569" s="3">
        <v>46256</v>
      </c>
      <c r="B1569" t="inlineStr" s="4">
        <is>
          <t>星期六</t>
        </is>
      </c>
      <c r="C1569" t="inlineStr" s="4">
        <is>
          <t>餐饮</t>
        </is>
      </c>
      <c r="D1569" t="inlineStr" s="4">
        <is>
          <t>晚餐</t>
        </is>
      </c>
      <c r="E1569" s="5"/>
      <c r="F1569" s="6"/>
      <c r="G1569" s="6"/>
      <c r="H1569" s="6">
        <f>IF(AND(F1569="",G1569=""),"",G1569-F1569)</f>
      </c>
      <c r="I1569" s="4"/>
      <c r="J1569" s="5"/>
    </row>
    <row r="1570" ht="21" customHeight="1">
      <c r="A1570" s="3">
        <v>46256</v>
      </c>
      <c r="B1570" t="inlineStr" s="4">
        <is>
          <t>星期六</t>
        </is>
      </c>
      <c r="C1570" t="inlineStr" s="4">
        <is>
          <t>奶茶/咖啡</t>
        </is>
      </c>
      <c r="D1570" t="inlineStr" s="4">
        <is>
          <t>奶茶/咖啡</t>
        </is>
      </c>
      <c r="E1570" s="5"/>
      <c r="F1570" s="6"/>
      <c r="G1570" s="6"/>
      <c r="H1570" s="6">
        <f>IF(AND(F1570="",G1570=""),"",G1570-F1570)</f>
      </c>
      <c r="I1570" s="4"/>
      <c r="J1570" s="5"/>
    </row>
    <row r="1571" ht="21" customHeight="1">
      <c r="A1571" s="3">
        <v>46256</v>
      </c>
      <c r="B1571" t="inlineStr" s="4">
        <is>
          <t>星期六</t>
        </is>
      </c>
      <c r="C1571" t="inlineStr" s="4">
        <is>
          <t>其他</t>
        </is>
      </c>
      <c r="D1571" t="inlineStr" s="4">
        <is>
          <t>其他</t>
        </is>
      </c>
      <c r="E1571" s="5"/>
      <c r="F1571" s="6"/>
      <c r="G1571" s="6"/>
      <c r="H1571" s="6">
        <f>IF(AND(F1571="",G1571=""),"",G1571-F1571)</f>
      </c>
      <c r="I1571" s="4"/>
      <c r="J1571" s="5"/>
    </row>
    <row r="1572" ht="21" customHeight="1">
      <c r="A1572" s="3">
        <v>46256</v>
      </c>
      <c r="B1572" t="inlineStr" s="4">
        <is>
          <t>星期六</t>
        </is>
      </c>
      <c r="C1572" t="inlineStr" s="4">
        <is>
          <t>其他</t>
        </is>
      </c>
      <c r="D1572" t="inlineStr" s="4">
        <is>
          <t>其他</t>
        </is>
      </c>
      <c r="E1572" s="5"/>
      <c r="F1572" s="6"/>
      <c r="G1572" s="6"/>
      <c r="H1572" s="6">
        <f>IF(AND(F1572="",G1572=""),"",G1572-F1572)</f>
      </c>
      <c r="I1572" s="4"/>
      <c r="J1572" s="5"/>
    </row>
    <row r="1573" ht="21" customHeight="1">
      <c r="A1573" s="3">
        <v>46257</v>
      </c>
      <c r="B1573" t="inlineStr" s="4">
        <is>
          <t>星期日</t>
        </is>
      </c>
      <c r="C1573" t="inlineStr" s="4">
        <is>
          <t>餐饮</t>
        </is>
      </c>
      <c r="D1573" t="inlineStr" s="4">
        <is>
          <t>早餐</t>
        </is>
      </c>
      <c r="E1573" s="5"/>
      <c r="F1573" s="6"/>
      <c r="G1573" s="6"/>
      <c r="H1573" s="6">
        <f>IF(AND(F1573="",G1573=""),"",G1573-F1573)</f>
      </c>
      <c r="I1573" s="4"/>
      <c r="J1573" s="5"/>
    </row>
    <row r="1574" ht="21" customHeight="1">
      <c r="A1574" s="3">
        <v>46257</v>
      </c>
      <c r="B1574" t="inlineStr" s="4">
        <is>
          <t>星期日</t>
        </is>
      </c>
      <c r="C1574" t="inlineStr" s="4">
        <is>
          <t>餐饮</t>
        </is>
      </c>
      <c r="D1574" t="inlineStr" s="4">
        <is>
          <t>中餐</t>
        </is>
      </c>
      <c r="E1574" s="5"/>
      <c r="F1574" s="6"/>
      <c r="G1574" s="6"/>
      <c r="H1574" s="6">
        <f>IF(AND(F1574="",G1574=""),"",G1574-F1574)</f>
      </c>
      <c r="I1574" s="4"/>
      <c r="J1574" s="5"/>
    </row>
    <row r="1575" ht="21" customHeight="1">
      <c r="A1575" s="3">
        <v>46257</v>
      </c>
      <c r="B1575" t="inlineStr" s="4">
        <is>
          <t>星期日</t>
        </is>
      </c>
      <c r="C1575" t="inlineStr" s="4">
        <is>
          <t>餐饮</t>
        </is>
      </c>
      <c r="D1575" t="inlineStr" s="4">
        <is>
          <t>晚餐</t>
        </is>
      </c>
      <c r="E1575" s="5"/>
      <c r="F1575" s="6"/>
      <c r="G1575" s="6"/>
      <c r="H1575" s="6">
        <f>IF(AND(F1575="",G1575=""),"",G1575-F1575)</f>
      </c>
      <c r="I1575" s="4"/>
      <c r="J1575" s="5"/>
    </row>
    <row r="1576" ht="21" customHeight="1">
      <c r="A1576" s="3">
        <v>46257</v>
      </c>
      <c r="B1576" t="inlineStr" s="4">
        <is>
          <t>星期日</t>
        </is>
      </c>
      <c r="C1576" t="inlineStr" s="4">
        <is>
          <t>奶茶/咖啡</t>
        </is>
      </c>
      <c r="D1576" t="inlineStr" s="4">
        <is>
          <t>奶茶/咖啡</t>
        </is>
      </c>
      <c r="E1576" s="5"/>
      <c r="F1576" s="6"/>
      <c r="G1576" s="6"/>
      <c r="H1576" s="6">
        <f>IF(AND(F1576="",G1576=""),"",G1576-F1576)</f>
      </c>
      <c r="I1576" s="4"/>
      <c r="J1576" s="5"/>
    </row>
    <row r="1577" ht="21" customHeight="1">
      <c r="A1577" s="3">
        <v>46257</v>
      </c>
      <c r="B1577" t="inlineStr" s="4">
        <is>
          <t>星期日</t>
        </is>
      </c>
      <c r="C1577" t="inlineStr" s="4">
        <is>
          <t>其他</t>
        </is>
      </c>
      <c r="D1577" t="inlineStr" s="4">
        <is>
          <t>其他</t>
        </is>
      </c>
      <c r="E1577" s="5"/>
      <c r="F1577" s="6"/>
      <c r="G1577" s="6"/>
      <c r="H1577" s="6">
        <f>IF(AND(F1577="",G1577=""),"",G1577-F1577)</f>
      </c>
      <c r="I1577" s="4"/>
      <c r="J1577" s="5"/>
    </row>
    <row r="1578" ht="21" customHeight="1">
      <c r="A1578" s="3">
        <v>46257</v>
      </c>
      <c r="B1578" t="inlineStr" s="4">
        <is>
          <t>星期日</t>
        </is>
      </c>
      <c r="C1578" t="inlineStr" s="4">
        <is>
          <t>其他</t>
        </is>
      </c>
      <c r="D1578" t="inlineStr" s="4">
        <is>
          <t>其他</t>
        </is>
      </c>
      <c r="E1578" s="5"/>
      <c r="F1578" s="6"/>
      <c r="G1578" s="6"/>
      <c r="H1578" s="6">
        <f>IF(AND(F1578="",G1578=""),"",G1578-F1578)</f>
      </c>
      <c r="I1578" s="4"/>
      <c r="J1578" s="5"/>
    </row>
    <row r="1579" ht="21" customHeight="1">
      <c r="A1579" s="3">
        <v>46258</v>
      </c>
      <c r="B1579" t="inlineStr" s="4">
        <is>
          <t>星期一</t>
        </is>
      </c>
      <c r="C1579" t="inlineStr" s="4">
        <is>
          <t>餐饮</t>
        </is>
      </c>
      <c r="D1579" t="inlineStr" s="4">
        <is>
          <t>早餐</t>
        </is>
      </c>
      <c r="E1579" s="5"/>
      <c r="F1579" s="6"/>
      <c r="G1579" s="6"/>
      <c r="H1579" s="6">
        <f>IF(AND(F1579="",G1579=""),"",G1579-F1579)</f>
      </c>
      <c r="I1579" s="4"/>
      <c r="J1579" s="5"/>
    </row>
    <row r="1580" ht="21" customHeight="1">
      <c r="A1580" s="3">
        <v>46258</v>
      </c>
      <c r="B1580" t="inlineStr" s="4">
        <is>
          <t>星期一</t>
        </is>
      </c>
      <c r="C1580" t="inlineStr" s="4">
        <is>
          <t>餐饮</t>
        </is>
      </c>
      <c r="D1580" t="inlineStr" s="4">
        <is>
          <t>中餐</t>
        </is>
      </c>
      <c r="E1580" s="5"/>
      <c r="F1580" s="6"/>
      <c r="G1580" s="6"/>
      <c r="H1580" s="6">
        <f>IF(AND(F1580="",G1580=""),"",G1580-F1580)</f>
      </c>
      <c r="I1580" s="4"/>
      <c r="J1580" s="5"/>
    </row>
    <row r="1581" ht="21" customHeight="1">
      <c r="A1581" s="3">
        <v>46258</v>
      </c>
      <c r="B1581" t="inlineStr" s="4">
        <is>
          <t>星期一</t>
        </is>
      </c>
      <c r="C1581" t="inlineStr" s="4">
        <is>
          <t>餐饮</t>
        </is>
      </c>
      <c r="D1581" t="inlineStr" s="4">
        <is>
          <t>晚餐</t>
        </is>
      </c>
      <c r="E1581" s="5"/>
      <c r="F1581" s="6"/>
      <c r="G1581" s="6"/>
      <c r="H1581" s="6">
        <f>IF(AND(F1581="",G1581=""),"",G1581-F1581)</f>
      </c>
      <c r="I1581" s="4"/>
      <c r="J1581" s="5"/>
    </row>
    <row r="1582" ht="21" customHeight="1">
      <c r="A1582" s="3">
        <v>46258</v>
      </c>
      <c r="B1582" t="inlineStr" s="4">
        <is>
          <t>星期一</t>
        </is>
      </c>
      <c r="C1582" t="inlineStr" s="4">
        <is>
          <t>奶茶/咖啡</t>
        </is>
      </c>
      <c r="D1582" t="inlineStr" s="4">
        <is>
          <t>奶茶/咖啡</t>
        </is>
      </c>
      <c r="E1582" s="5"/>
      <c r="F1582" s="6"/>
      <c r="G1582" s="6"/>
      <c r="H1582" s="6">
        <f>IF(AND(F1582="",G1582=""),"",G1582-F1582)</f>
      </c>
      <c r="I1582" s="4"/>
      <c r="J1582" s="5"/>
    </row>
    <row r="1583" ht="21" customHeight="1">
      <c r="A1583" s="3">
        <v>46258</v>
      </c>
      <c r="B1583" t="inlineStr" s="4">
        <is>
          <t>星期一</t>
        </is>
      </c>
      <c r="C1583" t="inlineStr" s="4">
        <is>
          <t>其他</t>
        </is>
      </c>
      <c r="D1583" t="inlineStr" s="4">
        <is>
          <t>其他</t>
        </is>
      </c>
      <c r="E1583" s="5"/>
      <c r="F1583" s="6"/>
      <c r="G1583" s="6"/>
      <c r="H1583" s="6">
        <f>IF(AND(F1583="",G1583=""),"",G1583-F1583)</f>
      </c>
      <c r="I1583" s="4"/>
      <c r="J1583" s="5"/>
    </row>
    <row r="1584" ht="21" customHeight="1">
      <c r="A1584" s="3">
        <v>46258</v>
      </c>
      <c r="B1584" t="inlineStr" s="4">
        <is>
          <t>星期一</t>
        </is>
      </c>
      <c r="C1584" t="inlineStr" s="4">
        <is>
          <t>其他</t>
        </is>
      </c>
      <c r="D1584" t="inlineStr" s="4">
        <is>
          <t>其他</t>
        </is>
      </c>
      <c r="E1584" s="5"/>
      <c r="F1584" s="6"/>
      <c r="G1584" s="6"/>
      <c r="H1584" s="6">
        <f>IF(AND(F1584="",G1584=""),"",G1584-F1584)</f>
      </c>
      <c r="I1584" s="4"/>
      <c r="J1584" s="5"/>
    </row>
    <row r="1585" ht="21" customHeight="1">
      <c r="A1585" s="3">
        <v>46259</v>
      </c>
      <c r="B1585" t="inlineStr" s="4">
        <is>
          <t>星期二</t>
        </is>
      </c>
      <c r="C1585" t="inlineStr" s="4">
        <is>
          <t>餐饮</t>
        </is>
      </c>
      <c r="D1585" t="inlineStr" s="4">
        <is>
          <t>早餐</t>
        </is>
      </c>
      <c r="E1585" s="5"/>
      <c r="F1585" s="6"/>
      <c r="G1585" s="6"/>
      <c r="H1585" s="6">
        <f>IF(AND(F1585="",G1585=""),"",G1585-F1585)</f>
      </c>
      <c r="I1585" s="4"/>
      <c r="J1585" s="5"/>
    </row>
    <row r="1586" ht="21" customHeight="1">
      <c r="A1586" s="3">
        <v>46259</v>
      </c>
      <c r="B1586" t="inlineStr" s="4">
        <is>
          <t>星期二</t>
        </is>
      </c>
      <c r="C1586" t="inlineStr" s="4">
        <is>
          <t>餐饮</t>
        </is>
      </c>
      <c r="D1586" t="inlineStr" s="4">
        <is>
          <t>中餐</t>
        </is>
      </c>
      <c r="E1586" s="5"/>
      <c r="F1586" s="6"/>
      <c r="G1586" s="6"/>
      <c r="H1586" s="6">
        <f>IF(AND(F1586="",G1586=""),"",G1586-F1586)</f>
      </c>
      <c r="I1586" s="4"/>
      <c r="J1586" s="5"/>
    </row>
    <row r="1587" ht="21" customHeight="1">
      <c r="A1587" s="3">
        <v>46259</v>
      </c>
      <c r="B1587" t="inlineStr" s="4">
        <is>
          <t>星期二</t>
        </is>
      </c>
      <c r="C1587" t="inlineStr" s="4">
        <is>
          <t>餐饮</t>
        </is>
      </c>
      <c r="D1587" t="inlineStr" s="4">
        <is>
          <t>晚餐</t>
        </is>
      </c>
      <c r="E1587" s="5"/>
      <c r="F1587" s="6"/>
      <c r="G1587" s="6"/>
      <c r="H1587" s="6">
        <f>IF(AND(F1587="",G1587=""),"",G1587-F1587)</f>
      </c>
      <c r="I1587" s="4"/>
      <c r="J1587" s="5"/>
    </row>
    <row r="1588" ht="21" customHeight="1">
      <c r="A1588" s="3">
        <v>46259</v>
      </c>
      <c r="B1588" t="inlineStr" s="4">
        <is>
          <t>星期二</t>
        </is>
      </c>
      <c r="C1588" t="inlineStr" s="4">
        <is>
          <t>奶茶/咖啡</t>
        </is>
      </c>
      <c r="D1588" t="inlineStr" s="4">
        <is>
          <t>奶茶/咖啡</t>
        </is>
      </c>
      <c r="E1588" s="5"/>
      <c r="F1588" s="6"/>
      <c r="G1588" s="6"/>
      <c r="H1588" s="6">
        <f>IF(AND(F1588="",G1588=""),"",G1588-F1588)</f>
      </c>
      <c r="I1588" s="4"/>
      <c r="J1588" s="5"/>
    </row>
    <row r="1589" ht="21" customHeight="1">
      <c r="A1589" s="3">
        <v>46259</v>
      </c>
      <c r="B1589" t="inlineStr" s="4">
        <is>
          <t>星期二</t>
        </is>
      </c>
      <c r="C1589" t="inlineStr" s="4">
        <is>
          <t>其他</t>
        </is>
      </c>
      <c r="D1589" t="inlineStr" s="4">
        <is>
          <t>其他</t>
        </is>
      </c>
      <c r="E1589" s="5"/>
      <c r="F1589" s="6"/>
      <c r="G1589" s="6"/>
      <c r="H1589" s="6">
        <f>IF(AND(F1589="",G1589=""),"",G1589-F1589)</f>
      </c>
      <c r="I1589" s="4"/>
      <c r="J1589" s="5"/>
    </row>
    <row r="1590" ht="21" customHeight="1">
      <c r="A1590" s="3">
        <v>46259</v>
      </c>
      <c r="B1590" t="inlineStr" s="4">
        <is>
          <t>星期二</t>
        </is>
      </c>
      <c r="C1590" t="inlineStr" s="4">
        <is>
          <t>其他</t>
        </is>
      </c>
      <c r="D1590" t="inlineStr" s="4">
        <is>
          <t>其他</t>
        </is>
      </c>
      <c r="E1590" s="5"/>
      <c r="F1590" s="6"/>
      <c r="G1590" s="6"/>
      <c r="H1590" s="6">
        <f>IF(AND(F1590="",G1590=""),"",G1590-F1590)</f>
      </c>
      <c r="I1590" s="4"/>
      <c r="J1590" s="5"/>
    </row>
    <row r="1591" ht="21" customHeight="1">
      <c r="A1591" s="3">
        <v>46260</v>
      </c>
      <c r="B1591" t="inlineStr" s="4">
        <is>
          <t>星期三</t>
        </is>
      </c>
      <c r="C1591" t="inlineStr" s="4">
        <is>
          <t>餐饮</t>
        </is>
      </c>
      <c r="D1591" t="inlineStr" s="4">
        <is>
          <t>早餐</t>
        </is>
      </c>
      <c r="E1591" s="5"/>
      <c r="F1591" s="6"/>
      <c r="G1591" s="6"/>
      <c r="H1591" s="6">
        <f>IF(AND(F1591="",G1591=""),"",G1591-F1591)</f>
      </c>
      <c r="I1591" s="4"/>
      <c r="J1591" s="5"/>
    </row>
    <row r="1592" ht="21" customHeight="1">
      <c r="A1592" s="3">
        <v>46260</v>
      </c>
      <c r="B1592" t="inlineStr" s="4">
        <is>
          <t>星期三</t>
        </is>
      </c>
      <c r="C1592" t="inlineStr" s="4">
        <is>
          <t>餐饮</t>
        </is>
      </c>
      <c r="D1592" t="inlineStr" s="4">
        <is>
          <t>中餐</t>
        </is>
      </c>
      <c r="E1592" s="5"/>
      <c r="F1592" s="6"/>
      <c r="G1592" s="6"/>
      <c r="H1592" s="6">
        <f>IF(AND(F1592="",G1592=""),"",G1592-F1592)</f>
      </c>
      <c r="I1592" s="4"/>
      <c r="J1592" s="5"/>
    </row>
    <row r="1593" ht="21" customHeight="1">
      <c r="A1593" s="3">
        <v>46260</v>
      </c>
      <c r="B1593" t="inlineStr" s="4">
        <is>
          <t>星期三</t>
        </is>
      </c>
      <c r="C1593" t="inlineStr" s="4">
        <is>
          <t>餐饮</t>
        </is>
      </c>
      <c r="D1593" t="inlineStr" s="4">
        <is>
          <t>晚餐</t>
        </is>
      </c>
      <c r="E1593" s="5"/>
      <c r="F1593" s="6"/>
      <c r="G1593" s="6"/>
      <c r="H1593" s="6">
        <f>IF(AND(F1593="",G1593=""),"",G1593-F1593)</f>
      </c>
      <c r="I1593" s="4"/>
      <c r="J1593" s="5"/>
    </row>
    <row r="1594" ht="21" customHeight="1">
      <c r="A1594" s="3">
        <v>46260</v>
      </c>
      <c r="B1594" t="inlineStr" s="4">
        <is>
          <t>星期三</t>
        </is>
      </c>
      <c r="C1594" t="inlineStr" s="4">
        <is>
          <t>奶茶/咖啡</t>
        </is>
      </c>
      <c r="D1594" t="inlineStr" s="4">
        <is>
          <t>奶茶/咖啡</t>
        </is>
      </c>
      <c r="E1594" s="5"/>
      <c r="F1594" s="6"/>
      <c r="G1594" s="6"/>
      <c r="H1594" s="6">
        <f>IF(AND(F1594="",G1594=""),"",G1594-F1594)</f>
      </c>
      <c r="I1594" s="4"/>
      <c r="J1594" s="5"/>
    </row>
    <row r="1595" ht="21" customHeight="1">
      <c r="A1595" s="3">
        <v>46260</v>
      </c>
      <c r="B1595" t="inlineStr" s="4">
        <is>
          <t>星期三</t>
        </is>
      </c>
      <c r="C1595" t="inlineStr" s="4">
        <is>
          <t>其他</t>
        </is>
      </c>
      <c r="D1595" t="inlineStr" s="4">
        <is>
          <t>其他</t>
        </is>
      </c>
      <c r="E1595" s="5"/>
      <c r="F1595" s="6"/>
      <c r="G1595" s="6"/>
      <c r="H1595" s="6">
        <f>IF(AND(F1595="",G1595=""),"",G1595-F1595)</f>
      </c>
      <c r="I1595" s="4"/>
      <c r="J1595" s="5"/>
    </row>
    <row r="1596" ht="21" customHeight="1">
      <c r="A1596" s="3">
        <v>46260</v>
      </c>
      <c r="B1596" t="inlineStr" s="4">
        <is>
          <t>星期三</t>
        </is>
      </c>
      <c r="C1596" t="inlineStr" s="4">
        <is>
          <t>其他</t>
        </is>
      </c>
      <c r="D1596" t="inlineStr" s="4">
        <is>
          <t>其他</t>
        </is>
      </c>
      <c r="E1596" s="5"/>
      <c r="F1596" s="6"/>
      <c r="G1596" s="6"/>
      <c r="H1596" s="6">
        <f>IF(AND(F1596="",G1596=""),"",G1596-F1596)</f>
      </c>
      <c r="I1596" s="4"/>
      <c r="J1596" s="5"/>
    </row>
    <row r="1597" ht="23" customHeight="1">
      <c r="A1597" t="inlineStr" s="7">
        <is>
          <t>本周小计</t>
        </is>
      </c>
      <c r="B1597" s="7"/>
      <c r="C1597" s="7"/>
      <c r="D1597" s="7"/>
      <c r="E1597" s="7"/>
      <c r="F1597" s="8">
        <f>SUMIFS($F:$F,$A:$A,"&gt;="&amp;DATE(2026,8,20),$A:$A,"&lt;="&amp;DATE(2026,8,26))</f>
      </c>
      <c r="G1597" s="8">
        <f>SUMIFS($G:$G,$A:$A,"&gt;="&amp;DATE(2026,8,20),$A:$A,"&lt;="&amp;DATE(2026,8,26))</f>
      </c>
      <c r="H1597" s="8">
        <f>G1597-F1597</f>
      </c>
      <c r="I1597" s="7"/>
      <c r="J1597" s="7"/>
    </row>
    <row r="1598" ht="18" customHeight="1">
      <c r="A1598" s="9"/>
      <c r="B1598" s="9"/>
      <c r="C1598" s="9"/>
      <c r="D1598" s="9"/>
      <c r="E1598" s="9"/>
      <c r="F1598" s="9"/>
      <c r="G1598" s="9"/>
      <c r="H1598" s="9"/>
      <c r="I1598" s="9"/>
      <c r="J1598" s="9"/>
    </row>
    <row r="1599" ht="18" customHeight="1">
      <c r="A1599" s="9"/>
      <c r="B1599" s="9"/>
      <c r="C1599" s="9"/>
      <c r="D1599" s="9"/>
      <c r="E1599" s="9"/>
      <c r="F1599" s="9"/>
      <c r="G1599" s="9"/>
      <c r="H1599" s="9"/>
      <c r="I1599" s="9"/>
      <c r="J1599" s="9"/>
    </row>
    <row r="1600" ht="26" customHeight="1">
      <c r="A1600" t="inlineStr" s="2">
        <is>
          <t>2026年8月-9月｜第四周（8月27日 - 9月2日）</t>
        </is>
      </c>
      <c r="B1600" s="2"/>
      <c r="C1600" s="2"/>
      <c r="D1600" s="2"/>
      <c r="E1600" s="2"/>
      <c r="F1600" s="2"/>
      <c r="G1600" s="2"/>
      <c r="H1600" s="2"/>
      <c r="I1600" s="2"/>
      <c r="J1600" s="2"/>
    </row>
    <row r="1601" ht="22" customHeight="1">
      <c r="A1601" t="inlineStr" s="1">
        <is>
          <t>日期</t>
        </is>
      </c>
      <c r="B1601" t="inlineStr" s="1">
        <is>
          <t>星期</t>
        </is>
      </c>
      <c r="C1601" t="inlineStr" s="1">
        <is>
          <t>分类</t>
        </is>
      </c>
      <c r="D1601" t="inlineStr" s="1">
        <is>
          <t>事项</t>
        </is>
      </c>
      <c r="E1601" t="inlineStr" s="1">
        <is>
          <t>详情</t>
        </is>
      </c>
      <c r="F1601" t="inlineStr" s="1">
        <is>
          <t>支出金额</t>
        </is>
      </c>
      <c r="G1601" t="inlineStr" s="1">
        <is>
          <t>收入金额</t>
        </is>
      </c>
      <c r="H1601" t="inlineStr" s="1">
        <is>
          <t>当笔净额</t>
        </is>
      </c>
      <c r="I1601" t="inlineStr" s="1">
        <is>
          <t>支付方式</t>
        </is>
      </c>
      <c r="J1601" t="inlineStr" s="1">
        <is>
          <t>备注</t>
        </is>
      </c>
    </row>
    <row r="1602" ht="21" customHeight="1">
      <c r="A1602" s="3">
        <v>46261</v>
      </c>
      <c r="B1602" t="inlineStr" s="4">
        <is>
          <t>星期四</t>
        </is>
      </c>
      <c r="C1602" t="inlineStr" s="4">
        <is>
          <t>餐饮</t>
        </is>
      </c>
      <c r="D1602" t="inlineStr" s="4">
        <is>
          <t>早餐</t>
        </is>
      </c>
      <c r="E1602" s="5"/>
      <c r="F1602" s="6"/>
      <c r="G1602" s="6"/>
      <c r="H1602" s="6">
        <f>IF(AND(F1602="",G1602=""),"",G1602-F1602)</f>
      </c>
      <c r="I1602" s="4"/>
      <c r="J1602" s="5"/>
    </row>
    <row r="1603" ht="21" customHeight="1">
      <c r="A1603" s="3">
        <v>46261</v>
      </c>
      <c r="B1603" t="inlineStr" s="4">
        <is>
          <t>星期四</t>
        </is>
      </c>
      <c r="C1603" t="inlineStr" s="4">
        <is>
          <t>餐饮</t>
        </is>
      </c>
      <c r="D1603" t="inlineStr" s="4">
        <is>
          <t>中餐</t>
        </is>
      </c>
      <c r="E1603" s="5"/>
      <c r="F1603" s="6"/>
      <c r="G1603" s="6"/>
      <c r="H1603" s="6">
        <f>IF(AND(F1603="",G1603=""),"",G1603-F1603)</f>
      </c>
      <c r="I1603" s="4"/>
      <c r="J1603" s="5"/>
    </row>
    <row r="1604" ht="21" customHeight="1">
      <c r="A1604" s="3">
        <v>46261</v>
      </c>
      <c r="B1604" t="inlineStr" s="4">
        <is>
          <t>星期四</t>
        </is>
      </c>
      <c r="C1604" t="inlineStr" s="4">
        <is>
          <t>餐饮</t>
        </is>
      </c>
      <c r="D1604" t="inlineStr" s="4">
        <is>
          <t>晚餐</t>
        </is>
      </c>
      <c r="E1604" s="5"/>
      <c r="F1604" s="6"/>
      <c r="G1604" s="6"/>
      <c r="H1604" s="6">
        <f>IF(AND(F1604="",G1604=""),"",G1604-F1604)</f>
      </c>
      <c r="I1604" s="4"/>
      <c r="J1604" s="5"/>
    </row>
    <row r="1605" ht="21" customHeight="1">
      <c r="A1605" s="3">
        <v>46261</v>
      </c>
      <c r="B1605" t="inlineStr" s="4">
        <is>
          <t>星期四</t>
        </is>
      </c>
      <c r="C1605" t="inlineStr" s="4">
        <is>
          <t>奶茶/咖啡</t>
        </is>
      </c>
      <c r="D1605" t="inlineStr" s="4">
        <is>
          <t>奶茶/咖啡</t>
        </is>
      </c>
      <c r="E1605" s="5"/>
      <c r="F1605" s="6"/>
      <c r="G1605" s="6"/>
      <c r="H1605" s="6">
        <f>IF(AND(F1605="",G1605=""),"",G1605-F1605)</f>
      </c>
      <c r="I1605" s="4"/>
      <c r="J1605" s="5"/>
    </row>
    <row r="1606" ht="21" customHeight="1">
      <c r="A1606" s="3">
        <v>46261</v>
      </c>
      <c r="B1606" t="inlineStr" s="4">
        <is>
          <t>星期四</t>
        </is>
      </c>
      <c r="C1606" t="inlineStr" s="4">
        <is>
          <t>其他</t>
        </is>
      </c>
      <c r="D1606" t="inlineStr" s="4">
        <is>
          <t>其他</t>
        </is>
      </c>
      <c r="E1606" s="5"/>
      <c r="F1606" s="6"/>
      <c r="G1606" s="6"/>
      <c r="H1606" s="6">
        <f>IF(AND(F1606="",G1606=""),"",G1606-F1606)</f>
      </c>
      <c r="I1606" s="4"/>
      <c r="J1606" s="5"/>
    </row>
    <row r="1607" ht="21" customHeight="1">
      <c r="A1607" s="3">
        <v>46261</v>
      </c>
      <c r="B1607" t="inlineStr" s="4">
        <is>
          <t>星期四</t>
        </is>
      </c>
      <c r="C1607" t="inlineStr" s="4">
        <is>
          <t>其他</t>
        </is>
      </c>
      <c r="D1607" t="inlineStr" s="4">
        <is>
          <t>其他</t>
        </is>
      </c>
      <c r="E1607" s="5"/>
      <c r="F1607" s="6"/>
      <c r="G1607" s="6"/>
      <c r="H1607" s="6">
        <f>IF(AND(F1607="",G1607=""),"",G1607-F1607)</f>
      </c>
      <c r="I1607" s="4"/>
      <c r="J1607" s="5"/>
    </row>
    <row r="1608" ht="21" customHeight="1">
      <c r="A1608" s="3">
        <v>46262</v>
      </c>
      <c r="B1608" t="inlineStr" s="4">
        <is>
          <t>星期五</t>
        </is>
      </c>
      <c r="C1608" t="inlineStr" s="4">
        <is>
          <t>餐饮</t>
        </is>
      </c>
      <c r="D1608" t="inlineStr" s="4">
        <is>
          <t>早餐</t>
        </is>
      </c>
      <c r="E1608" s="5"/>
      <c r="F1608" s="6"/>
      <c r="G1608" s="6"/>
      <c r="H1608" s="6">
        <f>IF(AND(F1608="",G1608=""),"",G1608-F1608)</f>
      </c>
      <c r="I1608" s="4"/>
      <c r="J1608" s="5"/>
    </row>
    <row r="1609" ht="21" customHeight="1">
      <c r="A1609" s="3">
        <v>46262</v>
      </c>
      <c r="B1609" t="inlineStr" s="4">
        <is>
          <t>星期五</t>
        </is>
      </c>
      <c r="C1609" t="inlineStr" s="4">
        <is>
          <t>餐饮</t>
        </is>
      </c>
      <c r="D1609" t="inlineStr" s="4">
        <is>
          <t>中餐</t>
        </is>
      </c>
      <c r="E1609" s="5"/>
      <c r="F1609" s="6"/>
      <c r="G1609" s="6"/>
      <c r="H1609" s="6">
        <f>IF(AND(F1609="",G1609=""),"",G1609-F1609)</f>
      </c>
      <c r="I1609" s="4"/>
      <c r="J1609" s="5"/>
    </row>
    <row r="1610" ht="21" customHeight="1">
      <c r="A1610" s="3">
        <v>46262</v>
      </c>
      <c r="B1610" t="inlineStr" s="4">
        <is>
          <t>星期五</t>
        </is>
      </c>
      <c r="C1610" t="inlineStr" s="4">
        <is>
          <t>餐饮</t>
        </is>
      </c>
      <c r="D1610" t="inlineStr" s="4">
        <is>
          <t>晚餐</t>
        </is>
      </c>
      <c r="E1610" s="5"/>
      <c r="F1610" s="6"/>
      <c r="G1610" s="6"/>
      <c r="H1610" s="6">
        <f>IF(AND(F1610="",G1610=""),"",G1610-F1610)</f>
      </c>
      <c r="I1610" s="4"/>
      <c r="J1610" s="5"/>
    </row>
    <row r="1611" ht="21" customHeight="1">
      <c r="A1611" s="3">
        <v>46262</v>
      </c>
      <c r="B1611" t="inlineStr" s="4">
        <is>
          <t>星期五</t>
        </is>
      </c>
      <c r="C1611" t="inlineStr" s="4">
        <is>
          <t>奶茶/咖啡</t>
        </is>
      </c>
      <c r="D1611" t="inlineStr" s="4">
        <is>
          <t>奶茶/咖啡</t>
        </is>
      </c>
      <c r="E1611" s="5"/>
      <c r="F1611" s="6"/>
      <c r="G1611" s="6"/>
      <c r="H1611" s="6">
        <f>IF(AND(F1611="",G1611=""),"",G1611-F1611)</f>
      </c>
      <c r="I1611" s="4"/>
      <c r="J1611" s="5"/>
    </row>
    <row r="1612" ht="21" customHeight="1">
      <c r="A1612" s="3">
        <v>46262</v>
      </c>
      <c r="B1612" t="inlineStr" s="4">
        <is>
          <t>星期五</t>
        </is>
      </c>
      <c r="C1612" t="inlineStr" s="4">
        <is>
          <t>其他</t>
        </is>
      </c>
      <c r="D1612" t="inlineStr" s="4">
        <is>
          <t>其他</t>
        </is>
      </c>
      <c r="E1612" s="5"/>
      <c r="F1612" s="6"/>
      <c r="G1612" s="6"/>
      <c r="H1612" s="6">
        <f>IF(AND(F1612="",G1612=""),"",G1612-F1612)</f>
      </c>
      <c r="I1612" s="4"/>
      <c r="J1612" s="5"/>
    </row>
    <row r="1613" ht="21" customHeight="1">
      <c r="A1613" s="3">
        <v>46262</v>
      </c>
      <c r="B1613" t="inlineStr" s="4">
        <is>
          <t>星期五</t>
        </is>
      </c>
      <c r="C1613" t="inlineStr" s="4">
        <is>
          <t>其他</t>
        </is>
      </c>
      <c r="D1613" t="inlineStr" s="4">
        <is>
          <t>其他</t>
        </is>
      </c>
      <c r="E1613" s="5"/>
      <c r="F1613" s="6"/>
      <c r="G1613" s="6"/>
      <c r="H1613" s="6">
        <f>IF(AND(F1613="",G1613=""),"",G1613-F1613)</f>
      </c>
      <c r="I1613" s="4"/>
      <c r="J1613" s="5"/>
    </row>
    <row r="1614" ht="21" customHeight="1">
      <c r="A1614" s="3">
        <v>46263</v>
      </c>
      <c r="B1614" t="inlineStr" s="4">
        <is>
          <t>星期六</t>
        </is>
      </c>
      <c r="C1614" t="inlineStr" s="4">
        <is>
          <t>餐饮</t>
        </is>
      </c>
      <c r="D1614" t="inlineStr" s="4">
        <is>
          <t>早餐</t>
        </is>
      </c>
      <c r="E1614" s="5"/>
      <c r="F1614" s="6"/>
      <c r="G1614" s="6"/>
      <c r="H1614" s="6">
        <f>IF(AND(F1614="",G1614=""),"",G1614-F1614)</f>
      </c>
      <c r="I1614" s="4"/>
      <c r="J1614" s="5"/>
    </row>
    <row r="1615" ht="21" customHeight="1">
      <c r="A1615" s="3">
        <v>46263</v>
      </c>
      <c r="B1615" t="inlineStr" s="4">
        <is>
          <t>星期六</t>
        </is>
      </c>
      <c r="C1615" t="inlineStr" s="4">
        <is>
          <t>餐饮</t>
        </is>
      </c>
      <c r="D1615" t="inlineStr" s="4">
        <is>
          <t>中餐</t>
        </is>
      </c>
      <c r="E1615" s="5"/>
      <c r="F1615" s="6"/>
      <c r="G1615" s="6"/>
      <c r="H1615" s="6">
        <f>IF(AND(F1615="",G1615=""),"",G1615-F1615)</f>
      </c>
      <c r="I1615" s="4"/>
      <c r="J1615" s="5"/>
    </row>
    <row r="1616" ht="21" customHeight="1">
      <c r="A1616" s="3">
        <v>46263</v>
      </c>
      <c r="B1616" t="inlineStr" s="4">
        <is>
          <t>星期六</t>
        </is>
      </c>
      <c r="C1616" t="inlineStr" s="4">
        <is>
          <t>餐饮</t>
        </is>
      </c>
      <c r="D1616" t="inlineStr" s="4">
        <is>
          <t>晚餐</t>
        </is>
      </c>
      <c r="E1616" s="5"/>
      <c r="F1616" s="6"/>
      <c r="G1616" s="6"/>
      <c r="H1616" s="6">
        <f>IF(AND(F1616="",G1616=""),"",G1616-F1616)</f>
      </c>
      <c r="I1616" s="4"/>
      <c r="J1616" s="5"/>
    </row>
    <row r="1617" ht="21" customHeight="1">
      <c r="A1617" s="3">
        <v>46263</v>
      </c>
      <c r="B1617" t="inlineStr" s="4">
        <is>
          <t>星期六</t>
        </is>
      </c>
      <c r="C1617" t="inlineStr" s="4">
        <is>
          <t>奶茶/咖啡</t>
        </is>
      </c>
      <c r="D1617" t="inlineStr" s="4">
        <is>
          <t>奶茶/咖啡</t>
        </is>
      </c>
      <c r="E1617" s="5"/>
      <c r="F1617" s="6"/>
      <c r="G1617" s="6"/>
      <c r="H1617" s="6">
        <f>IF(AND(F1617="",G1617=""),"",G1617-F1617)</f>
      </c>
      <c r="I1617" s="4"/>
      <c r="J1617" s="5"/>
    </row>
    <row r="1618" ht="21" customHeight="1">
      <c r="A1618" s="3">
        <v>46263</v>
      </c>
      <c r="B1618" t="inlineStr" s="4">
        <is>
          <t>星期六</t>
        </is>
      </c>
      <c r="C1618" t="inlineStr" s="4">
        <is>
          <t>其他</t>
        </is>
      </c>
      <c r="D1618" t="inlineStr" s="4">
        <is>
          <t>其他</t>
        </is>
      </c>
      <c r="E1618" s="5"/>
      <c r="F1618" s="6"/>
      <c r="G1618" s="6"/>
      <c r="H1618" s="6">
        <f>IF(AND(F1618="",G1618=""),"",G1618-F1618)</f>
      </c>
      <c r="I1618" s="4"/>
      <c r="J1618" s="5"/>
    </row>
    <row r="1619" ht="21" customHeight="1">
      <c r="A1619" s="3">
        <v>46263</v>
      </c>
      <c r="B1619" t="inlineStr" s="4">
        <is>
          <t>星期六</t>
        </is>
      </c>
      <c r="C1619" t="inlineStr" s="4">
        <is>
          <t>其他</t>
        </is>
      </c>
      <c r="D1619" t="inlineStr" s="4">
        <is>
          <t>其他</t>
        </is>
      </c>
      <c r="E1619" s="5"/>
      <c r="F1619" s="6"/>
      <c r="G1619" s="6"/>
      <c r="H1619" s="6">
        <f>IF(AND(F1619="",G1619=""),"",G1619-F1619)</f>
      </c>
      <c r="I1619" s="4"/>
      <c r="J1619" s="5"/>
    </row>
    <row r="1620" ht="21" customHeight="1">
      <c r="A1620" s="3">
        <v>46264</v>
      </c>
      <c r="B1620" t="inlineStr" s="4">
        <is>
          <t>星期日</t>
        </is>
      </c>
      <c r="C1620" t="inlineStr" s="4">
        <is>
          <t>餐饮</t>
        </is>
      </c>
      <c r="D1620" t="inlineStr" s="4">
        <is>
          <t>早餐</t>
        </is>
      </c>
      <c r="E1620" s="5"/>
      <c r="F1620" s="6"/>
      <c r="G1620" s="6"/>
      <c r="H1620" s="6">
        <f>IF(AND(F1620="",G1620=""),"",G1620-F1620)</f>
      </c>
      <c r="I1620" s="4"/>
      <c r="J1620" s="5"/>
    </row>
    <row r="1621" ht="21" customHeight="1">
      <c r="A1621" s="3">
        <v>46264</v>
      </c>
      <c r="B1621" t="inlineStr" s="4">
        <is>
          <t>星期日</t>
        </is>
      </c>
      <c r="C1621" t="inlineStr" s="4">
        <is>
          <t>餐饮</t>
        </is>
      </c>
      <c r="D1621" t="inlineStr" s="4">
        <is>
          <t>中餐</t>
        </is>
      </c>
      <c r="E1621" s="5"/>
      <c r="F1621" s="6"/>
      <c r="G1621" s="6"/>
      <c r="H1621" s="6">
        <f>IF(AND(F1621="",G1621=""),"",G1621-F1621)</f>
      </c>
      <c r="I1621" s="4"/>
      <c r="J1621" s="5"/>
    </row>
    <row r="1622" ht="21" customHeight="1">
      <c r="A1622" s="3">
        <v>46264</v>
      </c>
      <c r="B1622" t="inlineStr" s="4">
        <is>
          <t>星期日</t>
        </is>
      </c>
      <c r="C1622" t="inlineStr" s="4">
        <is>
          <t>餐饮</t>
        </is>
      </c>
      <c r="D1622" t="inlineStr" s="4">
        <is>
          <t>晚餐</t>
        </is>
      </c>
      <c r="E1622" s="5"/>
      <c r="F1622" s="6"/>
      <c r="G1622" s="6"/>
      <c r="H1622" s="6">
        <f>IF(AND(F1622="",G1622=""),"",G1622-F1622)</f>
      </c>
      <c r="I1622" s="4"/>
      <c r="J1622" s="5"/>
    </row>
    <row r="1623" ht="21" customHeight="1">
      <c r="A1623" s="3">
        <v>46264</v>
      </c>
      <c r="B1623" t="inlineStr" s="4">
        <is>
          <t>星期日</t>
        </is>
      </c>
      <c r="C1623" t="inlineStr" s="4">
        <is>
          <t>奶茶/咖啡</t>
        </is>
      </c>
      <c r="D1623" t="inlineStr" s="4">
        <is>
          <t>奶茶/咖啡</t>
        </is>
      </c>
      <c r="E1623" s="5"/>
      <c r="F1623" s="6"/>
      <c r="G1623" s="6"/>
      <c r="H1623" s="6">
        <f>IF(AND(F1623="",G1623=""),"",G1623-F1623)</f>
      </c>
      <c r="I1623" s="4"/>
      <c r="J1623" s="5"/>
    </row>
    <row r="1624" ht="21" customHeight="1">
      <c r="A1624" s="3">
        <v>46264</v>
      </c>
      <c r="B1624" t="inlineStr" s="4">
        <is>
          <t>星期日</t>
        </is>
      </c>
      <c r="C1624" t="inlineStr" s="4">
        <is>
          <t>其他</t>
        </is>
      </c>
      <c r="D1624" t="inlineStr" s="4">
        <is>
          <t>其他</t>
        </is>
      </c>
      <c r="E1624" s="5"/>
      <c r="F1624" s="6"/>
      <c r="G1624" s="6"/>
      <c r="H1624" s="6">
        <f>IF(AND(F1624="",G1624=""),"",G1624-F1624)</f>
      </c>
      <c r="I1624" s="4"/>
      <c r="J1624" s="5"/>
    </row>
    <row r="1625" ht="21" customHeight="1">
      <c r="A1625" s="3">
        <v>46264</v>
      </c>
      <c r="B1625" t="inlineStr" s="4">
        <is>
          <t>星期日</t>
        </is>
      </c>
      <c r="C1625" t="inlineStr" s="4">
        <is>
          <t>其他</t>
        </is>
      </c>
      <c r="D1625" t="inlineStr" s="4">
        <is>
          <t>其他</t>
        </is>
      </c>
      <c r="E1625" s="5"/>
      <c r="F1625" s="6"/>
      <c r="G1625" s="6"/>
      <c r="H1625" s="6">
        <f>IF(AND(F1625="",G1625=""),"",G1625-F1625)</f>
      </c>
      <c r="I1625" s="4"/>
      <c r="J1625" s="5"/>
    </row>
    <row r="1626" ht="21" customHeight="1">
      <c r="A1626" s="3">
        <v>46265</v>
      </c>
      <c r="B1626" t="inlineStr" s="4">
        <is>
          <t>星期一</t>
        </is>
      </c>
      <c r="C1626" t="inlineStr" s="4">
        <is>
          <t>餐饮</t>
        </is>
      </c>
      <c r="D1626" t="inlineStr" s="4">
        <is>
          <t>早餐</t>
        </is>
      </c>
      <c r="E1626" s="5"/>
      <c r="F1626" s="6"/>
      <c r="G1626" s="6"/>
      <c r="H1626" s="6">
        <f>IF(AND(F1626="",G1626=""),"",G1626-F1626)</f>
      </c>
      <c r="I1626" s="4"/>
      <c r="J1626" s="5"/>
    </row>
    <row r="1627" ht="21" customHeight="1">
      <c r="A1627" s="3">
        <v>46265</v>
      </c>
      <c r="B1627" t="inlineStr" s="4">
        <is>
          <t>星期一</t>
        </is>
      </c>
      <c r="C1627" t="inlineStr" s="4">
        <is>
          <t>餐饮</t>
        </is>
      </c>
      <c r="D1627" t="inlineStr" s="4">
        <is>
          <t>中餐</t>
        </is>
      </c>
      <c r="E1627" s="5"/>
      <c r="F1627" s="6"/>
      <c r="G1627" s="6"/>
      <c r="H1627" s="6">
        <f>IF(AND(F1627="",G1627=""),"",G1627-F1627)</f>
      </c>
      <c r="I1627" s="4"/>
      <c r="J1627" s="5"/>
    </row>
    <row r="1628" ht="21" customHeight="1">
      <c r="A1628" s="3">
        <v>46265</v>
      </c>
      <c r="B1628" t="inlineStr" s="4">
        <is>
          <t>星期一</t>
        </is>
      </c>
      <c r="C1628" t="inlineStr" s="4">
        <is>
          <t>餐饮</t>
        </is>
      </c>
      <c r="D1628" t="inlineStr" s="4">
        <is>
          <t>晚餐</t>
        </is>
      </c>
      <c r="E1628" s="5"/>
      <c r="F1628" s="6"/>
      <c r="G1628" s="6"/>
      <c r="H1628" s="6">
        <f>IF(AND(F1628="",G1628=""),"",G1628-F1628)</f>
      </c>
      <c r="I1628" s="4"/>
      <c r="J1628" s="5"/>
    </row>
    <row r="1629" ht="21" customHeight="1">
      <c r="A1629" s="3">
        <v>46265</v>
      </c>
      <c r="B1629" t="inlineStr" s="4">
        <is>
          <t>星期一</t>
        </is>
      </c>
      <c r="C1629" t="inlineStr" s="4">
        <is>
          <t>奶茶/咖啡</t>
        </is>
      </c>
      <c r="D1629" t="inlineStr" s="4">
        <is>
          <t>奶茶/咖啡</t>
        </is>
      </c>
      <c r="E1629" s="5"/>
      <c r="F1629" s="6"/>
      <c r="G1629" s="6"/>
      <c r="H1629" s="6">
        <f>IF(AND(F1629="",G1629=""),"",G1629-F1629)</f>
      </c>
      <c r="I1629" s="4"/>
      <c r="J1629" s="5"/>
    </row>
    <row r="1630" ht="21" customHeight="1">
      <c r="A1630" s="3">
        <v>46265</v>
      </c>
      <c r="B1630" t="inlineStr" s="4">
        <is>
          <t>星期一</t>
        </is>
      </c>
      <c r="C1630" t="inlineStr" s="4">
        <is>
          <t>其他</t>
        </is>
      </c>
      <c r="D1630" t="inlineStr" s="4">
        <is>
          <t>其他</t>
        </is>
      </c>
      <c r="E1630" s="5"/>
      <c r="F1630" s="6"/>
      <c r="G1630" s="6"/>
      <c r="H1630" s="6">
        <f>IF(AND(F1630="",G1630=""),"",G1630-F1630)</f>
      </c>
      <c r="I1630" s="4"/>
      <c r="J1630" s="5"/>
    </row>
    <row r="1631" ht="21" customHeight="1">
      <c r="A1631" s="3">
        <v>46265</v>
      </c>
      <c r="B1631" t="inlineStr" s="4">
        <is>
          <t>星期一</t>
        </is>
      </c>
      <c r="C1631" t="inlineStr" s="4">
        <is>
          <t>其他</t>
        </is>
      </c>
      <c r="D1631" t="inlineStr" s="4">
        <is>
          <t>其他</t>
        </is>
      </c>
      <c r="E1631" s="5"/>
      <c r="F1631" s="6"/>
      <c r="G1631" s="6"/>
      <c r="H1631" s="6">
        <f>IF(AND(F1631="",G1631=""),"",G1631-F1631)</f>
      </c>
      <c r="I1631" s="4"/>
      <c r="J1631" s="5"/>
    </row>
    <row r="1632" ht="21" customHeight="1">
      <c r="A1632" s="3">
        <v>46266</v>
      </c>
      <c r="B1632" t="inlineStr" s="4">
        <is>
          <t>星期二</t>
        </is>
      </c>
      <c r="C1632" t="inlineStr" s="4">
        <is>
          <t>餐饮</t>
        </is>
      </c>
      <c r="D1632" t="inlineStr" s="4">
        <is>
          <t>早餐</t>
        </is>
      </c>
      <c r="E1632" s="5"/>
      <c r="F1632" s="6"/>
      <c r="G1632" s="6"/>
      <c r="H1632" s="6">
        <f>IF(AND(F1632="",G1632=""),"",G1632-F1632)</f>
      </c>
      <c r="I1632" s="4"/>
      <c r="J1632" s="5"/>
    </row>
    <row r="1633" ht="21" customHeight="1">
      <c r="A1633" s="3">
        <v>46266</v>
      </c>
      <c r="B1633" t="inlineStr" s="4">
        <is>
          <t>星期二</t>
        </is>
      </c>
      <c r="C1633" t="inlineStr" s="4">
        <is>
          <t>餐饮</t>
        </is>
      </c>
      <c r="D1633" t="inlineStr" s="4">
        <is>
          <t>中餐</t>
        </is>
      </c>
      <c r="E1633" s="5"/>
      <c r="F1633" s="6"/>
      <c r="G1633" s="6"/>
      <c r="H1633" s="6">
        <f>IF(AND(F1633="",G1633=""),"",G1633-F1633)</f>
      </c>
      <c r="I1633" s="4"/>
      <c r="J1633" s="5"/>
    </row>
    <row r="1634" ht="21" customHeight="1">
      <c r="A1634" s="3">
        <v>46266</v>
      </c>
      <c r="B1634" t="inlineStr" s="4">
        <is>
          <t>星期二</t>
        </is>
      </c>
      <c r="C1634" t="inlineStr" s="4">
        <is>
          <t>餐饮</t>
        </is>
      </c>
      <c r="D1634" t="inlineStr" s="4">
        <is>
          <t>晚餐</t>
        </is>
      </c>
      <c r="E1634" s="5"/>
      <c r="F1634" s="6"/>
      <c r="G1634" s="6"/>
      <c r="H1634" s="6">
        <f>IF(AND(F1634="",G1634=""),"",G1634-F1634)</f>
      </c>
      <c r="I1634" s="4"/>
      <c r="J1634" s="5"/>
    </row>
    <row r="1635" ht="21" customHeight="1">
      <c r="A1635" s="3">
        <v>46266</v>
      </c>
      <c r="B1635" t="inlineStr" s="4">
        <is>
          <t>星期二</t>
        </is>
      </c>
      <c r="C1635" t="inlineStr" s="4">
        <is>
          <t>奶茶/咖啡</t>
        </is>
      </c>
      <c r="D1635" t="inlineStr" s="4">
        <is>
          <t>奶茶/咖啡</t>
        </is>
      </c>
      <c r="E1635" s="5"/>
      <c r="F1635" s="6"/>
      <c r="G1635" s="6"/>
      <c r="H1635" s="6">
        <f>IF(AND(F1635="",G1635=""),"",G1635-F1635)</f>
      </c>
      <c r="I1635" s="4"/>
      <c r="J1635" s="5"/>
    </row>
    <row r="1636" ht="21" customHeight="1">
      <c r="A1636" s="3">
        <v>46266</v>
      </c>
      <c r="B1636" t="inlineStr" s="4">
        <is>
          <t>星期二</t>
        </is>
      </c>
      <c r="C1636" t="inlineStr" s="4">
        <is>
          <t>其他</t>
        </is>
      </c>
      <c r="D1636" t="inlineStr" s="4">
        <is>
          <t>其他</t>
        </is>
      </c>
      <c r="E1636" s="5"/>
      <c r="F1636" s="6"/>
      <c r="G1636" s="6"/>
      <c r="H1636" s="6">
        <f>IF(AND(F1636="",G1636=""),"",G1636-F1636)</f>
      </c>
      <c r="I1636" s="4"/>
      <c r="J1636" s="5"/>
    </row>
    <row r="1637" ht="21" customHeight="1">
      <c r="A1637" s="3">
        <v>46266</v>
      </c>
      <c r="B1637" t="inlineStr" s="4">
        <is>
          <t>星期二</t>
        </is>
      </c>
      <c r="C1637" t="inlineStr" s="4">
        <is>
          <t>其他</t>
        </is>
      </c>
      <c r="D1637" t="inlineStr" s="4">
        <is>
          <t>其他</t>
        </is>
      </c>
      <c r="E1637" s="5"/>
      <c r="F1637" s="6"/>
      <c r="G1637" s="6"/>
      <c r="H1637" s="6">
        <f>IF(AND(F1637="",G1637=""),"",G1637-F1637)</f>
      </c>
      <c r="I1637" s="4"/>
      <c r="J1637" s="5"/>
    </row>
    <row r="1638" ht="21" customHeight="1">
      <c r="A1638" s="3">
        <v>46267</v>
      </c>
      <c r="B1638" t="inlineStr" s="4">
        <is>
          <t>星期三</t>
        </is>
      </c>
      <c r="C1638" t="inlineStr" s="4">
        <is>
          <t>餐饮</t>
        </is>
      </c>
      <c r="D1638" t="inlineStr" s="4">
        <is>
          <t>早餐</t>
        </is>
      </c>
      <c r="E1638" s="5"/>
      <c r="F1638" s="6"/>
      <c r="G1638" s="6"/>
      <c r="H1638" s="6">
        <f>IF(AND(F1638="",G1638=""),"",G1638-F1638)</f>
      </c>
      <c r="I1638" s="4"/>
      <c r="J1638" s="5"/>
    </row>
    <row r="1639" ht="21" customHeight="1">
      <c r="A1639" s="3">
        <v>46267</v>
      </c>
      <c r="B1639" t="inlineStr" s="4">
        <is>
          <t>星期三</t>
        </is>
      </c>
      <c r="C1639" t="inlineStr" s="4">
        <is>
          <t>餐饮</t>
        </is>
      </c>
      <c r="D1639" t="inlineStr" s="4">
        <is>
          <t>中餐</t>
        </is>
      </c>
      <c r="E1639" s="5"/>
      <c r="F1639" s="6"/>
      <c r="G1639" s="6"/>
      <c r="H1639" s="6">
        <f>IF(AND(F1639="",G1639=""),"",G1639-F1639)</f>
      </c>
      <c r="I1639" s="4"/>
      <c r="J1639" s="5"/>
    </row>
    <row r="1640" ht="21" customHeight="1">
      <c r="A1640" s="3">
        <v>46267</v>
      </c>
      <c r="B1640" t="inlineStr" s="4">
        <is>
          <t>星期三</t>
        </is>
      </c>
      <c r="C1640" t="inlineStr" s="4">
        <is>
          <t>餐饮</t>
        </is>
      </c>
      <c r="D1640" t="inlineStr" s="4">
        <is>
          <t>晚餐</t>
        </is>
      </c>
      <c r="E1640" s="5"/>
      <c r="F1640" s="6"/>
      <c r="G1640" s="6"/>
      <c r="H1640" s="6">
        <f>IF(AND(F1640="",G1640=""),"",G1640-F1640)</f>
      </c>
      <c r="I1640" s="4"/>
      <c r="J1640" s="5"/>
    </row>
    <row r="1641" ht="21" customHeight="1">
      <c r="A1641" s="3">
        <v>46267</v>
      </c>
      <c r="B1641" t="inlineStr" s="4">
        <is>
          <t>星期三</t>
        </is>
      </c>
      <c r="C1641" t="inlineStr" s="4">
        <is>
          <t>奶茶/咖啡</t>
        </is>
      </c>
      <c r="D1641" t="inlineStr" s="4">
        <is>
          <t>奶茶/咖啡</t>
        </is>
      </c>
      <c r="E1641" s="5"/>
      <c r="F1641" s="6"/>
      <c r="G1641" s="6"/>
      <c r="H1641" s="6">
        <f>IF(AND(F1641="",G1641=""),"",G1641-F1641)</f>
      </c>
      <c r="I1641" s="4"/>
      <c r="J1641" s="5"/>
    </row>
    <row r="1642" ht="21" customHeight="1">
      <c r="A1642" s="3">
        <v>46267</v>
      </c>
      <c r="B1642" t="inlineStr" s="4">
        <is>
          <t>星期三</t>
        </is>
      </c>
      <c r="C1642" t="inlineStr" s="4">
        <is>
          <t>其他</t>
        </is>
      </c>
      <c r="D1642" t="inlineStr" s="4">
        <is>
          <t>其他</t>
        </is>
      </c>
      <c r="E1642" s="5"/>
      <c r="F1642" s="6"/>
      <c r="G1642" s="6"/>
      <c r="H1642" s="6">
        <f>IF(AND(F1642="",G1642=""),"",G1642-F1642)</f>
      </c>
      <c r="I1642" s="4"/>
      <c r="J1642" s="5"/>
    </row>
    <row r="1643" ht="21" customHeight="1">
      <c r="A1643" s="3">
        <v>46267</v>
      </c>
      <c r="B1643" t="inlineStr" s="4">
        <is>
          <t>星期三</t>
        </is>
      </c>
      <c r="C1643" t="inlineStr" s="4">
        <is>
          <t>其他</t>
        </is>
      </c>
      <c r="D1643" t="inlineStr" s="4">
        <is>
          <t>其他</t>
        </is>
      </c>
      <c r="E1643" s="5"/>
      <c r="F1643" s="6"/>
      <c r="G1643" s="6"/>
      <c r="H1643" s="6">
        <f>IF(AND(F1643="",G1643=""),"",G1643-F1643)</f>
      </c>
      <c r="I1643" s="4"/>
      <c r="J1643" s="5"/>
    </row>
    <row r="1644" ht="23" customHeight="1">
      <c r="A1644" t="inlineStr" s="7">
        <is>
          <t>本周小计</t>
        </is>
      </c>
      <c r="B1644" s="7"/>
      <c r="C1644" s="7"/>
      <c r="D1644" s="7"/>
      <c r="E1644" s="7"/>
      <c r="F1644" s="8">
        <f>SUMIFS($F:$F,$A:$A,"&gt;="&amp;DATE(2026,8,27),$A:$A,"&lt;="&amp;DATE(2026,9,2))</f>
      </c>
      <c r="G1644" s="8">
        <f>SUMIFS($G:$G,$A:$A,"&gt;="&amp;DATE(2026,8,27),$A:$A,"&lt;="&amp;DATE(2026,9,2))</f>
      </c>
      <c r="H1644" s="8">
        <f>G1644-F1644</f>
      </c>
      <c r="I1644" s="7"/>
      <c r="J1644" s="7"/>
    </row>
    <row r="1645" ht="18" customHeight="1">
      <c r="A1645" s="9"/>
      <c r="B1645" s="9"/>
      <c r="C1645" s="9"/>
      <c r="D1645" s="9"/>
      <c r="E1645" s="9"/>
      <c r="F1645" s="9"/>
      <c r="G1645" s="9"/>
      <c r="H1645" s="9"/>
      <c r="I1645" s="9"/>
      <c r="J1645" s="9"/>
    </row>
    <row r="1646" ht="18" customHeight="1">
      <c r="A1646" s="9"/>
      <c r="B1646" s="9"/>
      <c r="C1646" s="9"/>
      <c r="D1646" s="9"/>
      <c r="E1646" s="9"/>
      <c r="F1646" s="9"/>
      <c r="G1646" s="9"/>
      <c r="H1646" s="9"/>
      <c r="I1646" s="9"/>
      <c r="J1646" s="9"/>
    </row>
    <row r="1647" ht="26" customHeight="1">
      <c r="A1647" t="inlineStr" s="2">
        <is>
          <t>2026年9月｜第一周（9月3日 - 9月9日）</t>
        </is>
      </c>
      <c r="B1647" s="2"/>
      <c r="C1647" s="2"/>
      <c r="D1647" s="2"/>
      <c r="E1647" s="2"/>
      <c r="F1647" s="2"/>
      <c r="G1647" s="2"/>
      <c r="H1647" s="2"/>
      <c r="I1647" s="2"/>
      <c r="J1647" s="2"/>
    </row>
    <row r="1648" ht="22" customHeight="1">
      <c r="A1648" t="inlineStr" s="1">
        <is>
          <t>日期</t>
        </is>
      </c>
      <c r="B1648" t="inlineStr" s="1">
        <is>
          <t>星期</t>
        </is>
      </c>
      <c r="C1648" t="inlineStr" s="1">
        <is>
          <t>分类</t>
        </is>
      </c>
      <c r="D1648" t="inlineStr" s="1">
        <is>
          <t>事项</t>
        </is>
      </c>
      <c r="E1648" t="inlineStr" s="1">
        <is>
          <t>详情</t>
        </is>
      </c>
      <c r="F1648" t="inlineStr" s="1">
        <is>
          <t>支出金额</t>
        </is>
      </c>
      <c r="G1648" t="inlineStr" s="1">
        <is>
          <t>收入金额</t>
        </is>
      </c>
      <c r="H1648" t="inlineStr" s="1">
        <is>
          <t>当笔净额</t>
        </is>
      </c>
      <c r="I1648" t="inlineStr" s="1">
        <is>
          <t>支付方式</t>
        </is>
      </c>
      <c r="J1648" t="inlineStr" s="1">
        <is>
          <t>备注</t>
        </is>
      </c>
    </row>
    <row r="1649" ht="21" customHeight="1">
      <c r="A1649" s="3">
        <v>46268</v>
      </c>
      <c r="B1649" t="inlineStr" s="4">
        <is>
          <t>星期四</t>
        </is>
      </c>
      <c r="C1649" t="inlineStr" s="4">
        <is>
          <t>餐饮</t>
        </is>
      </c>
      <c r="D1649" t="inlineStr" s="4">
        <is>
          <t>早餐</t>
        </is>
      </c>
      <c r="E1649" s="5"/>
      <c r="F1649" s="6"/>
      <c r="G1649" s="6"/>
      <c r="H1649" s="6">
        <f>IF(AND(F1649="",G1649=""),"",G1649-F1649)</f>
      </c>
      <c r="I1649" s="4"/>
      <c r="J1649" s="5"/>
    </row>
    <row r="1650" ht="21" customHeight="1">
      <c r="A1650" s="3">
        <v>46268</v>
      </c>
      <c r="B1650" t="inlineStr" s="4">
        <is>
          <t>星期四</t>
        </is>
      </c>
      <c r="C1650" t="inlineStr" s="4">
        <is>
          <t>餐饮</t>
        </is>
      </c>
      <c r="D1650" t="inlineStr" s="4">
        <is>
          <t>中餐</t>
        </is>
      </c>
      <c r="E1650" s="5"/>
      <c r="F1650" s="6"/>
      <c r="G1650" s="6"/>
      <c r="H1650" s="6">
        <f>IF(AND(F1650="",G1650=""),"",G1650-F1650)</f>
      </c>
      <c r="I1650" s="4"/>
      <c r="J1650" s="5"/>
    </row>
    <row r="1651" ht="21" customHeight="1">
      <c r="A1651" s="3">
        <v>46268</v>
      </c>
      <c r="B1651" t="inlineStr" s="4">
        <is>
          <t>星期四</t>
        </is>
      </c>
      <c r="C1651" t="inlineStr" s="4">
        <is>
          <t>餐饮</t>
        </is>
      </c>
      <c r="D1651" t="inlineStr" s="4">
        <is>
          <t>晚餐</t>
        </is>
      </c>
      <c r="E1651" s="5"/>
      <c r="F1651" s="6"/>
      <c r="G1651" s="6"/>
      <c r="H1651" s="6">
        <f>IF(AND(F1651="",G1651=""),"",G1651-F1651)</f>
      </c>
      <c r="I1651" s="4"/>
      <c r="J1651" s="5"/>
    </row>
    <row r="1652" ht="21" customHeight="1">
      <c r="A1652" s="3">
        <v>46268</v>
      </c>
      <c r="B1652" t="inlineStr" s="4">
        <is>
          <t>星期四</t>
        </is>
      </c>
      <c r="C1652" t="inlineStr" s="4">
        <is>
          <t>奶茶/咖啡</t>
        </is>
      </c>
      <c r="D1652" t="inlineStr" s="4">
        <is>
          <t>奶茶/咖啡</t>
        </is>
      </c>
      <c r="E1652" s="5"/>
      <c r="F1652" s="6"/>
      <c r="G1652" s="6"/>
      <c r="H1652" s="6">
        <f>IF(AND(F1652="",G1652=""),"",G1652-F1652)</f>
      </c>
      <c r="I1652" s="4"/>
      <c r="J1652" s="5"/>
    </row>
    <row r="1653" ht="21" customHeight="1">
      <c r="A1653" s="3">
        <v>46268</v>
      </c>
      <c r="B1653" t="inlineStr" s="4">
        <is>
          <t>星期四</t>
        </is>
      </c>
      <c r="C1653" t="inlineStr" s="4">
        <is>
          <t>其他</t>
        </is>
      </c>
      <c r="D1653" t="inlineStr" s="4">
        <is>
          <t>其他</t>
        </is>
      </c>
      <c r="E1653" s="5"/>
      <c r="F1653" s="6"/>
      <c r="G1653" s="6"/>
      <c r="H1653" s="6">
        <f>IF(AND(F1653="",G1653=""),"",G1653-F1653)</f>
      </c>
      <c r="I1653" s="4"/>
      <c r="J1653" s="5"/>
    </row>
    <row r="1654" ht="21" customHeight="1">
      <c r="A1654" s="3">
        <v>46268</v>
      </c>
      <c r="B1654" t="inlineStr" s="4">
        <is>
          <t>星期四</t>
        </is>
      </c>
      <c r="C1654" t="inlineStr" s="4">
        <is>
          <t>其他</t>
        </is>
      </c>
      <c r="D1654" t="inlineStr" s="4">
        <is>
          <t>其他</t>
        </is>
      </c>
      <c r="E1654" s="5"/>
      <c r="F1654" s="6"/>
      <c r="G1654" s="6"/>
      <c r="H1654" s="6">
        <f>IF(AND(F1654="",G1654=""),"",G1654-F1654)</f>
      </c>
      <c r="I1654" s="4"/>
      <c r="J1654" s="5"/>
    </row>
    <row r="1655" ht="21" customHeight="1">
      <c r="A1655" s="3">
        <v>46269</v>
      </c>
      <c r="B1655" t="inlineStr" s="4">
        <is>
          <t>星期五</t>
        </is>
      </c>
      <c r="C1655" t="inlineStr" s="4">
        <is>
          <t>餐饮</t>
        </is>
      </c>
      <c r="D1655" t="inlineStr" s="4">
        <is>
          <t>早餐</t>
        </is>
      </c>
      <c r="E1655" s="5"/>
      <c r="F1655" s="6"/>
      <c r="G1655" s="6"/>
      <c r="H1655" s="6">
        <f>IF(AND(F1655="",G1655=""),"",G1655-F1655)</f>
      </c>
      <c r="I1655" s="4"/>
      <c r="J1655" s="5"/>
    </row>
    <row r="1656" ht="21" customHeight="1">
      <c r="A1656" s="3">
        <v>46269</v>
      </c>
      <c r="B1656" t="inlineStr" s="4">
        <is>
          <t>星期五</t>
        </is>
      </c>
      <c r="C1656" t="inlineStr" s="4">
        <is>
          <t>餐饮</t>
        </is>
      </c>
      <c r="D1656" t="inlineStr" s="4">
        <is>
          <t>中餐</t>
        </is>
      </c>
      <c r="E1656" s="5"/>
      <c r="F1656" s="6"/>
      <c r="G1656" s="6"/>
      <c r="H1656" s="6">
        <f>IF(AND(F1656="",G1656=""),"",G1656-F1656)</f>
      </c>
      <c r="I1656" s="4"/>
      <c r="J1656" s="5"/>
    </row>
    <row r="1657" ht="21" customHeight="1">
      <c r="A1657" s="3">
        <v>46269</v>
      </c>
      <c r="B1657" t="inlineStr" s="4">
        <is>
          <t>星期五</t>
        </is>
      </c>
      <c r="C1657" t="inlineStr" s="4">
        <is>
          <t>餐饮</t>
        </is>
      </c>
      <c r="D1657" t="inlineStr" s="4">
        <is>
          <t>晚餐</t>
        </is>
      </c>
      <c r="E1657" s="5"/>
      <c r="F1657" s="6"/>
      <c r="G1657" s="6"/>
      <c r="H1657" s="6">
        <f>IF(AND(F1657="",G1657=""),"",G1657-F1657)</f>
      </c>
      <c r="I1657" s="4"/>
      <c r="J1657" s="5"/>
    </row>
    <row r="1658" ht="21" customHeight="1">
      <c r="A1658" s="3">
        <v>46269</v>
      </c>
      <c r="B1658" t="inlineStr" s="4">
        <is>
          <t>星期五</t>
        </is>
      </c>
      <c r="C1658" t="inlineStr" s="4">
        <is>
          <t>奶茶/咖啡</t>
        </is>
      </c>
      <c r="D1658" t="inlineStr" s="4">
        <is>
          <t>奶茶/咖啡</t>
        </is>
      </c>
      <c r="E1658" s="5"/>
      <c r="F1658" s="6"/>
      <c r="G1658" s="6"/>
      <c r="H1658" s="6">
        <f>IF(AND(F1658="",G1658=""),"",G1658-F1658)</f>
      </c>
      <c r="I1658" s="4"/>
      <c r="J1658" s="5"/>
    </row>
    <row r="1659" ht="21" customHeight="1">
      <c r="A1659" s="3">
        <v>46269</v>
      </c>
      <c r="B1659" t="inlineStr" s="4">
        <is>
          <t>星期五</t>
        </is>
      </c>
      <c r="C1659" t="inlineStr" s="4">
        <is>
          <t>其他</t>
        </is>
      </c>
      <c r="D1659" t="inlineStr" s="4">
        <is>
          <t>其他</t>
        </is>
      </c>
      <c r="E1659" s="5"/>
      <c r="F1659" s="6"/>
      <c r="G1659" s="6"/>
      <c r="H1659" s="6">
        <f>IF(AND(F1659="",G1659=""),"",G1659-F1659)</f>
      </c>
      <c r="I1659" s="4"/>
      <c r="J1659" s="5"/>
    </row>
    <row r="1660" ht="21" customHeight="1">
      <c r="A1660" s="3">
        <v>46269</v>
      </c>
      <c r="B1660" t="inlineStr" s="4">
        <is>
          <t>星期五</t>
        </is>
      </c>
      <c r="C1660" t="inlineStr" s="4">
        <is>
          <t>其他</t>
        </is>
      </c>
      <c r="D1660" t="inlineStr" s="4">
        <is>
          <t>其他</t>
        </is>
      </c>
      <c r="E1660" s="5"/>
      <c r="F1660" s="6"/>
      <c r="G1660" s="6"/>
      <c r="H1660" s="6">
        <f>IF(AND(F1660="",G1660=""),"",G1660-F1660)</f>
      </c>
      <c r="I1660" s="4"/>
      <c r="J1660" s="5"/>
    </row>
    <row r="1661" ht="21" customHeight="1">
      <c r="A1661" s="3">
        <v>46270</v>
      </c>
      <c r="B1661" t="inlineStr" s="4">
        <is>
          <t>星期六</t>
        </is>
      </c>
      <c r="C1661" t="inlineStr" s="4">
        <is>
          <t>餐饮</t>
        </is>
      </c>
      <c r="D1661" t="inlineStr" s="4">
        <is>
          <t>早餐</t>
        </is>
      </c>
      <c r="E1661" s="5"/>
      <c r="F1661" s="6"/>
      <c r="G1661" s="6"/>
      <c r="H1661" s="6">
        <f>IF(AND(F1661="",G1661=""),"",G1661-F1661)</f>
      </c>
      <c r="I1661" s="4"/>
      <c r="J1661" s="5"/>
    </row>
    <row r="1662" ht="21" customHeight="1">
      <c r="A1662" s="3">
        <v>46270</v>
      </c>
      <c r="B1662" t="inlineStr" s="4">
        <is>
          <t>星期六</t>
        </is>
      </c>
      <c r="C1662" t="inlineStr" s="4">
        <is>
          <t>餐饮</t>
        </is>
      </c>
      <c r="D1662" t="inlineStr" s="4">
        <is>
          <t>中餐</t>
        </is>
      </c>
      <c r="E1662" s="5"/>
      <c r="F1662" s="6"/>
      <c r="G1662" s="6"/>
      <c r="H1662" s="6">
        <f>IF(AND(F1662="",G1662=""),"",G1662-F1662)</f>
      </c>
      <c r="I1662" s="4"/>
      <c r="J1662" s="5"/>
    </row>
    <row r="1663" ht="21" customHeight="1">
      <c r="A1663" s="3">
        <v>46270</v>
      </c>
      <c r="B1663" t="inlineStr" s="4">
        <is>
          <t>星期六</t>
        </is>
      </c>
      <c r="C1663" t="inlineStr" s="4">
        <is>
          <t>餐饮</t>
        </is>
      </c>
      <c r="D1663" t="inlineStr" s="4">
        <is>
          <t>晚餐</t>
        </is>
      </c>
      <c r="E1663" s="5"/>
      <c r="F1663" s="6"/>
      <c r="G1663" s="6"/>
      <c r="H1663" s="6">
        <f>IF(AND(F1663="",G1663=""),"",G1663-F1663)</f>
      </c>
      <c r="I1663" s="4"/>
      <c r="J1663" s="5"/>
    </row>
    <row r="1664" ht="21" customHeight="1">
      <c r="A1664" s="3">
        <v>46270</v>
      </c>
      <c r="B1664" t="inlineStr" s="4">
        <is>
          <t>星期六</t>
        </is>
      </c>
      <c r="C1664" t="inlineStr" s="4">
        <is>
          <t>奶茶/咖啡</t>
        </is>
      </c>
      <c r="D1664" t="inlineStr" s="4">
        <is>
          <t>奶茶/咖啡</t>
        </is>
      </c>
      <c r="E1664" s="5"/>
      <c r="F1664" s="6"/>
      <c r="G1664" s="6"/>
      <c r="H1664" s="6">
        <f>IF(AND(F1664="",G1664=""),"",G1664-F1664)</f>
      </c>
      <c r="I1664" s="4"/>
      <c r="J1664" s="5"/>
    </row>
    <row r="1665" ht="21" customHeight="1">
      <c r="A1665" s="3">
        <v>46270</v>
      </c>
      <c r="B1665" t="inlineStr" s="4">
        <is>
          <t>星期六</t>
        </is>
      </c>
      <c r="C1665" t="inlineStr" s="4">
        <is>
          <t>其他</t>
        </is>
      </c>
      <c r="D1665" t="inlineStr" s="4">
        <is>
          <t>其他</t>
        </is>
      </c>
      <c r="E1665" s="5"/>
      <c r="F1665" s="6"/>
      <c r="G1665" s="6"/>
      <c r="H1665" s="6">
        <f>IF(AND(F1665="",G1665=""),"",G1665-F1665)</f>
      </c>
      <c r="I1665" s="4"/>
      <c r="J1665" s="5"/>
    </row>
    <row r="1666" ht="21" customHeight="1">
      <c r="A1666" s="3">
        <v>46270</v>
      </c>
      <c r="B1666" t="inlineStr" s="4">
        <is>
          <t>星期六</t>
        </is>
      </c>
      <c r="C1666" t="inlineStr" s="4">
        <is>
          <t>其他</t>
        </is>
      </c>
      <c r="D1666" t="inlineStr" s="4">
        <is>
          <t>其他</t>
        </is>
      </c>
      <c r="E1666" s="5"/>
      <c r="F1666" s="6"/>
      <c r="G1666" s="6"/>
      <c r="H1666" s="6">
        <f>IF(AND(F1666="",G1666=""),"",G1666-F1666)</f>
      </c>
      <c r="I1666" s="4"/>
      <c r="J1666" s="5"/>
    </row>
    <row r="1667" ht="21" customHeight="1">
      <c r="A1667" s="3">
        <v>46271</v>
      </c>
      <c r="B1667" t="inlineStr" s="4">
        <is>
          <t>星期日</t>
        </is>
      </c>
      <c r="C1667" t="inlineStr" s="4">
        <is>
          <t>餐饮</t>
        </is>
      </c>
      <c r="D1667" t="inlineStr" s="4">
        <is>
          <t>早餐</t>
        </is>
      </c>
      <c r="E1667" s="5"/>
      <c r="F1667" s="6"/>
      <c r="G1667" s="6"/>
      <c r="H1667" s="6">
        <f>IF(AND(F1667="",G1667=""),"",G1667-F1667)</f>
      </c>
      <c r="I1667" s="4"/>
      <c r="J1667" s="5"/>
    </row>
    <row r="1668" ht="21" customHeight="1">
      <c r="A1668" s="3">
        <v>46271</v>
      </c>
      <c r="B1668" t="inlineStr" s="4">
        <is>
          <t>星期日</t>
        </is>
      </c>
      <c r="C1668" t="inlineStr" s="4">
        <is>
          <t>餐饮</t>
        </is>
      </c>
      <c r="D1668" t="inlineStr" s="4">
        <is>
          <t>中餐</t>
        </is>
      </c>
      <c r="E1668" s="5"/>
      <c r="F1668" s="6"/>
      <c r="G1668" s="6"/>
      <c r="H1668" s="6">
        <f>IF(AND(F1668="",G1668=""),"",G1668-F1668)</f>
      </c>
      <c r="I1668" s="4"/>
      <c r="J1668" s="5"/>
    </row>
    <row r="1669" ht="21" customHeight="1">
      <c r="A1669" s="3">
        <v>46271</v>
      </c>
      <c r="B1669" t="inlineStr" s="4">
        <is>
          <t>星期日</t>
        </is>
      </c>
      <c r="C1669" t="inlineStr" s="4">
        <is>
          <t>餐饮</t>
        </is>
      </c>
      <c r="D1669" t="inlineStr" s="4">
        <is>
          <t>晚餐</t>
        </is>
      </c>
      <c r="E1669" s="5"/>
      <c r="F1669" s="6"/>
      <c r="G1669" s="6"/>
      <c r="H1669" s="6">
        <f>IF(AND(F1669="",G1669=""),"",G1669-F1669)</f>
      </c>
      <c r="I1669" s="4"/>
      <c r="J1669" s="5"/>
    </row>
    <row r="1670" ht="21" customHeight="1">
      <c r="A1670" s="3">
        <v>46271</v>
      </c>
      <c r="B1670" t="inlineStr" s="4">
        <is>
          <t>星期日</t>
        </is>
      </c>
      <c r="C1670" t="inlineStr" s="4">
        <is>
          <t>奶茶/咖啡</t>
        </is>
      </c>
      <c r="D1670" t="inlineStr" s="4">
        <is>
          <t>奶茶/咖啡</t>
        </is>
      </c>
      <c r="E1670" s="5"/>
      <c r="F1670" s="6"/>
      <c r="G1670" s="6"/>
      <c r="H1670" s="6">
        <f>IF(AND(F1670="",G1670=""),"",G1670-F1670)</f>
      </c>
      <c r="I1670" s="4"/>
      <c r="J1670" s="5"/>
    </row>
    <row r="1671" ht="21" customHeight="1">
      <c r="A1671" s="3">
        <v>46271</v>
      </c>
      <c r="B1671" t="inlineStr" s="4">
        <is>
          <t>星期日</t>
        </is>
      </c>
      <c r="C1671" t="inlineStr" s="4">
        <is>
          <t>其他</t>
        </is>
      </c>
      <c r="D1671" t="inlineStr" s="4">
        <is>
          <t>其他</t>
        </is>
      </c>
      <c r="E1671" s="5"/>
      <c r="F1671" s="6"/>
      <c r="G1671" s="6"/>
      <c r="H1671" s="6">
        <f>IF(AND(F1671="",G1671=""),"",G1671-F1671)</f>
      </c>
      <c r="I1671" s="4"/>
      <c r="J1671" s="5"/>
    </row>
    <row r="1672" ht="21" customHeight="1">
      <c r="A1672" s="3">
        <v>46271</v>
      </c>
      <c r="B1672" t="inlineStr" s="4">
        <is>
          <t>星期日</t>
        </is>
      </c>
      <c r="C1672" t="inlineStr" s="4">
        <is>
          <t>其他</t>
        </is>
      </c>
      <c r="D1672" t="inlineStr" s="4">
        <is>
          <t>其他</t>
        </is>
      </c>
      <c r="E1672" s="5"/>
      <c r="F1672" s="6"/>
      <c r="G1672" s="6"/>
      <c r="H1672" s="6">
        <f>IF(AND(F1672="",G1672=""),"",G1672-F1672)</f>
      </c>
      <c r="I1672" s="4"/>
      <c r="J1672" s="5"/>
    </row>
    <row r="1673" ht="21" customHeight="1">
      <c r="A1673" s="3">
        <v>46272</v>
      </c>
      <c r="B1673" t="inlineStr" s="4">
        <is>
          <t>星期一</t>
        </is>
      </c>
      <c r="C1673" t="inlineStr" s="4">
        <is>
          <t>餐饮</t>
        </is>
      </c>
      <c r="D1673" t="inlineStr" s="4">
        <is>
          <t>早餐</t>
        </is>
      </c>
      <c r="E1673" s="5"/>
      <c r="F1673" s="6"/>
      <c r="G1673" s="6"/>
      <c r="H1673" s="6">
        <f>IF(AND(F1673="",G1673=""),"",G1673-F1673)</f>
      </c>
      <c r="I1673" s="4"/>
      <c r="J1673" s="5"/>
    </row>
    <row r="1674" ht="21" customHeight="1">
      <c r="A1674" s="3">
        <v>46272</v>
      </c>
      <c r="B1674" t="inlineStr" s="4">
        <is>
          <t>星期一</t>
        </is>
      </c>
      <c r="C1674" t="inlineStr" s="4">
        <is>
          <t>餐饮</t>
        </is>
      </c>
      <c r="D1674" t="inlineStr" s="4">
        <is>
          <t>中餐</t>
        </is>
      </c>
      <c r="E1674" s="5"/>
      <c r="F1674" s="6"/>
      <c r="G1674" s="6"/>
      <c r="H1674" s="6">
        <f>IF(AND(F1674="",G1674=""),"",G1674-F1674)</f>
      </c>
      <c r="I1674" s="4"/>
      <c r="J1674" s="5"/>
    </row>
    <row r="1675" ht="21" customHeight="1">
      <c r="A1675" s="3">
        <v>46272</v>
      </c>
      <c r="B1675" t="inlineStr" s="4">
        <is>
          <t>星期一</t>
        </is>
      </c>
      <c r="C1675" t="inlineStr" s="4">
        <is>
          <t>餐饮</t>
        </is>
      </c>
      <c r="D1675" t="inlineStr" s="4">
        <is>
          <t>晚餐</t>
        </is>
      </c>
      <c r="E1675" s="5"/>
      <c r="F1675" s="6"/>
      <c r="G1675" s="6"/>
      <c r="H1675" s="6">
        <f>IF(AND(F1675="",G1675=""),"",G1675-F1675)</f>
      </c>
      <c r="I1675" s="4"/>
      <c r="J1675" s="5"/>
    </row>
    <row r="1676" ht="21" customHeight="1">
      <c r="A1676" s="3">
        <v>46272</v>
      </c>
      <c r="B1676" t="inlineStr" s="4">
        <is>
          <t>星期一</t>
        </is>
      </c>
      <c r="C1676" t="inlineStr" s="4">
        <is>
          <t>奶茶/咖啡</t>
        </is>
      </c>
      <c r="D1676" t="inlineStr" s="4">
        <is>
          <t>奶茶/咖啡</t>
        </is>
      </c>
      <c r="E1676" s="5"/>
      <c r="F1676" s="6"/>
      <c r="G1676" s="6"/>
      <c r="H1676" s="6">
        <f>IF(AND(F1676="",G1676=""),"",G1676-F1676)</f>
      </c>
      <c r="I1676" s="4"/>
      <c r="J1676" s="5"/>
    </row>
    <row r="1677" ht="21" customHeight="1">
      <c r="A1677" s="3">
        <v>46272</v>
      </c>
      <c r="B1677" t="inlineStr" s="4">
        <is>
          <t>星期一</t>
        </is>
      </c>
      <c r="C1677" t="inlineStr" s="4">
        <is>
          <t>其他</t>
        </is>
      </c>
      <c r="D1677" t="inlineStr" s="4">
        <is>
          <t>其他</t>
        </is>
      </c>
      <c r="E1677" s="5"/>
      <c r="F1677" s="6"/>
      <c r="G1677" s="6"/>
      <c r="H1677" s="6">
        <f>IF(AND(F1677="",G1677=""),"",G1677-F1677)</f>
      </c>
      <c r="I1677" s="4"/>
      <c r="J1677" s="5"/>
    </row>
    <row r="1678" ht="21" customHeight="1">
      <c r="A1678" s="3">
        <v>46272</v>
      </c>
      <c r="B1678" t="inlineStr" s="4">
        <is>
          <t>星期一</t>
        </is>
      </c>
      <c r="C1678" t="inlineStr" s="4">
        <is>
          <t>其他</t>
        </is>
      </c>
      <c r="D1678" t="inlineStr" s="4">
        <is>
          <t>其他</t>
        </is>
      </c>
      <c r="E1678" s="5"/>
      <c r="F1678" s="6"/>
      <c r="G1678" s="6"/>
      <c r="H1678" s="6">
        <f>IF(AND(F1678="",G1678=""),"",G1678-F1678)</f>
      </c>
      <c r="I1678" s="4"/>
      <c r="J1678" s="5"/>
    </row>
    <row r="1679" ht="21" customHeight="1">
      <c r="A1679" s="3">
        <v>46273</v>
      </c>
      <c r="B1679" t="inlineStr" s="4">
        <is>
          <t>星期二</t>
        </is>
      </c>
      <c r="C1679" t="inlineStr" s="4">
        <is>
          <t>餐饮</t>
        </is>
      </c>
      <c r="D1679" t="inlineStr" s="4">
        <is>
          <t>早餐</t>
        </is>
      </c>
      <c r="E1679" s="5"/>
      <c r="F1679" s="6"/>
      <c r="G1679" s="6"/>
      <c r="H1679" s="6">
        <f>IF(AND(F1679="",G1679=""),"",G1679-F1679)</f>
      </c>
      <c r="I1679" s="4"/>
      <c r="J1679" s="5"/>
    </row>
    <row r="1680" ht="21" customHeight="1">
      <c r="A1680" s="3">
        <v>46273</v>
      </c>
      <c r="B1680" t="inlineStr" s="4">
        <is>
          <t>星期二</t>
        </is>
      </c>
      <c r="C1680" t="inlineStr" s="4">
        <is>
          <t>餐饮</t>
        </is>
      </c>
      <c r="D1680" t="inlineStr" s="4">
        <is>
          <t>中餐</t>
        </is>
      </c>
      <c r="E1680" s="5"/>
      <c r="F1680" s="6"/>
      <c r="G1680" s="6"/>
      <c r="H1680" s="6">
        <f>IF(AND(F1680="",G1680=""),"",G1680-F1680)</f>
      </c>
      <c r="I1680" s="4"/>
      <c r="J1680" s="5"/>
    </row>
    <row r="1681" ht="21" customHeight="1">
      <c r="A1681" s="3">
        <v>46273</v>
      </c>
      <c r="B1681" t="inlineStr" s="4">
        <is>
          <t>星期二</t>
        </is>
      </c>
      <c r="C1681" t="inlineStr" s="4">
        <is>
          <t>餐饮</t>
        </is>
      </c>
      <c r="D1681" t="inlineStr" s="4">
        <is>
          <t>晚餐</t>
        </is>
      </c>
      <c r="E1681" s="5"/>
      <c r="F1681" s="6"/>
      <c r="G1681" s="6"/>
      <c r="H1681" s="6">
        <f>IF(AND(F1681="",G1681=""),"",G1681-F1681)</f>
      </c>
      <c r="I1681" s="4"/>
      <c r="J1681" s="5"/>
    </row>
    <row r="1682" ht="21" customHeight="1">
      <c r="A1682" s="3">
        <v>46273</v>
      </c>
      <c r="B1682" t="inlineStr" s="4">
        <is>
          <t>星期二</t>
        </is>
      </c>
      <c r="C1682" t="inlineStr" s="4">
        <is>
          <t>奶茶/咖啡</t>
        </is>
      </c>
      <c r="D1682" t="inlineStr" s="4">
        <is>
          <t>奶茶/咖啡</t>
        </is>
      </c>
      <c r="E1682" s="5"/>
      <c r="F1682" s="6"/>
      <c r="G1682" s="6"/>
      <c r="H1682" s="6">
        <f>IF(AND(F1682="",G1682=""),"",G1682-F1682)</f>
      </c>
      <c r="I1682" s="4"/>
      <c r="J1682" s="5"/>
    </row>
    <row r="1683" ht="21" customHeight="1">
      <c r="A1683" s="3">
        <v>46273</v>
      </c>
      <c r="B1683" t="inlineStr" s="4">
        <is>
          <t>星期二</t>
        </is>
      </c>
      <c r="C1683" t="inlineStr" s="4">
        <is>
          <t>其他</t>
        </is>
      </c>
      <c r="D1683" t="inlineStr" s="4">
        <is>
          <t>其他</t>
        </is>
      </c>
      <c r="E1683" s="5"/>
      <c r="F1683" s="6"/>
      <c r="G1683" s="6"/>
      <c r="H1683" s="6">
        <f>IF(AND(F1683="",G1683=""),"",G1683-F1683)</f>
      </c>
      <c r="I1683" s="4"/>
      <c r="J1683" s="5"/>
    </row>
    <row r="1684" ht="21" customHeight="1">
      <c r="A1684" s="3">
        <v>46273</v>
      </c>
      <c r="B1684" t="inlineStr" s="4">
        <is>
          <t>星期二</t>
        </is>
      </c>
      <c r="C1684" t="inlineStr" s="4">
        <is>
          <t>其他</t>
        </is>
      </c>
      <c r="D1684" t="inlineStr" s="4">
        <is>
          <t>其他</t>
        </is>
      </c>
      <c r="E1684" s="5"/>
      <c r="F1684" s="6"/>
      <c r="G1684" s="6"/>
      <c r="H1684" s="6">
        <f>IF(AND(F1684="",G1684=""),"",G1684-F1684)</f>
      </c>
      <c r="I1684" s="4"/>
      <c r="J1684" s="5"/>
    </row>
    <row r="1685" ht="21" customHeight="1">
      <c r="A1685" s="3">
        <v>46274</v>
      </c>
      <c r="B1685" t="inlineStr" s="4">
        <is>
          <t>星期三</t>
        </is>
      </c>
      <c r="C1685" t="inlineStr" s="4">
        <is>
          <t>餐饮</t>
        </is>
      </c>
      <c r="D1685" t="inlineStr" s="4">
        <is>
          <t>早餐</t>
        </is>
      </c>
      <c r="E1685" s="5"/>
      <c r="F1685" s="6"/>
      <c r="G1685" s="6"/>
      <c r="H1685" s="6">
        <f>IF(AND(F1685="",G1685=""),"",G1685-F1685)</f>
      </c>
      <c r="I1685" s="4"/>
      <c r="J1685" s="5"/>
    </row>
    <row r="1686" ht="21" customHeight="1">
      <c r="A1686" s="3">
        <v>46274</v>
      </c>
      <c r="B1686" t="inlineStr" s="4">
        <is>
          <t>星期三</t>
        </is>
      </c>
      <c r="C1686" t="inlineStr" s="4">
        <is>
          <t>餐饮</t>
        </is>
      </c>
      <c r="D1686" t="inlineStr" s="4">
        <is>
          <t>中餐</t>
        </is>
      </c>
      <c r="E1686" s="5"/>
      <c r="F1686" s="6"/>
      <c r="G1686" s="6"/>
      <c r="H1686" s="6">
        <f>IF(AND(F1686="",G1686=""),"",G1686-F1686)</f>
      </c>
      <c r="I1686" s="4"/>
      <c r="J1686" s="5"/>
    </row>
    <row r="1687" ht="21" customHeight="1">
      <c r="A1687" s="3">
        <v>46274</v>
      </c>
      <c r="B1687" t="inlineStr" s="4">
        <is>
          <t>星期三</t>
        </is>
      </c>
      <c r="C1687" t="inlineStr" s="4">
        <is>
          <t>餐饮</t>
        </is>
      </c>
      <c r="D1687" t="inlineStr" s="4">
        <is>
          <t>晚餐</t>
        </is>
      </c>
      <c r="E1687" s="5"/>
      <c r="F1687" s="6"/>
      <c r="G1687" s="6"/>
      <c r="H1687" s="6">
        <f>IF(AND(F1687="",G1687=""),"",G1687-F1687)</f>
      </c>
      <c r="I1687" s="4"/>
      <c r="J1687" s="5"/>
    </row>
    <row r="1688" ht="21" customHeight="1">
      <c r="A1688" s="3">
        <v>46274</v>
      </c>
      <c r="B1688" t="inlineStr" s="4">
        <is>
          <t>星期三</t>
        </is>
      </c>
      <c r="C1688" t="inlineStr" s="4">
        <is>
          <t>奶茶/咖啡</t>
        </is>
      </c>
      <c r="D1688" t="inlineStr" s="4">
        <is>
          <t>奶茶/咖啡</t>
        </is>
      </c>
      <c r="E1688" s="5"/>
      <c r="F1688" s="6"/>
      <c r="G1688" s="6"/>
      <c r="H1688" s="6">
        <f>IF(AND(F1688="",G1688=""),"",G1688-F1688)</f>
      </c>
      <c r="I1688" s="4"/>
      <c r="J1688" s="5"/>
    </row>
    <row r="1689" ht="21" customHeight="1">
      <c r="A1689" s="3">
        <v>46274</v>
      </c>
      <c r="B1689" t="inlineStr" s="4">
        <is>
          <t>星期三</t>
        </is>
      </c>
      <c r="C1689" t="inlineStr" s="4">
        <is>
          <t>其他</t>
        </is>
      </c>
      <c r="D1689" t="inlineStr" s="4">
        <is>
          <t>其他</t>
        </is>
      </c>
      <c r="E1689" s="5"/>
      <c r="F1689" s="6"/>
      <c r="G1689" s="6"/>
      <c r="H1689" s="6">
        <f>IF(AND(F1689="",G1689=""),"",G1689-F1689)</f>
      </c>
      <c r="I1689" s="4"/>
      <c r="J1689" s="5"/>
    </row>
    <row r="1690" ht="21" customHeight="1">
      <c r="A1690" s="3">
        <v>46274</v>
      </c>
      <c r="B1690" t="inlineStr" s="4">
        <is>
          <t>星期三</t>
        </is>
      </c>
      <c r="C1690" t="inlineStr" s="4">
        <is>
          <t>其他</t>
        </is>
      </c>
      <c r="D1690" t="inlineStr" s="4">
        <is>
          <t>其他</t>
        </is>
      </c>
      <c r="E1690" s="5"/>
      <c r="F1690" s="6"/>
      <c r="G1690" s="6"/>
      <c r="H1690" s="6">
        <f>IF(AND(F1690="",G1690=""),"",G1690-F1690)</f>
      </c>
      <c r="I1690" s="4"/>
      <c r="J1690" s="5"/>
    </row>
    <row r="1691" ht="23" customHeight="1">
      <c r="A1691" t="inlineStr" s="7">
        <is>
          <t>本周小计</t>
        </is>
      </c>
      <c r="B1691" s="7"/>
      <c r="C1691" s="7"/>
      <c r="D1691" s="7"/>
      <c r="E1691" s="7"/>
      <c r="F1691" s="8">
        <f>SUMIFS($F:$F,$A:$A,"&gt;="&amp;DATE(2026,9,3),$A:$A,"&lt;="&amp;DATE(2026,9,9))</f>
      </c>
      <c r="G1691" s="8">
        <f>SUMIFS($G:$G,$A:$A,"&gt;="&amp;DATE(2026,9,3),$A:$A,"&lt;="&amp;DATE(2026,9,9))</f>
      </c>
      <c r="H1691" s="8">
        <f>G1691-F1691</f>
      </c>
      <c r="I1691" s="7"/>
      <c r="J1691" s="7"/>
    </row>
    <row r="1692" ht="18" customHeight="1">
      <c r="A1692" s="9"/>
      <c r="B1692" s="9"/>
      <c r="C1692" s="9"/>
      <c r="D1692" s="9"/>
      <c r="E1692" s="9"/>
      <c r="F1692" s="9"/>
      <c r="G1692" s="9"/>
      <c r="H1692" s="9"/>
      <c r="I1692" s="9"/>
      <c r="J1692" s="9"/>
    </row>
    <row r="1693" ht="18" customHeight="1">
      <c r="A1693" s="9"/>
      <c r="B1693" s="9"/>
      <c r="C1693" s="9"/>
      <c r="D1693" s="9"/>
      <c r="E1693" s="9"/>
      <c r="F1693" s="9"/>
      <c r="G1693" s="9"/>
      <c r="H1693" s="9"/>
      <c r="I1693" s="9"/>
      <c r="J1693" s="9"/>
    </row>
    <row r="1694" ht="26" customHeight="1">
      <c r="A1694" t="inlineStr" s="2">
        <is>
          <t>2026年9月｜第二周（9月10日 - 9月16日）</t>
        </is>
      </c>
      <c r="B1694" s="2"/>
      <c r="C1694" s="2"/>
      <c r="D1694" s="2"/>
      <c r="E1694" s="2"/>
      <c r="F1694" s="2"/>
      <c r="G1694" s="2"/>
      <c r="H1694" s="2"/>
      <c r="I1694" s="2"/>
      <c r="J1694" s="2"/>
    </row>
    <row r="1695" ht="22" customHeight="1">
      <c r="A1695" t="inlineStr" s="1">
        <is>
          <t>日期</t>
        </is>
      </c>
      <c r="B1695" t="inlineStr" s="1">
        <is>
          <t>星期</t>
        </is>
      </c>
      <c r="C1695" t="inlineStr" s="1">
        <is>
          <t>分类</t>
        </is>
      </c>
      <c r="D1695" t="inlineStr" s="1">
        <is>
          <t>事项</t>
        </is>
      </c>
      <c r="E1695" t="inlineStr" s="1">
        <is>
          <t>详情</t>
        </is>
      </c>
      <c r="F1695" t="inlineStr" s="1">
        <is>
          <t>支出金额</t>
        </is>
      </c>
      <c r="G1695" t="inlineStr" s="1">
        <is>
          <t>收入金额</t>
        </is>
      </c>
      <c r="H1695" t="inlineStr" s="1">
        <is>
          <t>当笔净额</t>
        </is>
      </c>
      <c r="I1695" t="inlineStr" s="1">
        <is>
          <t>支付方式</t>
        </is>
      </c>
      <c r="J1695" t="inlineStr" s="1">
        <is>
          <t>备注</t>
        </is>
      </c>
    </row>
    <row r="1696" ht="21" customHeight="1">
      <c r="A1696" s="3">
        <v>46275</v>
      </c>
      <c r="B1696" t="inlineStr" s="4">
        <is>
          <t>星期四</t>
        </is>
      </c>
      <c r="C1696" t="inlineStr" s="4">
        <is>
          <t>餐饮</t>
        </is>
      </c>
      <c r="D1696" t="inlineStr" s="4">
        <is>
          <t>早餐</t>
        </is>
      </c>
      <c r="E1696" s="5"/>
      <c r="F1696" s="6"/>
      <c r="G1696" s="6"/>
      <c r="H1696" s="6">
        <f>IF(AND(F1696="",G1696=""),"",G1696-F1696)</f>
      </c>
      <c r="I1696" s="4"/>
      <c r="J1696" s="5"/>
    </row>
    <row r="1697" ht="21" customHeight="1">
      <c r="A1697" s="3">
        <v>46275</v>
      </c>
      <c r="B1697" t="inlineStr" s="4">
        <is>
          <t>星期四</t>
        </is>
      </c>
      <c r="C1697" t="inlineStr" s="4">
        <is>
          <t>餐饮</t>
        </is>
      </c>
      <c r="D1697" t="inlineStr" s="4">
        <is>
          <t>中餐</t>
        </is>
      </c>
      <c r="E1697" s="5"/>
      <c r="F1697" s="6"/>
      <c r="G1697" s="6"/>
      <c r="H1697" s="6">
        <f>IF(AND(F1697="",G1697=""),"",G1697-F1697)</f>
      </c>
      <c r="I1697" s="4"/>
      <c r="J1697" s="5"/>
    </row>
    <row r="1698" ht="21" customHeight="1">
      <c r="A1698" s="3">
        <v>46275</v>
      </c>
      <c r="B1698" t="inlineStr" s="4">
        <is>
          <t>星期四</t>
        </is>
      </c>
      <c r="C1698" t="inlineStr" s="4">
        <is>
          <t>餐饮</t>
        </is>
      </c>
      <c r="D1698" t="inlineStr" s="4">
        <is>
          <t>晚餐</t>
        </is>
      </c>
      <c r="E1698" s="5"/>
      <c r="F1698" s="6"/>
      <c r="G1698" s="6"/>
      <c r="H1698" s="6">
        <f>IF(AND(F1698="",G1698=""),"",G1698-F1698)</f>
      </c>
      <c r="I1698" s="4"/>
      <c r="J1698" s="5"/>
    </row>
    <row r="1699" ht="21" customHeight="1">
      <c r="A1699" s="3">
        <v>46275</v>
      </c>
      <c r="B1699" t="inlineStr" s="4">
        <is>
          <t>星期四</t>
        </is>
      </c>
      <c r="C1699" t="inlineStr" s="4">
        <is>
          <t>奶茶/咖啡</t>
        </is>
      </c>
      <c r="D1699" t="inlineStr" s="4">
        <is>
          <t>奶茶/咖啡</t>
        </is>
      </c>
      <c r="E1699" s="5"/>
      <c r="F1699" s="6"/>
      <c r="G1699" s="6"/>
      <c r="H1699" s="6">
        <f>IF(AND(F1699="",G1699=""),"",G1699-F1699)</f>
      </c>
      <c r="I1699" s="4"/>
      <c r="J1699" s="5"/>
    </row>
    <row r="1700" ht="21" customHeight="1">
      <c r="A1700" s="3">
        <v>46275</v>
      </c>
      <c r="B1700" t="inlineStr" s="4">
        <is>
          <t>星期四</t>
        </is>
      </c>
      <c r="C1700" t="inlineStr" s="4">
        <is>
          <t>其他</t>
        </is>
      </c>
      <c r="D1700" t="inlineStr" s="4">
        <is>
          <t>其他</t>
        </is>
      </c>
      <c r="E1700" s="5"/>
      <c r="F1700" s="6"/>
      <c r="G1700" s="6"/>
      <c r="H1700" s="6">
        <f>IF(AND(F1700="",G1700=""),"",G1700-F1700)</f>
      </c>
      <c r="I1700" s="4"/>
      <c r="J1700" s="5"/>
    </row>
    <row r="1701" ht="21" customHeight="1">
      <c r="A1701" s="3">
        <v>46275</v>
      </c>
      <c r="B1701" t="inlineStr" s="4">
        <is>
          <t>星期四</t>
        </is>
      </c>
      <c r="C1701" t="inlineStr" s="4">
        <is>
          <t>其他</t>
        </is>
      </c>
      <c r="D1701" t="inlineStr" s="4">
        <is>
          <t>其他</t>
        </is>
      </c>
      <c r="E1701" s="5"/>
      <c r="F1701" s="6"/>
      <c r="G1701" s="6"/>
      <c r="H1701" s="6">
        <f>IF(AND(F1701="",G1701=""),"",G1701-F1701)</f>
      </c>
      <c r="I1701" s="4"/>
      <c r="J1701" s="5"/>
    </row>
    <row r="1702" ht="21" customHeight="1">
      <c r="A1702" s="3">
        <v>46276</v>
      </c>
      <c r="B1702" t="inlineStr" s="4">
        <is>
          <t>星期五</t>
        </is>
      </c>
      <c r="C1702" t="inlineStr" s="4">
        <is>
          <t>餐饮</t>
        </is>
      </c>
      <c r="D1702" t="inlineStr" s="4">
        <is>
          <t>早餐</t>
        </is>
      </c>
      <c r="E1702" s="5"/>
      <c r="F1702" s="6"/>
      <c r="G1702" s="6"/>
      <c r="H1702" s="6">
        <f>IF(AND(F1702="",G1702=""),"",G1702-F1702)</f>
      </c>
      <c r="I1702" s="4"/>
      <c r="J1702" s="5"/>
    </row>
    <row r="1703" ht="21" customHeight="1">
      <c r="A1703" s="3">
        <v>46276</v>
      </c>
      <c r="B1703" t="inlineStr" s="4">
        <is>
          <t>星期五</t>
        </is>
      </c>
      <c r="C1703" t="inlineStr" s="4">
        <is>
          <t>餐饮</t>
        </is>
      </c>
      <c r="D1703" t="inlineStr" s="4">
        <is>
          <t>中餐</t>
        </is>
      </c>
      <c r="E1703" s="5"/>
      <c r="F1703" s="6"/>
      <c r="G1703" s="6"/>
      <c r="H1703" s="6">
        <f>IF(AND(F1703="",G1703=""),"",G1703-F1703)</f>
      </c>
      <c r="I1703" s="4"/>
      <c r="J1703" s="5"/>
    </row>
    <row r="1704" ht="21" customHeight="1">
      <c r="A1704" s="3">
        <v>46276</v>
      </c>
      <c r="B1704" t="inlineStr" s="4">
        <is>
          <t>星期五</t>
        </is>
      </c>
      <c r="C1704" t="inlineStr" s="4">
        <is>
          <t>餐饮</t>
        </is>
      </c>
      <c r="D1704" t="inlineStr" s="4">
        <is>
          <t>晚餐</t>
        </is>
      </c>
      <c r="E1704" s="5"/>
      <c r="F1704" s="6"/>
      <c r="G1704" s="6"/>
      <c r="H1704" s="6">
        <f>IF(AND(F1704="",G1704=""),"",G1704-F1704)</f>
      </c>
      <c r="I1704" s="4"/>
      <c r="J1704" s="5"/>
    </row>
    <row r="1705" ht="21" customHeight="1">
      <c r="A1705" s="3">
        <v>46276</v>
      </c>
      <c r="B1705" t="inlineStr" s="4">
        <is>
          <t>星期五</t>
        </is>
      </c>
      <c r="C1705" t="inlineStr" s="4">
        <is>
          <t>奶茶/咖啡</t>
        </is>
      </c>
      <c r="D1705" t="inlineStr" s="4">
        <is>
          <t>奶茶/咖啡</t>
        </is>
      </c>
      <c r="E1705" s="5"/>
      <c r="F1705" s="6"/>
      <c r="G1705" s="6"/>
      <c r="H1705" s="6">
        <f>IF(AND(F1705="",G1705=""),"",G1705-F1705)</f>
      </c>
      <c r="I1705" s="4"/>
      <c r="J1705" s="5"/>
    </row>
    <row r="1706" ht="21" customHeight="1">
      <c r="A1706" s="3">
        <v>46276</v>
      </c>
      <c r="B1706" t="inlineStr" s="4">
        <is>
          <t>星期五</t>
        </is>
      </c>
      <c r="C1706" t="inlineStr" s="4">
        <is>
          <t>其他</t>
        </is>
      </c>
      <c r="D1706" t="inlineStr" s="4">
        <is>
          <t>其他</t>
        </is>
      </c>
      <c r="E1706" s="5"/>
      <c r="F1706" s="6"/>
      <c r="G1706" s="6"/>
      <c r="H1706" s="6">
        <f>IF(AND(F1706="",G1706=""),"",G1706-F1706)</f>
      </c>
      <c r="I1706" s="4"/>
      <c r="J1706" s="5"/>
    </row>
    <row r="1707" ht="21" customHeight="1">
      <c r="A1707" s="3">
        <v>46276</v>
      </c>
      <c r="B1707" t="inlineStr" s="4">
        <is>
          <t>星期五</t>
        </is>
      </c>
      <c r="C1707" t="inlineStr" s="4">
        <is>
          <t>其他</t>
        </is>
      </c>
      <c r="D1707" t="inlineStr" s="4">
        <is>
          <t>其他</t>
        </is>
      </c>
      <c r="E1707" s="5"/>
      <c r="F1707" s="6"/>
      <c r="G1707" s="6"/>
      <c r="H1707" s="6">
        <f>IF(AND(F1707="",G1707=""),"",G1707-F1707)</f>
      </c>
      <c r="I1707" s="4"/>
      <c r="J1707" s="5"/>
    </row>
    <row r="1708" ht="21" customHeight="1">
      <c r="A1708" s="3">
        <v>46277</v>
      </c>
      <c r="B1708" t="inlineStr" s="4">
        <is>
          <t>星期六</t>
        </is>
      </c>
      <c r="C1708" t="inlineStr" s="4">
        <is>
          <t>餐饮</t>
        </is>
      </c>
      <c r="D1708" t="inlineStr" s="4">
        <is>
          <t>早餐</t>
        </is>
      </c>
      <c r="E1708" s="5"/>
      <c r="F1708" s="6"/>
      <c r="G1708" s="6"/>
      <c r="H1708" s="6">
        <f>IF(AND(F1708="",G1708=""),"",G1708-F1708)</f>
      </c>
      <c r="I1708" s="4"/>
      <c r="J1708" s="5"/>
    </row>
    <row r="1709" ht="21" customHeight="1">
      <c r="A1709" s="3">
        <v>46277</v>
      </c>
      <c r="B1709" t="inlineStr" s="4">
        <is>
          <t>星期六</t>
        </is>
      </c>
      <c r="C1709" t="inlineStr" s="4">
        <is>
          <t>餐饮</t>
        </is>
      </c>
      <c r="D1709" t="inlineStr" s="4">
        <is>
          <t>中餐</t>
        </is>
      </c>
      <c r="E1709" s="5"/>
      <c r="F1709" s="6"/>
      <c r="G1709" s="6"/>
      <c r="H1709" s="6">
        <f>IF(AND(F1709="",G1709=""),"",G1709-F1709)</f>
      </c>
      <c r="I1709" s="4"/>
      <c r="J1709" s="5"/>
    </row>
    <row r="1710" ht="21" customHeight="1">
      <c r="A1710" s="3">
        <v>46277</v>
      </c>
      <c r="B1710" t="inlineStr" s="4">
        <is>
          <t>星期六</t>
        </is>
      </c>
      <c r="C1710" t="inlineStr" s="4">
        <is>
          <t>餐饮</t>
        </is>
      </c>
      <c r="D1710" t="inlineStr" s="4">
        <is>
          <t>晚餐</t>
        </is>
      </c>
      <c r="E1710" s="5"/>
      <c r="F1710" s="6"/>
      <c r="G1710" s="6"/>
      <c r="H1710" s="6">
        <f>IF(AND(F1710="",G1710=""),"",G1710-F1710)</f>
      </c>
      <c r="I1710" s="4"/>
      <c r="J1710" s="5"/>
    </row>
    <row r="1711" ht="21" customHeight="1">
      <c r="A1711" s="3">
        <v>46277</v>
      </c>
      <c r="B1711" t="inlineStr" s="4">
        <is>
          <t>星期六</t>
        </is>
      </c>
      <c r="C1711" t="inlineStr" s="4">
        <is>
          <t>奶茶/咖啡</t>
        </is>
      </c>
      <c r="D1711" t="inlineStr" s="4">
        <is>
          <t>奶茶/咖啡</t>
        </is>
      </c>
      <c r="E1711" s="5"/>
      <c r="F1711" s="6"/>
      <c r="G1711" s="6"/>
      <c r="H1711" s="6">
        <f>IF(AND(F1711="",G1711=""),"",G1711-F1711)</f>
      </c>
      <c r="I1711" s="4"/>
      <c r="J1711" s="5"/>
    </row>
    <row r="1712" ht="21" customHeight="1">
      <c r="A1712" s="3">
        <v>46277</v>
      </c>
      <c r="B1712" t="inlineStr" s="4">
        <is>
          <t>星期六</t>
        </is>
      </c>
      <c r="C1712" t="inlineStr" s="4">
        <is>
          <t>其他</t>
        </is>
      </c>
      <c r="D1712" t="inlineStr" s="4">
        <is>
          <t>其他</t>
        </is>
      </c>
      <c r="E1712" s="5"/>
      <c r="F1712" s="6"/>
      <c r="G1712" s="6"/>
      <c r="H1712" s="6">
        <f>IF(AND(F1712="",G1712=""),"",G1712-F1712)</f>
      </c>
      <c r="I1712" s="4"/>
      <c r="J1712" s="5"/>
    </row>
    <row r="1713" ht="21" customHeight="1">
      <c r="A1713" s="3">
        <v>46277</v>
      </c>
      <c r="B1713" t="inlineStr" s="4">
        <is>
          <t>星期六</t>
        </is>
      </c>
      <c r="C1713" t="inlineStr" s="4">
        <is>
          <t>其他</t>
        </is>
      </c>
      <c r="D1713" t="inlineStr" s="4">
        <is>
          <t>其他</t>
        </is>
      </c>
      <c r="E1713" s="5"/>
      <c r="F1713" s="6"/>
      <c r="G1713" s="6"/>
      <c r="H1713" s="6">
        <f>IF(AND(F1713="",G1713=""),"",G1713-F1713)</f>
      </c>
      <c r="I1713" s="4"/>
      <c r="J1713" s="5"/>
    </row>
    <row r="1714" ht="21" customHeight="1">
      <c r="A1714" s="3">
        <v>46278</v>
      </c>
      <c r="B1714" t="inlineStr" s="4">
        <is>
          <t>星期日</t>
        </is>
      </c>
      <c r="C1714" t="inlineStr" s="4">
        <is>
          <t>餐饮</t>
        </is>
      </c>
      <c r="D1714" t="inlineStr" s="4">
        <is>
          <t>早餐</t>
        </is>
      </c>
      <c r="E1714" s="5"/>
      <c r="F1714" s="6"/>
      <c r="G1714" s="6"/>
      <c r="H1714" s="6">
        <f>IF(AND(F1714="",G1714=""),"",G1714-F1714)</f>
      </c>
      <c r="I1714" s="4"/>
      <c r="J1714" s="5"/>
    </row>
    <row r="1715" ht="21" customHeight="1">
      <c r="A1715" s="3">
        <v>46278</v>
      </c>
      <c r="B1715" t="inlineStr" s="4">
        <is>
          <t>星期日</t>
        </is>
      </c>
      <c r="C1715" t="inlineStr" s="4">
        <is>
          <t>餐饮</t>
        </is>
      </c>
      <c r="D1715" t="inlineStr" s="4">
        <is>
          <t>中餐</t>
        </is>
      </c>
      <c r="E1715" s="5"/>
      <c r="F1715" s="6"/>
      <c r="G1715" s="6"/>
      <c r="H1715" s="6">
        <f>IF(AND(F1715="",G1715=""),"",G1715-F1715)</f>
      </c>
      <c r="I1715" s="4"/>
      <c r="J1715" s="5"/>
    </row>
    <row r="1716" ht="21" customHeight="1">
      <c r="A1716" s="3">
        <v>46278</v>
      </c>
      <c r="B1716" t="inlineStr" s="4">
        <is>
          <t>星期日</t>
        </is>
      </c>
      <c r="C1716" t="inlineStr" s="4">
        <is>
          <t>餐饮</t>
        </is>
      </c>
      <c r="D1716" t="inlineStr" s="4">
        <is>
          <t>晚餐</t>
        </is>
      </c>
      <c r="E1716" s="5"/>
      <c r="F1716" s="6"/>
      <c r="G1716" s="6"/>
      <c r="H1716" s="6">
        <f>IF(AND(F1716="",G1716=""),"",G1716-F1716)</f>
      </c>
      <c r="I1716" s="4"/>
      <c r="J1716" s="5"/>
    </row>
    <row r="1717" ht="21" customHeight="1">
      <c r="A1717" s="3">
        <v>46278</v>
      </c>
      <c r="B1717" t="inlineStr" s="4">
        <is>
          <t>星期日</t>
        </is>
      </c>
      <c r="C1717" t="inlineStr" s="4">
        <is>
          <t>奶茶/咖啡</t>
        </is>
      </c>
      <c r="D1717" t="inlineStr" s="4">
        <is>
          <t>奶茶/咖啡</t>
        </is>
      </c>
      <c r="E1717" s="5"/>
      <c r="F1717" s="6"/>
      <c r="G1717" s="6"/>
      <c r="H1717" s="6">
        <f>IF(AND(F1717="",G1717=""),"",G1717-F1717)</f>
      </c>
      <c r="I1717" s="4"/>
      <c r="J1717" s="5"/>
    </row>
    <row r="1718" ht="21" customHeight="1">
      <c r="A1718" s="3">
        <v>46278</v>
      </c>
      <c r="B1718" t="inlineStr" s="4">
        <is>
          <t>星期日</t>
        </is>
      </c>
      <c r="C1718" t="inlineStr" s="4">
        <is>
          <t>其他</t>
        </is>
      </c>
      <c r="D1718" t="inlineStr" s="4">
        <is>
          <t>其他</t>
        </is>
      </c>
      <c r="E1718" s="5"/>
      <c r="F1718" s="6"/>
      <c r="G1718" s="6"/>
      <c r="H1718" s="6">
        <f>IF(AND(F1718="",G1718=""),"",G1718-F1718)</f>
      </c>
      <c r="I1718" s="4"/>
      <c r="J1718" s="5"/>
    </row>
    <row r="1719" ht="21" customHeight="1">
      <c r="A1719" s="3">
        <v>46278</v>
      </c>
      <c r="B1719" t="inlineStr" s="4">
        <is>
          <t>星期日</t>
        </is>
      </c>
      <c r="C1719" t="inlineStr" s="4">
        <is>
          <t>其他</t>
        </is>
      </c>
      <c r="D1719" t="inlineStr" s="4">
        <is>
          <t>其他</t>
        </is>
      </c>
      <c r="E1719" s="5"/>
      <c r="F1719" s="6"/>
      <c r="G1719" s="6"/>
      <c r="H1719" s="6">
        <f>IF(AND(F1719="",G1719=""),"",G1719-F1719)</f>
      </c>
      <c r="I1719" s="4"/>
      <c r="J1719" s="5"/>
    </row>
    <row r="1720" ht="21" customHeight="1">
      <c r="A1720" s="3">
        <v>46279</v>
      </c>
      <c r="B1720" t="inlineStr" s="4">
        <is>
          <t>星期一</t>
        </is>
      </c>
      <c r="C1720" t="inlineStr" s="4">
        <is>
          <t>餐饮</t>
        </is>
      </c>
      <c r="D1720" t="inlineStr" s="4">
        <is>
          <t>早餐</t>
        </is>
      </c>
      <c r="E1720" s="5"/>
      <c r="F1720" s="6"/>
      <c r="G1720" s="6"/>
      <c r="H1720" s="6">
        <f>IF(AND(F1720="",G1720=""),"",G1720-F1720)</f>
      </c>
      <c r="I1720" s="4"/>
      <c r="J1720" s="5"/>
    </row>
    <row r="1721" ht="21" customHeight="1">
      <c r="A1721" s="3">
        <v>46279</v>
      </c>
      <c r="B1721" t="inlineStr" s="4">
        <is>
          <t>星期一</t>
        </is>
      </c>
      <c r="C1721" t="inlineStr" s="4">
        <is>
          <t>餐饮</t>
        </is>
      </c>
      <c r="D1721" t="inlineStr" s="4">
        <is>
          <t>中餐</t>
        </is>
      </c>
      <c r="E1721" s="5"/>
      <c r="F1721" s="6"/>
      <c r="G1721" s="6"/>
      <c r="H1721" s="6">
        <f>IF(AND(F1721="",G1721=""),"",G1721-F1721)</f>
      </c>
      <c r="I1721" s="4"/>
      <c r="J1721" s="5"/>
    </row>
    <row r="1722" ht="21" customHeight="1">
      <c r="A1722" s="3">
        <v>46279</v>
      </c>
      <c r="B1722" t="inlineStr" s="4">
        <is>
          <t>星期一</t>
        </is>
      </c>
      <c r="C1722" t="inlineStr" s="4">
        <is>
          <t>餐饮</t>
        </is>
      </c>
      <c r="D1722" t="inlineStr" s="4">
        <is>
          <t>晚餐</t>
        </is>
      </c>
      <c r="E1722" s="5"/>
      <c r="F1722" s="6"/>
      <c r="G1722" s="6"/>
      <c r="H1722" s="6">
        <f>IF(AND(F1722="",G1722=""),"",G1722-F1722)</f>
      </c>
      <c r="I1722" s="4"/>
      <c r="J1722" s="5"/>
    </row>
    <row r="1723" ht="21" customHeight="1">
      <c r="A1723" s="3">
        <v>46279</v>
      </c>
      <c r="B1723" t="inlineStr" s="4">
        <is>
          <t>星期一</t>
        </is>
      </c>
      <c r="C1723" t="inlineStr" s="4">
        <is>
          <t>奶茶/咖啡</t>
        </is>
      </c>
      <c r="D1723" t="inlineStr" s="4">
        <is>
          <t>奶茶/咖啡</t>
        </is>
      </c>
      <c r="E1723" s="5"/>
      <c r="F1723" s="6"/>
      <c r="G1723" s="6"/>
      <c r="H1723" s="6">
        <f>IF(AND(F1723="",G1723=""),"",G1723-F1723)</f>
      </c>
      <c r="I1723" s="4"/>
      <c r="J1723" s="5"/>
    </row>
    <row r="1724" ht="21" customHeight="1">
      <c r="A1724" s="3">
        <v>46279</v>
      </c>
      <c r="B1724" t="inlineStr" s="4">
        <is>
          <t>星期一</t>
        </is>
      </c>
      <c r="C1724" t="inlineStr" s="4">
        <is>
          <t>其他</t>
        </is>
      </c>
      <c r="D1724" t="inlineStr" s="4">
        <is>
          <t>其他</t>
        </is>
      </c>
      <c r="E1724" s="5"/>
      <c r="F1724" s="6"/>
      <c r="G1724" s="6"/>
      <c r="H1724" s="6">
        <f>IF(AND(F1724="",G1724=""),"",G1724-F1724)</f>
      </c>
      <c r="I1724" s="4"/>
      <c r="J1724" s="5"/>
    </row>
    <row r="1725" ht="21" customHeight="1">
      <c r="A1725" s="3">
        <v>46279</v>
      </c>
      <c r="B1725" t="inlineStr" s="4">
        <is>
          <t>星期一</t>
        </is>
      </c>
      <c r="C1725" t="inlineStr" s="4">
        <is>
          <t>其他</t>
        </is>
      </c>
      <c r="D1725" t="inlineStr" s="4">
        <is>
          <t>其他</t>
        </is>
      </c>
      <c r="E1725" s="5"/>
      <c r="F1725" s="6"/>
      <c r="G1725" s="6"/>
      <c r="H1725" s="6">
        <f>IF(AND(F1725="",G1725=""),"",G1725-F1725)</f>
      </c>
      <c r="I1725" s="4"/>
      <c r="J1725" s="5"/>
    </row>
    <row r="1726" ht="21" customHeight="1">
      <c r="A1726" s="3">
        <v>46280</v>
      </c>
      <c r="B1726" t="inlineStr" s="4">
        <is>
          <t>星期二</t>
        </is>
      </c>
      <c r="C1726" t="inlineStr" s="4">
        <is>
          <t>餐饮</t>
        </is>
      </c>
      <c r="D1726" t="inlineStr" s="4">
        <is>
          <t>早餐</t>
        </is>
      </c>
      <c r="E1726" s="5"/>
      <c r="F1726" s="6"/>
      <c r="G1726" s="6"/>
      <c r="H1726" s="6">
        <f>IF(AND(F1726="",G1726=""),"",G1726-F1726)</f>
      </c>
      <c r="I1726" s="4"/>
      <c r="J1726" s="5"/>
    </row>
    <row r="1727" ht="21" customHeight="1">
      <c r="A1727" s="3">
        <v>46280</v>
      </c>
      <c r="B1727" t="inlineStr" s="4">
        <is>
          <t>星期二</t>
        </is>
      </c>
      <c r="C1727" t="inlineStr" s="4">
        <is>
          <t>餐饮</t>
        </is>
      </c>
      <c r="D1727" t="inlineStr" s="4">
        <is>
          <t>中餐</t>
        </is>
      </c>
      <c r="E1727" s="5"/>
      <c r="F1727" s="6"/>
      <c r="G1727" s="6"/>
      <c r="H1727" s="6">
        <f>IF(AND(F1727="",G1727=""),"",G1727-F1727)</f>
      </c>
      <c r="I1727" s="4"/>
      <c r="J1727" s="5"/>
    </row>
    <row r="1728" ht="21" customHeight="1">
      <c r="A1728" s="3">
        <v>46280</v>
      </c>
      <c r="B1728" t="inlineStr" s="4">
        <is>
          <t>星期二</t>
        </is>
      </c>
      <c r="C1728" t="inlineStr" s="4">
        <is>
          <t>餐饮</t>
        </is>
      </c>
      <c r="D1728" t="inlineStr" s="4">
        <is>
          <t>晚餐</t>
        </is>
      </c>
      <c r="E1728" s="5"/>
      <c r="F1728" s="6"/>
      <c r="G1728" s="6"/>
      <c r="H1728" s="6">
        <f>IF(AND(F1728="",G1728=""),"",G1728-F1728)</f>
      </c>
      <c r="I1728" s="4"/>
      <c r="J1728" s="5"/>
    </row>
    <row r="1729" ht="21" customHeight="1">
      <c r="A1729" s="3">
        <v>46280</v>
      </c>
      <c r="B1729" t="inlineStr" s="4">
        <is>
          <t>星期二</t>
        </is>
      </c>
      <c r="C1729" t="inlineStr" s="4">
        <is>
          <t>奶茶/咖啡</t>
        </is>
      </c>
      <c r="D1729" t="inlineStr" s="4">
        <is>
          <t>奶茶/咖啡</t>
        </is>
      </c>
      <c r="E1729" s="5"/>
      <c r="F1729" s="6"/>
      <c r="G1729" s="6"/>
      <c r="H1729" s="6">
        <f>IF(AND(F1729="",G1729=""),"",G1729-F1729)</f>
      </c>
      <c r="I1729" s="4"/>
      <c r="J1729" s="5"/>
    </row>
    <row r="1730" ht="21" customHeight="1">
      <c r="A1730" s="3">
        <v>46280</v>
      </c>
      <c r="B1730" t="inlineStr" s="4">
        <is>
          <t>星期二</t>
        </is>
      </c>
      <c r="C1730" t="inlineStr" s="4">
        <is>
          <t>其他</t>
        </is>
      </c>
      <c r="D1730" t="inlineStr" s="4">
        <is>
          <t>其他</t>
        </is>
      </c>
      <c r="E1730" s="5"/>
      <c r="F1730" s="6"/>
      <c r="G1730" s="6"/>
      <c r="H1730" s="6">
        <f>IF(AND(F1730="",G1730=""),"",G1730-F1730)</f>
      </c>
      <c r="I1730" s="4"/>
      <c r="J1730" s="5"/>
    </row>
    <row r="1731" ht="21" customHeight="1">
      <c r="A1731" s="3">
        <v>46280</v>
      </c>
      <c r="B1731" t="inlineStr" s="4">
        <is>
          <t>星期二</t>
        </is>
      </c>
      <c r="C1731" t="inlineStr" s="4">
        <is>
          <t>其他</t>
        </is>
      </c>
      <c r="D1731" t="inlineStr" s="4">
        <is>
          <t>其他</t>
        </is>
      </c>
      <c r="E1731" s="5"/>
      <c r="F1731" s="6"/>
      <c r="G1731" s="6"/>
      <c r="H1731" s="6">
        <f>IF(AND(F1731="",G1731=""),"",G1731-F1731)</f>
      </c>
      <c r="I1731" s="4"/>
      <c r="J1731" s="5"/>
    </row>
    <row r="1732" ht="21" customHeight="1">
      <c r="A1732" s="3">
        <v>46281</v>
      </c>
      <c r="B1732" t="inlineStr" s="4">
        <is>
          <t>星期三</t>
        </is>
      </c>
      <c r="C1732" t="inlineStr" s="4">
        <is>
          <t>餐饮</t>
        </is>
      </c>
      <c r="D1732" t="inlineStr" s="4">
        <is>
          <t>早餐</t>
        </is>
      </c>
      <c r="E1732" s="5"/>
      <c r="F1732" s="6"/>
      <c r="G1732" s="6"/>
      <c r="H1732" s="6">
        <f>IF(AND(F1732="",G1732=""),"",G1732-F1732)</f>
      </c>
      <c r="I1732" s="4"/>
      <c r="J1732" s="5"/>
    </row>
    <row r="1733" ht="21" customHeight="1">
      <c r="A1733" s="3">
        <v>46281</v>
      </c>
      <c r="B1733" t="inlineStr" s="4">
        <is>
          <t>星期三</t>
        </is>
      </c>
      <c r="C1733" t="inlineStr" s="4">
        <is>
          <t>餐饮</t>
        </is>
      </c>
      <c r="D1733" t="inlineStr" s="4">
        <is>
          <t>中餐</t>
        </is>
      </c>
      <c r="E1733" s="5"/>
      <c r="F1733" s="6"/>
      <c r="G1733" s="6"/>
      <c r="H1733" s="6">
        <f>IF(AND(F1733="",G1733=""),"",G1733-F1733)</f>
      </c>
      <c r="I1733" s="4"/>
      <c r="J1733" s="5"/>
    </row>
    <row r="1734" ht="21" customHeight="1">
      <c r="A1734" s="3">
        <v>46281</v>
      </c>
      <c r="B1734" t="inlineStr" s="4">
        <is>
          <t>星期三</t>
        </is>
      </c>
      <c r="C1734" t="inlineStr" s="4">
        <is>
          <t>餐饮</t>
        </is>
      </c>
      <c r="D1734" t="inlineStr" s="4">
        <is>
          <t>晚餐</t>
        </is>
      </c>
      <c r="E1734" s="5"/>
      <c r="F1734" s="6"/>
      <c r="G1734" s="6"/>
      <c r="H1734" s="6">
        <f>IF(AND(F1734="",G1734=""),"",G1734-F1734)</f>
      </c>
      <c r="I1734" s="4"/>
      <c r="J1734" s="5"/>
    </row>
    <row r="1735" ht="21" customHeight="1">
      <c r="A1735" s="3">
        <v>46281</v>
      </c>
      <c r="B1735" t="inlineStr" s="4">
        <is>
          <t>星期三</t>
        </is>
      </c>
      <c r="C1735" t="inlineStr" s="4">
        <is>
          <t>奶茶/咖啡</t>
        </is>
      </c>
      <c r="D1735" t="inlineStr" s="4">
        <is>
          <t>奶茶/咖啡</t>
        </is>
      </c>
      <c r="E1735" s="5"/>
      <c r="F1735" s="6"/>
      <c r="G1735" s="6"/>
      <c r="H1735" s="6">
        <f>IF(AND(F1735="",G1735=""),"",G1735-F1735)</f>
      </c>
      <c r="I1735" s="4"/>
      <c r="J1735" s="5"/>
    </row>
    <row r="1736" ht="21" customHeight="1">
      <c r="A1736" s="3">
        <v>46281</v>
      </c>
      <c r="B1736" t="inlineStr" s="4">
        <is>
          <t>星期三</t>
        </is>
      </c>
      <c r="C1736" t="inlineStr" s="4">
        <is>
          <t>其他</t>
        </is>
      </c>
      <c r="D1736" t="inlineStr" s="4">
        <is>
          <t>其他</t>
        </is>
      </c>
      <c r="E1736" s="5"/>
      <c r="F1736" s="6"/>
      <c r="G1736" s="6"/>
      <c r="H1736" s="6">
        <f>IF(AND(F1736="",G1736=""),"",G1736-F1736)</f>
      </c>
      <c r="I1736" s="4"/>
      <c r="J1736" s="5"/>
    </row>
    <row r="1737" ht="21" customHeight="1">
      <c r="A1737" s="3">
        <v>46281</v>
      </c>
      <c r="B1737" t="inlineStr" s="4">
        <is>
          <t>星期三</t>
        </is>
      </c>
      <c r="C1737" t="inlineStr" s="4">
        <is>
          <t>其他</t>
        </is>
      </c>
      <c r="D1737" t="inlineStr" s="4">
        <is>
          <t>其他</t>
        </is>
      </c>
      <c r="E1737" s="5"/>
      <c r="F1737" s="6"/>
      <c r="G1737" s="6"/>
      <c r="H1737" s="6">
        <f>IF(AND(F1737="",G1737=""),"",G1737-F1737)</f>
      </c>
      <c r="I1737" s="4"/>
      <c r="J1737" s="5"/>
    </row>
    <row r="1738" ht="23" customHeight="1">
      <c r="A1738" t="inlineStr" s="7">
        <is>
          <t>本周小计</t>
        </is>
      </c>
      <c r="B1738" s="7"/>
      <c r="C1738" s="7"/>
      <c r="D1738" s="7"/>
      <c r="E1738" s="7"/>
      <c r="F1738" s="8">
        <f>SUMIFS($F:$F,$A:$A,"&gt;="&amp;DATE(2026,9,10),$A:$A,"&lt;="&amp;DATE(2026,9,16))</f>
      </c>
      <c r="G1738" s="8">
        <f>SUMIFS($G:$G,$A:$A,"&gt;="&amp;DATE(2026,9,10),$A:$A,"&lt;="&amp;DATE(2026,9,16))</f>
      </c>
      <c r="H1738" s="8">
        <f>G1738-F1738</f>
      </c>
      <c r="I1738" s="7"/>
      <c r="J1738" s="7"/>
    </row>
    <row r="1739" ht="18" customHeight="1">
      <c r="A1739" s="9"/>
      <c r="B1739" s="9"/>
      <c r="C1739" s="9"/>
      <c r="D1739" s="9"/>
      <c r="E1739" s="9"/>
      <c r="F1739" s="9"/>
      <c r="G1739" s="9"/>
      <c r="H1739" s="9"/>
      <c r="I1739" s="9"/>
      <c r="J1739" s="9"/>
    </row>
    <row r="1740" ht="18" customHeight="1">
      <c r="A1740" s="9"/>
      <c r="B1740" s="9"/>
      <c r="C1740" s="9"/>
      <c r="D1740" s="9"/>
      <c r="E1740" s="9"/>
      <c r="F1740" s="9"/>
      <c r="G1740" s="9"/>
      <c r="H1740" s="9"/>
      <c r="I1740" s="9"/>
      <c r="J1740" s="9"/>
    </row>
    <row r="1741" ht="26" customHeight="1">
      <c r="A1741" t="inlineStr" s="2">
        <is>
          <t>2026年9月｜第三周（9月17日 - 9月23日）</t>
        </is>
      </c>
      <c r="B1741" s="2"/>
      <c r="C1741" s="2"/>
      <c r="D1741" s="2"/>
      <c r="E1741" s="2"/>
      <c r="F1741" s="2"/>
      <c r="G1741" s="2"/>
      <c r="H1741" s="2"/>
      <c r="I1741" s="2"/>
      <c r="J1741" s="2"/>
    </row>
    <row r="1742" ht="22" customHeight="1">
      <c r="A1742" t="inlineStr" s="1">
        <is>
          <t>日期</t>
        </is>
      </c>
      <c r="B1742" t="inlineStr" s="1">
        <is>
          <t>星期</t>
        </is>
      </c>
      <c r="C1742" t="inlineStr" s="1">
        <is>
          <t>分类</t>
        </is>
      </c>
      <c r="D1742" t="inlineStr" s="1">
        <is>
          <t>事项</t>
        </is>
      </c>
      <c r="E1742" t="inlineStr" s="1">
        <is>
          <t>详情</t>
        </is>
      </c>
      <c r="F1742" t="inlineStr" s="1">
        <is>
          <t>支出金额</t>
        </is>
      </c>
      <c r="G1742" t="inlineStr" s="1">
        <is>
          <t>收入金额</t>
        </is>
      </c>
      <c r="H1742" t="inlineStr" s="1">
        <is>
          <t>当笔净额</t>
        </is>
      </c>
      <c r="I1742" t="inlineStr" s="1">
        <is>
          <t>支付方式</t>
        </is>
      </c>
      <c r="J1742" t="inlineStr" s="1">
        <is>
          <t>备注</t>
        </is>
      </c>
    </row>
    <row r="1743" ht="21" customHeight="1">
      <c r="A1743" s="3">
        <v>46282</v>
      </c>
      <c r="B1743" t="inlineStr" s="4">
        <is>
          <t>星期四</t>
        </is>
      </c>
      <c r="C1743" t="inlineStr" s="4">
        <is>
          <t>餐饮</t>
        </is>
      </c>
      <c r="D1743" t="inlineStr" s="4">
        <is>
          <t>早餐</t>
        </is>
      </c>
      <c r="E1743" s="5"/>
      <c r="F1743" s="6"/>
      <c r="G1743" s="6"/>
      <c r="H1743" s="6">
        <f>IF(AND(F1743="",G1743=""),"",G1743-F1743)</f>
      </c>
      <c r="I1743" s="4"/>
      <c r="J1743" s="5"/>
    </row>
    <row r="1744" ht="21" customHeight="1">
      <c r="A1744" s="3">
        <v>46282</v>
      </c>
      <c r="B1744" t="inlineStr" s="4">
        <is>
          <t>星期四</t>
        </is>
      </c>
      <c r="C1744" t="inlineStr" s="4">
        <is>
          <t>餐饮</t>
        </is>
      </c>
      <c r="D1744" t="inlineStr" s="4">
        <is>
          <t>中餐</t>
        </is>
      </c>
      <c r="E1744" s="5"/>
      <c r="F1744" s="6"/>
      <c r="G1744" s="6"/>
      <c r="H1744" s="6">
        <f>IF(AND(F1744="",G1744=""),"",G1744-F1744)</f>
      </c>
      <c r="I1744" s="4"/>
      <c r="J1744" s="5"/>
    </row>
    <row r="1745" ht="21" customHeight="1">
      <c r="A1745" s="3">
        <v>46282</v>
      </c>
      <c r="B1745" t="inlineStr" s="4">
        <is>
          <t>星期四</t>
        </is>
      </c>
      <c r="C1745" t="inlineStr" s="4">
        <is>
          <t>餐饮</t>
        </is>
      </c>
      <c r="D1745" t="inlineStr" s="4">
        <is>
          <t>晚餐</t>
        </is>
      </c>
      <c r="E1745" s="5"/>
      <c r="F1745" s="6"/>
      <c r="G1745" s="6"/>
      <c r="H1745" s="6">
        <f>IF(AND(F1745="",G1745=""),"",G1745-F1745)</f>
      </c>
      <c r="I1745" s="4"/>
      <c r="J1745" s="5"/>
    </row>
    <row r="1746" ht="21" customHeight="1">
      <c r="A1746" s="3">
        <v>46282</v>
      </c>
      <c r="B1746" t="inlineStr" s="4">
        <is>
          <t>星期四</t>
        </is>
      </c>
      <c r="C1746" t="inlineStr" s="4">
        <is>
          <t>奶茶/咖啡</t>
        </is>
      </c>
      <c r="D1746" t="inlineStr" s="4">
        <is>
          <t>奶茶/咖啡</t>
        </is>
      </c>
      <c r="E1746" s="5"/>
      <c r="F1746" s="6"/>
      <c r="G1746" s="6"/>
      <c r="H1746" s="6">
        <f>IF(AND(F1746="",G1746=""),"",G1746-F1746)</f>
      </c>
      <c r="I1746" s="4"/>
      <c r="J1746" s="5"/>
    </row>
    <row r="1747" ht="21" customHeight="1">
      <c r="A1747" s="3">
        <v>46282</v>
      </c>
      <c r="B1747" t="inlineStr" s="4">
        <is>
          <t>星期四</t>
        </is>
      </c>
      <c r="C1747" t="inlineStr" s="4">
        <is>
          <t>其他</t>
        </is>
      </c>
      <c r="D1747" t="inlineStr" s="4">
        <is>
          <t>其他</t>
        </is>
      </c>
      <c r="E1747" s="5"/>
      <c r="F1747" s="6"/>
      <c r="G1747" s="6"/>
      <c r="H1747" s="6">
        <f>IF(AND(F1747="",G1747=""),"",G1747-F1747)</f>
      </c>
      <c r="I1747" s="4"/>
      <c r="J1747" s="5"/>
    </row>
    <row r="1748" ht="21" customHeight="1">
      <c r="A1748" s="3">
        <v>46282</v>
      </c>
      <c r="B1748" t="inlineStr" s="4">
        <is>
          <t>星期四</t>
        </is>
      </c>
      <c r="C1748" t="inlineStr" s="4">
        <is>
          <t>其他</t>
        </is>
      </c>
      <c r="D1748" t="inlineStr" s="4">
        <is>
          <t>其他</t>
        </is>
      </c>
      <c r="E1748" s="5"/>
      <c r="F1748" s="6"/>
      <c r="G1748" s="6"/>
      <c r="H1748" s="6">
        <f>IF(AND(F1748="",G1748=""),"",G1748-F1748)</f>
      </c>
      <c r="I1748" s="4"/>
      <c r="J1748" s="5"/>
    </row>
    <row r="1749" ht="21" customHeight="1">
      <c r="A1749" s="3">
        <v>46283</v>
      </c>
      <c r="B1749" t="inlineStr" s="4">
        <is>
          <t>星期五</t>
        </is>
      </c>
      <c r="C1749" t="inlineStr" s="4">
        <is>
          <t>餐饮</t>
        </is>
      </c>
      <c r="D1749" t="inlineStr" s="4">
        <is>
          <t>早餐</t>
        </is>
      </c>
      <c r="E1749" s="5"/>
      <c r="F1749" s="6"/>
      <c r="G1749" s="6"/>
      <c r="H1749" s="6">
        <f>IF(AND(F1749="",G1749=""),"",G1749-F1749)</f>
      </c>
      <c r="I1749" s="4"/>
      <c r="J1749" s="5"/>
    </row>
    <row r="1750" ht="21" customHeight="1">
      <c r="A1750" s="3">
        <v>46283</v>
      </c>
      <c r="B1750" t="inlineStr" s="4">
        <is>
          <t>星期五</t>
        </is>
      </c>
      <c r="C1750" t="inlineStr" s="4">
        <is>
          <t>餐饮</t>
        </is>
      </c>
      <c r="D1750" t="inlineStr" s="4">
        <is>
          <t>中餐</t>
        </is>
      </c>
      <c r="E1750" s="5"/>
      <c r="F1750" s="6"/>
      <c r="G1750" s="6"/>
      <c r="H1750" s="6">
        <f>IF(AND(F1750="",G1750=""),"",G1750-F1750)</f>
      </c>
      <c r="I1750" s="4"/>
      <c r="J1750" s="5"/>
    </row>
    <row r="1751" ht="21" customHeight="1">
      <c r="A1751" s="3">
        <v>46283</v>
      </c>
      <c r="B1751" t="inlineStr" s="4">
        <is>
          <t>星期五</t>
        </is>
      </c>
      <c r="C1751" t="inlineStr" s="4">
        <is>
          <t>餐饮</t>
        </is>
      </c>
      <c r="D1751" t="inlineStr" s="4">
        <is>
          <t>晚餐</t>
        </is>
      </c>
      <c r="E1751" s="5"/>
      <c r="F1751" s="6"/>
      <c r="G1751" s="6"/>
      <c r="H1751" s="6">
        <f>IF(AND(F1751="",G1751=""),"",G1751-F1751)</f>
      </c>
      <c r="I1751" s="4"/>
      <c r="J1751" s="5"/>
    </row>
    <row r="1752" ht="21" customHeight="1">
      <c r="A1752" s="3">
        <v>46283</v>
      </c>
      <c r="B1752" t="inlineStr" s="4">
        <is>
          <t>星期五</t>
        </is>
      </c>
      <c r="C1752" t="inlineStr" s="4">
        <is>
          <t>奶茶/咖啡</t>
        </is>
      </c>
      <c r="D1752" t="inlineStr" s="4">
        <is>
          <t>奶茶/咖啡</t>
        </is>
      </c>
      <c r="E1752" s="5"/>
      <c r="F1752" s="6"/>
      <c r="G1752" s="6"/>
      <c r="H1752" s="6">
        <f>IF(AND(F1752="",G1752=""),"",G1752-F1752)</f>
      </c>
      <c r="I1752" s="4"/>
      <c r="J1752" s="5"/>
    </row>
    <row r="1753" ht="21" customHeight="1">
      <c r="A1753" s="3">
        <v>46283</v>
      </c>
      <c r="B1753" t="inlineStr" s="4">
        <is>
          <t>星期五</t>
        </is>
      </c>
      <c r="C1753" t="inlineStr" s="4">
        <is>
          <t>其他</t>
        </is>
      </c>
      <c r="D1753" t="inlineStr" s="4">
        <is>
          <t>其他</t>
        </is>
      </c>
      <c r="E1753" s="5"/>
      <c r="F1753" s="6"/>
      <c r="G1753" s="6"/>
      <c r="H1753" s="6">
        <f>IF(AND(F1753="",G1753=""),"",G1753-F1753)</f>
      </c>
      <c r="I1753" s="4"/>
      <c r="J1753" s="5"/>
    </row>
    <row r="1754" ht="21" customHeight="1">
      <c r="A1754" s="3">
        <v>46283</v>
      </c>
      <c r="B1754" t="inlineStr" s="4">
        <is>
          <t>星期五</t>
        </is>
      </c>
      <c r="C1754" t="inlineStr" s="4">
        <is>
          <t>其他</t>
        </is>
      </c>
      <c r="D1754" t="inlineStr" s="4">
        <is>
          <t>其他</t>
        </is>
      </c>
      <c r="E1754" s="5"/>
      <c r="F1754" s="6"/>
      <c r="G1754" s="6"/>
      <c r="H1754" s="6">
        <f>IF(AND(F1754="",G1754=""),"",G1754-F1754)</f>
      </c>
      <c r="I1754" s="4"/>
      <c r="J1754" s="5"/>
    </row>
    <row r="1755" ht="21" customHeight="1">
      <c r="A1755" s="3">
        <v>46284</v>
      </c>
      <c r="B1755" t="inlineStr" s="4">
        <is>
          <t>星期六</t>
        </is>
      </c>
      <c r="C1755" t="inlineStr" s="4">
        <is>
          <t>餐饮</t>
        </is>
      </c>
      <c r="D1755" t="inlineStr" s="4">
        <is>
          <t>早餐</t>
        </is>
      </c>
      <c r="E1755" s="5"/>
      <c r="F1755" s="6"/>
      <c r="G1755" s="6"/>
      <c r="H1755" s="6">
        <f>IF(AND(F1755="",G1755=""),"",G1755-F1755)</f>
      </c>
      <c r="I1755" s="4"/>
      <c r="J1755" s="5"/>
    </row>
    <row r="1756" ht="21" customHeight="1">
      <c r="A1756" s="3">
        <v>46284</v>
      </c>
      <c r="B1756" t="inlineStr" s="4">
        <is>
          <t>星期六</t>
        </is>
      </c>
      <c r="C1756" t="inlineStr" s="4">
        <is>
          <t>餐饮</t>
        </is>
      </c>
      <c r="D1756" t="inlineStr" s="4">
        <is>
          <t>中餐</t>
        </is>
      </c>
      <c r="E1756" s="5"/>
      <c r="F1756" s="6"/>
      <c r="G1756" s="6"/>
      <c r="H1756" s="6">
        <f>IF(AND(F1756="",G1756=""),"",G1756-F1756)</f>
      </c>
      <c r="I1756" s="4"/>
      <c r="J1756" s="5"/>
    </row>
    <row r="1757" ht="21" customHeight="1">
      <c r="A1757" s="3">
        <v>46284</v>
      </c>
      <c r="B1757" t="inlineStr" s="4">
        <is>
          <t>星期六</t>
        </is>
      </c>
      <c r="C1757" t="inlineStr" s="4">
        <is>
          <t>餐饮</t>
        </is>
      </c>
      <c r="D1757" t="inlineStr" s="4">
        <is>
          <t>晚餐</t>
        </is>
      </c>
      <c r="E1757" s="5"/>
      <c r="F1757" s="6"/>
      <c r="G1757" s="6"/>
      <c r="H1757" s="6">
        <f>IF(AND(F1757="",G1757=""),"",G1757-F1757)</f>
      </c>
      <c r="I1757" s="4"/>
      <c r="J1757" s="5"/>
    </row>
    <row r="1758" ht="21" customHeight="1">
      <c r="A1758" s="3">
        <v>46284</v>
      </c>
      <c r="B1758" t="inlineStr" s="4">
        <is>
          <t>星期六</t>
        </is>
      </c>
      <c r="C1758" t="inlineStr" s="4">
        <is>
          <t>奶茶/咖啡</t>
        </is>
      </c>
      <c r="D1758" t="inlineStr" s="4">
        <is>
          <t>奶茶/咖啡</t>
        </is>
      </c>
      <c r="E1758" s="5"/>
      <c r="F1758" s="6"/>
      <c r="G1758" s="6"/>
      <c r="H1758" s="6">
        <f>IF(AND(F1758="",G1758=""),"",G1758-F1758)</f>
      </c>
      <c r="I1758" s="4"/>
      <c r="J1758" s="5"/>
    </row>
    <row r="1759" ht="21" customHeight="1">
      <c r="A1759" s="3">
        <v>46284</v>
      </c>
      <c r="B1759" t="inlineStr" s="4">
        <is>
          <t>星期六</t>
        </is>
      </c>
      <c r="C1759" t="inlineStr" s="4">
        <is>
          <t>其他</t>
        </is>
      </c>
      <c r="D1759" t="inlineStr" s="4">
        <is>
          <t>其他</t>
        </is>
      </c>
      <c r="E1759" s="5"/>
      <c r="F1759" s="6"/>
      <c r="G1759" s="6"/>
      <c r="H1759" s="6">
        <f>IF(AND(F1759="",G1759=""),"",G1759-F1759)</f>
      </c>
      <c r="I1759" s="4"/>
      <c r="J1759" s="5"/>
    </row>
    <row r="1760" ht="21" customHeight="1">
      <c r="A1760" s="3">
        <v>46284</v>
      </c>
      <c r="B1760" t="inlineStr" s="4">
        <is>
          <t>星期六</t>
        </is>
      </c>
      <c r="C1760" t="inlineStr" s="4">
        <is>
          <t>其他</t>
        </is>
      </c>
      <c r="D1760" t="inlineStr" s="4">
        <is>
          <t>其他</t>
        </is>
      </c>
      <c r="E1760" s="5"/>
      <c r="F1760" s="6"/>
      <c r="G1760" s="6"/>
      <c r="H1760" s="6">
        <f>IF(AND(F1760="",G1760=""),"",G1760-F1760)</f>
      </c>
      <c r="I1760" s="4"/>
      <c r="J1760" s="5"/>
    </row>
    <row r="1761" ht="21" customHeight="1">
      <c r="A1761" s="3">
        <v>46285</v>
      </c>
      <c r="B1761" t="inlineStr" s="4">
        <is>
          <t>星期日</t>
        </is>
      </c>
      <c r="C1761" t="inlineStr" s="4">
        <is>
          <t>餐饮</t>
        </is>
      </c>
      <c r="D1761" t="inlineStr" s="4">
        <is>
          <t>早餐</t>
        </is>
      </c>
      <c r="E1761" s="5"/>
      <c r="F1761" s="6"/>
      <c r="G1761" s="6"/>
      <c r="H1761" s="6">
        <f>IF(AND(F1761="",G1761=""),"",G1761-F1761)</f>
      </c>
      <c r="I1761" s="4"/>
      <c r="J1761" s="5"/>
    </row>
    <row r="1762" ht="21" customHeight="1">
      <c r="A1762" s="3">
        <v>46285</v>
      </c>
      <c r="B1762" t="inlineStr" s="4">
        <is>
          <t>星期日</t>
        </is>
      </c>
      <c r="C1762" t="inlineStr" s="4">
        <is>
          <t>餐饮</t>
        </is>
      </c>
      <c r="D1762" t="inlineStr" s="4">
        <is>
          <t>中餐</t>
        </is>
      </c>
      <c r="E1762" s="5"/>
      <c r="F1762" s="6"/>
      <c r="G1762" s="6"/>
      <c r="H1762" s="6">
        <f>IF(AND(F1762="",G1762=""),"",G1762-F1762)</f>
      </c>
      <c r="I1762" s="4"/>
      <c r="J1762" s="5"/>
    </row>
    <row r="1763" ht="21" customHeight="1">
      <c r="A1763" s="3">
        <v>46285</v>
      </c>
      <c r="B1763" t="inlineStr" s="4">
        <is>
          <t>星期日</t>
        </is>
      </c>
      <c r="C1763" t="inlineStr" s="4">
        <is>
          <t>餐饮</t>
        </is>
      </c>
      <c r="D1763" t="inlineStr" s="4">
        <is>
          <t>晚餐</t>
        </is>
      </c>
      <c r="E1763" s="5"/>
      <c r="F1763" s="6"/>
      <c r="G1763" s="6"/>
      <c r="H1763" s="6">
        <f>IF(AND(F1763="",G1763=""),"",G1763-F1763)</f>
      </c>
      <c r="I1763" s="4"/>
      <c r="J1763" s="5"/>
    </row>
    <row r="1764" ht="21" customHeight="1">
      <c r="A1764" s="3">
        <v>46285</v>
      </c>
      <c r="B1764" t="inlineStr" s="4">
        <is>
          <t>星期日</t>
        </is>
      </c>
      <c r="C1764" t="inlineStr" s="4">
        <is>
          <t>奶茶/咖啡</t>
        </is>
      </c>
      <c r="D1764" t="inlineStr" s="4">
        <is>
          <t>奶茶/咖啡</t>
        </is>
      </c>
      <c r="E1764" s="5"/>
      <c r="F1764" s="6"/>
      <c r="G1764" s="6"/>
      <c r="H1764" s="6">
        <f>IF(AND(F1764="",G1764=""),"",G1764-F1764)</f>
      </c>
      <c r="I1764" s="4"/>
      <c r="J1764" s="5"/>
    </row>
    <row r="1765" ht="21" customHeight="1">
      <c r="A1765" s="3">
        <v>46285</v>
      </c>
      <c r="B1765" t="inlineStr" s="4">
        <is>
          <t>星期日</t>
        </is>
      </c>
      <c r="C1765" t="inlineStr" s="4">
        <is>
          <t>其他</t>
        </is>
      </c>
      <c r="D1765" t="inlineStr" s="4">
        <is>
          <t>其他</t>
        </is>
      </c>
      <c r="E1765" s="5"/>
      <c r="F1765" s="6"/>
      <c r="G1765" s="6"/>
      <c r="H1765" s="6">
        <f>IF(AND(F1765="",G1765=""),"",G1765-F1765)</f>
      </c>
      <c r="I1765" s="4"/>
      <c r="J1765" s="5"/>
    </row>
    <row r="1766" ht="21" customHeight="1">
      <c r="A1766" s="3">
        <v>46285</v>
      </c>
      <c r="B1766" t="inlineStr" s="4">
        <is>
          <t>星期日</t>
        </is>
      </c>
      <c r="C1766" t="inlineStr" s="4">
        <is>
          <t>其他</t>
        </is>
      </c>
      <c r="D1766" t="inlineStr" s="4">
        <is>
          <t>其他</t>
        </is>
      </c>
      <c r="E1766" s="5"/>
      <c r="F1766" s="6"/>
      <c r="G1766" s="6"/>
      <c r="H1766" s="6">
        <f>IF(AND(F1766="",G1766=""),"",G1766-F1766)</f>
      </c>
      <c r="I1766" s="4"/>
      <c r="J1766" s="5"/>
    </row>
    <row r="1767" ht="21" customHeight="1">
      <c r="A1767" s="3">
        <v>46286</v>
      </c>
      <c r="B1767" t="inlineStr" s="4">
        <is>
          <t>星期一</t>
        </is>
      </c>
      <c r="C1767" t="inlineStr" s="4">
        <is>
          <t>餐饮</t>
        </is>
      </c>
      <c r="D1767" t="inlineStr" s="4">
        <is>
          <t>早餐</t>
        </is>
      </c>
      <c r="E1767" s="5"/>
      <c r="F1767" s="6"/>
      <c r="G1767" s="6"/>
      <c r="H1767" s="6">
        <f>IF(AND(F1767="",G1767=""),"",G1767-F1767)</f>
      </c>
      <c r="I1767" s="4"/>
      <c r="J1767" s="5"/>
    </row>
    <row r="1768" ht="21" customHeight="1">
      <c r="A1768" s="3">
        <v>46286</v>
      </c>
      <c r="B1768" t="inlineStr" s="4">
        <is>
          <t>星期一</t>
        </is>
      </c>
      <c r="C1768" t="inlineStr" s="4">
        <is>
          <t>餐饮</t>
        </is>
      </c>
      <c r="D1768" t="inlineStr" s="4">
        <is>
          <t>中餐</t>
        </is>
      </c>
      <c r="E1768" s="5"/>
      <c r="F1768" s="6"/>
      <c r="G1768" s="6"/>
      <c r="H1768" s="6">
        <f>IF(AND(F1768="",G1768=""),"",G1768-F1768)</f>
      </c>
      <c r="I1768" s="4"/>
      <c r="J1768" s="5"/>
    </row>
    <row r="1769" ht="21" customHeight="1">
      <c r="A1769" s="3">
        <v>46286</v>
      </c>
      <c r="B1769" t="inlineStr" s="4">
        <is>
          <t>星期一</t>
        </is>
      </c>
      <c r="C1769" t="inlineStr" s="4">
        <is>
          <t>餐饮</t>
        </is>
      </c>
      <c r="D1769" t="inlineStr" s="4">
        <is>
          <t>晚餐</t>
        </is>
      </c>
      <c r="E1769" s="5"/>
      <c r="F1769" s="6"/>
      <c r="G1769" s="6"/>
      <c r="H1769" s="6">
        <f>IF(AND(F1769="",G1769=""),"",G1769-F1769)</f>
      </c>
      <c r="I1769" s="4"/>
      <c r="J1769" s="5"/>
    </row>
    <row r="1770" ht="21" customHeight="1">
      <c r="A1770" s="3">
        <v>46286</v>
      </c>
      <c r="B1770" t="inlineStr" s="4">
        <is>
          <t>星期一</t>
        </is>
      </c>
      <c r="C1770" t="inlineStr" s="4">
        <is>
          <t>奶茶/咖啡</t>
        </is>
      </c>
      <c r="D1770" t="inlineStr" s="4">
        <is>
          <t>奶茶/咖啡</t>
        </is>
      </c>
      <c r="E1770" s="5"/>
      <c r="F1770" s="6"/>
      <c r="G1770" s="6"/>
      <c r="H1770" s="6">
        <f>IF(AND(F1770="",G1770=""),"",G1770-F1770)</f>
      </c>
      <c r="I1770" s="4"/>
      <c r="J1770" s="5"/>
    </row>
    <row r="1771" ht="21" customHeight="1">
      <c r="A1771" s="3">
        <v>46286</v>
      </c>
      <c r="B1771" t="inlineStr" s="4">
        <is>
          <t>星期一</t>
        </is>
      </c>
      <c r="C1771" t="inlineStr" s="4">
        <is>
          <t>其他</t>
        </is>
      </c>
      <c r="D1771" t="inlineStr" s="4">
        <is>
          <t>其他</t>
        </is>
      </c>
      <c r="E1771" s="5"/>
      <c r="F1771" s="6"/>
      <c r="G1771" s="6"/>
      <c r="H1771" s="6">
        <f>IF(AND(F1771="",G1771=""),"",G1771-F1771)</f>
      </c>
      <c r="I1771" s="4"/>
      <c r="J1771" s="5"/>
    </row>
    <row r="1772" ht="21" customHeight="1">
      <c r="A1772" s="3">
        <v>46286</v>
      </c>
      <c r="B1772" t="inlineStr" s="4">
        <is>
          <t>星期一</t>
        </is>
      </c>
      <c r="C1772" t="inlineStr" s="4">
        <is>
          <t>其他</t>
        </is>
      </c>
      <c r="D1772" t="inlineStr" s="4">
        <is>
          <t>其他</t>
        </is>
      </c>
      <c r="E1772" s="5"/>
      <c r="F1772" s="6"/>
      <c r="G1772" s="6"/>
      <c r="H1772" s="6">
        <f>IF(AND(F1772="",G1772=""),"",G1772-F1772)</f>
      </c>
      <c r="I1772" s="4"/>
      <c r="J1772" s="5"/>
    </row>
    <row r="1773" ht="21" customHeight="1">
      <c r="A1773" s="3">
        <v>46287</v>
      </c>
      <c r="B1773" t="inlineStr" s="4">
        <is>
          <t>星期二</t>
        </is>
      </c>
      <c r="C1773" t="inlineStr" s="4">
        <is>
          <t>餐饮</t>
        </is>
      </c>
      <c r="D1773" t="inlineStr" s="4">
        <is>
          <t>早餐</t>
        </is>
      </c>
      <c r="E1773" s="5"/>
      <c r="F1773" s="6"/>
      <c r="G1773" s="6"/>
      <c r="H1773" s="6">
        <f>IF(AND(F1773="",G1773=""),"",G1773-F1773)</f>
      </c>
      <c r="I1773" s="4"/>
      <c r="J1773" s="5"/>
    </row>
    <row r="1774" ht="21" customHeight="1">
      <c r="A1774" s="3">
        <v>46287</v>
      </c>
      <c r="B1774" t="inlineStr" s="4">
        <is>
          <t>星期二</t>
        </is>
      </c>
      <c r="C1774" t="inlineStr" s="4">
        <is>
          <t>餐饮</t>
        </is>
      </c>
      <c r="D1774" t="inlineStr" s="4">
        <is>
          <t>中餐</t>
        </is>
      </c>
      <c r="E1774" s="5"/>
      <c r="F1774" s="6"/>
      <c r="G1774" s="6"/>
      <c r="H1774" s="6">
        <f>IF(AND(F1774="",G1774=""),"",G1774-F1774)</f>
      </c>
      <c r="I1774" s="4"/>
      <c r="J1774" s="5"/>
    </row>
    <row r="1775" ht="21" customHeight="1">
      <c r="A1775" s="3">
        <v>46287</v>
      </c>
      <c r="B1775" t="inlineStr" s="4">
        <is>
          <t>星期二</t>
        </is>
      </c>
      <c r="C1775" t="inlineStr" s="4">
        <is>
          <t>餐饮</t>
        </is>
      </c>
      <c r="D1775" t="inlineStr" s="4">
        <is>
          <t>晚餐</t>
        </is>
      </c>
      <c r="E1775" s="5"/>
      <c r="F1775" s="6"/>
      <c r="G1775" s="6"/>
      <c r="H1775" s="6">
        <f>IF(AND(F1775="",G1775=""),"",G1775-F1775)</f>
      </c>
      <c r="I1775" s="4"/>
      <c r="J1775" s="5"/>
    </row>
    <row r="1776" ht="21" customHeight="1">
      <c r="A1776" s="3">
        <v>46287</v>
      </c>
      <c r="B1776" t="inlineStr" s="4">
        <is>
          <t>星期二</t>
        </is>
      </c>
      <c r="C1776" t="inlineStr" s="4">
        <is>
          <t>奶茶/咖啡</t>
        </is>
      </c>
      <c r="D1776" t="inlineStr" s="4">
        <is>
          <t>奶茶/咖啡</t>
        </is>
      </c>
      <c r="E1776" s="5"/>
      <c r="F1776" s="6"/>
      <c r="G1776" s="6"/>
      <c r="H1776" s="6">
        <f>IF(AND(F1776="",G1776=""),"",G1776-F1776)</f>
      </c>
      <c r="I1776" s="4"/>
      <c r="J1776" s="5"/>
    </row>
    <row r="1777" ht="21" customHeight="1">
      <c r="A1777" s="3">
        <v>46287</v>
      </c>
      <c r="B1777" t="inlineStr" s="4">
        <is>
          <t>星期二</t>
        </is>
      </c>
      <c r="C1777" t="inlineStr" s="4">
        <is>
          <t>其他</t>
        </is>
      </c>
      <c r="D1777" t="inlineStr" s="4">
        <is>
          <t>其他</t>
        </is>
      </c>
      <c r="E1777" s="5"/>
      <c r="F1777" s="6"/>
      <c r="G1777" s="6"/>
      <c r="H1777" s="6">
        <f>IF(AND(F1777="",G1777=""),"",G1777-F1777)</f>
      </c>
      <c r="I1777" s="4"/>
      <c r="J1777" s="5"/>
    </row>
    <row r="1778" ht="21" customHeight="1">
      <c r="A1778" s="3">
        <v>46287</v>
      </c>
      <c r="B1778" t="inlineStr" s="4">
        <is>
          <t>星期二</t>
        </is>
      </c>
      <c r="C1778" t="inlineStr" s="4">
        <is>
          <t>其他</t>
        </is>
      </c>
      <c r="D1778" t="inlineStr" s="4">
        <is>
          <t>其他</t>
        </is>
      </c>
      <c r="E1778" s="5"/>
      <c r="F1778" s="6"/>
      <c r="G1778" s="6"/>
      <c r="H1778" s="6">
        <f>IF(AND(F1778="",G1778=""),"",G1778-F1778)</f>
      </c>
      <c r="I1778" s="4"/>
      <c r="J1778" s="5"/>
    </row>
    <row r="1779" ht="21" customHeight="1">
      <c r="A1779" s="3">
        <v>46288</v>
      </c>
      <c r="B1779" t="inlineStr" s="4">
        <is>
          <t>星期三</t>
        </is>
      </c>
      <c r="C1779" t="inlineStr" s="4">
        <is>
          <t>餐饮</t>
        </is>
      </c>
      <c r="D1779" t="inlineStr" s="4">
        <is>
          <t>早餐</t>
        </is>
      </c>
      <c r="E1779" s="5"/>
      <c r="F1779" s="6"/>
      <c r="G1779" s="6"/>
      <c r="H1779" s="6">
        <f>IF(AND(F1779="",G1779=""),"",G1779-F1779)</f>
      </c>
      <c r="I1779" s="4"/>
      <c r="J1779" s="5"/>
    </row>
    <row r="1780" ht="21" customHeight="1">
      <c r="A1780" s="3">
        <v>46288</v>
      </c>
      <c r="B1780" t="inlineStr" s="4">
        <is>
          <t>星期三</t>
        </is>
      </c>
      <c r="C1780" t="inlineStr" s="4">
        <is>
          <t>餐饮</t>
        </is>
      </c>
      <c r="D1780" t="inlineStr" s="4">
        <is>
          <t>中餐</t>
        </is>
      </c>
      <c r="E1780" s="5"/>
      <c r="F1780" s="6"/>
      <c r="G1780" s="6"/>
      <c r="H1780" s="6">
        <f>IF(AND(F1780="",G1780=""),"",G1780-F1780)</f>
      </c>
      <c r="I1780" s="4"/>
      <c r="J1780" s="5"/>
    </row>
    <row r="1781" ht="21" customHeight="1">
      <c r="A1781" s="3">
        <v>46288</v>
      </c>
      <c r="B1781" t="inlineStr" s="4">
        <is>
          <t>星期三</t>
        </is>
      </c>
      <c r="C1781" t="inlineStr" s="4">
        <is>
          <t>餐饮</t>
        </is>
      </c>
      <c r="D1781" t="inlineStr" s="4">
        <is>
          <t>晚餐</t>
        </is>
      </c>
      <c r="E1781" s="5"/>
      <c r="F1781" s="6"/>
      <c r="G1781" s="6"/>
      <c r="H1781" s="6">
        <f>IF(AND(F1781="",G1781=""),"",G1781-F1781)</f>
      </c>
      <c r="I1781" s="4"/>
      <c r="J1781" s="5"/>
    </row>
    <row r="1782" ht="21" customHeight="1">
      <c r="A1782" s="3">
        <v>46288</v>
      </c>
      <c r="B1782" t="inlineStr" s="4">
        <is>
          <t>星期三</t>
        </is>
      </c>
      <c r="C1782" t="inlineStr" s="4">
        <is>
          <t>奶茶/咖啡</t>
        </is>
      </c>
      <c r="D1782" t="inlineStr" s="4">
        <is>
          <t>奶茶/咖啡</t>
        </is>
      </c>
      <c r="E1782" s="5"/>
      <c r="F1782" s="6"/>
      <c r="G1782" s="6"/>
      <c r="H1782" s="6">
        <f>IF(AND(F1782="",G1782=""),"",G1782-F1782)</f>
      </c>
      <c r="I1782" s="4"/>
      <c r="J1782" s="5"/>
    </row>
    <row r="1783" ht="21" customHeight="1">
      <c r="A1783" s="3">
        <v>46288</v>
      </c>
      <c r="B1783" t="inlineStr" s="4">
        <is>
          <t>星期三</t>
        </is>
      </c>
      <c r="C1783" t="inlineStr" s="4">
        <is>
          <t>其他</t>
        </is>
      </c>
      <c r="D1783" t="inlineStr" s="4">
        <is>
          <t>其他</t>
        </is>
      </c>
      <c r="E1783" s="5"/>
      <c r="F1783" s="6"/>
      <c r="G1783" s="6"/>
      <c r="H1783" s="6">
        <f>IF(AND(F1783="",G1783=""),"",G1783-F1783)</f>
      </c>
      <c r="I1783" s="4"/>
      <c r="J1783" s="5"/>
    </row>
    <row r="1784" ht="21" customHeight="1">
      <c r="A1784" s="3">
        <v>46288</v>
      </c>
      <c r="B1784" t="inlineStr" s="4">
        <is>
          <t>星期三</t>
        </is>
      </c>
      <c r="C1784" t="inlineStr" s="4">
        <is>
          <t>其他</t>
        </is>
      </c>
      <c r="D1784" t="inlineStr" s="4">
        <is>
          <t>其他</t>
        </is>
      </c>
      <c r="E1784" s="5"/>
      <c r="F1784" s="6"/>
      <c r="G1784" s="6"/>
      <c r="H1784" s="6">
        <f>IF(AND(F1784="",G1784=""),"",G1784-F1784)</f>
      </c>
      <c r="I1784" s="4"/>
      <c r="J1784" s="5"/>
    </row>
    <row r="1785" ht="23" customHeight="1">
      <c r="A1785" t="inlineStr" s="7">
        <is>
          <t>本周小计</t>
        </is>
      </c>
      <c r="B1785" s="7"/>
      <c r="C1785" s="7"/>
      <c r="D1785" s="7"/>
      <c r="E1785" s="7"/>
      <c r="F1785" s="8">
        <f>SUMIFS($F:$F,$A:$A,"&gt;="&amp;DATE(2026,9,17),$A:$A,"&lt;="&amp;DATE(2026,9,23))</f>
      </c>
      <c r="G1785" s="8">
        <f>SUMIFS($G:$G,$A:$A,"&gt;="&amp;DATE(2026,9,17),$A:$A,"&lt;="&amp;DATE(2026,9,23))</f>
      </c>
      <c r="H1785" s="8">
        <f>G1785-F1785</f>
      </c>
      <c r="I1785" s="7"/>
      <c r="J1785" s="7"/>
    </row>
    <row r="1786" ht="18" customHeight="1">
      <c r="A1786" s="9"/>
      <c r="B1786" s="9"/>
      <c r="C1786" s="9"/>
      <c r="D1786" s="9"/>
      <c r="E1786" s="9"/>
      <c r="F1786" s="9"/>
      <c r="G1786" s="9"/>
      <c r="H1786" s="9"/>
      <c r="I1786" s="9"/>
      <c r="J1786" s="9"/>
    </row>
    <row r="1787" ht="18" customHeight="1">
      <c r="A1787" s="9"/>
      <c r="B1787" s="9"/>
      <c r="C1787" s="9"/>
      <c r="D1787" s="9"/>
      <c r="E1787" s="9"/>
      <c r="F1787" s="9"/>
      <c r="G1787" s="9"/>
      <c r="H1787" s="9"/>
      <c r="I1787" s="9"/>
      <c r="J1787" s="9"/>
    </row>
    <row r="1788" ht="26" customHeight="1">
      <c r="A1788" t="inlineStr" s="2">
        <is>
          <t>2026年9月｜第四周（9月24日 - 9月30日）</t>
        </is>
      </c>
      <c r="B1788" s="2"/>
      <c r="C1788" s="2"/>
      <c r="D1788" s="2"/>
      <c r="E1788" s="2"/>
      <c r="F1788" s="2"/>
      <c r="G1788" s="2"/>
      <c r="H1788" s="2"/>
      <c r="I1788" s="2"/>
      <c r="J1788" s="2"/>
    </row>
    <row r="1789" ht="22" customHeight="1">
      <c r="A1789" t="inlineStr" s="1">
        <is>
          <t>日期</t>
        </is>
      </c>
      <c r="B1789" t="inlineStr" s="1">
        <is>
          <t>星期</t>
        </is>
      </c>
      <c r="C1789" t="inlineStr" s="1">
        <is>
          <t>分类</t>
        </is>
      </c>
      <c r="D1789" t="inlineStr" s="1">
        <is>
          <t>事项</t>
        </is>
      </c>
      <c r="E1789" t="inlineStr" s="1">
        <is>
          <t>详情</t>
        </is>
      </c>
      <c r="F1789" t="inlineStr" s="1">
        <is>
          <t>支出金额</t>
        </is>
      </c>
      <c r="G1789" t="inlineStr" s="1">
        <is>
          <t>收入金额</t>
        </is>
      </c>
      <c r="H1789" t="inlineStr" s="1">
        <is>
          <t>当笔净额</t>
        </is>
      </c>
      <c r="I1789" t="inlineStr" s="1">
        <is>
          <t>支付方式</t>
        </is>
      </c>
      <c r="J1789" t="inlineStr" s="1">
        <is>
          <t>备注</t>
        </is>
      </c>
    </row>
    <row r="1790" ht="21" customHeight="1">
      <c r="A1790" s="3">
        <v>46289</v>
      </c>
      <c r="B1790" t="inlineStr" s="4">
        <is>
          <t>星期四</t>
        </is>
      </c>
      <c r="C1790" t="inlineStr" s="4">
        <is>
          <t>餐饮</t>
        </is>
      </c>
      <c r="D1790" t="inlineStr" s="4">
        <is>
          <t>早餐</t>
        </is>
      </c>
      <c r="E1790" s="5"/>
      <c r="F1790" s="6"/>
      <c r="G1790" s="6"/>
      <c r="H1790" s="6">
        <f>IF(AND(F1790="",G1790=""),"",G1790-F1790)</f>
      </c>
      <c r="I1790" s="4"/>
      <c r="J1790" s="5"/>
    </row>
    <row r="1791" ht="21" customHeight="1">
      <c r="A1791" s="3">
        <v>46289</v>
      </c>
      <c r="B1791" t="inlineStr" s="4">
        <is>
          <t>星期四</t>
        </is>
      </c>
      <c r="C1791" t="inlineStr" s="4">
        <is>
          <t>餐饮</t>
        </is>
      </c>
      <c r="D1791" t="inlineStr" s="4">
        <is>
          <t>中餐</t>
        </is>
      </c>
      <c r="E1791" s="5"/>
      <c r="F1791" s="6"/>
      <c r="G1791" s="6"/>
      <c r="H1791" s="6">
        <f>IF(AND(F1791="",G1791=""),"",G1791-F1791)</f>
      </c>
      <c r="I1791" s="4"/>
      <c r="J1791" s="5"/>
    </row>
    <row r="1792" ht="21" customHeight="1">
      <c r="A1792" s="3">
        <v>46289</v>
      </c>
      <c r="B1792" t="inlineStr" s="4">
        <is>
          <t>星期四</t>
        </is>
      </c>
      <c r="C1792" t="inlineStr" s="4">
        <is>
          <t>餐饮</t>
        </is>
      </c>
      <c r="D1792" t="inlineStr" s="4">
        <is>
          <t>晚餐</t>
        </is>
      </c>
      <c r="E1792" s="5"/>
      <c r="F1792" s="6"/>
      <c r="G1792" s="6"/>
      <c r="H1792" s="6">
        <f>IF(AND(F1792="",G1792=""),"",G1792-F1792)</f>
      </c>
      <c r="I1792" s="4"/>
      <c r="J1792" s="5"/>
    </row>
    <row r="1793" ht="21" customHeight="1">
      <c r="A1793" s="3">
        <v>46289</v>
      </c>
      <c r="B1793" t="inlineStr" s="4">
        <is>
          <t>星期四</t>
        </is>
      </c>
      <c r="C1793" t="inlineStr" s="4">
        <is>
          <t>奶茶/咖啡</t>
        </is>
      </c>
      <c r="D1793" t="inlineStr" s="4">
        <is>
          <t>奶茶/咖啡</t>
        </is>
      </c>
      <c r="E1793" s="5"/>
      <c r="F1793" s="6"/>
      <c r="G1793" s="6"/>
      <c r="H1793" s="6">
        <f>IF(AND(F1793="",G1793=""),"",G1793-F1793)</f>
      </c>
      <c r="I1793" s="4"/>
      <c r="J1793" s="5"/>
    </row>
    <row r="1794" ht="21" customHeight="1">
      <c r="A1794" s="3">
        <v>46289</v>
      </c>
      <c r="B1794" t="inlineStr" s="4">
        <is>
          <t>星期四</t>
        </is>
      </c>
      <c r="C1794" t="inlineStr" s="4">
        <is>
          <t>其他</t>
        </is>
      </c>
      <c r="D1794" t="inlineStr" s="4">
        <is>
          <t>其他</t>
        </is>
      </c>
      <c r="E1794" s="5"/>
      <c r="F1794" s="6"/>
      <c r="G1794" s="6"/>
      <c r="H1794" s="6">
        <f>IF(AND(F1794="",G1794=""),"",G1794-F1794)</f>
      </c>
      <c r="I1794" s="4"/>
      <c r="J1794" s="5"/>
    </row>
    <row r="1795" ht="21" customHeight="1">
      <c r="A1795" s="3">
        <v>46289</v>
      </c>
      <c r="B1795" t="inlineStr" s="4">
        <is>
          <t>星期四</t>
        </is>
      </c>
      <c r="C1795" t="inlineStr" s="4">
        <is>
          <t>其他</t>
        </is>
      </c>
      <c r="D1795" t="inlineStr" s="4">
        <is>
          <t>其他</t>
        </is>
      </c>
      <c r="E1795" s="5"/>
      <c r="F1795" s="6"/>
      <c r="G1795" s="6"/>
      <c r="H1795" s="6">
        <f>IF(AND(F1795="",G1795=""),"",G1795-F1795)</f>
      </c>
      <c r="I1795" s="4"/>
      <c r="J1795" s="5"/>
    </row>
    <row r="1796" ht="21" customHeight="1">
      <c r="A1796" s="3">
        <v>46290</v>
      </c>
      <c r="B1796" t="inlineStr" s="4">
        <is>
          <t>星期五</t>
        </is>
      </c>
      <c r="C1796" t="inlineStr" s="4">
        <is>
          <t>餐饮</t>
        </is>
      </c>
      <c r="D1796" t="inlineStr" s="4">
        <is>
          <t>早餐</t>
        </is>
      </c>
      <c r="E1796" s="5"/>
      <c r="F1796" s="6"/>
      <c r="G1796" s="6"/>
      <c r="H1796" s="6">
        <f>IF(AND(F1796="",G1796=""),"",G1796-F1796)</f>
      </c>
      <c r="I1796" s="4"/>
      <c r="J1796" s="5"/>
    </row>
    <row r="1797" ht="21" customHeight="1">
      <c r="A1797" s="3">
        <v>46290</v>
      </c>
      <c r="B1797" t="inlineStr" s="4">
        <is>
          <t>星期五</t>
        </is>
      </c>
      <c r="C1797" t="inlineStr" s="4">
        <is>
          <t>餐饮</t>
        </is>
      </c>
      <c r="D1797" t="inlineStr" s="4">
        <is>
          <t>中餐</t>
        </is>
      </c>
      <c r="E1797" s="5"/>
      <c r="F1797" s="6"/>
      <c r="G1797" s="6"/>
      <c r="H1797" s="6">
        <f>IF(AND(F1797="",G1797=""),"",G1797-F1797)</f>
      </c>
      <c r="I1797" s="4"/>
      <c r="J1797" s="5"/>
    </row>
    <row r="1798" ht="21" customHeight="1">
      <c r="A1798" s="3">
        <v>46290</v>
      </c>
      <c r="B1798" t="inlineStr" s="4">
        <is>
          <t>星期五</t>
        </is>
      </c>
      <c r="C1798" t="inlineStr" s="4">
        <is>
          <t>餐饮</t>
        </is>
      </c>
      <c r="D1798" t="inlineStr" s="4">
        <is>
          <t>晚餐</t>
        </is>
      </c>
      <c r="E1798" s="5"/>
      <c r="F1798" s="6"/>
      <c r="G1798" s="6"/>
      <c r="H1798" s="6">
        <f>IF(AND(F1798="",G1798=""),"",G1798-F1798)</f>
      </c>
      <c r="I1798" s="4"/>
      <c r="J1798" s="5"/>
    </row>
    <row r="1799" ht="21" customHeight="1">
      <c r="A1799" s="3">
        <v>46290</v>
      </c>
      <c r="B1799" t="inlineStr" s="4">
        <is>
          <t>星期五</t>
        </is>
      </c>
      <c r="C1799" t="inlineStr" s="4">
        <is>
          <t>奶茶/咖啡</t>
        </is>
      </c>
      <c r="D1799" t="inlineStr" s="4">
        <is>
          <t>奶茶/咖啡</t>
        </is>
      </c>
      <c r="E1799" s="5"/>
      <c r="F1799" s="6"/>
      <c r="G1799" s="6"/>
      <c r="H1799" s="6">
        <f>IF(AND(F1799="",G1799=""),"",G1799-F1799)</f>
      </c>
      <c r="I1799" s="4"/>
      <c r="J1799" s="5"/>
    </row>
    <row r="1800" ht="21" customHeight="1">
      <c r="A1800" s="3">
        <v>46290</v>
      </c>
      <c r="B1800" t="inlineStr" s="4">
        <is>
          <t>星期五</t>
        </is>
      </c>
      <c r="C1800" t="inlineStr" s="4">
        <is>
          <t>其他</t>
        </is>
      </c>
      <c r="D1800" t="inlineStr" s="4">
        <is>
          <t>其他</t>
        </is>
      </c>
      <c r="E1800" s="5"/>
      <c r="F1800" s="6"/>
      <c r="G1800" s="6"/>
      <c r="H1800" s="6">
        <f>IF(AND(F1800="",G1800=""),"",G1800-F1800)</f>
      </c>
      <c r="I1800" s="4"/>
      <c r="J1800" s="5"/>
    </row>
    <row r="1801" ht="21" customHeight="1">
      <c r="A1801" s="3">
        <v>46290</v>
      </c>
      <c r="B1801" t="inlineStr" s="4">
        <is>
          <t>星期五</t>
        </is>
      </c>
      <c r="C1801" t="inlineStr" s="4">
        <is>
          <t>其他</t>
        </is>
      </c>
      <c r="D1801" t="inlineStr" s="4">
        <is>
          <t>其他</t>
        </is>
      </c>
      <c r="E1801" s="5"/>
      <c r="F1801" s="6"/>
      <c r="G1801" s="6"/>
      <c r="H1801" s="6">
        <f>IF(AND(F1801="",G1801=""),"",G1801-F1801)</f>
      </c>
      <c r="I1801" s="4"/>
      <c r="J1801" s="5"/>
    </row>
    <row r="1802" ht="21" customHeight="1">
      <c r="A1802" s="3">
        <v>46291</v>
      </c>
      <c r="B1802" t="inlineStr" s="4">
        <is>
          <t>星期六</t>
        </is>
      </c>
      <c r="C1802" t="inlineStr" s="4">
        <is>
          <t>餐饮</t>
        </is>
      </c>
      <c r="D1802" t="inlineStr" s="4">
        <is>
          <t>早餐</t>
        </is>
      </c>
      <c r="E1802" s="5"/>
      <c r="F1802" s="6"/>
      <c r="G1802" s="6"/>
      <c r="H1802" s="6">
        <f>IF(AND(F1802="",G1802=""),"",G1802-F1802)</f>
      </c>
      <c r="I1802" s="4"/>
      <c r="J1802" s="5"/>
    </row>
    <row r="1803" ht="21" customHeight="1">
      <c r="A1803" s="3">
        <v>46291</v>
      </c>
      <c r="B1803" t="inlineStr" s="4">
        <is>
          <t>星期六</t>
        </is>
      </c>
      <c r="C1803" t="inlineStr" s="4">
        <is>
          <t>餐饮</t>
        </is>
      </c>
      <c r="D1803" t="inlineStr" s="4">
        <is>
          <t>中餐</t>
        </is>
      </c>
      <c r="E1803" s="5"/>
      <c r="F1803" s="6"/>
      <c r="G1803" s="6"/>
      <c r="H1803" s="6">
        <f>IF(AND(F1803="",G1803=""),"",G1803-F1803)</f>
      </c>
      <c r="I1803" s="4"/>
      <c r="J1803" s="5"/>
    </row>
    <row r="1804" ht="21" customHeight="1">
      <c r="A1804" s="3">
        <v>46291</v>
      </c>
      <c r="B1804" t="inlineStr" s="4">
        <is>
          <t>星期六</t>
        </is>
      </c>
      <c r="C1804" t="inlineStr" s="4">
        <is>
          <t>餐饮</t>
        </is>
      </c>
      <c r="D1804" t="inlineStr" s="4">
        <is>
          <t>晚餐</t>
        </is>
      </c>
      <c r="E1804" s="5"/>
      <c r="F1804" s="6"/>
      <c r="G1804" s="6"/>
      <c r="H1804" s="6">
        <f>IF(AND(F1804="",G1804=""),"",G1804-F1804)</f>
      </c>
      <c r="I1804" s="4"/>
      <c r="J1804" s="5"/>
    </row>
    <row r="1805" ht="21" customHeight="1">
      <c r="A1805" s="3">
        <v>46291</v>
      </c>
      <c r="B1805" t="inlineStr" s="4">
        <is>
          <t>星期六</t>
        </is>
      </c>
      <c r="C1805" t="inlineStr" s="4">
        <is>
          <t>奶茶/咖啡</t>
        </is>
      </c>
      <c r="D1805" t="inlineStr" s="4">
        <is>
          <t>奶茶/咖啡</t>
        </is>
      </c>
      <c r="E1805" s="5"/>
      <c r="F1805" s="6"/>
      <c r="G1805" s="6"/>
      <c r="H1805" s="6">
        <f>IF(AND(F1805="",G1805=""),"",G1805-F1805)</f>
      </c>
      <c r="I1805" s="4"/>
      <c r="J1805" s="5"/>
    </row>
    <row r="1806" ht="21" customHeight="1">
      <c r="A1806" s="3">
        <v>46291</v>
      </c>
      <c r="B1806" t="inlineStr" s="4">
        <is>
          <t>星期六</t>
        </is>
      </c>
      <c r="C1806" t="inlineStr" s="4">
        <is>
          <t>其他</t>
        </is>
      </c>
      <c r="D1806" t="inlineStr" s="4">
        <is>
          <t>其他</t>
        </is>
      </c>
      <c r="E1806" s="5"/>
      <c r="F1806" s="6"/>
      <c r="G1806" s="6"/>
      <c r="H1806" s="6">
        <f>IF(AND(F1806="",G1806=""),"",G1806-F1806)</f>
      </c>
      <c r="I1806" s="4"/>
      <c r="J1806" s="5"/>
    </row>
    <row r="1807" ht="21" customHeight="1">
      <c r="A1807" s="3">
        <v>46291</v>
      </c>
      <c r="B1807" t="inlineStr" s="4">
        <is>
          <t>星期六</t>
        </is>
      </c>
      <c r="C1807" t="inlineStr" s="4">
        <is>
          <t>其他</t>
        </is>
      </c>
      <c r="D1807" t="inlineStr" s="4">
        <is>
          <t>其他</t>
        </is>
      </c>
      <c r="E1807" s="5"/>
      <c r="F1807" s="6"/>
      <c r="G1807" s="6"/>
      <c r="H1807" s="6">
        <f>IF(AND(F1807="",G1807=""),"",G1807-F1807)</f>
      </c>
      <c r="I1807" s="4"/>
      <c r="J1807" s="5"/>
    </row>
    <row r="1808" ht="21" customHeight="1">
      <c r="A1808" s="3">
        <v>46292</v>
      </c>
      <c r="B1808" t="inlineStr" s="4">
        <is>
          <t>星期日</t>
        </is>
      </c>
      <c r="C1808" t="inlineStr" s="4">
        <is>
          <t>餐饮</t>
        </is>
      </c>
      <c r="D1808" t="inlineStr" s="4">
        <is>
          <t>早餐</t>
        </is>
      </c>
      <c r="E1808" s="5"/>
      <c r="F1808" s="6"/>
      <c r="G1808" s="6"/>
      <c r="H1808" s="6">
        <f>IF(AND(F1808="",G1808=""),"",G1808-F1808)</f>
      </c>
      <c r="I1808" s="4"/>
      <c r="J1808" s="5"/>
    </row>
    <row r="1809" ht="21" customHeight="1">
      <c r="A1809" s="3">
        <v>46292</v>
      </c>
      <c r="B1809" t="inlineStr" s="4">
        <is>
          <t>星期日</t>
        </is>
      </c>
      <c r="C1809" t="inlineStr" s="4">
        <is>
          <t>餐饮</t>
        </is>
      </c>
      <c r="D1809" t="inlineStr" s="4">
        <is>
          <t>中餐</t>
        </is>
      </c>
      <c r="E1809" s="5"/>
      <c r="F1809" s="6"/>
      <c r="G1809" s="6"/>
      <c r="H1809" s="6">
        <f>IF(AND(F1809="",G1809=""),"",G1809-F1809)</f>
      </c>
      <c r="I1809" s="4"/>
      <c r="J1809" s="5"/>
    </row>
    <row r="1810" ht="21" customHeight="1">
      <c r="A1810" s="3">
        <v>46292</v>
      </c>
      <c r="B1810" t="inlineStr" s="4">
        <is>
          <t>星期日</t>
        </is>
      </c>
      <c r="C1810" t="inlineStr" s="4">
        <is>
          <t>餐饮</t>
        </is>
      </c>
      <c r="D1810" t="inlineStr" s="4">
        <is>
          <t>晚餐</t>
        </is>
      </c>
      <c r="E1810" s="5"/>
      <c r="F1810" s="6"/>
      <c r="G1810" s="6"/>
      <c r="H1810" s="6">
        <f>IF(AND(F1810="",G1810=""),"",G1810-F1810)</f>
      </c>
      <c r="I1810" s="4"/>
      <c r="J1810" s="5"/>
    </row>
    <row r="1811" ht="21" customHeight="1">
      <c r="A1811" s="3">
        <v>46292</v>
      </c>
      <c r="B1811" t="inlineStr" s="4">
        <is>
          <t>星期日</t>
        </is>
      </c>
      <c r="C1811" t="inlineStr" s="4">
        <is>
          <t>奶茶/咖啡</t>
        </is>
      </c>
      <c r="D1811" t="inlineStr" s="4">
        <is>
          <t>奶茶/咖啡</t>
        </is>
      </c>
      <c r="E1811" s="5"/>
      <c r="F1811" s="6"/>
      <c r="G1811" s="6"/>
      <c r="H1811" s="6">
        <f>IF(AND(F1811="",G1811=""),"",G1811-F1811)</f>
      </c>
      <c r="I1811" s="4"/>
      <c r="J1811" s="5"/>
    </row>
    <row r="1812" ht="21" customHeight="1">
      <c r="A1812" s="3">
        <v>46292</v>
      </c>
      <c r="B1812" t="inlineStr" s="4">
        <is>
          <t>星期日</t>
        </is>
      </c>
      <c r="C1812" t="inlineStr" s="4">
        <is>
          <t>其他</t>
        </is>
      </c>
      <c r="D1812" t="inlineStr" s="4">
        <is>
          <t>其他</t>
        </is>
      </c>
      <c r="E1812" s="5"/>
      <c r="F1812" s="6"/>
      <c r="G1812" s="6"/>
      <c r="H1812" s="6">
        <f>IF(AND(F1812="",G1812=""),"",G1812-F1812)</f>
      </c>
      <c r="I1812" s="4"/>
      <c r="J1812" s="5"/>
    </row>
    <row r="1813" ht="21" customHeight="1">
      <c r="A1813" s="3">
        <v>46292</v>
      </c>
      <c r="B1813" t="inlineStr" s="4">
        <is>
          <t>星期日</t>
        </is>
      </c>
      <c r="C1813" t="inlineStr" s="4">
        <is>
          <t>其他</t>
        </is>
      </c>
      <c r="D1813" t="inlineStr" s="4">
        <is>
          <t>其他</t>
        </is>
      </c>
      <c r="E1813" s="5"/>
      <c r="F1813" s="6"/>
      <c r="G1813" s="6"/>
      <c r="H1813" s="6">
        <f>IF(AND(F1813="",G1813=""),"",G1813-F1813)</f>
      </c>
      <c r="I1813" s="4"/>
      <c r="J1813" s="5"/>
    </row>
    <row r="1814" ht="21" customHeight="1">
      <c r="A1814" s="3">
        <v>46293</v>
      </c>
      <c r="B1814" t="inlineStr" s="4">
        <is>
          <t>星期一</t>
        </is>
      </c>
      <c r="C1814" t="inlineStr" s="4">
        <is>
          <t>餐饮</t>
        </is>
      </c>
      <c r="D1814" t="inlineStr" s="4">
        <is>
          <t>早餐</t>
        </is>
      </c>
      <c r="E1814" s="5"/>
      <c r="F1814" s="6"/>
      <c r="G1814" s="6"/>
      <c r="H1814" s="6">
        <f>IF(AND(F1814="",G1814=""),"",G1814-F1814)</f>
      </c>
      <c r="I1814" s="4"/>
      <c r="J1814" s="5"/>
    </row>
    <row r="1815" ht="21" customHeight="1">
      <c r="A1815" s="3">
        <v>46293</v>
      </c>
      <c r="B1815" t="inlineStr" s="4">
        <is>
          <t>星期一</t>
        </is>
      </c>
      <c r="C1815" t="inlineStr" s="4">
        <is>
          <t>餐饮</t>
        </is>
      </c>
      <c r="D1815" t="inlineStr" s="4">
        <is>
          <t>中餐</t>
        </is>
      </c>
      <c r="E1815" s="5"/>
      <c r="F1815" s="6"/>
      <c r="G1815" s="6"/>
      <c r="H1815" s="6">
        <f>IF(AND(F1815="",G1815=""),"",G1815-F1815)</f>
      </c>
      <c r="I1815" s="4"/>
      <c r="J1815" s="5"/>
    </row>
    <row r="1816" ht="21" customHeight="1">
      <c r="A1816" s="3">
        <v>46293</v>
      </c>
      <c r="B1816" t="inlineStr" s="4">
        <is>
          <t>星期一</t>
        </is>
      </c>
      <c r="C1816" t="inlineStr" s="4">
        <is>
          <t>餐饮</t>
        </is>
      </c>
      <c r="D1816" t="inlineStr" s="4">
        <is>
          <t>晚餐</t>
        </is>
      </c>
      <c r="E1816" s="5"/>
      <c r="F1816" s="6"/>
      <c r="G1816" s="6"/>
      <c r="H1816" s="6">
        <f>IF(AND(F1816="",G1816=""),"",G1816-F1816)</f>
      </c>
      <c r="I1816" s="4"/>
      <c r="J1816" s="5"/>
    </row>
    <row r="1817" ht="21" customHeight="1">
      <c r="A1817" s="3">
        <v>46293</v>
      </c>
      <c r="B1817" t="inlineStr" s="4">
        <is>
          <t>星期一</t>
        </is>
      </c>
      <c r="C1817" t="inlineStr" s="4">
        <is>
          <t>奶茶/咖啡</t>
        </is>
      </c>
      <c r="D1817" t="inlineStr" s="4">
        <is>
          <t>奶茶/咖啡</t>
        </is>
      </c>
      <c r="E1817" s="5"/>
      <c r="F1817" s="6"/>
      <c r="G1817" s="6"/>
      <c r="H1817" s="6">
        <f>IF(AND(F1817="",G1817=""),"",G1817-F1817)</f>
      </c>
      <c r="I1817" s="4"/>
      <c r="J1817" s="5"/>
    </row>
    <row r="1818" ht="21" customHeight="1">
      <c r="A1818" s="3">
        <v>46293</v>
      </c>
      <c r="B1818" t="inlineStr" s="4">
        <is>
          <t>星期一</t>
        </is>
      </c>
      <c r="C1818" t="inlineStr" s="4">
        <is>
          <t>其他</t>
        </is>
      </c>
      <c r="D1818" t="inlineStr" s="4">
        <is>
          <t>其他</t>
        </is>
      </c>
      <c r="E1818" s="5"/>
      <c r="F1818" s="6"/>
      <c r="G1818" s="6"/>
      <c r="H1818" s="6">
        <f>IF(AND(F1818="",G1818=""),"",G1818-F1818)</f>
      </c>
      <c r="I1818" s="4"/>
      <c r="J1818" s="5"/>
    </row>
    <row r="1819" ht="21" customHeight="1">
      <c r="A1819" s="3">
        <v>46293</v>
      </c>
      <c r="B1819" t="inlineStr" s="4">
        <is>
          <t>星期一</t>
        </is>
      </c>
      <c r="C1819" t="inlineStr" s="4">
        <is>
          <t>其他</t>
        </is>
      </c>
      <c r="D1819" t="inlineStr" s="4">
        <is>
          <t>其他</t>
        </is>
      </c>
      <c r="E1819" s="5"/>
      <c r="F1819" s="6"/>
      <c r="G1819" s="6"/>
      <c r="H1819" s="6">
        <f>IF(AND(F1819="",G1819=""),"",G1819-F1819)</f>
      </c>
      <c r="I1819" s="4"/>
      <c r="J1819" s="5"/>
    </row>
    <row r="1820" ht="21" customHeight="1">
      <c r="A1820" s="3">
        <v>46294</v>
      </c>
      <c r="B1820" t="inlineStr" s="4">
        <is>
          <t>星期二</t>
        </is>
      </c>
      <c r="C1820" t="inlineStr" s="4">
        <is>
          <t>餐饮</t>
        </is>
      </c>
      <c r="D1820" t="inlineStr" s="4">
        <is>
          <t>早餐</t>
        </is>
      </c>
      <c r="E1820" s="5"/>
      <c r="F1820" s="6"/>
      <c r="G1820" s="6"/>
      <c r="H1820" s="6">
        <f>IF(AND(F1820="",G1820=""),"",G1820-F1820)</f>
      </c>
      <c r="I1820" s="4"/>
      <c r="J1820" s="5"/>
    </row>
    <row r="1821" ht="21" customHeight="1">
      <c r="A1821" s="3">
        <v>46294</v>
      </c>
      <c r="B1821" t="inlineStr" s="4">
        <is>
          <t>星期二</t>
        </is>
      </c>
      <c r="C1821" t="inlineStr" s="4">
        <is>
          <t>餐饮</t>
        </is>
      </c>
      <c r="D1821" t="inlineStr" s="4">
        <is>
          <t>中餐</t>
        </is>
      </c>
      <c r="E1821" s="5"/>
      <c r="F1821" s="6"/>
      <c r="G1821" s="6"/>
      <c r="H1821" s="6">
        <f>IF(AND(F1821="",G1821=""),"",G1821-F1821)</f>
      </c>
      <c r="I1821" s="4"/>
      <c r="J1821" s="5"/>
    </row>
    <row r="1822" ht="21" customHeight="1">
      <c r="A1822" s="3">
        <v>46294</v>
      </c>
      <c r="B1822" t="inlineStr" s="4">
        <is>
          <t>星期二</t>
        </is>
      </c>
      <c r="C1822" t="inlineStr" s="4">
        <is>
          <t>餐饮</t>
        </is>
      </c>
      <c r="D1822" t="inlineStr" s="4">
        <is>
          <t>晚餐</t>
        </is>
      </c>
      <c r="E1822" s="5"/>
      <c r="F1822" s="6"/>
      <c r="G1822" s="6"/>
      <c r="H1822" s="6">
        <f>IF(AND(F1822="",G1822=""),"",G1822-F1822)</f>
      </c>
      <c r="I1822" s="4"/>
      <c r="J1822" s="5"/>
    </row>
    <row r="1823" ht="21" customHeight="1">
      <c r="A1823" s="3">
        <v>46294</v>
      </c>
      <c r="B1823" t="inlineStr" s="4">
        <is>
          <t>星期二</t>
        </is>
      </c>
      <c r="C1823" t="inlineStr" s="4">
        <is>
          <t>奶茶/咖啡</t>
        </is>
      </c>
      <c r="D1823" t="inlineStr" s="4">
        <is>
          <t>奶茶/咖啡</t>
        </is>
      </c>
      <c r="E1823" s="5"/>
      <c r="F1823" s="6"/>
      <c r="G1823" s="6"/>
      <c r="H1823" s="6">
        <f>IF(AND(F1823="",G1823=""),"",G1823-F1823)</f>
      </c>
      <c r="I1823" s="4"/>
      <c r="J1823" s="5"/>
    </row>
    <row r="1824" ht="21" customHeight="1">
      <c r="A1824" s="3">
        <v>46294</v>
      </c>
      <c r="B1824" t="inlineStr" s="4">
        <is>
          <t>星期二</t>
        </is>
      </c>
      <c r="C1824" t="inlineStr" s="4">
        <is>
          <t>其他</t>
        </is>
      </c>
      <c r="D1824" t="inlineStr" s="4">
        <is>
          <t>其他</t>
        </is>
      </c>
      <c r="E1824" s="5"/>
      <c r="F1824" s="6"/>
      <c r="G1824" s="6"/>
      <c r="H1824" s="6">
        <f>IF(AND(F1824="",G1824=""),"",G1824-F1824)</f>
      </c>
      <c r="I1824" s="4"/>
      <c r="J1824" s="5"/>
    </row>
    <row r="1825" ht="21" customHeight="1">
      <c r="A1825" s="3">
        <v>46294</v>
      </c>
      <c r="B1825" t="inlineStr" s="4">
        <is>
          <t>星期二</t>
        </is>
      </c>
      <c r="C1825" t="inlineStr" s="4">
        <is>
          <t>其他</t>
        </is>
      </c>
      <c r="D1825" t="inlineStr" s="4">
        <is>
          <t>其他</t>
        </is>
      </c>
      <c r="E1825" s="5"/>
      <c r="F1825" s="6"/>
      <c r="G1825" s="6"/>
      <c r="H1825" s="6">
        <f>IF(AND(F1825="",G1825=""),"",G1825-F1825)</f>
      </c>
      <c r="I1825" s="4"/>
      <c r="J1825" s="5"/>
    </row>
    <row r="1826" ht="21" customHeight="1">
      <c r="A1826" s="3">
        <v>46295</v>
      </c>
      <c r="B1826" t="inlineStr" s="4">
        <is>
          <t>星期三</t>
        </is>
      </c>
      <c r="C1826" t="inlineStr" s="4">
        <is>
          <t>餐饮</t>
        </is>
      </c>
      <c r="D1826" t="inlineStr" s="4">
        <is>
          <t>早餐</t>
        </is>
      </c>
      <c r="E1826" s="5"/>
      <c r="F1826" s="6"/>
      <c r="G1826" s="6"/>
      <c r="H1826" s="6">
        <f>IF(AND(F1826="",G1826=""),"",G1826-F1826)</f>
      </c>
      <c r="I1826" s="4"/>
      <c r="J1826" s="5"/>
    </row>
    <row r="1827" ht="21" customHeight="1">
      <c r="A1827" s="3">
        <v>46295</v>
      </c>
      <c r="B1827" t="inlineStr" s="4">
        <is>
          <t>星期三</t>
        </is>
      </c>
      <c r="C1827" t="inlineStr" s="4">
        <is>
          <t>餐饮</t>
        </is>
      </c>
      <c r="D1827" t="inlineStr" s="4">
        <is>
          <t>中餐</t>
        </is>
      </c>
      <c r="E1827" s="5"/>
      <c r="F1827" s="6"/>
      <c r="G1827" s="6"/>
      <c r="H1827" s="6">
        <f>IF(AND(F1827="",G1827=""),"",G1827-F1827)</f>
      </c>
      <c r="I1827" s="4"/>
      <c r="J1827" s="5"/>
    </row>
    <row r="1828" ht="21" customHeight="1">
      <c r="A1828" s="3">
        <v>46295</v>
      </c>
      <c r="B1828" t="inlineStr" s="4">
        <is>
          <t>星期三</t>
        </is>
      </c>
      <c r="C1828" t="inlineStr" s="4">
        <is>
          <t>餐饮</t>
        </is>
      </c>
      <c r="D1828" t="inlineStr" s="4">
        <is>
          <t>晚餐</t>
        </is>
      </c>
      <c r="E1828" s="5"/>
      <c r="F1828" s="6"/>
      <c r="G1828" s="6"/>
      <c r="H1828" s="6">
        <f>IF(AND(F1828="",G1828=""),"",G1828-F1828)</f>
      </c>
      <c r="I1828" s="4"/>
      <c r="J1828" s="5"/>
    </row>
    <row r="1829" ht="21" customHeight="1">
      <c r="A1829" s="3">
        <v>46295</v>
      </c>
      <c r="B1829" t="inlineStr" s="4">
        <is>
          <t>星期三</t>
        </is>
      </c>
      <c r="C1829" t="inlineStr" s="4">
        <is>
          <t>奶茶/咖啡</t>
        </is>
      </c>
      <c r="D1829" t="inlineStr" s="4">
        <is>
          <t>奶茶/咖啡</t>
        </is>
      </c>
      <c r="E1829" s="5"/>
      <c r="F1829" s="6"/>
      <c r="G1829" s="6"/>
      <c r="H1829" s="6">
        <f>IF(AND(F1829="",G1829=""),"",G1829-F1829)</f>
      </c>
      <c r="I1829" s="4"/>
      <c r="J1829" s="5"/>
    </row>
    <row r="1830" ht="21" customHeight="1">
      <c r="A1830" s="3">
        <v>46295</v>
      </c>
      <c r="B1830" t="inlineStr" s="4">
        <is>
          <t>星期三</t>
        </is>
      </c>
      <c r="C1830" t="inlineStr" s="4">
        <is>
          <t>其他</t>
        </is>
      </c>
      <c r="D1830" t="inlineStr" s="4">
        <is>
          <t>其他</t>
        </is>
      </c>
      <c r="E1830" s="5"/>
      <c r="F1830" s="6"/>
      <c r="G1830" s="6"/>
      <c r="H1830" s="6">
        <f>IF(AND(F1830="",G1830=""),"",G1830-F1830)</f>
      </c>
      <c r="I1830" s="4"/>
      <c r="J1830" s="5"/>
    </row>
    <row r="1831" ht="21" customHeight="1">
      <c r="A1831" s="3">
        <v>46295</v>
      </c>
      <c r="B1831" t="inlineStr" s="4">
        <is>
          <t>星期三</t>
        </is>
      </c>
      <c r="C1831" t="inlineStr" s="4">
        <is>
          <t>其他</t>
        </is>
      </c>
      <c r="D1831" t="inlineStr" s="4">
        <is>
          <t>其他</t>
        </is>
      </c>
      <c r="E1831" s="5"/>
      <c r="F1831" s="6"/>
      <c r="G1831" s="6"/>
      <c r="H1831" s="6">
        <f>IF(AND(F1831="",G1831=""),"",G1831-F1831)</f>
      </c>
      <c r="I1831" s="4"/>
      <c r="J1831" s="5"/>
    </row>
    <row r="1832" ht="23" customHeight="1">
      <c r="A1832" t="inlineStr" s="7">
        <is>
          <t>本周小计</t>
        </is>
      </c>
      <c r="B1832" s="7"/>
      <c r="C1832" s="7"/>
      <c r="D1832" s="7"/>
      <c r="E1832" s="7"/>
      <c r="F1832" s="8">
        <f>SUMIFS($F:$F,$A:$A,"&gt;="&amp;DATE(2026,9,24),$A:$A,"&lt;="&amp;DATE(2026,9,30))</f>
      </c>
      <c r="G1832" s="8">
        <f>SUMIFS($G:$G,$A:$A,"&gt;="&amp;DATE(2026,9,24),$A:$A,"&lt;="&amp;DATE(2026,9,30))</f>
      </c>
      <c r="H1832" s="8">
        <f>G1832-F1832</f>
      </c>
      <c r="I1832" s="7"/>
      <c r="J1832" s="7"/>
    </row>
    <row r="1833" ht="18" customHeight="1">
      <c r="A1833" s="9"/>
      <c r="B1833" s="9"/>
      <c r="C1833" s="9"/>
      <c r="D1833" s="9"/>
      <c r="E1833" s="9"/>
      <c r="F1833" s="9"/>
      <c r="G1833" s="9"/>
      <c r="H1833" s="9"/>
      <c r="I1833" s="9"/>
      <c r="J1833" s="9"/>
    </row>
    <row r="1834" ht="18" customHeight="1">
      <c r="A1834" s="9"/>
      <c r="B1834" s="9"/>
      <c r="C1834" s="9"/>
      <c r="D1834" s="9"/>
      <c r="E1834" s="9"/>
      <c r="F1834" s="9"/>
      <c r="G1834" s="9"/>
      <c r="H1834" s="9"/>
      <c r="I1834" s="9"/>
      <c r="J1834" s="9"/>
    </row>
    <row r="1835" ht="26" customHeight="1">
      <c r="A1835" t="inlineStr" s="2">
        <is>
          <t>2026年10月｜第一周（10月1日 - 10月7日）</t>
        </is>
      </c>
      <c r="B1835" s="2"/>
      <c r="C1835" s="2"/>
      <c r="D1835" s="2"/>
      <c r="E1835" s="2"/>
      <c r="F1835" s="2"/>
      <c r="G1835" s="2"/>
      <c r="H1835" s="2"/>
      <c r="I1835" s="2"/>
      <c r="J1835" s="2"/>
    </row>
    <row r="1836" ht="22" customHeight="1">
      <c r="A1836" t="inlineStr" s="1">
        <is>
          <t>日期</t>
        </is>
      </c>
      <c r="B1836" t="inlineStr" s="1">
        <is>
          <t>星期</t>
        </is>
      </c>
      <c r="C1836" t="inlineStr" s="1">
        <is>
          <t>分类</t>
        </is>
      </c>
      <c r="D1836" t="inlineStr" s="1">
        <is>
          <t>事项</t>
        </is>
      </c>
      <c r="E1836" t="inlineStr" s="1">
        <is>
          <t>详情</t>
        </is>
      </c>
      <c r="F1836" t="inlineStr" s="1">
        <is>
          <t>支出金额</t>
        </is>
      </c>
      <c r="G1836" t="inlineStr" s="1">
        <is>
          <t>收入金额</t>
        </is>
      </c>
      <c r="H1836" t="inlineStr" s="1">
        <is>
          <t>当笔净额</t>
        </is>
      </c>
      <c r="I1836" t="inlineStr" s="1">
        <is>
          <t>支付方式</t>
        </is>
      </c>
      <c r="J1836" t="inlineStr" s="1">
        <is>
          <t>备注</t>
        </is>
      </c>
    </row>
    <row r="1837" ht="21" customHeight="1">
      <c r="A1837" s="3">
        <v>46296</v>
      </c>
      <c r="B1837" t="inlineStr" s="4">
        <is>
          <t>星期四</t>
        </is>
      </c>
      <c r="C1837" t="inlineStr" s="4">
        <is>
          <t>餐饮</t>
        </is>
      </c>
      <c r="D1837" t="inlineStr" s="4">
        <is>
          <t>早餐</t>
        </is>
      </c>
      <c r="E1837" s="5"/>
      <c r="F1837" s="6"/>
      <c r="G1837" s="6"/>
      <c r="H1837" s="6">
        <f>IF(AND(F1837="",G1837=""),"",G1837-F1837)</f>
      </c>
      <c r="I1837" s="4"/>
      <c r="J1837" s="5"/>
    </row>
    <row r="1838" ht="21" customHeight="1">
      <c r="A1838" s="3">
        <v>46296</v>
      </c>
      <c r="B1838" t="inlineStr" s="4">
        <is>
          <t>星期四</t>
        </is>
      </c>
      <c r="C1838" t="inlineStr" s="4">
        <is>
          <t>餐饮</t>
        </is>
      </c>
      <c r="D1838" t="inlineStr" s="4">
        <is>
          <t>中餐</t>
        </is>
      </c>
      <c r="E1838" s="5"/>
      <c r="F1838" s="6"/>
      <c r="G1838" s="6"/>
      <c r="H1838" s="6">
        <f>IF(AND(F1838="",G1838=""),"",G1838-F1838)</f>
      </c>
      <c r="I1838" s="4"/>
      <c r="J1838" s="5"/>
    </row>
    <row r="1839" ht="21" customHeight="1">
      <c r="A1839" s="3">
        <v>46296</v>
      </c>
      <c r="B1839" t="inlineStr" s="4">
        <is>
          <t>星期四</t>
        </is>
      </c>
      <c r="C1839" t="inlineStr" s="4">
        <is>
          <t>餐饮</t>
        </is>
      </c>
      <c r="D1839" t="inlineStr" s="4">
        <is>
          <t>晚餐</t>
        </is>
      </c>
      <c r="E1839" s="5"/>
      <c r="F1839" s="6"/>
      <c r="G1839" s="6"/>
      <c r="H1839" s="6">
        <f>IF(AND(F1839="",G1839=""),"",G1839-F1839)</f>
      </c>
      <c r="I1839" s="4"/>
      <c r="J1839" s="5"/>
    </row>
    <row r="1840" ht="21" customHeight="1">
      <c r="A1840" s="3">
        <v>46296</v>
      </c>
      <c r="B1840" t="inlineStr" s="4">
        <is>
          <t>星期四</t>
        </is>
      </c>
      <c r="C1840" t="inlineStr" s="4">
        <is>
          <t>奶茶/咖啡</t>
        </is>
      </c>
      <c r="D1840" t="inlineStr" s="4">
        <is>
          <t>奶茶/咖啡</t>
        </is>
      </c>
      <c r="E1840" s="5"/>
      <c r="F1840" s="6"/>
      <c r="G1840" s="6"/>
      <c r="H1840" s="6">
        <f>IF(AND(F1840="",G1840=""),"",G1840-F1840)</f>
      </c>
      <c r="I1840" s="4"/>
      <c r="J1840" s="5"/>
    </row>
    <row r="1841" ht="21" customHeight="1">
      <c r="A1841" s="3">
        <v>46296</v>
      </c>
      <c r="B1841" t="inlineStr" s="4">
        <is>
          <t>星期四</t>
        </is>
      </c>
      <c r="C1841" t="inlineStr" s="4">
        <is>
          <t>其他</t>
        </is>
      </c>
      <c r="D1841" t="inlineStr" s="4">
        <is>
          <t>其他</t>
        </is>
      </c>
      <c r="E1841" s="5"/>
      <c r="F1841" s="6"/>
      <c r="G1841" s="6"/>
      <c r="H1841" s="6">
        <f>IF(AND(F1841="",G1841=""),"",G1841-F1841)</f>
      </c>
      <c r="I1841" s="4"/>
      <c r="J1841" s="5"/>
    </row>
    <row r="1842" ht="21" customHeight="1">
      <c r="A1842" s="3">
        <v>46296</v>
      </c>
      <c r="B1842" t="inlineStr" s="4">
        <is>
          <t>星期四</t>
        </is>
      </c>
      <c r="C1842" t="inlineStr" s="4">
        <is>
          <t>其他</t>
        </is>
      </c>
      <c r="D1842" t="inlineStr" s="4">
        <is>
          <t>其他</t>
        </is>
      </c>
      <c r="E1842" s="5"/>
      <c r="F1842" s="6"/>
      <c r="G1842" s="6"/>
      <c r="H1842" s="6">
        <f>IF(AND(F1842="",G1842=""),"",G1842-F1842)</f>
      </c>
      <c r="I1842" s="4"/>
      <c r="J1842" s="5"/>
    </row>
    <row r="1843" ht="21" customHeight="1">
      <c r="A1843" s="3">
        <v>46297</v>
      </c>
      <c r="B1843" t="inlineStr" s="4">
        <is>
          <t>星期五</t>
        </is>
      </c>
      <c r="C1843" t="inlineStr" s="4">
        <is>
          <t>餐饮</t>
        </is>
      </c>
      <c r="D1843" t="inlineStr" s="4">
        <is>
          <t>早餐</t>
        </is>
      </c>
      <c r="E1843" s="5"/>
      <c r="F1843" s="6"/>
      <c r="G1843" s="6"/>
      <c r="H1843" s="6">
        <f>IF(AND(F1843="",G1843=""),"",G1843-F1843)</f>
      </c>
      <c r="I1843" s="4"/>
      <c r="J1843" s="5"/>
    </row>
    <row r="1844" ht="21" customHeight="1">
      <c r="A1844" s="3">
        <v>46297</v>
      </c>
      <c r="B1844" t="inlineStr" s="4">
        <is>
          <t>星期五</t>
        </is>
      </c>
      <c r="C1844" t="inlineStr" s="4">
        <is>
          <t>餐饮</t>
        </is>
      </c>
      <c r="D1844" t="inlineStr" s="4">
        <is>
          <t>中餐</t>
        </is>
      </c>
      <c r="E1844" s="5"/>
      <c r="F1844" s="6"/>
      <c r="G1844" s="6"/>
      <c r="H1844" s="6">
        <f>IF(AND(F1844="",G1844=""),"",G1844-F1844)</f>
      </c>
      <c r="I1844" s="4"/>
      <c r="J1844" s="5"/>
    </row>
    <row r="1845" ht="21" customHeight="1">
      <c r="A1845" s="3">
        <v>46297</v>
      </c>
      <c r="B1845" t="inlineStr" s="4">
        <is>
          <t>星期五</t>
        </is>
      </c>
      <c r="C1845" t="inlineStr" s="4">
        <is>
          <t>餐饮</t>
        </is>
      </c>
      <c r="D1845" t="inlineStr" s="4">
        <is>
          <t>晚餐</t>
        </is>
      </c>
      <c r="E1845" s="5"/>
      <c r="F1845" s="6"/>
      <c r="G1845" s="6"/>
      <c r="H1845" s="6">
        <f>IF(AND(F1845="",G1845=""),"",G1845-F1845)</f>
      </c>
      <c r="I1845" s="4"/>
      <c r="J1845" s="5"/>
    </row>
    <row r="1846" ht="21" customHeight="1">
      <c r="A1846" s="3">
        <v>46297</v>
      </c>
      <c r="B1846" t="inlineStr" s="4">
        <is>
          <t>星期五</t>
        </is>
      </c>
      <c r="C1846" t="inlineStr" s="4">
        <is>
          <t>奶茶/咖啡</t>
        </is>
      </c>
      <c r="D1846" t="inlineStr" s="4">
        <is>
          <t>奶茶/咖啡</t>
        </is>
      </c>
      <c r="E1846" s="5"/>
      <c r="F1846" s="6"/>
      <c r="G1846" s="6"/>
      <c r="H1846" s="6">
        <f>IF(AND(F1846="",G1846=""),"",G1846-F1846)</f>
      </c>
      <c r="I1846" s="4"/>
      <c r="J1846" s="5"/>
    </row>
    <row r="1847" ht="21" customHeight="1">
      <c r="A1847" s="3">
        <v>46297</v>
      </c>
      <c r="B1847" t="inlineStr" s="4">
        <is>
          <t>星期五</t>
        </is>
      </c>
      <c r="C1847" t="inlineStr" s="4">
        <is>
          <t>其他</t>
        </is>
      </c>
      <c r="D1847" t="inlineStr" s="4">
        <is>
          <t>其他</t>
        </is>
      </c>
      <c r="E1847" s="5"/>
      <c r="F1847" s="6"/>
      <c r="G1847" s="6"/>
      <c r="H1847" s="6">
        <f>IF(AND(F1847="",G1847=""),"",G1847-F1847)</f>
      </c>
      <c r="I1847" s="4"/>
      <c r="J1847" s="5"/>
    </row>
    <row r="1848" ht="21" customHeight="1">
      <c r="A1848" s="3">
        <v>46297</v>
      </c>
      <c r="B1848" t="inlineStr" s="4">
        <is>
          <t>星期五</t>
        </is>
      </c>
      <c r="C1848" t="inlineStr" s="4">
        <is>
          <t>其他</t>
        </is>
      </c>
      <c r="D1848" t="inlineStr" s="4">
        <is>
          <t>其他</t>
        </is>
      </c>
      <c r="E1848" s="5"/>
      <c r="F1848" s="6"/>
      <c r="G1848" s="6"/>
      <c r="H1848" s="6">
        <f>IF(AND(F1848="",G1848=""),"",G1848-F1848)</f>
      </c>
      <c r="I1848" s="4"/>
      <c r="J1848" s="5"/>
    </row>
    <row r="1849" ht="21" customHeight="1">
      <c r="A1849" s="3">
        <v>46298</v>
      </c>
      <c r="B1849" t="inlineStr" s="4">
        <is>
          <t>星期六</t>
        </is>
      </c>
      <c r="C1849" t="inlineStr" s="4">
        <is>
          <t>餐饮</t>
        </is>
      </c>
      <c r="D1849" t="inlineStr" s="4">
        <is>
          <t>早餐</t>
        </is>
      </c>
      <c r="E1849" s="5"/>
      <c r="F1849" s="6"/>
      <c r="G1849" s="6"/>
      <c r="H1849" s="6">
        <f>IF(AND(F1849="",G1849=""),"",G1849-F1849)</f>
      </c>
      <c r="I1849" s="4"/>
      <c r="J1849" s="5"/>
    </row>
    <row r="1850" ht="21" customHeight="1">
      <c r="A1850" s="3">
        <v>46298</v>
      </c>
      <c r="B1850" t="inlineStr" s="4">
        <is>
          <t>星期六</t>
        </is>
      </c>
      <c r="C1850" t="inlineStr" s="4">
        <is>
          <t>餐饮</t>
        </is>
      </c>
      <c r="D1850" t="inlineStr" s="4">
        <is>
          <t>中餐</t>
        </is>
      </c>
      <c r="E1850" s="5"/>
      <c r="F1850" s="6"/>
      <c r="G1850" s="6"/>
      <c r="H1850" s="6">
        <f>IF(AND(F1850="",G1850=""),"",G1850-F1850)</f>
      </c>
      <c r="I1850" s="4"/>
      <c r="J1850" s="5"/>
    </row>
    <row r="1851" ht="21" customHeight="1">
      <c r="A1851" s="3">
        <v>46298</v>
      </c>
      <c r="B1851" t="inlineStr" s="4">
        <is>
          <t>星期六</t>
        </is>
      </c>
      <c r="C1851" t="inlineStr" s="4">
        <is>
          <t>餐饮</t>
        </is>
      </c>
      <c r="D1851" t="inlineStr" s="4">
        <is>
          <t>晚餐</t>
        </is>
      </c>
      <c r="E1851" s="5"/>
      <c r="F1851" s="6"/>
      <c r="G1851" s="6"/>
      <c r="H1851" s="6">
        <f>IF(AND(F1851="",G1851=""),"",G1851-F1851)</f>
      </c>
      <c r="I1851" s="4"/>
      <c r="J1851" s="5"/>
    </row>
    <row r="1852" ht="21" customHeight="1">
      <c r="A1852" s="3">
        <v>46298</v>
      </c>
      <c r="B1852" t="inlineStr" s="4">
        <is>
          <t>星期六</t>
        </is>
      </c>
      <c r="C1852" t="inlineStr" s="4">
        <is>
          <t>奶茶/咖啡</t>
        </is>
      </c>
      <c r="D1852" t="inlineStr" s="4">
        <is>
          <t>奶茶/咖啡</t>
        </is>
      </c>
      <c r="E1852" s="5"/>
      <c r="F1852" s="6"/>
      <c r="G1852" s="6"/>
      <c r="H1852" s="6">
        <f>IF(AND(F1852="",G1852=""),"",G1852-F1852)</f>
      </c>
      <c r="I1852" s="4"/>
      <c r="J1852" s="5"/>
    </row>
    <row r="1853" ht="21" customHeight="1">
      <c r="A1853" s="3">
        <v>46298</v>
      </c>
      <c r="B1853" t="inlineStr" s="4">
        <is>
          <t>星期六</t>
        </is>
      </c>
      <c r="C1853" t="inlineStr" s="4">
        <is>
          <t>其他</t>
        </is>
      </c>
      <c r="D1853" t="inlineStr" s="4">
        <is>
          <t>其他</t>
        </is>
      </c>
      <c r="E1853" s="5"/>
      <c r="F1853" s="6"/>
      <c r="G1853" s="6"/>
      <c r="H1853" s="6">
        <f>IF(AND(F1853="",G1853=""),"",G1853-F1853)</f>
      </c>
      <c r="I1853" s="4"/>
      <c r="J1853" s="5"/>
    </row>
    <row r="1854" ht="21" customHeight="1">
      <c r="A1854" s="3">
        <v>46298</v>
      </c>
      <c r="B1854" t="inlineStr" s="4">
        <is>
          <t>星期六</t>
        </is>
      </c>
      <c r="C1854" t="inlineStr" s="4">
        <is>
          <t>其他</t>
        </is>
      </c>
      <c r="D1854" t="inlineStr" s="4">
        <is>
          <t>其他</t>
        </is>
      </c>
      <c r="E1854" s="5"/>
      <c r="F1854" s="6"/>
      <c r="G1854" s="6"/>
      <c r="H1854" s="6">
        <f>IF(AND(F1854="",G1854=""),"",G1854-F1854)</f>
      </c>
      <c r="I1854" s="4"/>
      <c r="J1854" s="5"/>
    </row>
    <row r="1855" ht="21" customHeight="1">
      <c r="A1855" s="3">
        <v>46299</v>
      </c>
      <c r="B1855" t="inlineStr" s="4">
        <is>
          <t>星期日</t>
        </is>
      </c>
      <c r="C1855" t="inlineStr" s="4">
        <is>
          <t>餐饮</t>
        </is>
      </c>
      <c r="D1855" t="inlineStr" s="4">
        <is>
          <t>早餐</t>
        </is>
      </c>
      <c r="E1855" s="5"/>
      <c r="F1855" s="6"/>
      <c r="G1855" s="6"/>
      <c r="H1855" s="6">
        <f>IF(AND(F1855="",G1855=""),"",G1855-F1855)</f>
      </c>
      <c r="I1855" s="4"/>
      <c r="J1855" s="5"/>
    </row>
    <row r="1856" ht="21" customHeight="1">
      <c r="A1856" s="3">
        <v>46299</v>
      </c>
      <c r="B1856" t="inlineStr" s="4">
        <is>
          <t>星期日</t>
        </is>
      </c>
      <c r="C1856" t="inlineStr" s="4">
        <is>
          <t>餐饮</t>
        </is>
      </c>
      <c r="D1856" t="inlineStr" s="4">
        <is>
          <t>中餐</t>
        </is>
      </c>
      <c r="E1856" s="5"/>
      <c r="F1856" s="6"/>
      <c r="G1856" s="6"/>
      <c r="H1856" s="6">
        <f>IF(AND(F1856="",G1856=""),"",G1856-F1856)</f>
      </c>
      <c r="I1856" s="4"/>
      <c r="J1856" s="5"/>
    </row>
    <row r="1857" ht="21" customHeight="1">
      <c r="A1857" s="3">
        <v>46299</v>
      </c>
      <c r="B1857" t="inlineStr" s="4">
        <is>
          <t>星期日</t>
        </is>
      </c>
      <c r="C1857" t="inlineStr" s="4">
        <is>
          <t>餐饮</t>
        </is>
      </c>
      <c r="D1857" t="inlineStr" s="4">
        <is>
          <t>晚餐</t>
        </is>
      </c>
      <c r="E1857" s="5"/>
      <c r="F1857" s="6"/>
      <c r="G1857" s="6"/>
      <c r="H1857" s="6">
        <f>IF(AND(F1857="",G1857=""),"",G1857-F1857)</f>
      </c>
      <c r="I1857" s="4"/>
      <c r="J1857" s="5"/>
    </row>
    <row r="1858" ht="21" customHeight="1">
      <c r="A1858" s="3">
        <v>46299</v>
      </c>
      <c r="B1858" t="inlineStr" s="4">
        <is>
          <t>星期日</t>
        </is>
      </c>
      <c r="C1858" t="inlineStr" s="4">
        <is>
          <t>奶茶/咖啡</t>
        </is>
      </c>
      <c r="D1858" t="inlineStr" s="4">
        <is>
          <t>奶茶/咖啡</t>
        </is>
      </c>
      <c r="E1858" s="5"/>
      <c r="F1858" s="6"/>
      <c r="G1858" s="6"/>
      <c r="H1858" s="6">
        <f>IF(AND(F1858="",G1858=""),"",G1858-F1858)</f>
      </c>
      <c r="I1858" s="4"/>
      <c r="J1858" s="5"/>
    </row>
    <row r="1859" ht="21" customHeight="1">
      <c r="A1859" s="3">
        <v>46299</v>
      </c>
      <c r="B1859" t="inlineStr" s="4">
        <is>
          <t>星期日</t>
        </is>
      </c>
      <c r="C1859" t="inlineStr" s="4">
        <is>
          <t>其他</t>
        </is>
      </c>
      <c r="D1859" t="inlineStr" s="4">
        <is>
          <t>其他</t>
        </is>
      </c>
      <c r="E1859" s="5"/>
      <c r="F1859" s="6"/>
      <c r="G1859" s="6"/>
      <c r="H1859" s="6">
        <f>IF(AND(F1859="",G1859=""),"",G1859-F1859)</f>
      </c>
      <c r="I1859" s="4"/>
      <c r="J1859" s="5"/>
    </row>
    <row r="1860" ht="21" customHeight="1">
      <c r="A1860" s="3">
        <v>46299</v>
      </c>
      <c r="B1860" t="inlineStr" s="4">
        <is>
          <t>星期日</t>
        </is>
      </c>
      <c r="C1860" t="inlineStr" s="4">
        <is>
          <t>其他</t>
        </is>
      </c>
      <c r="D1860" t="inlineStr" s="4">
        <is>
          <t>其他</t>
        </is>
      </c>
      <c r="E1860" s="5"/>
      <c r="F1860" s="6"/>
      <c r="G1860" s="6"/>
      <c r="H1860" s="6">
        <f>IF(AND(F1860="",G1860=""),"",G1860-F1860)</f>
      </c>
      <c r="I1860" s="4"/>
      <c r="J1860" s="5"/>
    </row>
    <row r="1861" ht="21" customHeight="1">
      <c r="A1861" s="3">
        <v>46300</v>
      </c>
      <c r="B1861" t="inlineStr" s="4">
        <is>
          <t>星期一</t>
        </is>
      </c>
      <c r="C1861" t="inlineStr" s="4">
        <is>
          <t>餐饮</t>
        </is>
      </c>
      <c r="D1861" t="inlineStr" s="4">
        <is>
          <t>早餐</t>
        </is>
      </c>
      <c r="E1861" s="5"/>
      <c r="F1861" s="6"/>
      <c r="G1861" s="6"/>
      <c r="H1861" s="6">
        <f>IF(AND(F1861="",G1861=""),"",G1861-F1861)</f>
      </c>
      <c r="I1861" s="4"/>
      <c r="J1861" s="5"/>
    </row>
    <row r="1862" ht="21" customHeight="1">
      <c r="A1862" s="3">
        <v>46300</v>
      </c>
      <c r="B1862" t="inlineStr" s="4">
        <is>
          <t>星期一</t>
        </is>
      </c>
      <c r="C1862" t="inlineStr" s="4">
        <is>
          <t>餐饮</t>
        </is>
      </c>
      <c r="D1862" t="inlineStr" s="4">
        <is>
          <t>中餐</t>
        </is>
      </c>
      <c r="E1862" s="5"/>
      <c r="F1862" s="6"/>
      <c r="G1862" s="6"/>
      <c r="H1862" s="6">
        <f>IF(AND(F1862="",G1862=""),"",G1862-F1862)</f>
      </c>
      <c r="I1862" s="4"/>
      <c r="J1862" s="5"/>
    </row>
    <row r="1863" ht="21" customHeight="1">
      <c r="A1863" s="3">
        <v>46300</v>
      </c>
      <c r="B1863" t="inlineStr" s="4">
        <is>
          <t>星期一</t>
        </is>
      </c>
      <c r="C1863" t="inlineStr" s="4">
        <is>
          <t>餐饮</t>
        </is>
      </c>
      <c r="D1863" t="inlineStr" s="4">
        <is>
          <t>晚餐</t>
        </is>
      </c>
      <c r="E1863" s="5"/>
      <c r="F1863" s="6"/>
      <c r="G1863" s="6"/>
      <c r="H1863" s="6">
        <f>IF(AND(F1863="",G1863=""),"",G1863-F1863)</f>
      </c>
      <c r="I1863" s="4"/>
      <c r="J1863" s="5"/>
    </row>
    <row r="1864" ht="21" customHeight="1">
      <c r="A1864" s="3">
        <v>46300</v>
      </c>
      <c r="B1864" t="inlineStr" s="4">
        <is>
          <t>星期一</t>
        </is>
      </c>
      <c r="C1864" t="inlineStr" s="4">
        <is>
          <t>奶茶/咖啡</t>
        </is>
      </c>
      <c r="D1864" t="inlineStr" s="4">
        <is>
          <t>奶茶/咖啡</t>
        </is>
      </c>
      <c r="E1864" s="5"/>
      <c r="F1864" s="6"/>
      <c r="G1864" s="6"/>
      <c r="H1864" s="6">
        <f>IF(AND(F1864="",G1864=""),"",G1864-F1864)</f>
      </c>
      <c r="I1864" s="4"/>
      <c r="J1864" s="5"/>
    </row>
    <row r="1865" ht="21" customHeight="1">
      <c r="A1865" s="3">
        <v>46300</v>
      </c>
      <c r="B1865" t="inlineStr" s="4">
        <is>
          <t>星期一</t>
        </is>
      </c>
      <c r="C1865" t="inlineStr" s="4">
        <is>
          <t>其他</t>
        </is>
      </c>
      <c r="D1865" t="inlineStr" s="4">
        <is>
          <t>其他</t>
        </is>
      </c>
      <c r="E1865" s="5"/>
      <c r="F1865" s="6"/>
      <c r="G1865" s="6"/>
      <c r="H1865" s="6">
        <f>IF(AND(F1865="",G1865=""),"",G1865-F1865)</f>
      </c>
      <c r="I1865" s="4"/>
      <c r="J1865" s="5"/>
    </row>
    <row r="1866" ht="21" customHeight="1">
      <c r="A1866" s="3">
        <v>46300</v>
      </c>
      <c r="B1866" t="inlineStr" s="4">
        <is>
          <t>星期一</t>
        </is>
      </c>
      <c r="C1866" t="inlineStr" s="4">
        <is>
          <t>其他</t>
        </is>
      </c>
      <c r="D1866" t="inlineStr" s="4">
        <is>
          <t>其他</t>
        </is>
      </c>
      <c r="E1866" s="5"/>
      <c r="F1866" s="6"/>
      <c r="G1866" s="6"/>
      <c r="H1866" s="6">
        <f>IF(AND(F1866="",G1866=""),"",G1866-F1866)</f>
      </c>
      <c r="I1866" s="4"/>
      <c r="J1866" s="5"/>
    </row>
    <row r="1867" ht="21" customHeight="1">
      <c r="A1867" s="3">
        <v>46301</v>
      </c>
      <c r="B1867" t="inlineStr" s="4">
        <is>
          <t>星期二</t>
        </is>
      </c>
      <c r="C1867" t="inlineStr" s="4">
        <is>
          <t>餐饮</t>
        </is>
      </c>
      <c r="D1867" t="inlineStr" s="4">
        <is>
          <t>早餐</t>
        </is>
      </c>
      <c r="E1867" s="5"/>
      <c r="F1867" s="6"/>
      <c r="G1867" s="6"/>
      <c r="H1867" s="6">
        <f>IF(AND(F1867="",G1867=""),"",G1867-F1867)</f>
      </c>
      <c r="I1867" s="4"/>
      <c r="J1867" s="5"/>
    </row>
    <row r="1868" ht="21" customHeight="1">
      <c r="A1868" s="3">
        <v>46301</v>
      </c>
      <c r="B1868" t="inlineStr" s="4">
        <is>
          <t>星期二</t>
        </is>
      </c>
      <c r="C1868" t="inlineStr" s="4">
        <is>
          <t>餐饮</t>
        </is>
      </c>
      <c r="D1868" t="inlineStr" s="4">
        <is>
          <t>中餐</t>
        </is>
      </c>
      <c r="E1868" s="5"/>
      <c r="F1868" s="6"/>
      <c r="G1868" s="6"/>
      <c r="H1868" s="6">
        <f>IF(AND(F1868="",G1868=""),"",G1868-F1868)</f>
      </c>
      <c r="I1868" s="4"/>
      <c r="J1868" s="5"/>
    </row>
    <row r="1869" ht="21" customHeight="1">
      <c r="A1869" s="3">
        <v>46301</v>
      </c>
      <c r="B1869" t="inlineStr" s="4">
        <is>
          <t>星期二</t>
        </is>
      </c>
      <c r="C1869" t="inlineStr" s="4">
        <is>
          <t>餐饮</t>
        </is>
      </c>
      <c r="D1869" t="inlineStr" s="4">
        <is>
          <t>晚餐</t>
        </is>
      </c>
      <c r="E1869" s="5"/>
      <c r="F1869" s="6"/>
      <c r="G1869" s="6"/>
      <c r="H1869" s="6">
        <f>IF(AND(F1869="",G1869=""),"",G1869-F1869)</f>
      </c>
      <c r="I1869" s="4"/>
      <c r="J1869" s="5"/>
    </row>
    <row r="1870" ht="21" customHeight="1">
      <c r="A1870" s="3">
        <v>46301</v>
      </c>
      <c r="B1870" t="inlineStr" s="4">
        <is>
          <t>星期二</t>
        </is>
      </c>
      <c r="C1870" t="inlineStr" s="4">
        <is>
          <t>奶茶/咖啡</t>
        </is>
      </c>
      <c r="D1870" t="inlineStr" s="4">
        <is>
          <t>奶茶/咖啡</t>
        </is>
      </c>
      <c r="E1870" s="5"/>
      <c r="F1870" s="6"/>
      <c r="G1870" s="6"/>
      <c r="H1870" s="6">
        <f>IF(AND(F1870="",G1870=""),"",G1870-F1870)</f>
      </c>
      <c r="I1870" s="4"/>
      <c r="J1870" s="5"/>
    </row>
    <row r="1871" ht="21" customHeight="1">
      <c r="A1871" s="3">
        <v>46301</v>
      </c>
      <c r="B1871" t="inlineStr" s="4">
        <is>
          <t>星期二</t>
        </is>
      </c>
      <c r="C1871" t="inlineStr" s="4">
        <is>
          <t>其他</t>
        </is>
      </c>
      <c r="D1871" t="inlineStr" s="4">
        <is>
          <t>其他</t>
        </is>
      </c>
      <c r="E1871" s="5"/>
      <c r="F1871" s="6"/>
      <c r="G1871" s="6"/>
      <c r="H1871" s="6">
        <f>IF(AND(F1871="",G1871=""),"",G1871-F1871)</f>
      </c>
      <c r="I1871" s="4"/>
      <c r="J1871" s="5"/>
    </row>
    <row r="1872" ht="21" customHeight="1">
      <c r="A1872" s="3">
        <v>46301</v>
      </c>
      <c r="B1872" t="inlineStr" s="4">
        <is>
          <t>星期二</t>
        </is>
      </c>
      <c r="C1872" t="inlineStr" s="4">
        <is>
          <t>其他</t>
        </is>
      </c>
      <c r="D1872" t="inlineStr" s="4">
        <is>
          <t>其他</t>
        </is>
      </c>
      <c r="E1872" s="5"/>
      <c r="F1872" s="6"/>
      <c r="G1872" s="6"/>
      <c r="H1872" s="6">
        <f>IF(AND(F1872="",G1872=""),"",G1872-F1872)</f>
      </c>
      <c r="I1872" s="4"/>
      <c r="J1872" s="5"/>
    </row>
    <row r="1873" ht="21" customHeight="1">
      <c r="A1873" s="3">
        <v>46302</v>
      </c>
      <c r="B1873" t="inlineStr" s="4">
        <is>
          <t>星期三</t>
        </is>
      </c>
      <c r="C1873" t="inlineStr" s="4">
        <is>
          <t>餐饮</t>
        </is>
      </c>
      <c r="D1873" t="inlineStr" s="4">
        <is>
          <t>早餐</t>
        </is>
      </c>
      <c r="E1873" s="5"/>
      <c r="F1873" s="6"/>
      <c r="G1873" s="6"/>
      <c r="H1873" s="6">
        <f>IF(AND(F1873="",G1873=""),"",G1873-F1873)</f>
      </c>
      <c r="I1873" s="4"/>
      <c r="J1873" s="5"/>
    </row>
    <row r="1874" ht="21" customHeight="1">
      <c r="A1874" s="3">
        <v>46302</v>
      </c>
      <c r="B1874" t="inlineStr" s="4">
        <is>
          <t>星期三</t>
        </is>
      </c>
      <c r="C1874" t="inlineStr" s="4">
        <is>
          <t>餐饮</t>
        </is>
      </c>
      <c r="D1874" t="inlineStr" s="4">
        <is>
          <t>中餐</t>
        </is>
      </c>
      <c r="E1874" s="5"/>
      <c r="F1874" s="6"/>
      <c r="G1874" s="6"/>
      <c r="H1874" s="6">
        <f>IF(AND(F1874="",G1874=""),"",G1874-F1874)</f>
      </c>
      <c r="I1874" s="4"/>
      <c r="J1874" s="5"/>
    </row>
    <row r="1875" ht="21" customHeight="1">
      <c r="A1875" s="3">
        <v>46302</v>
      </c>
      <c r="B1875" t="inlineStr" s="4">
        <is>
          <t>星期三</t>
        </is>
      </c>
      <c r="C1875" t="inlineStr" s="4">
        <is>
          <t>餐饮</t>
        </is>
      </c>
      <c r="D1875" t="inlineStr" s="4">
        <is>
          <t>晚餐</t>
        </is>
      </c>
      <c r="E1875" s="5"/>
      <c r="F1875" s="6"/>
      <c r="G1875" s="6"/>
      <c r="H1875" s="6">
        <f>IF(AND(F1875="",G1875=""),"",G1875-F1875)</f>
      </c>
      <c r="I1875" s="4"/>
      <c r="J1875" s="5"/>
    </row>
    <row r="1876" ht="21" customHeight="1">
      <c r="A1876" s="3">
        <v>46302</v>
      </c>
      <c r="B1876" t="inlineStr" s="4">
        <is>
          <t>星期三</t>
        </is>
      </c>
      <c r="C1876" t="inlineStr" s="4">
        <is>
          <t>奶茶/咖啡</t>
        </is>
      </c>
      <c r="D1876" t="inlineStr" s="4">
        <is>
          <t>奶茶/咖啡</t>
        </is>
      </c>
      <c r="E1876" s="5"/>
      <c r="F1876" s="6"/>
      <c r="G1876" s="6"/>
      <c r="H1876" s="6">
        <f>IF(AND(F1876="",G1876=""),"",G1876-F1876)</f>
      </c>
      <c r="I1876" s="4"/>
      <c r="J1876" s="5"/>
    </row>
    <row r="1877" ht="21" customHeight="1">
      <c r="A1877" s="3">
        <v>46302</v>
      </c>
      <c r="B1877" t="inlineStr" s="4">
        <is>
          <t>星期三</t>
        </is>
      </c>
      <c r="C1877" t="inlineStr" s="4">
        <is>
          <t>其他</t>
        </is>
      </c>
      <c r="D1877" t="inlineStr" s="4">
        <is>
          <t>其他</t>
        </is>
      </c>
      <c r="E1877" s="5"/>
      <c r="F1877" s="6"/>
      <c r="G1877" s="6"/>
      <c r="H1877" s="6">
        <f>IF(AND(F1877="",G1877=""),"",G1877-F1877)</f>
      </c>
      <c r="I1877" s="4"/>
      <c r="J1877" s="5"/>
    </row>
    <row r="1878" ht="21" customHeight="1">
      <c r="A1878" s="3">
        <v>46302</v>
      </c>
      <c r="B1878" t="inlineStr" s="4">
        <is>
          <t>星期三</t>
        </is>
      </c>
      <c r="C1878" t="inlineStr" s="4">
        <is>
          <t>其他</t>
        </is>
      </c>
      <c r="D1878" t="inlineStr" s="4">
        <is>
          <t>其他</t>
        </is>
      </c>
      <c r="E1878" s="5"/>
      <c r="F1878" s="6"/>
      <c r="G1878" s="6"/>
      <c r="H1878" s="6">
        <f>IF(AND(F1878="",G1878=""),"",G1878-F1878)</f>
      </c>
      <c r="I1878" s="4"/>
      <c r="J1878" s="5"/>
    </row>
    <row r="1879" ht="23" customHeight="1">
      <c r="A1879" t="inlineStr" s="7">
        <is>
          <t>本周小计</t>
        </is>
      </c>
      <c r="B1879" s="7"/>
      <c r="C1879" s="7"/>
      <c r="D1879" s="7"/>
      <c r="E1879" s="7"/>
      <c r="F1879" s="8">
        <f>SUMIFS($F:$F,$A:$A,"&gt;="&amp;DATE(2026,10,1),$A:$A,"&lt;="&amp;DATE(2026,10,7))</f>
      </c>
      <c r="G1879" s="8">
        <f>SUMIFS($G:$G,$A:$A,"&gt;="&amp;DATE(2026,10,1),$A:$A,"&lt;="&amp;DATE(2026,10,7))</f>
      </c>
      <c r="H1879" s="8">
        <f>G1879-F1879</f>
      </c>
      <c r="I1879" s="7"/>
      <c r="J1879" s="7"/>
    </row>
    <row r="1880" ht="18" customHeight="1">
      <c r="A1880" s="9"/>
      <c r="B1880" s="9"/>
      <c r="C1880" s="9"/>
      <c r="D1880" s="9"/>
      <c r="E1880" s="9"/>
      <c r="F1880" s="9"/>
      <c r="G1880" s="9"/>
      <c r="H1880" s="9"/>
      <c r="I1880" s="9"/>
      <c r="J1880" s="9"/>
    </row>
    <row r="1881" ht="18" customHeight="1">
      <c r="A1881" s="9"/>
      <c r="B1881" s="9"/>
      <c r="C1881" s="9"/>
      <c r="D1881" s="9"/>
      <c r="E1881" s="9"/>
      <c r="F1881" s="9"/>
      <c r="G1881" s="9"/>
      <c r="H1881" s="9"/>
      <c r="I1881" s="9"/>
      <c r="J1881" s="9"/>
    </row>
    <row r="1882" ht="26" customHeight="1">
      <c r="A1882" t="inlineStr" s="2">
        <is>
          <t>2026年10月｜第二周（10月8日 - 10月14日）</t>
        </is>
      </c>
      <c r="B1882" s="2"/>
      <c r="C1882" s="2"/>
      <c r="D1882" s="2"/>
      <c r="E1882" s="2"/>
      <c r="F1882" s="2"/>
      <c r="G1882" s="2"/>
      <c r="H1882" s="2"/>
      <c r="I1882" s="2"/>
      <c r="J1882" s="2"/>
    </row>
    <row r="1883" ht="22" customHeight="1">
      <c r="A1883" t="inlineStr" s="1">
        <is>
          <t>日期</t>
        </is>
      </c>
      <c r="B1883" t="inlineStr" s="1">
        <is>
          <t>星期</t>
        </is>
      </c>
      <c r="C1883" t="inlineStr" s="1">
        <is>
          <t>分类</t>
        </is>
      </c>
      <c r="D1883" t="inlineStr" s="1">
        <is>
          <t>事项</t>
        </is>
      </c>
      <c r="E1883" t="inlineStr" s="1">
        <is>
          <t>详情</t>
        </is>
      </c>
      <c r="F1883" t="inlineStr" s="1">
        <is>
          <t>支出金额</t>
        </is>
      </c>
      <c r="G1883" t="inlineStr" s="1">
        <is>
          <t>收入金额</t>
        </is>
      </c>
      <c r="H1883" t="inlineStr" s="1">
        <is>
          <t>当笔净额</t>
        </is>
      </c>
      <c r="I1883" t="inlineStr" s="1">
        <is>
          <t>支付方式</t>
        </is>
      </c>
      <c r="J1883" t="inlineStr" s="1">
        <is>
          <t>备注</t>
        </is>
      </c>
    </row>
    <row r="1884" ht="21" customHeight="1">
      <c r="A1884" s="3">
        <v>46303</v>
      </c>
      <c r="B1884" t="inlineStr" s="4">
        <is>
          <t>星期四</t>
        </is>
      </c>
      <c r="C1884" t="inlineStr" s="4">
        <is>
          <t>餐饮</t>
        </is>
      </c>
      <c r="D1884" t="inlineStr" s="4">
        <is>
          <t>早餐</t>
        </is>
      </c>
      <c r="E1884" s="5"/>
      <c r="F1884" s="6"/>
      <c r="G1884" s="6"/>
      <c r="H1884" s="6">
        <f>IF(AND(F1884="",G1884=""),"",G1884-F1884)</f>
      </c>
      <c r="I1884" s="4"/>
      <c r="J1884" s="5"/>
    </row>
    <row r="1885" ht="21" customHeight="1">
      <c r="A1885" s="3">
        <v>46303</v>
      </c>
      <c r="B1885" t="inlineStr" s="4">
        <is>
          <t>星期四</t>
        </is>
      </c>
      <c r="C1885" t="inlineStr" s="4">
        <is>
          <t>餐饮</t>
        </is>
      </c>
      <c r="D1885" t="inlineStr" s="4">
        <is>
          <t>中餐</t>
        </is>
      </c>
      <c r="E1885" s="5"/>
      <c r="F1885" s="6"/>
      <c r="G1885" s="6"/>
      <c r="H1885" s="6">
        <f>IF(AND(F1885="",G1885=""),"",G1885-F1885)</f>
      </c>
      <c r="I1885" s="4"/>
      <c r="J1885" s="5"/>
    </row>
    <row r="1886" ht="21" customHeight="1">
      <c r="A1886" s="3">
        <v>46303</v>
      </c>
      <c r="B1886" t="inlineStr" s="4">
        <is>
          <t>星期四</t>
        </is>
      </c>
      <c r="C1886" t="inlineStr" s="4">
        <is>
          <t>餐饮</t>
        </is>
      </c>
      <c r="D1886" t="inlineStr" s="4">
        <is>
          <t>晚餐</t>
        </is>
      </c>
      <c r="E1886" s="5"/>
      <c r="F1886" s="6"/>
      <c r="G1886" s="6"/>
      <c r="H1886" s="6">
        <f>IF(AND(F1886="",G1886=""),"",G1886-F1886)</f>
      </c>
      <c r="I1886" s="4"/>
      <c r="J1886" s="5"/>
    </row>
    <row r="1887" ht="21" customHeight="1">
      <c r="A1887" s="3">
        <v>46303</v>
      </c>
      <c r="B1887" t="inlineStr" s="4">
        <is>
          <t>星期四</t>
        </is>
      </c>
      <c r="C1887" t="inlineStr" s="4">
        <is>
          <t>奶茶/咖啡</t>
        </is>
      </c>
      <c r="D1887" t="inlineStr" s="4">
        <is>
          <t>奶茶/咖啡</t>
        </is>
      </c>
      <c r="E1887" s="5"/>
      <c r="F1887" s="6"/>
      <c r="G1887" s="6"/>
      <c r="H1887" s="6">
        <f>IF(AND(F1887="",G1887=""),"",G1887-F1887)</f>
      </c>
      <c r="I1887" s="4"/>
      <c r="J1887" s="5"/>
    </row>
    <row r="1888" ht="21" customHeight="1">
      <c r="A1888" s="3">
        <v>46303</v>
      </c>
      <c r="B1888" t="inlineStr" s="4">
        <is>
          <t>星期四</t>
        </is>
      </c>
      <c r="C1888" t="inlineStr" s="4">
        <is>
          <t>其他</t>
        </is>
      </c>
      <c r="D1888" t="inlineStr" s="4">
        <is>
          <t>其他</t>
        </is>
      </c>
      <c r="E1888" s="5"/>
      <c r="F1888" s="6"/>
      <c r="G1888" s="6"/>
      <c r="H1888" s="6">
        <f>IF(AND(F1888="",G1888=""),"",G1888-F1888)</f>
      </c>
      <c r="I1888" s="4"/>
      <c r="J1888" s="5"/>
    </row>
    <row r="1889" ht="21" customHeight="1">
      <c r="A1889" s="3">
        <v>46303</v>
      </c>
      <c r="B1889" t="inlineStr" s="4">
        <is>
          <t>星期四</t>
        </is>
      </c>
      <c r="C1889" t="inlineStr" s="4">
        <is>
          <t>其他</t>
        </is>
      </c>
      <c r="D1889" t="inlineStr" s="4">
        <is>
          <t>其他</t>
        </is>
      </c>
      <c r="E1889" s="5"/>
      <c r="F1889" s="6"/>
      <c r="G1889" s="6"/>
      <c r="H1889" s="6">
        <f>IF(AND(F1889="",G1889=""),"",G1889-F1889)</f>
      </c>
      <c r="I1889" s="4"/>
      <c r="J1889" s="5"/>
    </row>
    <row r="1890" ht="21" customHeight="1">
      <c r="A1890" s="3">
        <v>46304</v>
      </c>
      <c r="B1890" t="inlineStr" s="4">
        <is>
          <t>星期五</t>
        </is>
      </c>
      <c r="C1890" t="inlineStr" s="4">
        <is>
          <t>餐饮</t>
        </is>
      </c>
      <c r="D1890" t="inlineStr" s="4">
        <is>
          <t>早餐</t>
        </is>
      </c>
      <c r="E1890" s="5"/>
      <c r="F1890" s="6"/>
      <c r="G1890" s="6"/>
      <c r="H1890" s="6">
        <f>IF(AND(F1890="",G1890=""),"",G1890-F1890)</f>
      </c>
      <c r="I1890" s="4"/>
      <c r="J1890" s="5"/>
    </row>
    <row r="1891" ht="21" customHeight="1">
      <c r="A1891" s="3">
        <v>46304</v>
      </c>
      <c r="B1891" t="inlineStr" s="4">
        <is>
          <t>星期五</t>
        </is>
      </c>
      <c r="C1891" t="inlineStr" s="4">
        <is>
          <t>餐饮</t>
        </is>
      </c>
      <c r="D1891" t="inlineStr" s="4">
        <is>
          <t>中餐</t>
        </is>
      </c>
      <c r="E1891" s="5"/>
      <c r="F1891" s="6"/>
      <c r="G1891" s="6"/>
      <c r="H1891" s="6">
        <f>IF(AND(F1891="",G1891=""),"",G1891-F1891)</f>
      </c>
      <c r="I1891" s="4"/>
      <c r="J1891" s="5"/>
    </row>
    <row r="1892" ht="21" customHeight="1">
      <c r="A1892" s="3">
        <v>46304</v>
      </c>
      <c r="B1892" t="inlineStr" s="4">
        <is>
          <t>星期五</t>
        </is>
      </c>
      <c r="C1892" t="inlineStr" s="4">
        <is>
          <t>餐饮</t>
        </is>
      </c>
      <c r="D1892" t="inlineStr" s="4">
        <is>
          <t>晚餐</t>
        </is>
      </c>
      <c r="E1892" s="5"/>
      <c r="F1892" s="6"/>
      <c r="G1892" s="6"/>
      <c r="H1892" s="6">
        <f>IF(AND(F1892="",G1892=""),"",G1892-F1892)</f>
      </c>
      <c r="I1892" s="4"/>
      <c r="J1892" s="5"/>
    </row>
    <row r="1893" ht="21" customHeight="1">
      <c r="A1893" s="3">
        <v>46304</v>
      </c>
      <c r="B1893" t="inlineStr" s="4">
        <is>
          <t>星期五</t>
        </is>
      </c>
      <c r="C1893" t="inlineStr" s="4">
        <is>
          <t>奶茶/咖啡</t>
        </is>
      </c>
      <c r="D1893" t="inlineStr" s="4">
        <is>
          <t>奶茶/咖啡</t>
        </is>
      </c>
      <c r="E1893" s="5"/>
      <c r="F1893" s="6"/>
      <c r="G1893" s="6"/>
      <c r="H1893" s="6">
        <f>IF(AND(F1893="",G1893=""),"",G1893-F1893)</f>
      </c>
      <c r="I1893" s="4"/>
      <c r="J1893" s="5"/>
    </row>
    <row r="1894" ht="21" customHeight="1">
      <c r="A1894" s="3">
        <v>46304</v>
      </c>
      <c r="B1894" t="inlineStr" s="4">
        <is>
          <t>星期五</t>
        </is>
      </c>
      <c r="C1894" t="inlineStr" s="4">
        <is>
          <t>其他</t>
        </is>
      </c>
      <c r="D1894" t="inlineStr" s="4">
        <is>
          <t>其他</t>
        </is>
      </c>
      <c r="E1894" s="5"/>
      <c r="F1894" s="6"/>
      <c r="G1894" s="6"/>
      <c r="H1894" s="6">
        <f>IF(AND(F1894="",G1894=""),"",G1894-F1894)</f>
      </c>
      <c r="I1894" s="4"/>
      <c r="J1894" s="5"/>
    </row>
    <row r="1895" ht="21" customHeight="1">
      <c r="A1895" s="3">
        <v>46304</v>
      </c>
      <c r="B1895" t="inlineStr" s="4">
        <is>
          <t>星期五</t>
        </is>
      </c>
      <c r="C1895" t="inlineStr" s="4">
        <is>
          <t>其他</t>
        </is>
      </c>
      <c r="D1895" t="inlineStr" s="4">
        <is>
          <t>其他</t>
        </is>
      </c>
      <c r="E1895" s="5"/>
      <c r="F1895" s="6"/>
      <c r="G1895" s="6"/>
      <c r="H1895" s="6">
        <f>IF(AND(F1895="",G1895=""),"",G1895-F1895)</f>
      </c>
      <c r="I1895" s="4"/>
      <c r="J1895" s="5"/>
    </row>
    <row r="1896" ht="21" customHeight="1">
      <c r="A1896" s="3">
        <v>46305</v>
      </c>
      <c r="B1896" t="inlineStr" s="4">
        <is>
          <t>星期六</t>
        </is>
      </c>
      <c r="C1896" t="inlineStr" s="4">
        <is>
          <t>餐饮</t>
        </is>
      </c>
      <c r="D1896" t="inlineStr" s="4">
        <is>
          <t>早餐</t>
        </is>
      </c>
      <c r="E1896" s="5"/>
      <c r="F1896" s="6"/>
      <c r="G1896" s="6"/>
      <c r="H1896" s="6">
        <f>IF(AND(F1896="",G1896=""),"",G1896-F1896)</f>
      </c>
      <c r="I1896" s="4"/>
      <c r="J1896" s="5"/>
    </row>
    <row r="1897" ht="21" customHeight="1">
      <c r="A1897" s="3">
        <v>46305</v>
      </c>
      <c r="B1897" t="inlineStr" s="4">
        <is>
          <t>星期六</t>
        </is>
      </c>
      <c r="C1897" t="inlineStr" s="4">
        <is>
          <t>餐饮</t>
        </is>
      </c>
      <c r="D1897" t="inlineStr" s="4">
        <is>
          <t>中餐</t>
        </is>
      </c>
      <c r="E1897" s="5"/>
      <c r="F1897" s="6"/>
      <c r="G1897" s="6"/>
      <c r="H1897" s="6">
        <f>IF(AND(F1897="",G1897=""),"",G1897-F1897)</f>
      </c>
      <c r="I1897" s="4"/>
      <c r="J1897" s="5"/>
    </row>
    <row r="1898" ht="21" customHeight="1">
      <c r="A1898" s="3">
        <v>46305</v>
      </c>
      <c r="B1898" t="inlineStr" s="4">
        <is>
          <t>星期六</t>
        </is>
      </c>
      <c r="C1898" t="inlineStr" s="4">
        <is>
          <t>餐饮</t>
        </is>
      </c>
      <c r="D1898" t="inlineStr" s="4">
        <is>
          <t>晚餐</t>
        </is>
      </c>
      <c r="E1898" s="5"/>
      <c r="F1898" s="6"/>
      <c r="G1898" s="6"/>
      <c r="H1898" s="6">
        <f>IF(AND(F1898="",G1898=""),"",G1898-F1898)</f>
      </c>
      <c r="I1898" s="4"/>
      <c r="J1898" s="5"/>
    </row>
    <row r="1899" ht="21" customHeight="1">
      <c r="A1899" s="3">
        <v>46305</v>
      </c>
      <c r="B1899" t="inlineStr" s="4">
        <is>
          <t>星期六</t>
        </is>
      </c>
      <c r="C1899" t="inlineStr" s="4">
        <is>
          <t>奶茶/咖啡</t>
        </is>
      </c>
      <c r="D1899" t="inlineStr" s="4">
        <is>
          <t>奶茶/咖啡</t>
        </is>
      </c>
      <c r="E1899" s="5"/>
      <c r="F1899" s="6"/>
      <c r="G1899" s="6"/>
      <c r="H1899" s="6">
        <f>IF(AND(F1899="",G1899=""),"",G1899-F1899)</f>
      </c>
      <c r="I1899" s="4"/>
      <c r="J1899" s="5"/>
    </row>
    <row r="1900" ht="21" customHeight="1">
      <c r="A1900" s="3">
        <v>46305</v>
      </c>
      <c r="B1900" t="inlineStr" s="4">
        <is>
          <t>星期六</t>
        </is>
      </c>
      <c r="C1900" t="inlineStr" s="4">
        <is>
          <t>其他</t>
        </is>
      </c>
      <c r="D1900" t="inlineStr" s="4">
        <is>
          <t>其他</t>
        </is>
      </c>
      <c r="E1900" s="5"/>
      <c r="F1900" s="6"/>
      <c r="G1900" s="6"/>
      <c r="H1900" s="6">
        <f>IF(AND(F1900="",G1900=""),"",G1900-F1900)</f>
      </c>
      <c r="I1900" s="4"/>
      <c r="J1900" s="5"/>
    </row>
    <row r="1901" ht="21" customHeight="1">
      <c r="A1901" s="3">
        <v>46305</v>
      </c>
      <c r="B1901" t="inlineStr" s="4">
        <is>
          <t>星期六</t>
        </is>
      </c>
      <c r="C1901" t="inlineStr" s="4">
        <is>
          <t>其他</t>
        </is>
      </c>
      <c r="D1901" t="inlineStr" s="4">
        <is>
          <t>其他</t>
        </is>
      </c>
      <c r="E1901" s="5"/>
      <c r="F1901" s="6"/>
      <c r="G1901" s="6"/>
      <c r="H1901" s="6">
        <f>IF(AND(F1901="",G1901=""),"",G1901-F1901)</f>
      </c>
      <c r="I1901" s="4"/>
      <c r="J1901" s="5"/>
    </row>
    <row r="1902" ht="21" customHeight="1">
      <c r="A1902" s="3">
        <v>46306</v>
      </c>
      <c r="B1902" t="inlineStr" s="4">
        <is>
          <t>星期日</t>
        </is>
      </c>
      <c r="C1902" t="inlineStr" s="4">
        <is>
          <t>餐饮</t>
        </is>
      </c>
      <c r="D1902" t="inlineStr" s="4">
        <is>
          <t>早餐</t>
        </is>
      </c>
      <c r="E1902" s="5"/>
      <c r="F1902" s="6"/>
      <c r="G1902" s="6"/>
      <c r="H1902" s="6">
        <f>IF(AND(F1902="",G1902=""),"",G1902-F1902)</f>
      </c>
      <c r="I1902" s="4"/>
      <c r="J1902" s="5"/>
    </row>
    <row r="1903" ht="21" customHeight="1">
      <c r="A1903" s="3">
        <v>46306</v>
      </c>
      <c r="B1903" t="inlineStr" s="4">
        <is>
          <t>星期日</t>
        </is>
      </c>
      <c r="C1903" t="inlineStr" s="4">
        <is>
          <t>餐饮</t>
        </is>
      </c>
      <c r="D1903" t="inlineStr" s="4">
        <is>
          <t>中餐</t>
        </is>
      </c>
      <c r="E1903" s="5"/>
      <c r="F1903" s="6"/>
      <c r="G1903" s="6"/>
      <c r="H1903" s="6">
        <f>IF(AND(F1903="",G1903=""),"",G1903-F1903)</f>
      </c>
      <c r="I1903" s="4"/>
      <c r="J1903" s="5"/>
    </row>
    <row r="1904" ht="21" customHeight="1">
      <c r="A1904" s="3">
        <v>46306</v>
      </c>
      <c r="B1904" t="inlineStr" s="4">
        <is>
          <t>星期日</t>
        </is>
      </c>
      <c r="C1904" t="inlineStr" s="4">
        <is>
          <t>餐饮</t>
        </is>
      </c>
      <c r="D1904" t="inlineStr" s="4">
        <is>
          <t>晚餐</t>
        </is>
      </c>
      <c r="E1904" s="5"/>
      <c r="F1904" s="6"/>
      <c r="G1904" s="6"/>
      <c r="H1904" s="6">
        <f>IF(AND(F1904="",G1904=""),"",G1904-F1904)</f>
      </c>
      <c r="I1904" s="4"/>
      <c r="J1904" s="5"/>
    </row>
    <row r="1905" ht="21" customHeight="1">
      <c r="A1905" s="3">
        <v>46306</v>
      </c>
      <c r="B1905" t="inlineStr" s="4">
        <is>
          <t>星期日</t>
        </is>
      </c>
      <c r="C1905" t="inlineStr" s="4">
        <is>
          <t>奶茶/咖啡</t>
        </is>
      </c>
      <c r="D1905" t="inlineStr" s="4">
        <is>
          <t>奶茶/咖啡</t>
        </is>
      </c>
      <c r="E1905" s="5"/>
      <c r="F1905" s="6"/>
      <c r="G1905" s="6"/>
      <c r="H1905" s="6">
        <f>IF(AND(F1905="",G1905=""),"",G1905-F1905)</f>
      </c>
      <c r="I1905" s="4"/>
      <c r="J1905" s="5"/>
    </row>
    <row r="1906" ht="21" customHeight="1">
      <c r="A1906" s="3">
        <v>46306</v>
      </c>
      <c r="B1906" t="inlineStr" s="4">
        <is>
          <t>星期日</t>
        </is>
      </c>
      <c r="C1906" t="inlineStr" s="4">
        <is>
          <t>其他</t>
        </is>
      </c>
      <c r="D1906" t="inlineStr" s="4">
        <is>
          <t>其他</t>
        </is>
      </c>
      <c r="E1906" s="5"/>
      <c r="F1906" s="6"/>
      <c r="G1906" s="6"/>
      <c r="H1906" s="6">
        <f>IF(AND(F1906="",G1906=""),"",G1906-F1906)</f>
      </c>
      <c r="I1906" s="4"/>
      <c r="J1906" s="5"/>
    </row>
    <row r="1907" ht="21" customHeight="1">
      <c r="A1907" s="3">
        <v>46306</v>
      </c>
      <c r="B1907" t="inlineStr" s="4">
        <is>
          <t>星期日</t>
        </is>
      </c>
      <c r="C1907" t="inlineStr" s="4">
        <is>
          <t>其他</t>
        </is>
      </c>
      <c r="D1907" t="inlineStr" s="4">
        <is>
          <t>其他</t>
        </is>
      </c>
      <c r="E1907" s="5"/>
      <c r="F1907" s="6"/>
      <c r="G1907" s="6"/>
      <c r="H1907" s="6">
        <f>IF(AND(F1907="",G1907=""),"",G1907-F1907)</f>
      </c>
      <c r="I1907" s="4"/>
      <c r="J1907" s="5"/>
    </row>
    <row r="1908" ht="21" customHeight="1">
      <c r="A1908" s="3">
        <v>46307</v>
      </c>
      <c r="B1908" t="inlineStr" s="4">
        <is>
          <t>星期一</t>
        </is>
      </c>
      <c r="C1908" t="inlineStr" s="4">
        <is>
          <t>餐饮</t>
        </is>
      </c>
      <c r="D1908" t="inlineStr" s="4">
        <is>
          <t>早餐</t>
        </is>
      </c>
      <c r="E1908" s="5"/>
      <c r="F1908" s="6"/>
      <c r="G1908" s="6"/>
      <c r="H1908" s="6">
        <f>IF(AND(F1908="",G1908=""),"",G1908-F1908)</f>
      </c>
      <c r="I1908" s="4"/>
      <c r="J1908" s="5"/>
    </row>
    <row r="1909" ht="21" customHeight="1">
      <c r="A1909" s="3">
        <v>46307</v>
      </c>
      <c r="B1909" t="inlineStr" s="4">
        <is>
          <t>星期一</t>
        </is>
      </c>
      <c r="C1909" t="inlineStr" s="4">
        <is>
          <t>餐饮</t>
        </is>
      </c>
      <c r="D1909" t="inlineStr" s="4">
        <is>
          <t>中餐</t>
        </is>
      </c>
      <c r="E1909" s="5"/>
      <c r="F1909" s="6"/>
      <c r="G1909" s="6"/>
      <c r="H1909" s="6">
        <f>IF(AND(F1909="",G1909=""),"",G1909-F1909)</f>
      </c>
      <c r="I1909" s="4"/>
      <c r="J1909" s="5"/>
    </row>
    <row r="1910" ht="21" customHeight="1">
      <c r="A1910" s="3">
        <v>46307</v>
      </c>
      <c r="B1910" t="inlineStr" s="4">
        <is>
          <t>星期一</t>
        </is>
      </c>
      <c r="C1910" t="inlineStr" s="4">
        <is>
          <t>餐饮</t>
        </is>
      </c>
      <c r="D1910" t="inlineStr" s="4">
        <is>
          <t>晚餐</t>
        </is>
      </c>
      <c r="E1910" s="5"/>
      <c r="F1910" s="6"/>
      <c r="G1910" s="6"/>
      <c r="H1910" s="6">
        <f>IF(AND(F1910="",G1910=""),"",G1910-F1910)</f>
      </c>
      <c r="I1910" s="4"/>
      <c r="J1910" s="5"/>
    </row>
    <row r="1911" ht="21" customHeight="1">
      <c r="A1911" s="3">
        <v>46307</v>
      </c>
      <c r="B1911" t="inlineStr" s="4">
        <is>
          <t>星期一</t>
        </is>
      </c>
      <c r="C1911" t="inlineStr" s="4">
        <is>
          <t>奶茶/咖啡</t>
        </is>
      </c>
      <c r="D1911" t="inlineStr" s="4">
        <is>
          <t>奶茶/咖啡</t>
        </is>
      </c>
      <c r="E1911" s="5"/>
      <c r="F1911" s="6"/>
      <c r="G1911" s="6"/>
      <c r="H1911" s="6">
        <f>IF(AND(F1911="",G1911=""),"",G1911-F1911)</f>
      </c>
      <c r="I1911" s="4"/>
      <c r="J1911" s="5"/>
    </row>
    <row r="1912" ht="21" customHeight="1">
      <c r="A1912" s="3">
        <v>46307</v>
      </c>
      <c r="B1912" t="inlineStr" s="4">
        <is>
          <t>星期一</t>
        </is>
      </c>
      <c r="C1912" t="inlineStr" s="4">
        <is>
          <t>其他</t>
        </is>
      </c>
      <c r="D1912" t="inlineStr" s="4">
        <is>
          <t>其他</t>
        </is>
      </c>
      <c r="E1912" s="5"/>
      <c r="F1912" s="6"/>
      <c r="G1912" s="6"/>
      <c r="H1912" s="6">
        <f>IF(AND(F1912="",G1912=""),"",G1912-F1912)</f>
      </c>
      <c r="I1912" s="4"/>
      <c r="J1912" s="5"/>
    </row>
    <row r="1913" ht="21" customHeight="1">
      <c r="A1913" s="3">
        <v>46307</v>
      </c>
      <c r="B1913" t="inlineStr" s="4">
        <is>
          <t>星期一</t>
        </is>
      </c>
      <c r="C1913" t="inlineStr" s="4">
        <is>
          <t>其他</t>
        </is>
      </c>
      <c r="D1913" t="inlineStr" s="4">
        <is>
          <t>其他</t>
        </is>
      </c>
      <c r="E1913" s="5"/>
      <c r="F1913" s="6"/>
      <c r="G1913" s="6"/>
      <c r="H1913" s="6">
        <f>IF(AND(F1913="",G1913=""),"",G1913-F1913)</f>
      </c>
      <c r="I1913" s="4"/>
      <c r="J1913" s="5"/>
    </row>
    <row r="1914" ht="21" customHeight="1">
      <c r="A1914" s="3">
        <v>46308</v>
      </c>
      <c r="B1914" t="inlineStr" s="4">
        <is>
          <t>星期二</t>
        </is>
      </c>
      <c r="C1914" t="inlineStr" s="4">
        <is>
          <t>餐饮</t>
        </is>
      </c>
      <c r="D1914" t="inlineStr" s="4">
        <is>
          <t>早餐</t>
        </is>
      </c>
      <c r="E1914" s="5"/>
      <c r="F1914" s="6"/>
      <c r="G1914" s="6"/>
      <c r="H1914" s="6">
        <f>IF(AND(F1914="",G1914=""),"",G1914-F1914)</f>
      </c>
      <c r="I1914" s="4"/>
      <c r="J1914" s="5"/>
    </row>
    <row r="1915" ht="21" customHeight="1">
      <c r="A1915" s="3">
        <v>46308</v>
      </c>
      <c r="B1915" t="inlineStr" s="4">
        <is>
          <t>星期二</t>
        </is>
      </c>
      <c r="C1915" t="inlineStr" s="4">
        <is>
          <t>餐饮</t>
        </is>
      </c>
      <c r="D1915" t="inlineStr" s="4">
        <is>
          <t>中餐</t>
        </is>
      </c>
      <c r="E1915" s="5"/>
      <c r="F1915" s="6"/>
      <c r="G1915" s="6"/>
      <c r="H1915" s="6">
        <f>IF(AND(F1915="",G1915=""),"",G1915-F1915)</f>
      </c>
      <c r="I1915" s="4"/>
      <c r="J1915" s="5"/>
    </row>
    <row r="1916" ht="21" customHeight="1">
      <c r="A1916" s="3">
        <v>46308</v>
      </c>
      <c r="B1916" t="inlineStr" s="4">
        <is>
          <t>星期二</t>
        </is>
      </c>
      <c r="C1916" t="inlineStr" s="4">
        <is>
          <t>餐饮</t>
        </is>
      </c>
      <c r="D1916" t="inlineStr" s="4">
        <is>
          <t>晚餐</t>
        </is>
      </c>
      <c r="E1916" s="5"/>
      <c r="F1916" s="6"/>
      <c r="G1916" s="6"/>
      <c r="H1916" s="6">
        <f>IF(AND(F1916="",G1916=""),"",G1916-F1916)</f>
      </c>
      <c r="I1916" s="4"/>
      <c r="J1916" s="5"/>
    </row>
    <row r="1917" ht="21" customHeight="1">
      <c r="A1917" s="3">
        <v>46308</v>
      </c>
      <c r="B1917" t="inlineStr" s="4">
        <is>
          <t>星期二</t>
        </is>
      </c>
      <c r="C1917" t="inlineStr" s="4">
        <is>
          <t>奶茶/咖啡</t>
        </is>
      </c>
      <c r="D1917" t="inlineStr" s="4">
        <is>
          <t>奶茶/咖啡</t>
        </is>
      </c>
      <c r="E1917" s="5"/>
      <c r="F1917" s="6"/>
      <c r="G1917" s="6"/>
      <c r="H1917" s="6">
        <f>IF(AND(F1917="",G1917=""),"",G1917-F1917)</f>
      </c>
      <c r="I1917" s="4"/>
      <c r="J1917" s="5"/>
    </row>
    <row r="1918" ht="21" customHeight="1">
      <c r="A1918" s="3">
        <v>46308</v>
      </c>
      <c r="B1918" t="inlineStr" s="4">
        <is>
          <t>星期二</t>
        </is>
      </c>
      <c r="C1918" t="inlineStr" s="4">
        <is>
          <t>其他</t>
        </is>
      </c>
      <c r="D1918" t="inlineStr" s="4">
        <is>
          <t>其他</t>
        </is>
      </c>
      <c r="E1918" s="5"/>
      <c r="F1918" s="6"/>
      <c r="G1918" s="6"/>
      <c r="H1918" s="6">
        <f>IF(AND(F1918="",G1918=""),"",G1918-F1918)</f>
      </c>
      <c r="I1918" s="4"/>
      <c r="J1918" s="5"/>
    </row>
    <row r="1919" ht="21" customHeight="1">
      <c r="A1919" s="3">
        <v>46308</v>
      </c>
      <c r="B1919" t="inlineStr" s="4">
        <is>
          <t>星期二</t>
        </is>
      </c>
      <c r="C1919" t="inlineStr" s="4">
        <is>
          <t>其他</t>
        </is>
      </c>
      <c r="D1919" t="inlineStr" s="4">
        <is>
          <t>其他</t>
        </is>
      </c>
      <c r="E1919" s="5"/>
      <c r="F1919" s="6"/>
      <c r="G1919" s="6"/>
      <c r="H1919" s="6">
        <f>IF(AND(F1919="",G1919=""),"",G1919-F1919)</f>
      </c>
      <c r="I1919" s="4"/>
      <c r="J1919" s="5"/>
    </row>
    <row r="1920" ht="21" customHeight="1">
      <c r="A1920" s="3">
        <v>46309</v>
      </c>
      <c r="B1920" t="inlineStr" s="4">
        <is>
          <t>星期三</t>
        </is>
      </c>
      <c r="C1920" t="inlineStr" s="4">
        <is>
          <t>餐饮</t>
        </is>
      </c>
      <c r="D1920" t="inlineStr" s="4">
        <is>
          <t>早餐</t>
        </is>
      </c>
      <c r="E1920" s="5"/>
      <c r="F1920" s="6"/>
      <c r="G1920" s="6"/>
      <c r="H1920" s="6">
        <f>IF(AND(F1920="",G1920=""),"",G1920-F1920)</f>
      </c>
      <c r="I1920" s="4"/>
      <c r="J1920" s="5"/>
    </row>
    <row r="1921" ht="21" customHeight="1">
      <c r="A1921" s="3">
        <v>46309</v>
      </c>
      <c r="B1921" t="inlineStr" s="4">
        <is>
          <t>星期三</t>
        </is>
      </c>
      <c r="C1921" t="inlineStr" s="4">
        <is>
          <t>餐饮</t>
        </is>
      </c>
      <c r="D1921" t="inlineStr" s="4">
        <is>
          <t>中餐</t>
        </is>
      </c>
      <c r="E1921" s="5"/>
      <c r="F1921" s="6"/>
      <c r="G1921" s="6"/>
      <c r="H1921" s="6">
        <f>IF(AND(F1921="",G1921=""),"",G1921-F1921)</f>
      </c>
      <c r="I1921" s="4"/>
      <c r="J1921" s="5"/>
    </row>
    <row r="1922" ht="21" customHeight="1">
      <c r="A1922" s="3">
        <v>46309</v>
      </c>
      <c r="B1922" t="inlineStr" s="4">
        <is>
          <t>星期三</t>
        </is>
      </c>
      <c r="C1922" t="inlineStr" s="4">
        <is>
          <t>餐饮</t>
        </is>
      </c>
      <c r="D1922" t="inlineStr" s="4">
        <is>
          <t>晚餐</t>
        </is>
      </c>
      <c r="E1922" s="5"/>
      <c r="F1922" s="6"/>
      <c r="G1922" s="6"/>
      <c r="H1922" s="6">
        <f>IF(AND(F1922="",G1922=""),"",G1922-F1922)</f>
      </c>
      <c r="I1922" s="4"/>
      <c r="J1922" s="5"/>
    </row>
    <row r="1923" ht="21" customHeight="1">
      <c r="A1923" s="3">
        <v>46309</v>
      </c>
      <c r="B1923" t="inlineStr" s="4">
        <is>
          <t>星期三</t>
        </is>
      </c>
      <c r="C1923" t="inlineStr" s="4">
        <is>
          <t>奶茶/咖啡</t>
        </is>
      </c>
      <c r="D1923" t="inlineStr" s="4">
        <is>
          <t>奶茶/咖啡</t>
        </is>
      </c>
      <c r="E1923" s="5"/>
      <c r="F1923" s="6"/>
      <c r="G1923" s="6"/>
      <c r="H1923" s="6">
        <f>IF(AND(F1923="",G1923=""),"",G1923-F1923)</f>
      </c>
      <c r="I1923" s="4"/>
      <c r="J1923" s="5"/>
    </row>
    <row r="1924" ht="21" customHeight="1">
      <c r="A1924" s="3">
        <v>46309</v>
      </c>
      <c r="B1924" t="inlineStr" s="4">
        <is>
          <t>星期三</t>
        </is>
      </c>
      <c r="C1924" t="inlineStr" s="4">
        <is>
          <t>其他</t>
        </is>
      </c>
      <c r="D1924" t="inlineStr" s="4">
        <is>
          <t>其他</t>
        </is>
      </c>
      <c r="E1924" s="5"/>
      <c r="F1924" s="6"/>
      <c r="G1924" s="6"/>
      <c r="H1924" s="6">
        <f>IF(AND(F1924="",G1924=""),"",G1924-F1924)</f>
      </c>
      <c r="I1924" s="4"/>
      <c r="J1924" s="5"/>
    </row>
    <row r="1925" ht="21" customHeight="1">
      <c r="A1925" s="3">
        <v>46309</v>
      </c>
      <c r="B1925" t="inlineStr" s="4">
        <is>
          <t>星期三</t>
        </is>
      </c>
      <c r="C1925" t="inlineStr" s="4">
        <is>
          <t>其他</t>
        </is>
      </c>
      <c r="D1925" t="inlineStr" s="4">
        <is>
          <t>其他</t>
        </is>
      </c>
      <c r="E1925" s="5"/>
      <c r="F1925" s="6"/>
      <c r="G1925" s="6"/>
      <c r="H1925" s="6">
        <f>IF(AND(F1925="",G1925=""),"",G1925-F1925)</f>
      </c>
      <c r="I1925" s="4"/>
      <c r="J1925" s="5"/>
    </row>
    <row r="1926" ht="23" customHeight="1">
      <c r="A1926" t="inlineStr" s="7">
        <is>
          <t>本周小计</t>
        </is>
      </c>
      <c r="B1926" s="7"/>
      <c r="C1926" s="7"/>
      <c r="D1926" s="7"/>
      <c r="E1926" s="7"/>
      <c r="F1926" s="8">
        <f>SUMIFS($F:$F,$A:$A,"&gt;="&amp;DATE(2026,10,8),$A:$A,"&lt;="&amp;DATE(2026,10,14))</f>
      </c>
      <c r="G1926" s="8">
        <f>SUMIFS($G:$G,$A:$A,"&gt;="&amp;DATE(2026,10,8),$A:$A,"&lt;="&amp;DATE(2026,10,14))</f>
      </c>
      <c r="H1926" s="8">
        <f>G1926-F1926</f>
      </c>
      <c r="I1926" s="7"/>
      <c r="J1926" s="7"/>
    </row>
    <row r="1927" ht="18" customHeight="1">
      <c r="A1927" s="9"/>
      <c r="B1927" s="9"/>
      <c r="C1927" s="9"/>
      <c r="D1927" s="9"/>
      <c r="E1927" s="9"/>
      <c r="F1927" s="9"/>
      <c r="G1927" s="9"/>
      <c r="H1927" s="9"/>
      <c r="I1927" s="9"/>
      <c r="J1927" s="9"/>
    </row>
    <row r="1928" ht="18" customHeight="1">
      <c r="A1928" s="9"/>
      <c r="B1928" s="9"/>
      <c r="C1928" s="9"/>
      <c r="D1928" s="9"/>
      <c r="E1928" s="9"/>
      <c r="F1928" s="9"/>
      <c r="G1928" s="9"/>
      <c r="H1928" s="9"/>
      <c r="I1928" s="9"/>
      <c r="J1928" s="9"/>
    </row>
    <row r="1929" ht="26" customHeight="1">
      <c r="A1929" t="inlineStr" s="2">
        <is>
          <t>2026年10月｜第三周（10月15日 - 10月21日）</t>
        </is>
      </c>
      <c r="B1929" s="2"/>
      <c r="C1929" s="2"/>
      <c r="D1929" s="2"/>
      <c r="E1929" s="2"/>
      <c r="F1929" s="2"/>
      <c r="G1929" s="2"/>
      <c r="H1929" s="2"/>
      <c r="I1929" s="2"/>
      <c r="J1929" s="2"/>
    </row>
    <row r="1930" ht="22" customHeight="1">
      <c r="A1930" t="inlineStr" s="1">
        <is>
          <t>日期</t>
        </is>
      </c>
      <c r="B1930" t="inlineStr" s="1">
        <is>
          <t>星期</t>
        </is>
      </c>
      <c r="C1930" t="inlineStr" s="1">
        <is>
          <t>分类</t>
        </is>
      </c>
      <c r="D1930" t="inlineStr" s="1">
        <is>
          <t>事项</t>
        </is>
      </c>
      <c r="E1930" t="inlineStr" s="1">
        <is>
          <t>详情</t>
        </is>
      </c>
      <c r="F1930" t="inlineStr" s="1">
        <is>
          <t>支出金额</t>
        </is>
      </c>
      <c r="G1930" t="inlineStr" s="1">
        <is>
          <t>收入金额</t>
        </is>
      </c>
      <c r="H1930" t="inlineStr" s="1">
        <is>
          <t>当笔净额</t>
        </is>
      </c>
      <c r="I1930" t="inlineStr" s="1">
        <is>
          <t>支付方式</t>
        </is>
      </c>
      <c r="J1930" t="inlineStr" s="1">
        <is>
          <t>备注</t>
        </is>
      </c>
    </row>
    <row r="1931" ht="21" customHeight="1">
      <c r="A1931" s="3">
        <v>46310</v>
      </c>
      <c r="B1931" t="inlineStr" s="4">
        <is>
          <t>星期四</t>
        </is>
      </c>
      <c r="C1931" t="inlineStr" s="4">
        <is>
          <t>餐饮</t>
        </is>
      </c>
      <c r="D1931" t="inlineStr" s="4">
        <is>
          <t>早餐</t>
        </is>
      </c>
      <c r="E1931" s="5"/>
      <c r="F1931" s="6"/>
      <c r="G1931" s="6"/>
      <c r="H1931" s="6">
        <f>IF(AND(F1931="",G1931=""),"",G1931-F1931)</f>
      </c>
      <c r="I1931" s="4"/>
      <c r="J1931" s="5"/>
    </row>
    <row r="1932" ht="21" customHeight="1">
      <c r="A1932" s="3">
        <v>46310</v>
      </c>
      <c r="B1932" t="inlineStr" s="4">
        <is>
          <t>星期四</t>
        </is>
      </c>
      <c r="C1932" t="inlineStr" s="4">
        <is>
          <t>餐饮</t>
        </is>
      </c>
      <c r="D1932" t="inlineStr" s="4">
        <is>
          <t>中餐</t>
        </is>
      </c>
      <c r="E1932" s="5"/>
      <c r="F1932" s="6"/>
      <c r="G1932" s="6"/>
      <c r="H1932" s="6">
        <f>IF(AND(F1932="",G1932=""),"",G1932-F1932)</f>
      </c>
      <c r="I1932" s="4"/>
      <c r="J1932" s="5"/>
    </row>
    <row r="1933" ht="21" customHeight="1">
      <c r="A1933" s="3">
        <v>46310</v>
      </c>
      <c r="B1933" t="inlineStr" s="4">
        <is>
          <t>星期四</t>
        </is>
      </c>
      <c r="C1933" t="inlineStr" s="4">
        <is>
          <t>餐饮</t>
        </is>
      </c>
      <c r="D1933" t="inlineStr" s="4">
        <is>
          <t>晚餐</t>
        </is>
      </c>
      <c r="E1933" s="5"/>
      <c r="F1933" s="6"/>
      <c r="G1933" s="6"/>
      <c r="H1933" s="6">
        <f>IF(AND(F1933="",G1933=""),"",G1933-F1933)</f>
      </c>
      <c r="I1933" s="4"/>
      <c r="J1933" s="5"/>
    </row>
    <row r="1934" ht="21" customHeight="1">
      <c r="A1934" s="3">
        <v>46310</v>
      </c>
      <c r="B1934" t="inlineStr" s="4">
        <is>
          <t>星期四</t>
        </is>
      </c>
      <c r="C1934" t="inlineStr" s="4">
        <is>
          <t>奶茶/咖啡</t>
        </is>
      </c>
      <c r="D1934" t="inlineStr" s="4">
        <is>
          <t>奶茶/咖啡</t>
        </is>
      </c>
      <c r="E1934" s="5"/>
      <c r="F1934" s="6"/>
      <c r="G1934" s="6"/>
      <c r="H1934" s="6">
        <f>IF(AND(F1934="",G1934=""),"",G1934-F1934)</f>
      </c>
      <c r="I1934" s="4"/>
      <c r="J1934" s="5"/>
    </row>
    <row r="1935" ht="21" customHeight="1">
      <c r="A1935" s="3">
        <v>46310</v>
      </c>
      <c r="B1935" t="inlineStr" s="4">
        <is>
          <t>星期四</t>
        </is>
      </c>
      <c r="C1935" t="inlineStr" s="4">
        <is>
          <t>其他</t>
        </is>
      </c>
      <c r="D1935" t="inlineStr" s="4">
        <is>
          <t>其他</t>
        </is>
      </c>
      <c r="E1935" s="5"/>
      <c r="F1935" s="6"/>
      <c r="G1935" s="6"/>
      <c r="H1935" s="6">
        <f>IF(AND(F1935="",G1935=""),"",G1935-F1935)</f>
      </c>
      <c r="I1935" s="4"/>
      <c r="J1935" s="5"/>
    </row>
    <row r="1936" ht="21" customHeight="1">
      <c r="A1936" s="3">
        <v>46310</v>
      </c>
      <c r="B1936" t="inlineStr" s="4">
        <is>
          <t>星期四</t>
        </is>
      </c>
      <c r="C1936" t="inlineStr" s="4">
        <is>
          <t>其他</t>
        </is>
      </c>
      <c r="D1936" t="inlineStr" s="4">
        <is>
          <t>其他</t>
        </is>
      </c>
      <c r="E1936" s="5"/>
      <c r="F1936" s="6"/>
      <c r="G1936" s="6"/>
      <c r="H1936" s="6">
        <f>IF(AND(F1936="",G1936=""),"",G1936-F1936)</f>
      </c>
      <c r="I1936" s="4"/>
      <c r="J1936" s="5"/>
    </row>
    <row r="1937" ht="21" customHeight="1">
      <c r="A1937" s="3">
        <v>46311</v>
      </c>
      <c r="B1937" t="inlineStr" s="4">
        <is>
          <t>星期五</t>
        </is>
      </c>
      <c r="C1937" t="inlineStr" s="4">
        <is>
          <t>餐饮</t>
        </is>
      </c>
      <c r="D1937" t="inlineStr" s="4">
        <is>
          <t>早餐</t>
        </is>
      </c>
      <c r="E1937" s="5"/>
      <c r="F1937" s="6"/>
      <c r="G1937" s="6"/>
      <c r="H1937" s="6">
        <f>IF(AND(F1937="",G1937=""),"",G1937-F1937)</f>
      </c>
      <c r="I1937" s="4"/>
      <c r="J1937" s="5"/>
    </row>
    <row r="1938" ht="21" customHeight="1">
      <c r="A1938" s="3">
        <v>46311</v>
      </c>
      <c r="B1938" t="inlineStr" s="4">
        <is>
          <t>星期五</t>
        </is>
      </c>
      <c r="C1938" t="inlineStr" s="4">
        <is>
          <t>餐饮</t>
        </is>
      </c>
      <c r="D1938" t="inlineStr" s="4">
        <is>
          <t>中餐</t>
        </is>
      </c>
      <c r="E1938" s="5"/>
      <c r="F1938" s="6"/>
      <c r="G1938" s="6"/>
      <c r="H1938" s="6">
        <f>IF(AND(F1938="",G1938=""),"",G1938-F1938)</f>
      </c>
      <c r="I1938" s="4"/>
      <c r="J1938" s="5"/>
    </row>
    <row r="1939" ht="21" customHeight="1">
      <c r="A1939" s="3">
        <v>46311</v>
      </c>
      <c r="B1939" t="inlineStr" s="4">
        <is>
          <t>星期五</t>
        </is>
      </c>
      <c r="C1939" t="inlineStr" s="4">
        <is>
          <t>餐饮</t>
        </is>
      </c>
      <c r="D1939" t="inlineStr" s="4">
        <is>
          <t>晚餐</t>
        </is>
      </c>
      <c r="E1939" s="5"/>
      <c r="F1939" s="6"/>
      <c r="G1939" s="6"/>
      <c r="H1939" s="6">
        <f>IF(AND(F1939="",G1939=""),"",G1939-F1939)</f>
      </c>
      <c r="I1939" s="4"/>
      <c r="J1939" s="5"/>
    </row>
    <row r="1940" ht="21" customHeight="1">
      <c r="A1940" s="3">
        <v>46311</v>
      </c>
      <c r="B1940" t="inlineStr" s="4">
        <is>
          <t>星期五</t>
        </is>
      </c>
      <c r="C1940" t="inlineStr" s="4">
        <is>
          <t>奶茶/咖啡</t>
        </is>
      </c>
      <c r="D1940" t="inlineStr" s="4">
        <is>
          <t>奶茶/咖啡</t>
        </is>
      </c>
      <c r="E1940" s="5"/>
      <c r="F1940" s="6"/>
      <c r="G1940" s="6"/>
      <c r="H1940" s="6">
        <f>IF(AND(F1940="",G1940=""),"",G1940-F1940)</f>
      </c>
      <c r="I1940" s="4"/>
      <c r="J1940" s="5"/>
    </row>
    <row r="1941" ht="21" customHeight="1">
      <c r="A1941" s="3">
        <v>46311</v>
      </c>
      <c r="B1941" t="inlineStr" s="4">
        <is>
          <t>星期五</t>
        </is>
      </c>
      <c r="C1941" t="inlineStr" s="4">
        <is>
          <t>其他</t>
        </is>
      </c>
      <c r="D1941" t="inlineStr" s="4">
        <is>
          <t>其他</t>
        </is>
      </c>
      <c r="E1941" s="5"/>
      <c r="F1941" s="6"/>
      <c r="G1941" s="6"/>
      <c r="H1941" s="6">
        <f>IF(AND(F1941="",G1941=""),"",G1941-F1941)</f>
      </c>
      <c r="I1941" s="4"/>
      <c r="J1941" s="5"/>
    </row>
    <row r="1942" ht="21" customHeight="1">
      <c r="A1942" s="3">
        <v>46311</v>
      </c>
      <c r="B1942" t="inlineStr" s="4">
        <is>
          <t>星期五</t>
        </is>
      </c>
      <c r="C1942" t="inlineStr" s="4">
        <is>
          <t>其他</t>
        </is>
      </c>
      <c r="D1942" t="inlineStr" s="4">
        <is>
          <t>其他</t>
        </is>
      </c>
      <c r="E1942" s="5"/>
      <c r="F1942" s="6"/>
      <c r="G1942" s="6"/>
      <c r="H1942" s="6">
        <f>IF(AND(F1942="",G1942=""),"",G1942-F1942)</f>
      </c>
      <c r="I1942" s="4"/>
      <c r="J1942" s="5"/>
    </row>
    <row r="1943" ht="21" customHeight="1">
      <c r="A1943" s="3">
        <v>46312</v>
      </c>
      <c r="B1943" t="inlineStr" s="4">
        <is>
          <t>星期六</t>
        </is>
      </c>
      <c r="C1943" t="inlineStr" s="4">
        <is>
          <t>餐饮</t>
        </is>
      </c>
      <c r="D1943" t="inlineStr" s="4">
        <is>
          <t>早餐</t>
        </is>
      </c>
      <c r="E1943" s="5"/>
      <c r="F1943" s="6"/>
      <c r="G1943" s="6"/>
      <c r="H1943" s="6">
        <f>IF(AND(F1943="",G1943=""),"",G1943-F1943)</f>
      </c>
      <c r="I1943" s="4"/>
      <c r="J1943" s="5"/>
    </row>
    <row r="1944" ht="21" customHeight="1">
      <c r="A1944" s="3">
        <v>46312</v>
      </c>
      <c r="B1944" t="inlineStr" s="4">
        <is>
          <t>星期六</t>
        </is>
      </c>
      <c r="C1944" t="inlineStr" s="4">
        <is>
          <t>餐饮</t>
        </is>
      </c>
      <c r="D1944" t="inlineStr" s="4">
        <is>
          <t>中餐</t>
        </is>
      </c>
      <c r="E1944" s="5"/>
      <c r="F1944" s="6"/>
      <c r="G1944" s="6"/>
      <c r="H1944" s="6">
        <f>IF(AND(F1944="",G1944=""),"",G1944-F1944)</f>
      </c>
      <c r="I1944" s="4"/>
      <c r="J1944" s="5"/>
    </row>
    <row r="1945" ht="21" customHeight="1">
      <c r="A1945" s="3">
        <v>46312</v>
      </c>
      <c r="B1945" t="inlineStr" s="4">
        <is>
          <t>星期六</t>
        </is>
      </c>
      <c r="C1945" t="inlineStr" s="4">
        <is>
          <t>餐饮</t>
        </is>
      </c>
      <c r="D1945" t="inlineStr" s="4">
        <is>
          <t>晚餐</t>
        </is>
      </c>
      <c r="E1945" s="5"/>
      <c r="F1945" s="6"/>
      <c r="G1945" s="6"/>
      <c r="H1945" s="6">
        <f>IF(AND(F1945="",G1945=""),"",G1945-F1945)</f>
      </c>
      <c r="I1945" s="4"/>
      <c r="J1945" s="5"/>
    </row>
    <row r="1946" ht="21" customHeight="1">
      <c r="A1946" s="3">
        <v>46312</v>
      </c>
      <c r="B1946" t="inlineStr" s="4">
        <is>
          <t>星期六</t>
        </is>
      </c>
      <c r="C1946" t="inlineStr" s="4">
        <is>
          <t>奶茶/咖啡</t>
        </is>
      </c>
      <c r="D1946" t="inlineStr" s="4">
        <is>
          <t>奶茶/咖啡</t>
        </is>
      </c>
      <c r="E1946" s="5"/>
      <c r="F1946" s="6"/>
      <c r="G1946" s="6"/>
      <c r="H1946" s="6">
        <f>IF(AND(F1946="",G1946=""),"",G1946-F1946)</f>
      </c>
      <c r="I1946" s="4"/>
      <c r="J1946" s="5"/>
    </row>
    <row r="1947" ht="21" customHeight="1">
      <c r="A1947" s="3">
        <v>46312</v>
      </c>
      <c r="B1947" t="inlineStr" s="4">
        <is>
          <t>星期六</t>
        </is>
      </c>
      <c r="C1947" t="inlineStr" s="4">
        <is>
          <t>其他</t>
        </is>
      </c>
      <c r="D1947" t="inlineStr" s="4">
        <is>
          <t>其他</t>
        </is>
      </c>
      <c r="E1947" s="5"/>
      <c r="F1947" s="6"/>
      <c r="G1947" s="6"/>
      <c r="H1947" s="6">
        <f>IF(AND(F1947="",G1947=""),"",G1947-F1947)</f>
      </c>
      <c r="I1947" s="4"/>
      <c r="J1947" s="5"/>
    </row>
    <row r="1948" ht="21" customHeight="1">
      <c r="A1948" s="3">
        <v>46312</v>
      </c>
      <c r="B1948" t="inlineStr" s="4">
        <is>
          <t>星期六</t>
        </is>
      </c>
      <c r="C1948" t="inlineStr" s="4">
        <is>
          <t>其他</t>
        </is>
      </c>
      <c r="D1948" t="inlineStr" s="4">
        <is>
          <t>其他</t>
        </is>
      </c>
      <c r="E1948" s="5"/>
      <c r="F1948" s="6"/>
      <c r="G1948" s="6"/>
      <c r="H1948" s="6">
        <f>IF(AND(F1948="",G1948=""),"",G1948-F1948)</f>
      </c>
      <c r="I1948" s="4"/>
      <c r="J1948" s="5"/>
    </row>
    <row r="1949" ht="21" customHeight="1">
      <c r="A1949" s="3">
        <v>46313</v>
      </c>
      <c r="B1949" t="inlineStr" s="4">
        <is>
          <t>星期日</t>
        </is>
      </c>
      <c r="C1949" t="inlineStr" s="4">
        <is>
          <t>餐饮</t>
        </is>
      </c>
      <c r="D1949" t="inlineStr" s="4">
        <is>
          <t>早餐</t>
        </is>
      </c>
      <c r="E1949" s="5"/>
      <c r="F1949" s="6"/>
      <c r="G1949" s="6"/>
      <c r="H1949" s="6">
        <f>IF(AND(F1949="",G1949=""),"",G1949-F1949)</f>
      </c>
      <c r="I1949" s="4"/>
      <c r="J1949" s="5"/>
    </row>
    <row r="1950" ht="21" customHeight="1">
      <c r="A1950" s="3">
        <v>46313</v>
      </c>
      <c r="B1950" t="inlineStr" s="4">
        <is>
          <t>星期日</t>
        </is>
      </c>
      <c r="C1950" t="inlineStr" s="4">
        <is>
          <t>餐饮</t>
        </is>
      </c>
      <c r="D1950" t="inlineStr" s="4">
        <is>
          <t>中餐</t>
        </is>
      </c>
      <c r="E1950" s="5"/>
      <c r="F1950" s="6"/>
      <c r="G1950" s="6"/>
      <c r="H1950" s="6">
        <f>IF(AND(F1950="",G1950=""),"",G1950-F1950)</f>
      </c>
      <c r="I1950" s="4"/>
      <c r="J1950" s="5"/>
    </row>
    <row r="1951" ht="21" customHeight="1">
      <c r="A1951" s="3">
        <v>46313</v>
      </c>
      <c r="B1951" t="inlineStr" s="4">
        <is>
          <t>星期日</t>
        </is>
      </c>
      <c r="C1951" t="inlineStr" s="4">
        <is>
          <t>餐饮</t>
        </is>
      </c>
      <c r="D1951" t="inlineStr" s="4">
        <is>
          <t>晚餐</t>
        </is>
      </c>
      <c r="E1951" s="5"/>
      <c r="F1951" s="6"/>
      <c r="G1951" s="6"/>
      <c r="H1951" s="6">
        <f>IF(AND(F1951="",G1951=""),"",G1951-F1951)</f>
      </c>
      <c r="I1951" s="4"/>
      <c r="J1951" s="5"/>
    </row>
    <row r="1952" ht="21" customHeight="1">
      <c r="A1952" s="3">
        <v>46313</v>
      </c>
      <c r="B1952" t="inlineStr" s="4">
        <is>
          <t>星期日</t>
        </is>
      </c>
      <c r="C1952" t="inlineStr" s="4">
        <is>
          <t>奶茶/咖啡</t>
        </is>
      </c>
      <c r="D1952" t="inlineStr" s="4">
        <is>
          <t>奶茶/咖啡</t>
        </is>
      </c>
      <c r="E1952" s="5"/>
      <c r="F1952" s="6"/>
      <c r="G1952" s="6"/>
      <c r="H1952" s="6">
        <f>IF(AND(F1952="",G1952=""),"",G1952-F1952)</f>
      </c>
      <c r="I1952" s="4"/>
      <c r="J1952" s="5"/>
    </row>
    <row r="1953" ht="21" customHeight="1">
      <c r="A1953" s="3">
        <v>46313</v>
      </c>
      <c r="B1953" t="inlineStr" s="4">
        <is>
          <t>星期日</t>
        </is>
      </c>
      <c r="C1953" t="inlineStr" s="4">
        <is>
          <t>其他</t>
        </is>
      </c>
      <c r="D1953" t="inlineStr" s="4">
        <is>
          <t>其他</t>
        </is>
      </c>
      <c r="E1953" s="5"/>
      <c r="F1953" s="6"/>
      <c r="G1953" s="6"/>
      <c r="H1953" s="6">
        <f>IF(AND(F1953="",G1953=""),"",G1953-F1953)</f>
      </c>
      <c r="I1953" s="4"/>
      <c r="J1953" s="5"/>
    </row>
    <row r="1954" ht="21" customHeight="1">
      <c r="A1954" s="3">
        <v>46313</v>
      </c>
      <c r="B1954" t="inlineStr" s="4">
        <is>
          <t>星期日</t>
        </is>
      </c>
      <c r="C1954" t="inlineStr" s="4">
        <is>
          <t>其他</t>
        </is>
      </c>
      <c r="D1954" t="inlineStr" s="4">
        <is>
          <t>其他</t>
        </is>
      </c>
      <c r="E1954" s="5"/>
      <c r="F1954" s="6"/>
      <c r="G1954" s="6"/>
      <c r="H1954" s="6">
        <f>IF(AND(F1954="",G1954=""),"",G1954-F1954)</f>
      </c>
      <c r="I1954" s="4"/>
      <c r="J1954" s="5"/>
    </row>
    <row r="1955" ht="21" customHeight="1">
      <c r="A1955" s="3">
        <v>46314</v>
      </c>
      <c r="B1955" t="inlineStr" s="4">
        <is>
          <t>星期一</t>
        </is>
      </c>
      <c r="C1955" t="inlineStr" s="4">
        <is>
          <t>餐饮</t>
        </is>
      </c>
      <c r="D1955" t="inlineStr" s="4">
        <is>
          <t>早餐</t>
        </is>
      </c>
      <c r="E1955" s="5"/>
      <c r="F1955" s="6"/>
      <c r="G1955" s="6"/>
      <c r="H1955" s="6">
        <f>IF(AND(F1955="",G1955=""),"",G1955-F1955)</f>
      </c>
      <c r="I1955" s="4"/>
      <c r="J1955" s="5"/>
    </row>
    <row r="1956" ht="21" customHeight="1">
      <c r="A1956" s="3">
        <v>46314</v>
      </c>
      <c r="B1956" t="inlineStr" s="4">
        <is>
          <t>星期一</t>
        </is>
      </c>
      <c r="C1956" t="inlineStr" s="4">
        <is>
          <t>餐饮</t>
        </is>
      </c>
      <c r="D1956" t="inlineStr" s="4">
        <is>
          <t>中餐</t>
        </is>
      </c>
      <c r="E1956" s="5"/>
      <c r="F1956" s="6"/>
      <c r="G1956" s="6"/>
      <c r="H1956" s="6">
        <f>IF(AND(F1956="",G1956=""),"",G1956-F1956)</f>
      </c>
      <c r="I1956" s="4"/>
      <c r="J1956" s="5"/>
    </row>
    <row r="1957" ht="21" customHeight="1">
      <c r="A1957" s="3">
        <v>46314</v>
      </c>
      <c r="B1957" t="inlineStr" s="4">
        <is>
          <t>星期一</t>
        </is>
      </c>
      <c r="C1957" t="inlineStr" s="4">
        <is>
          <t>餐饮</t>
        </is>
      </c>
      <c r="D1957" t="inlineStr" s="4">
        <is>
          <t>晚餐</t>
        </is>
      </c>
      <c r="E1957" s="5"/>
      <c r="F1957" s="6"/>
      <c r="G1957" s="6"/>
      <c r="H1957" s="6">
        <f>IF(AND(F1957="",G1957=""),"",G1957-F1957)</f>
      </c>
      <c r="I1957" s="4"/>
      <c r="J1957" s="5"/>
    </row>
    <row r="1958" ht="21" customHeight="1">
      <c r="A1958" s="3">
        <v>46314</v>
      </c>
      <c r="B1958" t="inlineStr" s="4">
        <is>
          <t>星期一</t>
        </is>
      </c>
      <c r="C1958" t="inlineStr" s="4">
        <is>
          <t>奶茶/咖啡</t>
        </is>
      </c>
      <c r="D1958" t="inlineStr" s="4">
        <is>
          <t>奶茶/咖啡</t>
        </is>
      </c>
      <c r="E1958" s="5"/>
      <c r="F1958" s="6"/>
      <c r="G1958" s="6"/>
      <c r="H1958" s="6">
        <f>IF(AND(F1958="",G1958=""),"",G1958-F1958)</f>
      </c>
      <c r="I1958" s="4"/>
      <c r="J1958" s="5"/>
    </row>
    <row r="1959" ht="21" customHeight="1">
      <c r="A1959" s="3">
        <v>46314</v>
      </c>
      <c r="B1959" t="inlineStr" s="4">
        <is>
          <t>星期一</t>
        </is>
      </c>
      <c r="C1959" t="inlineStr" s="4">
        <is>
          <t>其他</t>
        </is>
      </c>
      <c r="D1959" t="inlineStr" s="4">
        <is>
          <t>其他</t>
        </is>
      </c>
      <c r="E1959" s="5"/>
      <c r="F1959" s="6"/>
      <c r="G1959" s="6"/>
      <c r="H1959" s="6">
        <f>IF(AND(F1959="",G1959=""),"",G1959-F1959)</f>
      </c>
      <c r="I1959" s="4"/>
      <c r="J1959" s="5"/>
    </row>
    <row r="1960" ht="21" customHeight="1">
      <c r="A1960" s="3">
        <v>46314</v>
      </c>
      <c r="B1960" t="inlineStr" s="4">
        <is>
          <t>星期一</t>
        </is>
      </c>
      <c r="C1960" t="inlineStr" s="4">
        <is>
          <t>其他</t>
        </is>
      </c>
      <c r="D1960" t="inlineStr" s="4">
        <is>
          <t>其他</t>
        </is>
      </c>
      <c r="E1960" s="5"/>
      <c r="F1960" s="6"/>
      <c r="G1960" s="6"/>
      <c r="H1960" s="6">
        <f>IF(AND(F1960="",G1960=""),"",G1960-F1960)</f>
      </c>
      <c r="I1960" s="4"/>
      <c r="J1960" s="5"/>
    </row>
    <row r="1961" ht="21" customHeight="1">
      <c r="A1961" s="3">
        <v>46315</v>
      </c>
      <c r="B1961" t="inlineStr" s="4">
        <is>
          <t>星期二</t>
        </is>
      </c>
      <c r="C1961" t="inlineStr" s="4">
        <is>
          <t>餐饮</t>
        </is>
      </c>
      <c r="D1961" t="inlineStr" s="4">
        <is>
          <t>早餐</t>
        </is>
      </c>
      <c r="E1961" s="5"/>
      <c r="F1961" s="6"/>
      <c r="G1961" s="6"/>
      <c r="H1961" s="6">
        <f>IF(AND(F1961="",G1961=""),"",G1961-F1961)</f>
      </c>
      <c r="I1961" s="4"/>
      <c r="J1961" s="5"/>
    </row>
    <row r="1962" ht="21" customHeight="1">
      <c r="A1962" s="3">
        <v>46315</v>
      </c>
      <c r="B1962" t="inlineStr" s="4">
        <is>
          <t>星期二</t>
        </is>
      </c>
      <c r="C1962" t="inlineStr" s="4">
        <is>
          <t>餐饮</t>
        </is>
      </c>
      <c r="D1962" t="inlineStr" s="4">
        <is>
          <t>中餐</t>
        </is>
      </c>
      <c r="E1962" s="5"/>
      <c r="F1962" s="6"/>
      <c r="G1962" s="6"/>
      <c r="H1962" s="6">
        <f>IF(AND(F1962="",G1962=""),"",G1962-F1962)</f>
      </c>
      <c r="I1962" s="4"/>
      <c r="J1962" s="5"/>
    </row>
    <row r="1963" ht="21" customHeight="1">
      <c r="A1963" s="3">
        <v>46315</v>
      </c>
      <c r="B1963" t="inlineStr" s="4">
        <is>
          <t>星期二</t>
        </is>
      </c>
      <c r="C1963" t="inlineStr" s="4">
        <is>
          <t>餐饮</t>
        </is>
      </c>
      <c r="D1963" t="inlineStr" s="4">
        <is>
          <t>晚餐</t>
        </is>
      </c>
      <c r="E1963" s="5"/>
      <c r="F1963" s="6"/>
      <c r="G1963" s="6"/>
      <c r="H1963" s="6">
        <f>IF(AND(F1963="",G1963=""),"",G1963-F1963)</f>
      </c>
      <c r="I1963" s="4"/>
      <c r="J1963" s="5"/>
    </row>
    <row r="1964" ht="21" customHeight="1">
      <c r="A1964" s="3">
        <v>46315</v>
      </c>
      <c r="B1964" t="inlineStr" s="4">
        <is>
          <t>星期二</t>
        </is>
      </c>
      <c r="C1964" t="inlineStr" s="4">
        <is>
          <t>奶茶/咖啡</t>
        </is>
      </c>
      <c r="D1964" t="inlineStr" s="4">
        <is>
          <t>奶茶/咖啡</t>
        </is>
      </c>
      <c r="E1964" s="5"/>
      <c r="F1964" s="6"/>
      <c r="G1964" s="6"/>
      <c r="H1964" s="6">
        <f>IF(AND(F1964="",G1964=""),"",G1964-F1964)</f>
      </c>
      <c r="I1964" s="4"/>
      <c r="J1964" s="5"/>
    </row>
    <row r="1965" ht="21" customHeight="1">
      <c r="A1965" s="3">
        <v>46315</v>
      </c>
      <c r="B1965" t="inlineStr" s="4">
        <is>
          <t>星期二</t>
        </is>
      </c>
      <c r="C1965" t="inlineStr" s="4">
        <is>
          <t>其他</t>
        </is>
      </c>
      <c r="D1965" t="inlineStr" s="4">
        <is>
          <t>其他</t>
        </is>
      </c>
      <c r="E1965" s="5"/>
      <c r="F1965" s="6"/>
      <c r="G1965" s="6"/>
      <c r="H1965" s="6">
        <f>IF(AND(F1965="",G1965=""),"",G1965-F1965)</f>
      </c>
      <c r="I1965" s="4"/>
      <c r="J1965" s="5"/>
    </row>
    <row r="1966" ht="21" customHeight="1">
      <c r="A1966" s="3">
        <v>46315</v>
      </c>
      <c r="B1966" t="inlineStr" s="4">
        <is>
          <t>星期二</t>
        </is>
      </c>
      <c r="C1966" t="inlineStr" s="4">
        <is>
          <t>其他</t>
        </is>
      </c>
      <c r="D1966" t="inlineStr" s="4">
        <is>
          <t>其他</t>
        </is>
      </c>
      <c r="E1966" s="5"/>
      <c r="F1966" s="6"/>
      <c r="G1966" s="6"/>
      <c r="H1966" s="6">
        <f>IF(AND(F1966="",G1966=""),"",G1966-F1966)</f>
      </c>
      <c r="I1966" s="4"/>
      <c r="J1966" s="5"/>
    </row>
    <row r="1967" ht="21" customHeight="1">
      <c r="A1967" s="3">
        <v>46316</v>
      </c>
      <c r="B1967" t="inlineStr" s="4">
        <is>
          <t>星期三</t>
        </is>
      </c>
      <c r="C1967" t="inlineStr" s="4">
        <is>
          <t>餐饮</t>
        </is>
      </c>
      <c r="D1967" t="inlineStr" s="4">
        <is>
          <t>早餐</t>
        </is>
      </c>
      <c r="E1967" s="5"/>
      <c r="F1967" s="6"/>
      <c r="G1967" s="6"/>
      <c r="H1967" s="6">
        <f>IF(AND(F1967="",G1967=""),"",G1967-F1967)</f>
      </c>
      <c r="I1967" s="4"/>
      <c r="J1967" s="5"/>
    </row>
    <row r="1968" ht="21" customHeight="1">
      <c r="A1968" s="3">
        <v>46316</v>
      </c>
      <c r="B1968" t="inlineStr" s="4">
        <is>
          <t>星期三</t>
        </is>
      </c>
      <c r="C1968" t="inlineStr" s="4">
        <is>
          <t>餐饮</t>
        </is>
      </c>
      <c r="D1968" t="inlineStr" s="4">
        <is>
          <t>中餐</t>
        </is>
      </c>
      <c r="E1968" s="5"/>
      <c r="F1968" s="6"/>
      <c r="G1968" s="6"/>
      <c r="H1968" s="6">
        <f>IF(AND(F1968="",G1968=""),"",G1968-F1968)</f>
      </c>
      <c r="I1968" s="4"/>
      <c r="J1968" s="5"/>
    </row>
    <row r="1969" ht="21" customHeight="1">
      <c r="A1969" s="3">
        <v>46316</v>
      </c>
      <c r="B1969" t="inlineStr" s="4">
        <is>
          <t>星期三</t>
        </is>
      </c>
      <c r="C1969" t="inlineStr" s="4">
        <is>
          <t>餐饮</t>
        </is>
      </c>
      <c r="D1969" t="inlineStr" s="4">
        <is>
          <t>晚餐</t>
        </is>
      </c>
      <c r="E1969" s="5"/>
      <c r="F1969" s="6"/>
      <c r="G1969" s="6"/>
      <c r="H1969" s="6">
        <f>IF(AND(F1969="",G1969=""),"",G1969-F1969)</f>
      </c>
      <c r="I1969" s="4"/>
      <c r="J1969" s="5"/>
    </row>
    <row r="1970" ht="21" customHeight="1">
      <c r="A1970" s="3">
        <v>46316</v>
      </c>
      <c r="B1970" t="inlineStr" s="4">
        <is>
          <t>星期三</t>
        </is>
      </c>
      <c r="C1970" t="inlineStr" s="4">
        <is>
          <t>奶茶/咖啡</t>
        </is>
      </c>
      <c r="D1970" t="inlineStr" s="4">
        <is>
          <t>奶茶/咖啡</t>
        </is>
      </c>
      <c r="E1970" s="5"/>
      <c r="F1970" s="6"/>
      <c r="G1970" s="6"/>
      <c r="H1970" s="6">
        <f>IF(AND(F1970="",G1970=""),"",G1970-F1970)</f>
      </c>
      <c r="I1970" s="4"/>
      <c r="J1970" s="5"/>
    </row>
    <row r="1971" ht="21" customHeight="1">
      <c r="A1971" s="3">
        <v>46316</v>
      </c>
      <c r="B1971" t="inlineStr" s="4">
        <is>
          <t>星期三</t>
        </is>
      </c>
      <c r="C1971" t="inlineStr" s="4">
        <is>
          <t>其他</t>
        </is>
      </c>
      <c r="D1971" t="inlineStr" s="4">
        <is>
          <t>其他</t>
        </is>
      </c>
      <c r="E1971" s="5"/>
      <c r="F1971" s="6"/>
      <c r="G1971" s="6"/>
      <c r="H1971" s="6">
        <f>IF(AND(F1971="",G1971=""),"",G1971-F1971)</f>
      </c>
      <c r="I1971" s="4"/>
      <c r="J1971" s="5"/>
    </row>
    <row r="1972" ht="21" customHeight="1">
      <c r="A1972" s="3">
        <v>46316</v>
      </c>
      <c r="B1972" t="inlineStr" s="4">
        <is>
          <t>星期三</t>
        </is>
      </c>
      <c r="C1972" t="inlineStr" s="4">
        <is>
          <t>其他</t>
        </is>
      </c>
      <c r="D1972" t="inlineStr" s="4">
        <is>
          <t>其他</t>
        </is>
      </c>
      <c r="E1972" s="5"/>
      <c r="F1972" s="6"/>
      <c r="G1972" s="6"/>
      <c r="H1972" s="6">
        <f>IF(AND(F1972="",G1972=""),"",G1972-F1972)</f>
      </c>
      <c r="I1972" s="4"/>
      <c r="J1972" s="5"/>
    </row>
    <row r="1973" ht="23" customHeight="1">
      <c r="A1973" t="inlineStr" s="7">
        <is>
          <t>本周小计</t>
        </is>
      </c>
      <c r="B1973" s="7"/>
      <c r="C1973" s="7"/>
      <c r="D1973" s="7"/>
      <c r="E1973" s="7"/>
      <c r="F1973" s="8">
        <f>SUMIFS($F:$F,$A:$A,"&gt;="&amp;DATE(2026,10,15),$A:$A,"&lt;="&amp;DATE(2026,10,21))</f>
      </c>
      <c r="G1973" s="8">
        <f>SUMIFS($G:$G,$A:$A,"&gt;="&amp;DATE(2026,10,15),$A:$A,"&lt;="&amp;DATE(2026,10,21))</f>
      </c>
      <c r="H1973" s="8">
        <f>G1973-F1973</f>
      </c>
      <c r="I1973" s="7"/>
      <c r="J1973" s="7"/>
    </row>
    <row r="1974" ht="18" customHeight="1">
      <c r="A1974" s="9"/>
      <c r="B1974" s="9"/>
      <c r="C1974" s="9"/>
      <c r="D1974" s="9"/>
      <c r="E1974" s="9"/>
      <c r="F1974" s="9"/>
      <c r="G1974" s="9"/>
      <c r="H1974" s="9"/>
      <c r="I1974" s="9"/>
      <c r="J1974" s="9"/>
    </row>
    <row r="1975" ht="18" customHeight="1">
      <c r="A1975" s="9"/>
      <c r="B1975" s="9"/>
      <c r="C1975" s="9"/>
      <c r="D1975" s="9"/>
      <c r="E1975" s="9"/>
      <c r="F1975" s="9"/>
      <c r="G1975" s="9"/>
      <c r="H1975" s="9"/>
      <c r="I1975" s="9"/>
      <c r="J1975" s="9"/>
    </row>
    <row r="1976" ht="26" customHeight="1">
      <c r="A1976" t="inlineStr" s="2">
        <is>
          <t>2026年10月｜第四周（10月22日 - 10月28日）</t>
        </is>
      </c>
      <c r="B1976" s="2"/>
      <c r="C1976" s="2"/>
      <c r="D1976" s="2"/>
      <c r="E1976" s="2"/>
      <c r="F1976" s="2"/>
      <c r="G1976" s="2"/>
      <c r="H1976" s="2"/>
      <c r="I1976" s="2"/>
      <c r="J1976" s="2"/>
    </row>
    <row r="1977" ht="22" customHeight="1">
      <c r="A1977" t="inlineStr" s="1">
        <is>
          <t>日期</t>
        </is>
      </c>
      <c r="B1977" t="inlineStr" s="1">
        <is>
          <t>星期</t>
        </is>
      </c>
      <c r="C1977" t="inlineStr" s="1">
        <is>
          <t>分类</t>
        </is>
      </c>
      <c r="D1977" t="inlineStr" s="1">
        <is>
          <t>事项</t>
        </is>
      </c>
      <c r="E1977" t="inlineStr" s="1">
        <is>
          <t>详情</t>
        </is>
      </c>
      <c r="F1977" t="inlineStr" s="1">
        <is>
          <t>支出金额</t>
        </is>
      </c>
      <c r="G1977" t="inlineStr" s="1">
        <is>
          <t>收入金额</t>
        </is>
      </c>
      <c r="H1977" t="inlineStr" s="1">
        <is>
          <t>当笔净额</t>
        </is>
      </c>
      <c r="I1977" t="inlineStr" s="1">
        <is>
          <t>支付方式</t>
        </is>
      </c>
      <c r="J1977" t="inlineStr" s="1">
        <is>
          <t>备注</t>
        </is>
      </c>
    </row>
    <row r="1978" ht="21" customHeight="1">
      <c r="A1978" s="3">
        <v>46317</v>
      </c>
      <c r="B1978" t="inlineStr" s="4">
        <is>
          <t>星期四</t>
        </is>
      </c>
      <c r="C1978" t="inlineStr" s="4">
        <is>
          <t>餐饮</t>
        </is>
      </c>
      <c r="D1978" t="inlineStr" s="4">
        <is>
          <t>早餐</t>
        </is>
      </c>
      <c r="E1978" s="5"/>
      <c r="F1978" s="6"/>
      <c r="G1978" s="6"/>
      <c r="H1978" s="6">
        <f>IF(AND(F1978="",G1978=""),"",G1978-F1978)</f>
      </c>
      <c r="I1978" s="4"/>
      <c r="J1978" s="5"/>
    </row>
    <row r="1979" ht="21" customHeight="1">
      <c r="A1979" s="3">
        <v>46317</v>
      </c>
      <c r="B1979" t="inlineStr" s="4">
        <is>
          <t>星期四</t>
        </is>
      </c>
      <c r="C1979" t="inlineStr" s="4">
        <is>
          <t>餐饮</t>
        </is>
      </c>
      <c r="D1979" t="inlineStr" s="4">
        <is>
          <t>中餐</t>
        </is>
      </c>
      <c r="E1979" s="5"/>
      <c r="F1979" s="6"/>
      <c r="G1979" s="6"/>
      <c r="H1979" s="6">
        <f>IF(AND(F1979="",G1979=""),"",G1979-F1979)</f>
      </c>
      <c r="I1979" s="4"/>
      <c r="J1979" s="5"/>
    </row>
    <row r="1980" ht="21" customHeight="1">
      <c r="A1980" s="3">
        <v>46317</v>
      </c>
      <c r="B1980" t="inlineStr" s="4">
        <is>
          <t>星期四</t>
        </is>
      </c>
      <c r="C1980" t="inlineStr" s="4">
        <is>
          <t>餐饮</t>
        </is>
      </c>
      <c r="D1980" t="inlineStr" s="4">
        <is>
          <t>晚餐</t>
        </is>
      </c>
      <c r="E1980" s="5"/>
      <c r="F1980" s="6"/>
      <c r="G1980" s="6"/>
      <c r="H1980" s="6">
        <f>IF(AND(F1980="",G1980=""),"",G1980-F1980)</f>
      </c>
      <c r="I1980" s="4"/>
      <c r="J1980" s="5"/>
    </row>
    <row r="1981" ht="21" customHeight="1">
      <c r="A1981" s="3">
        <v>46317</v>
      </c>
      <c r="B1981" t="inlineStr" s="4">
        <is>
          <t>星期四</t>
        </is>
      </c>
      <c r="C1981" t="inlineStr" s="4">
        <is>
          <t>奶茶/咖啡</t>
        </is>
      </c>
      <c r="D1981" t="inlineStr" s="4">
        <is>
          <t>奶茶/咖啡</t>
        </is>
      </c>
      <c r="E1981" s="5"/>
      <c r="F1981" s="6"/>
      <c r="G1981" s="6"/>
      <c r="H1981" s="6">
        <f>IF(AND(F1981="",G1981=""),"",G1981-F1981)</f>
      </c>
      <c r="I1981" s="4"/>
      <c r="J1981" s="5"/>
    </row>
    <row r="1982" ht="21" customHeight="1">
      <c r="A1982" s="3">
        <v>46317</v>
      </c>
      <c r="B1982" t="inlineStr" s="4">
        <is>
          <t>星期四</t>
        </is>
      </c>
      <c r="C1982" t="inlineStr" s="4">
        <is>
          <t>其他</t>
        </is>
      </c>
      <c r="D1982" t="inlineStr" s="4">
        <is>
          <t>其他</t>
        </is>
      </c>
      <c r="E1982" s="5"/>
      <c r="F1982" s="6"/>
      <c r="G1982" s="6"/>
      <c r="H1982" s="6">
        <f>IF(AND(F1982="",G1982=""),"",G1982-F1982)</f>
      </c>
      <c r="I1982" s="4"/>
      <c r="J1982" s="5"/>
    </row>
    <row r="1983" ht="21" customHeight="1">
      <c r="A1983" s="3">
        <v>46317</v>
      </c>
      <c r="B1983" t="inlineStr" s="4">
        <is>
          <t>星期四</t>
        </is>
      </c>
      <c r="C1983" t="inlineStr" s="4">
        <is>
          <t>其他</t>
        </is>
      </c>
      <c r="D1983" t="inlineStr" s="4">
        <is>
          <t>其他</t>
        </is>
      </c>
      <c r="E1983" s="5"/>
      <c r="F1983" s="6"/>
      <c r="G1983" s="6"/>
      <c r="H1983" s="6">
        <f>IF(AND(F1983="",G1983=""),"",G1983-F1983)</f>
      </c>
      <c r="I1983" s="4"/>
      <c r="J1983" s="5"/>
    </row>
    <row r="1984" ht="21" customHeight="1">
      <c r="A1984" s="3">
        <v>46318</v>
      </c>
      <c r="B1984" t="inlineStr" s="4">
        <is>
          <t>星期五</t>
        </is>
      </c>
      <c r="C1984" t="inlineStr" s="4">
        <is>
          <t>餐饮</t>
        </is>
      </c>
      <c r="D1984" t="inlineStr" s="4">
        <is>
          <t>早餐</t>
        </is>
      </c>
      <c r="E1984" s="5"/>
      <c r="F1984" s="6"/>
      <c r="G1984" s="6"/>
      <c r="H1984" s="6">
        <f>IF(AND(F1984="",G1984=""),"",G1984-F1984)</f>
      </c>
      <c r="I1984" s="4"/>
      <c r="J1984" s="5"/>
    </row>
    <row r="1985" ht="21" customHeight="1">
      <c r="A1985" s="3">
        <v>46318</v>
      </c>
      <c r="B1985" t="inlineStr" s="4">
        <is>
          <t>星期五</t>
        </is>
      </c>
      <c r="C1985" t="inlineStr" s="4">
        <is>
          <t>餐饮</t>
        </is>
      </c>
      <c r="D1985" t="inlineStr" s="4">
        <is>
          <t>中餐</t>
        </is>
      </c>
      <c r="E1985" s="5"/>
      <c r="F1985" s="6"/>
      <c r="G1985" s="6"/>
      <c r="H1985" s="6">
        <f>IF(AND(F1985="",G1985=""),"",G1985-F1985)</f>
      </c>
      <c r="I1985" s="4"/>
      <c r="J1985" s="5"/>
    </row>
    <row r="1986" ht="21" customHeight="1">
      <c r="A1986" s="3">
        <v>46318</v>
      </c>
      <c r="B1986" t="inlineStr" s="4">
        <is>
          <t>星期五</t>
        </is>
      </c>
      <c r="C1986" t="inlineStr" s="4">
        <is>
          <t>餐饮</t>
        </is>
      </c>
      <c r="D1986" t="inlineStr" s="4">
        <is>
          <t>晚餐</t>
        </is>
      </c>
      <c r="E1986" s="5"/>
      <c r="F1986" s="6"/>
      <c r="G1986" s="6"/>
      <c r="H1986" s="6">
        <f>IF(AND(F1986="",G1986=""),"",G1986-F1986)</f>
      </c>
      <c r="I1986" s="4"/>
      <c r="J1986" s="5"/>
    </row>
    <row r="1987" ht="21" customHeight="1">
      <c r="A1987" s="3">
        <v>46318</v>
      </c>
      <c r="B1987" t="inlineStr" s="4">
        <is>
          <t>星期五</t>
        </is>
      </c>
      <c r="C1987" t="inlineStr" s="4">
        <is>
          <t>奶茶/咖啡</t>
        </is>
      </c>
      <c r="D1987" t="inlineStr" s="4">
        <is>
          <t>奶茶/咖啡</t>
        </is>
      </c>
      <c r="E1987" s="5"/>
      <c r="F1987" s="6"/>
      <c r="G1987" s="6"/>
      <c r="H1987" s="6">
        <f>IF(AND(F1987="",G1987=""),"",G1987-F1987)</f>
      </c>
      <c r="I1987" s="4"/>
      <c r="J1987" s="5"/>
    </row>
    <row r="1988" ht="21" customHeight="1">
      <c r="A1988" s="3">
        <v>46318</v>
      </c>
      <c r="B1988" t="inlineStr" s="4">
        <is>
          <t>星期五</t>
        </is>
      </c>
      <c r="C1988" t="inlineStr" s="4">
        <is>
          <t>其他</t>
        </is>
      </c>
      <c r="D1988" t="inlineStr" s="4">
        <is>
          <t>其他</t>
        </is>
      </c>
      <c r="E1988" s="5"/>
      <c r="F1988" s="6"/>
      <c r="G1988" s="6"/>
      <c r="H1988" s="6">
        <f>IF(AND(F1988="",G1988=""),"",G1988-F1988)</f>
      </c>
      <c r="I1988" s="4"/>
      <c r="J1988" s="5"/>
    </row>
    <row r="1989" ht="21" customHeight="1">
      <c r="A1989" s="3">
        <v>46318</v>
      </c>
      <c r="B1989" t="inlineStr" s="4">
        <is>
          <t>星期五</t>
        </is>
      </c>
      <c r="C1989" t="inlineStr" s="4">
        <is>
          <t>其他</t>
        </is>
      </c>
      <c r="D1989" t="inlineStr" s="4">
        <is>
          <t>其他</t>
        </is>
      </c>
      <c r="E1989" s="5"/>
      <c r="F1989" s="6"/>
      <c r="G1989" s="6"/>
      <c r="H1989" s="6">
        <f>IF(AND(F1989="",G1989=""),"",G1989-F1989)</f>
      </c>
      <c r="I1989" s="4"/>
      <c r="J1989" s="5"/>
    </row>
    <row r="1990" ht="21" customHeight="1">
      <c r="A1990" s="3">
        <v>46319</v>
      </c>
      <c r="B1990" t="inlineStr" s="4">
        <is>
          <t>星期六</t>
        </is>
      </c>
      <c r="C1990" t="inlineStr" s="4">
        <is>
          <t>餐饮</t>
        </is>
      </c>
      <c r="D1990" t="inlineStr" s="4">
        <is>
          <t>早餐</t>
        </is>
      </c>
      <c r="E1990" s="5"/>
      <c r="F1990" s="6"/>
      <c r="G1990" s="6"/>
      <c r="H1990" s="6">
        <f>IF(AND(F1990="",G1990=""),"",G1990-F1990)</f>
      </c>
      <c r="I1990" s="4"/>
      <c r="J1990" s="5"/>
    </row>
    <row r="1991" ht="21" customHeight="1">
      <c r="A1991" s="3">
        <v>46319</v>
      </c>
      <c r="B1991" t="inlineStr" s="4">
        <is>
          <t>星期六</t>
        </is>
      </c>
      <c r="C1991" t="inlineStr" s="4">
        <is>
          <t>餐饮</t>
        </is>
      </c>
      <c r="D1991" t="inlineStr" s="4">
        <is>
          <t>中餐</t>
        </is>
      </c>
      <c r="E1991" s="5"/>
      <c r="F1991" s="6"/>
      <c r="G1991" s="6"/>
      <c r="H1991" s="6">
        <f>IF(AND(F1991="",G1991=""),"",G1991-F1991)</f>
      </c>
      <c r="I1991" s="4"/>
      <c r="J1991" s="5"/>
    </row>
    <row r="1992" ht="21" customHeight="1">
      <c r="A1992" s="3">
        <v>46319</v>
      </c>
      <c r="B1992" t="inlineStr" s="4">
        <is>
          <t>星期六</t>
        </is>
      </c>
      <c r="C1992" t="inlineStr" s="4">
        <is>
          <t>餐饮</t>
        </is>
      </c>
      <c r="D1992" t="inlineStr" s="4">
        <is>
          <t>晚餐</t>
        </is>
      </c>
      <c r="E1992" s="5"/>
      <c r="F1992" s="6"/>
      <c r="G1992" s="6"/>
      <c r="H1992" s="6">
        <f>IF(AND(F1992="",G1992=""),"",G1992-F1992)</f>
      </c>
      <c r="I1992" s="4"/>
      <c r="J1992" s="5"/>
    </row>
    <row r="1993" ht="21" customHeight="1">
      <c r="A1993" s="3">
        <v>46319</v>
      </c>
      <c r="B1993" t="inlineStr" s="4">
        <is>
          <t>星期六</t>
        </is>
      </c>
      <c r="C1993" t="inlineStr" s="4">
        <is>
          <t>奶茶/咖啡</t>
        </is>
      </c>
      <c r="D1993" t="inlineStr" s="4">
        <is>
          <t>奶茶/咖啡</t>
        </is>
      </c>
      <c r="E1993" s="5"/>
      <c r="F1993" s="6"/>
      <c r="G1993" s="6"/>
      <c r="H1993" s="6">
        <f>IF(AND(F1993="",G1993=""),"",G1993-F1993)</f>
      </c>
      <c r="I1993" s="4"/>
      <c r="J1993" s="5"/>
    </row>
    <row r="1994" ht="21" customHeight="1">
      <c r="A1994" s="3">
        <v>46319</v>
      </c>
      <c r="B1994" t="inlineStr" s="4">
        <is>
          <t>星期六</t>
        </is>
      </c>
      <c r="C1994" t="inlineStr" s="4">
        <is>
          <t>其他</t>
        </is>
      </c>
      <c r="D1994" t="inlineStr" s="4">
        <is>
          <t>其他</t>
        </is>
      </c>
      <c r="E1994" s="5"/>
      <c r="F1994" s="6"/>
      <c r="G1994" s="6"/>
      <c r="H1994" s="6">
        <f>IF(AND(F1994="",G1994=""),"",G1994-F1994)</f>
      </c>
      <c r="I1994" s="4"/>
      <c r="J1994" s="5"/>
    </row>
    <row r="1995" ht="21" customHeight="1">
      <c r="A1995" s="3">
        <v>46319</v>
      </c>
      <c r="B1995" t="inlineStr" s="4">
        <is>
          <t>星期六</t>
        </is>
      </c>
      <c r="C1995" t="inlineStr" s="4">
        <is>
          <t>其他</t>
        </is>
      </c>
      <c r="D1995" t="inlineStr" s="4">
        <is>
          <t>其他</t>
        </is>
      </c>
      <c r="E1995" s="5"/>
      <c r="F1995" s="6"/>
      <c r="G1995" s="6"/>
      <c r="H1995" s="6">
        <f>IF(AND(F1995="",G1995=""),"",G1995-F1995)</f>
      </c>
      <c r="I1995" s="4"/>
      <c r="J1995" s="5"/>
    </row>
    <row r="1996" ht="21" customHeight="1">
      <c r="A1996" s="3">
        <v>46320</v>
      </c>
      <c r="B1996" t="inlineStr" s="4">
        <is>
          <t>星期日</t>
        </is>
      </c>
      <c r="C1996" t="inlineStr" s="4">
        <is>
          <t>餐饮</t>
        </is>
      </c>
      <c r="D1996" t="inlineStr" s="4">
        <is>
          <t>早餐</t>
        </is>
      </c>
      <c r="E1996" s="5"/>
      <c r="F1996" s="6"/>
      <c r="G1996" s="6"/>
      <c r="H1996" s="6">
        <f>IF(AND(F1996="",G1996=""),"",G1996-F1996)</f>
      </c>
      <c r="I1996" s="4"/>
      <c r="J1996" s="5"/>
    </row>
    <row r="1997" ht="21" customHeight="1">
      <c r="A1997" s="3">
        <v>46320</v>
      </c>
      <c r="B1997" t="inlineStr" s="4">
        <is>
          <t>星期日</t>
        </is>
      </c>
      <c r="C1997" t="inlineStr" s="4">
        <is>
          <t>餐饮</t>
        </is>
      </c>
      <c r="D1997" t="inlineStr" s="4">
        <is>
          <t>中餐</t>
        </is>
      </c>
      <c r="E1997" s="5"/>
      <c r="F1997" s="6"/>
      <c r="G1997" s="6"/>
      <c r="H1997" s="6">
        <f>IF(AND(F1997="",G1997=""),"",G1997-F1997)</f>
      </c>
      <c r="I1997" s="4"/>
      <c r="J1997" s="5"/>
    </row>
    <row r="1998" ht="21" customHeight="1">
      <c r="A1998" s="3">
        <v>46320</v>
      </c>
      <c r="B1998" t="inlineStr" s="4">
        <is>
          <t>星期日</t>
        </is>
      </c>
      <c r="C1998" t="inlineStr" s="4">
        <is>
          <t>餐饮</t>
        </is>
      </c>
      <c r="D1998" t="inlineStr" s="4">
        <is>
          <t>晚餐</t>
        </is>
      </c>
      <c r="E1998" s="5"/>
      <c r="F1998" s="6"/>
      <c r="G1998" s="6"/>
      <c r="H1998" s="6">
        <f>IF(AND(F1998="",G1998=""),"",G1998-F1998)</f>
      </c>
      <c r="I1998" s="4"/>
      <c r="J1998" s="5"/>
    </row>
    <row r="1999" ht="21" customHeight="1">
      <c r="A1999" s="3">
        <v>46320</v>
      </c>
      <c r="B1999" t="inlineStr" s="4">
        <is>
          <t>星期日</t>
        </is>
      </c>
      <c r="C1999" t="inlineStr" s="4">
        <is>
          <t>奶茶/咖啡</t>
        </is>
      </c>
      <c r="D1999" t="inlineStr" s="4">
        <is>
          <t>奶茶/咖啡</t>
        </is>
      </c>
      <c r="E1999" s="5"/>
      <c r="F1999" s="6"/>
      <c r="G1999" s="6"/>
      <c r="H1999" s="6">
        <f>IF(AND(F1999="",G1999=""),"",G1999-F1999)</f>
      </c>
      <c r="I1999" s="4"/>
      <c r="J1999" s="5"/>
    </row>
    <row r="2000" ht="21" customHeight="1">
      <c r="A2000" s="3">
        <v>46320</v>
      </c>
      <c r="B2000" t="inlineStr" s="4">
        <is>
          <t>星期日</t>
        </is>
      </c>
      <c r="C2000" t="inlineStr" s="4">
        <is>
          <t>其他</t>
        </is>
      </c>
      <c r="D2000" t="inlineStr" s="4">
        <is>
          <t>其他</t>
        </is>
      </c>
      <c r="E2000" s="5"/>
      <c r="F2000" s="6"/>
      <c r="G2000" s="6"/>
      <c r="H2000" s="6">
        <f>IF(AND(F2000="",G2000=""),"",G2000-F2000)</f>
      </c>
      <c r="I2000" s="4"/>
      <c r="J2000" s="5"/>
    </row>
    <row r="2001" ht="21" customHeight="1">
      <c r="A2001" s="3">
        <v>46320</v>
      </c>
      <c r="B2001" t="inlineStr" s="4">
        <is>
          <t>星期日</t>
        </is>
      </c>
      <c r="C2001" t="inlineStr" s="4">
        <is>
          <t>其他</t>
        </is>
      </c>
      <c r="D2001" t="inlineStr" s="4">
        <is>
          <t>其他</t>
        </is>
      </c>
      <c r="E2001" s="5"/>
      <c r="F2001" s="6"/>
      <c r="G2001" s="6"/>
      <c r="H2001" s="6">
        <f>IF(AND(F2001="",G2001=""),"",G2001-F2001)</f>
      </c>
      <c r="I2001" s="4"/>
      <c r="J2001" s="5"/>
    </row>
    <row r="2002" ht="21" customHeight="1">
      <c r="A2002" s="3">
        <v>46321</v>
      </c>
      <c r="B2002" t="inlineStr" s="4">
        <is>
          <t>星期一</t>
        </is>
      </c>
      <c r="C2002" t="inlineStr" s="4">
        <is>
          <t>餐饮</t>
        </is>
      </c>
      <c r="D2002" t="inlineStr" s="4">
        <is>
          <t>早餐</t>
        </is>
      </c>
      <c r="E2002" s="5"/>
      <c r="F2002" s="6"/>
      <c r="G2002" s="6"/>
      <c r="H2002" s="6">
        <f>IF(AND(F2002="",G2002=""),"",G2002-F2002)</f>
      </c>
      <c r="I2002" s="4"/>
      <c r="J2002" s="5"/>
    </row>
    <row r="2003" ht="21" customHeight="1">
      <c r="A2003" s="3">
        <v>46321</v>
      </c>
      <c r="B2003" t="inlineStr" s="4">
        <is>
          <t>星期一</t>
        </is>
      </c>
      <c r="C2003" t="inlineStr" s="4">
        <is>
          <t>餐饮</t>
        </is>
      </c>
      <c r="D2003" t="inlineStr" s="4">
        <is>
          <t>中餐</t>
        </is>
      </c>
      <c r="E2003" s="5"/>
      <c r="F2003" s="6"/>
      <c r="G2003" s="6"/>
      <c r="H2003" s="6">
        <f>IF(AND(F2003="",G2003=""),"",G2003-F2003)</f>
      </c>
      <c r="I2003" s="4"/>
      <c r="J2003" s="5"/>
    </row>
    <row r="2004" ht="21" customHeight="1">
      <c r="A2004" s="3">
        <v>46321</v>
      </c>
      <c r="B2004" t="inlineStr" s="4">
        <is>
          <t>星期一</t>
        </is>
      </c>
      <c r="C2004" t="inlineStr" s="4">
        <is>
          <t>餐饮</t>
        </is>
      </c>
      <c r="D2004" t="inlineStr" s="4">
        <is>
          <t>晚餐</t>
        </is>
      </c>
      <c r="E2004" s="5"/>
      <c r="F2004" s="6"/>
      <c r="G2004" s="6"/>
      <c r="H2004" s="6">
        <f>IF(AND(F2004="",G2004=""),"",G2004-F2004)</f>
      </c>
      <c r="I2004" s="4"/>
      <c r="J2004" s="5"/>
    </row>
    <row r="2005" ht="21" customHeight="1">
      <c r="A2005" s="3">
        <v>46321</v>
      </c>
      <c r="B2005" t="inlineStr" s="4">
        <is>
          <t>星期一</t>
        </is>
      </c>
      <c r="C2005" t="inlineStr" s="4">
        <is>
          <t>奶茶/咖啡</t>
        </is>
      </c>
      <c r="D2005" t="inlineStr" s="4">
        <is>
          <t>奶茶/咖啡</t>
        </is>
      </c>
      <c r="E2005" s="5"/>
      <c r="F2005" s="6"/>
      <c r="G2005" s="6"/>
      <c r="H2005" s="6">
        <f>IF(AND(F2005="",G2005=""),"",G2005-F2005)</f>
      </c>
      <c r="I2005" s="4"/>
      <c r="J2005" s="5"/>
    </row>
    <row r="2006" ht="21" customHeight="1">
      <c r="A2006" s="3">
        <v>46321</v>
      </c>
      <c r="B2006" t="inlineStr" s="4">
        <is>
          <t>星期一</t>
        </is>
      </c>
      <c r="C2006" t="inlineStr" s="4">
        <is>
          <t>其他</t>
        </is>
      </c>
      <c r="D2006" t="inlineStr" s="4">
        <is>
          <t>其他</t>
        </is>
      </c>
      <c r="E2006" s="5"/>
      <c r="F2006" s="6"/>
      <c r="G2006" s="6"/>
      <c r="H2006" s="6">
        <f>IF(AND(F2006="",G2006=""),"",G2006-F2006)</f>
      </c>
      <c r="I2006" s="4"/>
      <c r="J2006" s="5"/>
    </row>
    <row r="2007" ht="21" customHeight="1">
      <c r="A2007" s="3">
        <v>46321</v>
      </c>
      <c r="B2007" t="inlineStr" s="4">
        <is>
          <t>星期一</t>
        </is>
      </c>
      <c r="C2007" t="inlineStr" s="4">
        <is>
          <t>其他</t>
        </is>
      </c>
      <c r="D2007" t="inlineStr" s="4">
        <is>
          <t>其他</t>
        </is>
      </c>
      <c r="E2007" s="5"/>
      <c r="F2007" s="6"/>
      <c r="G2007" s="6"/>
      <c r="H2007" s="6">
        <f>IF(AND(F2007="",G2007=""),"",G2007-F2007)</f>
      </c>
      <c r="I2007" s="4"/>
      <c r="J2007" s="5"/>
    </row>
    <row r="2008" ht="21" customHeight="1">
      <c r="A2008" s="3">
        <v>46322</v>
      </c>
      <c r="B2008" t="inlineStr" s="4">
        <is>
          <t>星期二</t>
        </is>
      </c>
      <c r="C2008" t="inlineStr" s="4">
        <is>
          <t>餐饮</t>
        </is>
      </c>
      <c r="D2008" t="inlineStr" s="4">
        <is>
          <t>早餐</t>
        </is>
      </c>
      <c r="E2008" s="5"/>
      <c r="F2008" s="6"/>
      <c r="G2008" s="6"/>
      <c r="H2008" s="6">
        <f>IF(AND(F2008="",G2008=""),"",G2008-F2008)</f>
      </c>
      <c r="I2008" s="4"/>
      <c r="J2008" s="5"/>
    </row>
    <row r="2009" ht="21" customHeight="1">
      <c r="A2009" s="3">
        <v>46322</v>
      </c>
      <c r="B2009" t="inlineStr" s="4">
        <is>
          <t>星期二</t>
        </is>
      </c>
      <c r="C2009" t="inlineStr" s="4">
        <is>
          <t>餐饮</t>
        </is>
      </c>
      <c r="D2009" t="inlineStr" s="4">
        <is>
          <t>中餐</t>
        </is>
      </c>
      <c r="E2009" s="5"/>
      <c r="F2009" s="6"/>
      <c r="G2009" s="6"/>
      <c r="H2009" s="6">
        <f>IF(AND(F2009="",G2009=""),"",G2009-F2009)</f>
      </c>
      <c r="I2009" s="4"/>
      <c r="J2009" s="5"/>
    </row>
    <row r="2010" ht="21" customHeight="1">
      <c r="A2010" s="3">
        <v>46322</v>
      </c>
      <c r="B2010" t="inlineStr" s="4">
        <is>
          <t>星期二</t>
        </is>
      </c>
      <c r="C2010" t="inlineStr" s="4">
        <is>
          <t>餐饮</t>
        </is>
      </c>
      <c r="D2010" t="inlineStr" s="4">
        <is>
          <t>晚餐</t>
        </is>
      </c>
      <c r="E2010" s="5"/>
      <c r="F2010" s="6"/>
      <c r="G2010" s="6"/>
      <c r="H2010" s="6">
        <f>IF(AND(F2010="",G2010=""),"",G2010-F2010)</f>
      </c>
      <c r="I2010" s="4"/>
      <c r="J2010" s="5"/>
    </row>
    <row r="2011" ht="21" customHeight="1">
      <c r="A2011" s="3">
        <v>46322</v>
      </c>
      <c r="B2011" t="inlineStr" s="4">
        <is>
          <t>星期二</t>
        </is>
      </c>
      <c r="C2011" t="inlineStr" s="4">
        <is>
          <t>奶茶/咖啡</t>
        </is>
      </c>
      <c r="D2011" t="inlineStr" s="4">
        <is>
          <t>奶茶/咖啡</t>
        </is>
      </c>
      <c r="E2011" s="5"/>
      <c r="F2011" s="6"/>
      <c r="G2011" s="6"/>
      <c r="H2011" s="6">
        <f>IF(AND(F2011="",G2011=""),"",G2011-F2011)</f>
      </c>
      <c r="I2011" s="4"/>
      <c r="J2011" s="5"/>
    </row>
    <row r="2012" ht="21" customHeight="1">
      <c r="A2012" s="3">
        <v>46322</v>
      </c>
      <c r="B2012" t="inlineStr" s="4">
        <is>
          <t>星期二</t>
        </is>
      </c>
      <c r="C2012" t="inlineStr" s="4">
        <is>
          <t>其他</t>
        </is>
      </c>
      <c r="D2012" t="inlineStr" s="4">
        <is>
          <t>其他</t>
        </is>
      </c>
      <c r="E2012" s="5"/>
      <c r="F2012" s="6"/>
      <c r="G2012" s="6"/>
      <c r="H2012" s="6">
        <f>IF(AND(F2012="",G2012=""),"",G2012-F2012)</f>
      </c>
      <c r="I2012" s="4"/>
      <c r="J2012" s="5"/>
    </row>
    <row r="2013" ht="21" customHeight="1">
      <c r="A2013" s="3">
        <v>46322</v>
      </c>
      <c r="B2013" t="inlineStr" s="4">
        <is>
          <t>星期二</t>
        </is>
      </c>
      <c r="C2013" t="inlineStr" s="4">
        <is>
          <t>其他</t>
        </is>
      </c>
      <c r="D2013" t="inlineStr" s="4">
        <is>
          <t>其他</t>
        </is>
      </c>
      <c r="E2013" s="5"/>
      <c r="F2013" s="6"/>
      <c r="G2013" s="6"/>
      <c r="H2013" s="6">
        <f>IF(AND(F2013="",G2013=""),"",G2013-F2013)</f>
      </c>
      <c r="I2013" s="4"/>
      <c r="J2013" s="5"/>
    </row>
    <row r="2014" ht="21" customHeight="1">
      <c r="A2014" s="3">
        <v>46323</v>
      </c>
      <c r="B2014" t="inlineStr" s="4">
        <is>
          <t>星期三</t>
        </is>
      </c>
      <c r="C2014" t="inlineStr" s="4">
        <is>
          <t>餐饮</t>
        </is>
      </c>
      <c r="D2014" t="inlineStr" s="4">
        <is>
          <t>早餐</t>
        </is>
      </c>
      <c r="E2014" s="5"/>
      <c r="F2014" s="6"/>
      <c r="G2014" s="6"/>
      <c r="H2014" s="6">
        <f>IF(AND(F2014="",G2014=""),"",G2014-F2014)</f>
      </c>
      <c r="I2014" s="4"/>
      <c r="J2014" s="5"/>
    </row>
    <row r="2015" ht="21" customHeight="1">
      <c r="A2015" s="3">
        <v>46323</v>
      </c>
      <c r="B2015" t="inlineStr" s="4">
        <is>
          <t>星期三</t>
        </is>
      </c>
      <c r="C2015" t="inlineStr" s="4">
        <is>
          <t>餐饮</t>
        </is>
      </c>
      <c r="D2015" t="inlineStr" s="4">
        <is>
          <t>中餐</t>
        </is>
      </c>
      <c r="E2015" s="5"/>
      <c r="F2015" s="6"/>
      <c r="G2015" s="6"/>
      <c r="H2015" s="6">
        <f>IF(AND(F2015="",G2015=""),"",G2015-F2015)</f>
      </c>
      <c r="I2015" s="4"/>
      <c r="J2015" s="5"/>
    </row>
    <row r="2016" ht="21" customHeight="1">
      <c r="A2016" s="3">
        <v>46323</v>
      </c>
      <c r="B2016" t="inlineStr" s="4">
        <is>
          <t>星期三</t>
        </is>
      </c>
      <c r="C2016" t="inlineStr" s="4">
        <is>
          <t>餐饮</t>
        </is>
      </c>
      <c r="D2016" t="inlineStr" s="4">
        <is>
          <t>晚餐</t>
        </is>
      </c>
      <c r="E2016" s="5"/>
      <c r="F2016" s="6"/>
      <c r="G2016" s="6"/>
      <c r="H2016" s="6">
        <f>IF(AND(F2016="",G2016=""),"",G2016-F2016)</f>
      </c>
      <c r="I2016" s="4"/>
      <c r="J2016" s="5"/>
    </row>
    <row r="2017" ht="21" customHeight="1">
      <c r="A2017" s="3">
        <v>46323</v>
      </c>
      <c r="B2017" t="inlineStr" s="4">
        <is>
          <t>星期三</t>
        </is>
      </c>
      <c r="C2017" t="inlineStr" s="4">
        <is>
          <t>奶茶/咖啡</t>
        </is>
      </c>
      <c r="D2017" t="inlineStr" s="4">
        <is>
          <t>奶茶/咖啡</t>
        </is>
      </c>
      <c r="E2017" s="5"/>
      <c r="F2017" s="6"/>
      <c r="G2017" s="6"/>
      <c r="H2017" s="6">
        <f>IF(AND(F2017="",G2017=""),"",G2017-F2017)</f>
      </c>
      <c r="I2017" s="4"/>
      <c r="J2017" s="5"/>
    </row>
    <row r="2018" ht="21" customHeight="1">
      <c r="A2018" s="3">
        <v>46323</v>
      </c>
      <c r="B2018" t="inlineStr" s="4">
        <is>
          <t>星期三</t>
        </is>
      </c>
      <c r="C2018" t="inlineStr" s="4">
        <is>
          <t>其他</t>
        </is>
      </c>
      <c r="D2018" t="inlineStr" s="4">
        <is>
          <t>其他</t>
        </is>
      </c>
      <c r="E2018" s="5"/>
      <c r="F2018" s="6"/>
      <c r="G2018" s="6"/>
      <c r="H2018" s="6">
        <f>IF(AND(F2018="",G2018=""),"",G2018-F2018)</f>
      </c>
      <c r="I2018" s="4"/>
      <c r="J2018" s="5"/>
    </row>
    <row r="2019" ht="21" customHeight="1">
      <c r="A2019" s="3">
        <v>46323</v>
      </c>
      <c r="B2019" t="inlineStr" s="4">
        <is>
          <t>星期三</t>
        </is>
      </c>
      <c r="C2019" t="inlineStr" s="4">
        <is>
          <t>其他</t>
        </is>
      </c>
      <c r="D2019" t="inlineStr" s="4">
        <is>
          <t>其他</t>
        </is>
      </c>
      <c r="E2019" s="5"/>
      <c r="F2019" s="6"/>
      <c r="G2019" s="6"/>
      <c r="H2019" s="6">
        <f>IF(AND(F2019="",G2019=""),"",G2019-F2019)</f>
      </c>
      <c r="I2019" s="4"/>
      <c r="J2019" s="5"/>
    </row>
    <row r="2020" ht="23" customHeight="1">
      <c r="A2020" t="inlineStr" s="7">
        <is>
          <t>本周小计</t>
        </is>
      </c>
      <c r="B2020" s="7"/>
      <c r="C2020" s="7"/>
      <c r="D2020" s="7"/>
      <c r="E2020" s="7"/>
      <c r="F2020" s="8">
        <f>SUMIFS($F:$F,$A:$A,"&gt;="&amp;DATE(2026,10,22),$A:$A,"&lt;="&amp;DATE(2026,10,28))</f>
      </c>
      <c r="G2020" s="8">
        <f>SUMIFS($G:$G,$A:$A,"&gt;="&amp;DATE(2026,10,22),$A:$A,"&lt;="&amp;DATE(2026,10,28))</f>
      </c>
      <c r="H2020" s="8">
        <f>G2020-F2020</f>
      </c>
      <c r="I2020" s="7"/>
      <c r="J2020" s="7"/>
    </row>
    <row r="2021" ht="18" customHeight="1">
      <c r="A2021" s="9"/>
      <c r="B2021" s="9"/>
      <c r="C2021" s="9"/>
      <c r="D2021" s="9"/>
      <c r="E2021" s="9"/>
      <c r="F2021" s="9"/>
      <c r="G2021" s="9"/>
      <c r="H2021" s="9"/>
      <c r="I2021" s="9"/>
      <c r="J2021" s="9"/>
    </row>
    <row r="2022" ht="18" customHeight="1">
      <c r="A2022" s="9"/>
      <c r="B2022" s="9"/>
      <c r="C2022" s="9"/>
      <c r="D2022" s="9"/>
      <c r="E2022" s="9"/>
      <c r="F2022" s="9"/>
      <c r="G2022" s="9"/>
      <c r="H2022" s="9"/>
      <c r="I2022" s="9"/>
      <c r="J2022" s="9"/>
    </row>
    <row r="2023" ht="26" customHeight="1">
      <c r="A2023" t="inlineStr" s="2">
        <is>
          <t>2026年10月-11月｜第五周（10月29日 - 11月4日）</t>
        </is>
      </c>
      <c r="B2023" s="2"/>
      <c r="C2023" s="2"/>
      <c r="D2023" s="2"/>
      <c r="E2023" s="2"/>
      <c r="F2023" s="2"/>
      <c r="G2023" s="2"/>
      <c r="H2023" s="2"/>
      <c r="I2023" s="2"/>
      <c r="J2023" s="2"/>
    </row>
    <row r="2024" ht="22" customHeight="1">
      <c r="A2024" t="inlineStr" s="1">
        <is>
          <t>日期</t>
        </is>
      </c>
      <c r="B2024" t="inlineStr" s="1">
        <is>
          <t>星期</t>
        </is>
      </c>
      <c r="C2024" t="inlineStr" s="1">
        <is>
          <t>分类</t>
        </is>
      </c>
      <c r="D2024" t="inlineStr" s="1">
        <is>
          <t>事项</t>
        </is>
      </c>
      <c r="E2024" t="inlineStr" s="1">
        <is>
          <t>详情</t>
        </is>
      </c>
      <c r="F2024" t="inlineStr" s="1">
        <is>
          <t>支出金额</t>
        </is>
      </c>
      <c r="G2024" t="inlineStr" s="1">
        <is>
          <t>收入金额</t>
        </is>
      </c>
      <c r="H2024" t="inlineStr" s="1">
        <is>
          <t>当笔净额</t>
        </is>
      </c>
      <c r="I2024" t="inlineStr" s="1">
        <is>
          <t>支付方式</t>
        </is>
      </c>
      <c r="J2024" t="inlineStr" s="1">
        <is>
          <t>备注</t>
        </is>
      </c>
    </row>
    <row r="2025" ht="21" customHeight="1">
      <c r="A2025" s="3">
        <v>46324</v>
      </c>
      <c r="B2025" t="inlineStr" s="4">
        <is>
          <t>星期四</t>
        </is>
      </c>
      <c r="C2025" t="inlineStr" s="4">
        <is>
          <t>餐饮</t>
        </is>
      </c>
      <c r="D2025" t="inlineStr" s="4">
        <is>
          <t>早餐</t>
        </is>
      </c>
      <c r="E2025" s="5"/>
      <c r="F2025" s="6"/>
      <c r="G2025" s="6"/>
      <c r="H2025" s="6">
        <f>IF(AND(F2025="",G2025=""),"",G2025-F2025)</f>
      </c>
      <c r="I2025" s="4"/>
      <c r="J2025" s="5"/>
    </row>
    <row r="2026" ht="21" customHeight="1">
      <c r="A2026" s="3">
        <v>46324</v>
      </c>
      <c r="B2026" t="inlineStr" s="4">
        <is>
          <t>星期四</t>
        </is>
      </c>
      <c r="C2026" t="inlineStr" s="4">
        <is>
          <t>餐饮</t>
        </is>
      </c>
      <c r="D2026" t="inlineStr" s="4">
        <is>
          <t>中餐</t>
        </is>
      </c>
      <c r="E2026" s="5"/>
      <c r="F2026" s="6"/>
      <c r="G2026" s="6"/>
      <c r="H2026" s="6">
        <f>IF(AND(F2026="",G2026=""),"",G2026-F2026)</f>
      </c>
      <c r="I2026" s="4"/>
      <c r="J2026" s="5"/>
    </row>
    <row r="2027" ht="21" customHeight="1">
      <c r="A2027" s="3">
        <v>46324</v>
      </c>
      <c r="B2027" t="inlineStr" s="4">
        <is>
          <t>星期四</t>
        </is>
      </c>
      <c r="C2027" t="inlineStr" s="4">
        <is>
          <t>餐饮</t>
        </is>
      </c>
      <c r="D2027" t="inlineStr" s="4">
        <is>
          <t>晚餐</t>
        </is>
      </c>
      <c r="E2027" s="5"/>
      <c r="F2027" s="6"/>
      <c r="G2027" s="6"/>
      <c r="H2027" s="6">
        <f>IF(AND(F2027="",G2027=""),"",G2027-F2027)</f>
      </c>
      <c r="I2027" s="4"/>
      <c r="J2027" s="5"/>
    </row>
    <row r="2028" ht="21" customHeight="1">
      <c r="A2028" s="3">
        <v>46324</v>
      </c>
      <c r="B2028" t="inlineStr" s="4">
        <is>
          <t>星期四</t>
        </is>
      </c>
      <c r="C2028" t="inlineStr" s="4">
        <is>
          <t>奶茶/咖啡</t>
        </is>
      </c>
      <c r="D2028" t="inlineStr" s="4">
        <is>
          <t>奶茶/咖啡</t>
        </is>
      </c>
      <c r="E2028" s="5"/>
      <c r="F2028" s="6"/>
      <c r="G2028" s="6"/>
      <c r="H2028" s="6">
        <f>IF(AND(F2028="",G2028=""),"",G2028-F2028)</f>
      </c>
      <c r="I2028" s="4"/>
      <c r="J2028" s="5"/>
    </row>
    <row r="2029" ht="21" customHeight="1">
      <c r="A2029" s="3">
        <v>46324</v>
      </c>
      <c r="B2029" t="inlineStr" s="4">
        <is>
          <t>星期四</t>
        </is>
      </c>
      <c r="C2029" t="inlineStr" s="4">
        <is>
          <t>其他</t>
        </is>
      </c>
      <c r="D2029" t="inlineStr" s="4">
        <is>
          <t>其他</t>
        </is>
      </c>
      <c r="E2029" s="5"/>
      <c r="F2029" s="6"/>
      <c r="G2029" s="6"/>
      <c r="H2029" s="6">
        <f>IF(AND(F2029="",G2029=""),"",G2029-F2029)</f>
      </c>
      <c r="I2029" s="4"/>
      <c r="J2029" s="5"/>
    </row>
    <row r="2030" ht="21" customHeight="1">
      <c r="A2030" s="3">
        <v>46324</v>
      </c>
      <c r="B2030" t="inlineStr" s="4">
        <is>
          <t>星期四</t>
        </is>
      </c>
      <c r="C2030" t="inlineStr" s="4">
        <is>
          <t>其他</t>
        </is>
      </c>
      <c r="D2030" t="inlineStr" s="4">
        <is>
          <t>其他</t>
        </is>
      </c>
      <c r="E2030" s="5"/>
      <c r="F2030" s="6"/>
      <c r="G2030" s="6"/>
      <c r="H2030" s="6">
        <f>IF(AND(F2030="",G2030=""),"",G2030-F2030)</f>
      </c>
      <c r="I2030" s="4"/>
      <c r="J2030" s="5"/>
    </row>
    <row r="2031" ht="21" customHeight="1">
      <c r="A2031" s="3">
        <v>46325</v>
      </c>
      <c r="B2031" t="inlineStr" s="4">
        <is>
          <t>星期五</t>
        </is>
      </c>
      <c r="C2031" t="inlineStr" s="4">
        <is>
          <t>餐饮</t>
        </is>
      </c>
      <c r="D2031" t="inlineStr" s="4">
        <is>
          <t>早餐</t>
        </is>
      </c>
      <c r="E2031" s="5"/>
      <c r="F2031" s="6"/>
      <c r="G2031" s="6"/>
      <c r="H2031" s="6">
        <f>IF(AND(F2031="",G2031=""),"",G2031-F2031)</f>
      </c>
      <c r="I2031" s="4"/>
      <c r="J2031" s="5"/>
    </row>
    <row r="2032" ht="21" customHeight="1">
      <c r="A2032" s="3">
        <v>46325</v>
      </c>
      <c r="B2032" t="inlineStr" s="4">
        <is>
          <t>星期五</t>
        </is>
      </c>
      <c r="C2032" t="inlineStr" s="4">
        <is>
          <t>餐饮</t>
        </is>
      </c>
      <c r="D2032" t="inlineStr" s="4">
        <is>
          <t>中餐</t>
        </is>
      </c>
      <c r="E2032" s="5"/>
      <c r="F2032" s="6"/>
      <c r="G2032" s="6"/>
      <c r="H2032" s="6">
        <f>IF(AND(F2032="",G2032=""),"",G2032-F2032)</f>
      </c>
      <c r="I2032" s="4"/>
      <c r="J2032" s="5"/>
    </row>
    <row r="2033" ht="21" customHeight="1">
      <c r="A2033" s="3">
        <v>46325</v>
      </c>
      <c r="B2033" t="inlineStr" s="4">
        <is>
          <t>星期五</t>
        </is>
      </c>
      <c r="C2033" t="inlineStr" s="4">
        <is>
          <t>餐饮</t>
        </is>
      </c>
      <c r="D2033" t="inlineStr" s="4">
        <is>
          <t>晚餐</t>
        </is>
      </c>
      <c r="E2033" s="5"/>
      <c r="F2033" s="6"/>
      <c r="G2033" s="6"/>
      <c r="H2033" s="6">
        <f>IF(AND(F2033="",G2033=""),"",G2033-F2033)</f>
      </c>
      <c r="I2033" s="4"/>
      <c r="J2033" s="5"/>
    </row>
    <row r="2034" ht="21" customHeight="1">
      <c r="A2034" s="3">
        <v>46325</v>
      </c>
      <c r="B2034" t="inlineStr" s="4">
        <is>
          <t>星期五</t>
        </is>
      </c>
      <c r="C2034" t="inlineStr" s="4">
        <is>
          <t>奶茶/咖啡</t>
        </is>
      </c>
      <c r="D2034" t="inlineStr" s="4">
        <is>
          <t>奶茶/咖啡</t>
        </is>
      </c>
      <c r="E2034" s="5"/>
      <c r="F2034" s="6"/>
      <c r="G2034" s="6"/>
      <c r="H2034" s="6">
        <f>IF(AND(F2034="",G2034=""),"",G2034-F2034)</f>
      </c>
      <c r="I2034" s="4"/>
      <c r="J2034" s="5"/>
    </row>
    <row r="2035" ht="21" customHeight="1">
      <c r="A2035" s="3">
        <v>46325</v>
      </c>
      <c r="B2035" t="inlineStr" s="4">
        <is>
          <t>星期五</t>
        </is>
      </c>
      <c r="C2035" t="inlineStr" s="4">
        <is>
          <t>其他</t>
        </is>
      </c>
      <c r="D2035" t="inlineStr" s="4">
        <is>
          <t>其他</t>
        </is>
      </c>
      <c r="E2035" s="5"/>
      <c r="F2035" s="6"/>
      <c r="G2035" s="6"/>
      <c r="H2035" s="6">
        <f>IF(AND(F2035="",G2035=""),"",G2035-F2035)</f>
      </c>
      <c r="I2035" s="4"/>
      <c r="J2035" s="5"/>
    </row>
    <row r="2036" ht="21" customHeight="1">
      <c r="A2036" s="3">
        <v>46325</v>
      </c>
      <c r="B2036" t="inlineStr" s="4">
        <is>
          <t>星期五</t>
        </is>
      </c>
      <c r="C2036" t="inlineStr" s="4">
        <is>
          <t>其他</t>
        </is>
      </c>
      <c r="D2036" t="inlineStr" s="4">
        <is>
          <t>其他</t>
        </is>
      </c>
      <c r="E2036" s="5"/>
      <c r="F2036" s="6"/>
      <c r="G2036" s="6"/>
      <c r="H2036" s="6">
        <f>IF(AND(F2036="",G2036=""),"",G2036-F2036)</f>
      </c>
      <c r="I2036" s="4"/>
      <c r="J2036" s="5"/>
    </row>
    <row r="2037" ht="21" customHeight="1">
      <c r="A2037" s="3">
        <v>46326</v>
      </c>
      <c r="B2037" t="inlineStr" s="4">
        <is>
          <t>星期六</t>
        </is>
      </c>
      <c r="C2037" t="inlineStr" s="4">
        <is>
          <t>餐饮</t>
        </is>
      </c>
      <c r="D2037" t="inlineStr" s="4">
        <is>
          <t>早餐</t>
        </is>
      </c>
      <c r="E2037" s="5"/>
      <c r="F2037" s="6"/>
      <c r="G2037" s="6"/>
      <c r="H2037" s="6">
        <f>IF(AND(F2037="",G2037=""),"",G2037-F2037)</f>
      </c>
      <c r="I2037" s="4"/>
      <c r="J2037" s="5"/>
    </row>
    <row r="2038" ht="21" customHeight="1">
      <c r="A2038" s="3">
        <v>46326</v>
      </c>
      <c r="B2038" t="inlineStr" s="4">
        <is>
          <t>星期六</t>
        </is>
      </c>
      <c r="C2038" t="inlineStr" s="4">
        <is>
          <t>餐饮</t>
        </is>
      </c>
      <c r="D2038" t="inlineStr" s="4">
        <is>
          <t>中餐</t>
        </is>
      </c>
      <c r="E2038" s="5"/>
      <c r="F2038" s="6"/>
      <c r="G2038" s="6"/>
      <c r="H2038" s="6">
        <f>IF(AND(F2038="",G2038=""),"",G2038-F2038)</f>
      </c>
      <c r="I2038" s="4"/>
      <c r="J2038" s="5"/>
    </row>
    <row r="2039" ht="21" customHeight="1">
      <c r="A2039" s="3">
        <v>46326</v>
      </c>
      <c r="B2039" t="inlineStr" s="4">
        <is>
          <t>星期六</t>
        </is>
      </c>
      <c r="C2039" t="inlineStr" s="4">
        <is>
          <t>餐饮</t>
        </is>
      </c>
      <c r="D2039" t="inlineStr" s="4">
        <is>
          <t>晚餐</t>
        </is>
      </c>
      <c r="E2039" s="5"/>
      <c r="F2039" s="6"/>
      <c r="G2039" s="6"/>
      <c r="H2039" s="6">
        <f>IF(AND(F2039="",G2039=""),"",G2039-F2039)</f>
      </c>
      <c r="I2039" s="4"/>
      <c r="J2039" s="5"/>
    </row>
    <row r="2040" ht="21" customHeight="1">
      <c r="A2040" s="3">
        <v>46326</v>
      </c>
      <c r="B2040" t="inlineStr" s="4">
        <is>
          <t>星期六</t>
        </is>
      </c>
      <c r="C2040" t="inlineStr" s="4">
        <is>
          <t>奶茶/咖啡</t>
        </is>
      </c>
      <c r="D2040" t="inlineStr" s="4">
        <is>
          <t>奶茶/咖啡</t>
        </is>
      </c>
      <c r="E2040" s="5"/>
      <c r="F2040" s="6"/>
      <c r="G2040" s="6"/>
      <c r="H2040" s="6">
        <f>IF(AND(F2040="",G2040=""),"",G2040-F2040)</f>
      </c>
      <c r="I2040" s="4"/>
      <c r="J2040" s="5"/>
    </row>
    <row r="2041" ht="21" customHeight="1">
      <c r="A2041" s="3">
        <v>46326</v>
      </c>
      <c r="B2041" t="inlineStr" s="4">
        <is>
          <t>星期六</t>
        </is>
      </c>
      <c r="C2041" t="inlineStr" s="4">
        <is>
          <t>其他</t>
        </is>
      </c>
      <c r="D2041" t="inlineStr" s="4">
        <is>
          <t>其他</t>
        </is>
      </c>
      <c r="E2041" s="5"/>
      <c r="F2041" s="6"/>
      <c r="G2041" s="6"/>
      <c r="H2041" s="6">
        <f>IF(AND(F2041="",G2041=""),"",G2041-F2041)</f>
      </c>
      <c r="I2041" s="4"/>
      <c r="J2041" s="5"/>
    </row>
    <row r="2042" ht="21" customHeight="1">
      <c r="A2042" s="3">
        <v>46326</v>
      </c>
      <c r="B2042" t="inlineStr" s="4">
        <is>
          <t>星期六</t>
        </is>
      </c>
      <c r="C2042" t="inlineStr" s="4">
        <is>
          <t>其他</t>
        </is>
      </c>
      <c r="D2042" t="inlineStr" s="4">
        <is>
          <t>其他</t>
        </is>
      </c>
      <c r="E2042" s="5"/>
      <c r="F2042" s="6"/>
      <c r="G2042" s="6"/>
      <c r="H2042" s="6">
        <f>IF(AND(F2042="",G2042=""),"",G2042-F2042)</f>
      </c>
      <c r="I2042" s="4"/>
      <c r="J2042" s="5"/>
    </row>
    <row r="2043" ht="21" customHeight="1">
      <c r="A2043" s="3">
        <v>46327</v>
      </c>
      <c r="B2043" t="inlineStr" s="4">
        <is>
          <t>星期日</t>
        </is>
      </c>
      <c r="C2043" t="inlineStr" s="4">
        <is>
          <t>餐饮</t>
        </is>
      </c>
      <c r="D2043" t="inlineStr" s="4">
        <is>
          <t>早餐</t>
        </is>
      </c>
      <c r="E2043" s="5"/>
      <c r="F2043" s="6"/>
      <c r="G2043" s="6"/>
      <c r="H2043" s="6">
        <f>IF(AND(F2043="",G2043=""),"",G2043-F2043)</f>
      </c>
      <c r="I2043" s="4"/>
      <c r="J2043" s="5"/>
    </row>
    <row r="2044" ht="21" customHeight="1">
      <c r="A2044" s="3">
        <v>46327</v>
      </c>
      <c r="B2044" t="inlineStr" s="4">
        <is>
          <t>星期日</t>
        </is>
      </c>
      <c r="C2044" t="inlineStr" s="4">
        <is>
          <t>餐饮</t>
        </is>
      </c>
      <c r="D2044" t="inlineStr" s="4">
        <is>
          <t>中餐</t>
        </is>
      </c>
      <c r="E2044" s="5"/>
      <c r="F2044" s="6"/>
      <c r="G2044" s="6"/>
      <c r="H2044" s="6">
        <f>IF(AND(F2044="",G2044=""),"",G2044-F2044)</f>
      </c>
      <c r="I2044" s="4"/>
      <c r="J2044" s="5"/>
    </row>
    <row r="2045" ht="21" customHeight="1">
      <c r="A2045" s="3">
        <v>46327</v>
      </c>
      <c r="B2045" t="inlineStr" s="4">
        <is>
          <t>星期日</t>
        </is>
      </c>
      <c r="C2045" t="inlineStr" s="4">
        <is>
          <t>餐饮</t>
        </is>
      </c>
      <c r="D2045" t="inlineStr" s="4">
        <is>
          <t>晚餐</t>
        </is>
      </c>
      <c r="E2045" s="5"/>
      <c r="F2045" s="6"/>
      <c r="G2045" s="6"/>
      <c r="H2045" s="6">
        <f>IF(AND(F2045="",G2045=""),"",G2045-F2045)</f>
      </c>
      <c r="I2045" s="4"/>
      <c r="J2045" s="5"/>
    </row>
    <row r="2046" ht="21" customHeight="1">
      <c r="A2046" s="3">
        <v>46327</v>
      </c>
      <c r="B2046" t="inlineStr" s="4">
        <is>
          <t>星期日</t>
        </is>
      </c>
      <c r="C2046" t="inlineStr" s="4">
        <is>
          <t>奶茶/咖啡</t>
        </is>
      </c>
      <c r="D2046" t="inlineStr" s="4">
        <is>
          <t>奶茶/咖啡</t>
        </is>
      </c>
      <c r="E2046" s="5"/>
      <c r="F2046" s="6"/>
      <c r="G2046" s="6"/>
      <c r="H2046" s="6">
        <f>IF(AND(F2046="",G2046=""),"",G2046-F2046)</f>
      </c>
      <c r="I2046" s="4"/>
      <c r="J2046" s="5"/>
    </row>
    <row r="2047" ht="21" customHeight="1">
      <c r="A2047" s="3">
        <v>46327</v>
      </c>
      <c r="B2047" t="inlineStr" s="4">
        <is>
          <t>星期日</t>
        </is>
      </c>
      <c r="C2047" t="inlineStr" s="4">
        <is>
          <t>其他</t>
        </is>
      </c>
      <c r="D2047" t="inlineStr" s="4">
        <is>
          <t>其他</t>
        </is>
      </c>
      <c r="E2047" s="5"/>
      <c r="F2047" s="6"/>
      <c r="G2047" s="6"/>
      <c r="H2047" s="6">
        <f>IF(AND(F2047="",G2047=""),"",G2047-F2047)</f>
      </c>
      <c r="I2047" s="4"/>
      <c r="J2047" s="5"/>
    </row>
    <row r="2048" ht="21" customHeight="1">
      <c r="A2048" s="3">
        <v>46327</v>
      </c>
      <c r="B2048" t="inlineStr" s="4">
        <is>
          <t>星期日</t>
        </is>
      </c>
      <c r="C2048" t="inlineStr" s="4">
        <is>
          <t>其他</t>
        </is>
      </c>
      <c r="D2048" t="inlineStr" s="4">
        <is>
          <t>其他</t>
        </is>
      </c>
      <c r="E2048" s="5"/>
      <c r="F2048" s="6"/>
      <c r="G2048" s="6"/>
      <c r="H2048" s="6">
        <f>IF(AND(F2048="",G2048=""),"",G2048-F2048)</f>
      </c>
      <c r="I2048" s="4"/>
      <c r="J2048" s="5"/>
    </row>
    <row r="2049" ht="21" customHeight="1">
      <c r="A2049" s="3">
        <v>46328</v>
      </c>
      <c r="B2049" t="inlineStr" s="4">
        <is>
          <t>星期一</t>
        </is>
      </c>
      <c r="C2049" t="inlineStr" s="4">
        <is>
          <t>餐饮</t>
        </is>
      </c>
      <c r="D2049" t="inlineStr" s="4">
        <is>
          <t>早餐</t>
        </is>
      </c>
      <c r="E2049" s="5"/>
      <c r="F2049" s="6"/>
      <c r="G2049" s="6"/>
      <c r="H2049" s="6">
        <f>IF(AND(F2049="",G2049=""),"",G2049-F2049)</f>
      </c>
      <c r="I2049" s="4"/>
      <c r="J2049" s="5"/>
    </row>
    <row r="2050" ht="21" customHeight="1">
      <c r="A2050" s="3">
        <v>46328</v>
      </c>
      <c r="B2050" t="inlineStr" s="4">
        <is>
          <t>星期一</t>
        </is>
      </c>
      <c r="C2050" t="inlineStr" s="4">
        <is>
          <t>餐饮</t>
        </is>
      </c>
      <c r="D2050" t="inlineStr" s="4">
        <is>
          <t>中餐</t>
        </is>
      </c>
      <c r="E2050" s="5"/>
      <c r="F2050" s="6"/>
      <c r="G2050" s="6"/>
      <c r="H2050" s="6">
        <f>IF(AND(F2050="",G2050=""),"",G2050-F2050)</f>
      </c>
      <c r="I2050" s="4"/>
      <c r="J2050" s="5"/>
    </row>
    <row r="2051" ht="21" customHeight="1">
      <c r="A2051" s="3">
        <v>46328</v>
      </c>
      <c r="B2051" t="inlineStr" s="4">
        <is>
          <t>星期一</t>
        </is>
      </c>
      <c r="C2051" t="inlineStr" s="4">
        <is>
          <t>餐饮</t>
        </is>
      </c>
      <c r="D2051" t="inlineStr" s="4">
        <is>
          <t>晚餐</t>
        </is>
      </c>
      <c r="E2051" s="5"/>
      <c r="F2051" s="6"/>
      <c r="G2051" s="6"/>
      <c r="H2051" s="6">
        <f>IF(AND(F2051="",G2051=""),"",G2051-F2051)</f>
      </c>
      <c r="I2051" s="4"/>
      <c r="J2051" s="5"/>
    </row>
    <row r="2052" ht="21" customHeight="1">
      <c r="A2052" s="3">
        <v>46328</v>
      </c>
      <c r="B2052" t="inlineStr" s="4">
        <is>
          <t>星期一</t>
        </is>
      </c>
      <c r="C2052" t="inlineStr" s="4">
        <is>
          <t>奶茶/咖啡</t>
        </is>
      </c>
      <c r="D2052" t="inlineStr" s="4">
        <is>
          <t>奶茶/咖啡</t>
        </is>
      </c>
      <c r="E2052" s="5"/>
      <c r="F2052" s="6"/>
      <c r="G2052" s="6"/>
      <c r="H2052" s="6">
        <f>IF(AND(F2052="",G2052=""),"",G2052-F2052)</f>
      </c>
      <c r="I2052" s="4"/>
      <c r="J2052" s="5"/>
    </row>
    <row r="2053" ht="21" customHeight="1">
      <c r="A2053" s="3">
        <v>46328</v>
      </c>
      <c r="B2053" t="inlineStr" s="4">
        <is>
          <t>星期一</t>
        </is>
      </c>
      <c r="C2053" t="inlineStr" s="4">
        <is>
          <t>其他</t>
        </is>
      </c>
      <c r="D2053" t="inlineStr" s="4">
        <is>
          <t>其他</t>
        </is>
      </c>
      <c r="E2053" s="5"/>
      <c r="F2053" s="6"/>
      <c r="G2053" s="6"/>
      <c r="H2053" s="6">
        <f>IF(AND(F2053="",G2053=""),"",G2053-F2053)</f>
      </c>
      <c r="I2053" s="4"/>
      <c r="J2053" s="5"/>
    </row>
    <row r="2054" ht="21" customHeight="1">
      <c r="A2054" s="3">
        <v>46328</v>
      </c>
      <c r="B2054" t="inlineStr" s="4">
        <is>
          <t>星期一</t>
        </is>
      </c>
      <c r="C2054" t="inlineStr" s="4">
        <is>
          <t>其他</t>
        </is>
      </c>
      <c r="D2054" t="inlineStr" s="4">
        <is>
          <t>其他</t>
        </is>
      </c>
      <c r="E2054" s="5"/>
      <c r="F2054" s="6"/>
      <c r="G2054" s="6"/>
      <c r="H2054" s="6">
        <f>IF(AND(F2054="",G2054=""),"",G2054-F2054)</f>
      </c>
      <c r="I2054" s="4"/>
      <c r="J2054" s="5"/>
    </row>
    <row r="2055" ht="21" customHeight="1">
      <c r="A2055" s="3">
        <v>46329</v>
      </c>
      <c r="B2055" t="inlineStr" s="4">
        <is>
          <t>星期二</t>
        </is>
      </c>
      <c r="C2055" t="inlineStr" s="4">
        <is>
          <t>餐饮</t>
        </is>
      </c>
      <c r="D2055" t="inlineStr" s="4">
        <is>
          <t>早餐</t>
        </is>
      </c>
      <c r="E2055" s="5"/>
      <c r="F2055" s="6"/>
      <c r="G2055" s="6"/>
      <c r="H2055" s="6">
        <f>IF(AND(F2055="",G2055=""),"",G2055-F2055)</f>
      </c>
      <c r="I2055" s="4"/>
      <c r="J2055" s="5"/>
    </row>
    <row r="2056" ht="21" customHeight="1">
      <c r="A2056" s="3">
        <v>46329</v>
      </c>
      <c r="B2056" t="inlineStr" s="4">
        <is>
          <t>星期二</t>
        </is>
      </c>
      <c r="C2056" t="inlineStr" s="4">
        <is>
          <t>餐饮</t>
        </is>
      </c>
      <c r="D2056" t="inlineStr" s="4">
        <is>
          <t>中餐</t>
        </is>
      </c>
      <c r="E2056" s="5"/>
      <c r="F2056" s="6"/>
      <c r="G2056" s="6"/>
      <c r="H2056" s="6">
        <f>IF(AND(F2056="",G2056=""),"",G2056-F2056)</f>
      </c>
      <c r="I2056" s="4"/>
      <c r="J2056" s="5"/>
    </row>
    <row r="2057" ht="21" customHeight="1">
      <c r="A2057" s="3">
        <v>46329</v>
      </c>
      <c r="B2057" t="inlineStr" s="4">
        <is>
          <t>星期二</t>
        </is>
      </c>
      <c r="C2057" t="inlineStr" s="4">
        <is>
          <t>餐饮</t>
        </is>
      </c>
      <c r="D2057" t="inlineStr" s="4">
        <is>
          <t>晚餐</t>
        </is>
      </c>
      <c r="E2057" s="5"/>
      <c r="F2057" s="6"/>
      <c r="G2057" s="6"/>
      <c r="H2057" s="6">
        <f>IF(AND(F2057="",G2057=""),"",G2057-F2057)</f>
      </c>
      <c r="I2057" s="4"/>
      <c r="J2057" s="5"/>
    </row>
    <row r="2058" ht="21" customHeight="1">
      <c r="A2058" s="3">
        <v>46329</v>
      </c>
      <c r="B2058" t="inlineStr" s="4">
        <is>
          <t>星期二</t>
        </is>
      </c>
      <c r="C2058" t="inlineStr" s="4">
        <is>
          <t>奶茶/咖啡</t>
        </is>
      </c>
      <c r="D2058" t="inlineStr" s="4">
        <is>
          <t>奶茶/咖啡</t>
        </is>
      </c>
      <c r="E2058" s="5"/>
      <c r="F2058" s="6"/>
      <c r="G2058" s="6"/>
      <c r="H2058" s="6">
        <f>IF(AND(F2058="",G2058=""),"",G2058-F2058)</f>
      </c>
      <c r="I2058" s="4"/>
      <c r="J2058" s="5"/>
    </row>
    <row r="2059" ht="21" customHeight="1">
      <c r="A2059" s="3">
        <v>46329</v>
      </c>
      <c r="B2059" t="inlineStr" s="4">
        <is>
          <t>星期二</t>
        </is>
      </c>
      <c r="C2059" t="inlineStr" s="4">
        <is>
          <t>其他</t>
        </is>
      </c>
      <c r="D2059" t="inlineStr" s="4">
        <is>
          <t>其他</t>
        </is>
      </c>
      <c r="E2059" s="5"/>
      <c r="F2059" s="6"/>
      <c r="G2059" s="6"/>
      <c r="H2059" s="6">
        <f>IF(AND(F2059="",G2059=""),"",G2059-F2059)</f>
      </c>
      <c r="I2059" s="4"/>
      <c r="J2059" s="5"/>
    </row>
    <row r="2060" ht="21" customHeight="1">
      <c r="A2060" s="3">
        <v>46329</v>
      </c>
      <c r="B2060" t="inlineStr" s="4">
        <is>
          <t>星期二</t>
        </is>
      </c>
      <c r="C2060" t="inlineStr" s="4">
        <is>
          <t>其他</t>
        </is>
      </c>
      <c r="D2060" t="inlineStr" s="4">
        <is>
          <t>其他</t>
        </is>
      </c>
      <c r="E2060" s="5"/>
      <c r="F2060" s="6"/>
      <c r="G2060" s="6"/>
      <c r="H2060" s="6">
        <f>IF(AND(F2060="",G2060=""),"",G2060-F2060)</f>
      </c>
      <c r="I2060" s="4"/>
      <c r="J2060" s="5"/>
    </row>
    <row r="2061" ht="21" customHeight="1">
      <c r="A2061" s="3">
        <v>46330</v>
      </c>
      <c r="B2061" t="inlineStr" s="4">
        <is>
          <t>星期三</t>
        </is>
      </c>
      <c r="C2061" t="inlineStr" s="4">
        <is>
          <t>餐饮</t>
        </is>
      </c>
      <c r="D2061" t="inlineStr" s="4">
        <is>
          <t>早餐</t>
        </is>
      </c>
      <c r="E2061" s="5"/>
      <c r="F2061" s="6"/>
      <c r="G2061" s="6"/>
      <c r="H2061" s="6">
        <f>IF(AND(F2061="",G2061=""),"",G2061-F2061)</f>
      </c>
      <c r="I2061" s="4"/>
      <c r="J2061" s="5"/>
    </row>
    <row r="2062" ht="21" customHeight="1">
      <c r="A2062" s="3">
        <v>46330</v>
      </c>
      <c r="B2062" t="inlineStr" s="4">
        <is>
          <t>星期三</t>
        </is>
      </c>
      <c r="C2062" t="inlineStr" s="4">
        <is>
          <t>餐饮</t>
        </is>
      </c>
      <c r="D2062" t="inlineStr" s="4">
        <is>
          <t>中餐</t>
        </is>
      </c>
      <c r="E2062" s="5"/>
      <c r="F2062" s="6"/>
      <c r="G2062" s="6"/>
      <c r="H2062" s="6">
        <f>IF(AND(F2062="",G2062=""),"",G2062-F2062)</f>
      </c>
      <c r="I2062" s="4"/>
      <c r="J2062" s="5"/>
    </row>
    <row r="2063" ht="21" customHeight="1">
      <c r="A2063" s="3">
        <v>46330</v>
      </c>
      <c r="B2063" t="inlineStr" s="4">
        <is>
          <t>星期三</t>
        </is>
      </c>
      <c r="C2063" t="inlineStr" s="4">
        <is>
          <t>餐饮</t>
        </is>
      </c>
      <c r="D2063" t="inlineStr" s="4">
        <is>
          <t>晚餐</t>
        </is>
      </c>
      <c r="E2063" s="5"/>
      <c r="F2063" s="6"/>
      <c r="G2063" s="6"/>
      <c r="H2063" s="6">
        <f>IF(AND(F2063="",G2063=""),"",G2063-F2063)</f>
      </c>
      <c r="I2063" s="4"/>
      <c r="J2063" s="5"/>
    </row>
    <row r="2064" ht="21" customHeight="1">
      <c r="A2064" s="3">
        <v>46330</v>
      </c>
      <c r="B2064" t="inlineStr" s="4">
        <is>
          <t>星期三</t>
        </is>
      </c>
      <c r="C2064" t="inlineStr" s="4">
        <is>
          <t>奶茶/咖啡</t>
        </is>
      </c>
      <c r="D2064" t="inlineStr" s="4">
        <is>
          <t>奶茶/咖啡</t>
        </is>
      </c>
      <c r="E2064" s="5"/>
      <c r="F2064" s="6"/>
      <c r="G2064" s="6"/>
      <c r="H2064" s="6">
        <f>IF(AND(F2064="",G2064=""),"",G2064-F2064)</f>
      </c>
      <c r="I2064" s="4"/>
      <c r="J2064" s="5"/>
    </row>
    <row r="2065" ht="21" customHeight="1">
      <c r="A2065" s="3">
        <v>46330</v>
      </c>
      <c r="B2065" t="inlineStr" s="4">
        <is>
          <t>星期三</t>
        </is>
      </c>
      <c r="C2065" t="inlineStr" s="4">
        <is>
          <t>其他</t>
        </is>
      </c>
      <c r="D2065" t="inlineStr" s="4">
        <is>
          <t>其他</t>
        </is>
      </c>
      <c r="E2065" s="5"/>
      <c r="F2065" s="6"/>
      <c r="G2065" s="6"/>
      <c r="H2065" s="6">
        <f>IF(AND(F2065="",G2065=""),"",G2065-F2065)</f>
      </c>
      <c r="I2065" s="4"/>
      <c r="J2065" s="5"/>
    </row>
    <row r="2066" ht="21" customHeight="1">
      <c r="A2066" s="3">
        <v>46330</v>
      </c>
      <c r="B2066" t="inlineStr" s="4">
        <is>
          <t>星期三</t>
        </is>
      </c>
      <c r="C2066" t="inlineStr" s="4">
        <is>
          <t>其他</t>
        </is>
      </c>
      <c r="D2066" t="inlineStr" s="4">
        <is>
          <t>其他</t>
        </is>
      </c>
      <c r="E2066" s="5"/>
      <c r="F2066" s="6"/>
      <c r="G2066" s="6"/>
      <c r="H2066" s="6">
        <f>IF(AND(F2066="",G2066=""),"",G2066-F2066)</f>
      </c>
      <c r="I2066" s="4"/>
      <c r="J2066" s="5"/>
    </row>
    <row r="2067" ht="23" customHeight="1">
      <c r="A2067" t="inlineStr" s="7">
        <is>
          <t>本周小计</t>
        </is>
      </c>
      <c r="B2067" s="7"/>
      <c r="C2067" s="7"/>
      <c r="D2067" s="7"/>
      <c r="E2067" s="7"/>
      <c r="F2067" s="8">
        <f>SUMIFS($F:$F,$A:$A,"&gt;="&amp;DATE(2026,10,29),$A:$A,"&lt;="&amp;DATE(2026,11,4))</f>
      </c>
      <c r="G2067" s="8">
        <f>SUMIFS($G:$G,$A:$A,"&gt;="&amp;DATE(2026,10,29),$A:$A,"&lt;="&amp;DATE(2026,11,4))</f>
      </c>
      <c r="H2067" s="8">
        <f>G2067-F2067</f>
      </c>
      <c r="I2067" s="7"/>
      <c r="J2067" s="7"/>
    </row>
    <row r="2068" ht="18" customHeight="1">
      <c r="A2068" s="9"/>
      <c r="B2068" s="9"/>
      <c r="C2068" s="9"/>
      <c r="D2068" s="9"/>
      <c r="E2068" s="9"/>
      <c r="F2068" s="9"/>
      <c r="G2068" s="9"/>
      <c r="H2068" s="9"/>
      <c r="I2068" s="9"/>
      <c r="J2068" s="9"/>
    </row>
    <row r="2069" ht="18" customHeight="1">
      <c r="A2069" s="9"/>
      <c r="B2069" s="9"/>
      <c r="C2069" s="9"/>
      <c r="D2069" s="9"/>
      <c r="E2069" s="9"/>
      <c r="F2069" s="9"/>
      <c r="G2069" s="9"/>
      <c r="H2069" s="9"/>
      <c r="I2069" s="9"/>
      <c r="J2069" s="9"/>
    </row>
    <row r="2070" ht="26" customHeight="1">
      <c r="A2070" t="inlineStr" s="2">
        <is>
          <t>2026年11月｜第一周（11月5日 - 11月11日）</t>
        </is>
      </c>
      <c r="B2070" s="2"/>
      <c r="C2070" s="2"/>
      <c r="D2070" s="2"/>
      <c r="E2070" s="2"/>
      <c r="F2070" s="2"/>
      <c r="G2070" s="2"/>
      <c r="H2070" s="2"/>
      <c r="I2070" s="2"/>
      <c r="J2070" s="2"/>
    </row>
    <row r="2071" ht="22" customHeight="1">
      <c r="A2071" t="inlineStr" s="1">
        <is>
          <t>日期</t>
        </is>
      </c>
      <c r="B2071" t="inlineStr" s="1">
        <is>
          <t>星期</t>
        </is>
      </c>
      <c r="C2071" t="inlineStr" s="1">
        <is>
          <t>分类</t>
        </is>
      </c>
      <c r="D2071" t="inlineStr" s="1">
        <is>
          <t>事项</t>
        </is>
      </c>
      <c r="E2071" t="inlineStr" s="1">
        <is>
          <t>详情</t>
        </is>
      </c>
      <c r="F2071" t="inlineStr" s="1">
        <is>
          <t>支出金额</t>
        </is>
      </c>
      <c r="G2071" t="inlineStr" s="1">
        <is>
          <t>收入金额</t>
        </is>
      </c>
      <c r="H2071" t="inlineStr" s="1">
        <is>
          <t>当笔净额</t>
        </is>
      </c>
      <c r="I2071" t="inlineStr" s="1">
        <is>
          <t>支付方式</t>
        </is>
      </c>
      <c r="J2071" t="inlineStr" s="1">
        <is>
          <t>备注</t>
        </is>
      </c>
    </row>
    <row r="2072" ht="21" customHeight="1">
      <c r="A2072" s="3">
        <v>46331</v>
      </c>
      <c r="B2072" t="inlineStr" s="4">
        <is>
          <t>星期四</t>
        </is>
      </c>
      <c r="C2072" t="inlineStr" s="4">
        <is>
          <t>餐饮</t>
        </is>
      </c>
      <c r="D2072" t="inlineStr" s="4">
        <is>
          <t>早餐</t>
        </is>
      </c>
      <c r="E2072" s="5"/>
      <c r="F2072" s="6"/>
      <c r="G2072" s="6"/>
      <c r="H2072" s="6">
        <f>IF(AND(F2072="",G2072=""),"",G2072-F2072)</f>
      </c>
      <c r="I2072" s="4"/>
      <c r="J2072" s="5"/>
    </row>
    <row r="2073" ht="21" customHeight="1">
      <c r="A2073" s="3">
        <v>46331</v>
      </c>
      <c r="B2073" t="inlineStr" s="4">
        <is>
          <t>星期四</t>
        </is>
      </c>
      <c r="C2073" t="inlineStr" s="4">
        <is>
          <t>餐饮</t>
        </is>
      </c>
      <c r="D2073" t="inlineStr" s="4">
        <is>
          <t>中餐</t>
        </is>
      </c>
      <c r="E2073" s="5"/>
      <c r="F2073" s="6"/>
      <c r="G2073" s="6"/>
      <c r="H2073" s="6">
        <f>IF(AND(F2073="",G2073=""),"",G2073-F2073)</f>
      </c>
      <c r="I2073" s="4"/>
      <c r="J2073" s="5"/>
    </row>
    <row r="2074" ht="21" customHeight="1">
      <c r="A2074" s="3">
        <v>46331</v>
      </c>
      <c r="B2074" t="inlineStr" s="4">
        <is>
          <t>星期四</t>
        </is>
      </c>
      <c r="C2074" t="inlineStr" s="4">
        <is>
          <t>餐饮</t>
        </is>
      </c>
      <c r="D2074" t="inlineStr" s="4">
        <is>
          <t>晚餐</t>
        </is>
      </c>
      <c r="E2074" s="5"/>
      <c r="F2074" s="6"/>
      <c r="G2074" s="6"/>
      <c r="H2074" s="6">
        <f>IF(AND(F2074="",G2074=""),"",G2074-F2074)</f>
      </c>
      <c r="I2074" s="4"/>
      <c r="J2074" s="5"/>
    </row>
    <row r="2075" ht="21" customHeight="1">
      <c r="A2075" s="3">
        <v>46331</v>
      </c>
      <c r="B2075" t="inlineStr" s="4">
        <is>
          <t>星期四</t>
        </is>
      </c>
      <c r="C2075" t="inlineStr" s="4">
        <is>
          <t>奶茶/咖啡</t>
        </is>
      </c>
      <c r="D2075" t="inlineStr" s="4">
        <is>
          <t>奶茶/咖啡</t>
        </is>
      </c>
      <c r="E2075" s="5"/>
      <c r="F2075" s="6"/>
      <c r="G2075" s="6"/>
      <c r="H2075" s="6">
        <f>IF(AND(F2075="",G2075=""),"",G2075-F2075)</f>
      </c>
      <c r="I2075" s="4"/>
      <c r="J2075" s="5"/>
    </row>
    <row r="2076" ht="21" customHeight="1">
      <c r="A2076" s="3">
        <v>46331</v>
      </c>
      <c r="B2076" t="inlineStr" s="4">
        <is>
          <t>星期四</t>
        </is>
      </c>
      <c r="C2076" t="inlineStr" s="4">
        <is>
          <t>其他</t>
        </is>
      </c>
      <c r="D2076" t="inlineStr" s="4">
        <is>
          <t>其他</t>
        </is>
      </c>
      <c r="E2076" s="5"/>
      <c r="F2076" s="6"/>
      <c r="G2076" s="6"/>
      <c r="H2076" s="6">
        <f>IF(AND(F2076="",G2076=""),"",G2076-F2076)</f>
      </c>
      <c r="I2076" s="4"/>
      <c r="J2076" s="5"/>
    </row>
    <row r="2077" ht="21" customHeight="1">
      <c r="A2077" s="3">
        <v>46331</v>
      </c>
      <c r="B2077" t="inlineStr" s="4">
        <is>
          <t>星期四</t>
        </is>
      </c>
      <c r="C2077" t="inlineStr" s="4">
        <is>
          <t>其他</t>
        </is>
      </c>
      <c r="D2077" t="inlineStr" s="4">
        <is>
          <t>其他</t>
        </is>
      </c>
      <c r="E2077" s="5"/>
      <c r="F2077" s="6"/>
      <c r="G2077" s="6"/>
      <c r="H2077" s="6">
        <f>IF(AND(F2077="",G2077=""),"",G2077-F2077)</f>
      </c>
      <c r="I2077" s="4"/>
      <c r="J2077" s="5"/>
    </row>
    <row r="2078" ht="21" customHeight="1">
      <c r="A2078" s="3">
        <v>46332</v>
      </c>
      <c r="B2078" t="inlineStr" s="4">
        <is>
          <t>星期五</t>
        </is>
      </c>
      <c r="C2078" t="inlineStr" s="4">
        <is>
          <t>餐饮</t>
        </is>
      </c>
      <c r="D2078" t="inlineStr" s="4">
        <is>
          <t>早餐</t>
        </is>
      </c>
      <c r="E2078" s="5"/>
      <c r="F2078" s="6"/>
      <c r="G2078" s="6"/>
      <c r="H2078" s="6">
        <f>IF(AND(F2078="",G2078=""),"",G2078-F2078)</f>
      </c>
      <c r="I2078" s="4"/>
      <c r="J2078" s="5"/>
    </row>
    <row r="2079" ht="21" customHeight="1">
      <c r="A2079" s="3">
        <v>46332</v>
      </c>
      <c r="B2079" t="inlineStr" s="4">
        <is>
          <t>星期五</t>
        </is>
      </c>
      <c r="C2079" t="inlineStr" s="4">
        <is>
          <t>餐饮</t>
        </is>
      </c>
      <c r="D2079" t="inlineStr" s="4">
        <is>
          <t>中餐</t>
        </is>
      </c>
      <c r="E2079" s="5"/>
      <c r="F2079" s="6"/>
      <c r="G2079" s="6"/>
      <c r="H2079" s="6">
        <f>IF(AND(F2079="",G2079=""),"",G2079-F2079)</f>
      </c>
      <c r="I2079" s="4"/>
      <c r="J2079" s="5"/>
    </row>
    <row r="2080" ht="21" customHeight="1">
      <c r="A2080" s="3">
        <v>46332</v>
      </c>
      <c r="B2080" t="inlineStr" s="4">
        <is>
          <t>星期五</t>
        </is>
      </c>
      <c r="C2080" t="inlineStr" s="4">
        <is>
          <t>餐饮</t>
        </is>
      </c>
      <c r="D2080" t="inlineStr" s="4">
        <is>
          <t>晚餐</t>
        </is>
      </c>
      <c r="E2080" s="5"/>
      <c r="F2080" s="6"/>
      <c r="G2080" s="6"/>
      <c r="H2080" s="6">
        <f>IF(AND(F2080="",G2080=""),"",G2080-F2080)</f>
      </c>
      <c r="I2080" s="4"/>
      <c r="J2080" s="5"/>
    </row>
    <row r="2081" ht="21" customHeight="1">
      <c r="A2081" s="3">
        <v>46332</v>
      </c>
      <c r="B2081" t="inlineStr" s="4">
        <is>
          <t>星期五</t>
        </is>
      </c>
      <c r="C2081" t="inlineStr" s="4">
        <is>
          <t>奶茶/咖啡</t>
        </is>
      </c>
      <c r="D2081" t="inlineStr" s="4">
        <is>
          <t>奶茶/咖啡</t>
        </is>
      </c>
      <c r="E2081" s="5"/>
      <c r="F2081" s="6"/>
      <c r="G2081" s="6"/>
      <c r="H2081" s="6">
        <f>IF(AND(F2081="",G2081=""),"",G2081-F2081)</f>
      </c>
      <c r="I2081" s="4"/>
      <c r="J2081" s="5"/>
    </row>
    <row r="2082" ht="21" customHeight="1">
      <c r="A2082" s="3">
        <v>46332</v>
      </c>
      <c r="B2082" t="inlineStr" s="4">
        <is>
          <t>星期五</t>
        </is>
      </c>
      <c r="C2082" t="inlineStr" s="4">
        <is>
          <t>其他</t>
        </is>
      </c>
      <c r="D2082" t="inlineStr" s="4">
        <is>
          <t>其他</t>
        </is>
      </c>
      <c r="E2082" s="5"/>
      <c r="F2082" s="6"/>
      <c r="G2082" s="6"/>
      <c r="H2082" s="6">
        <f>IF(AND(F2082="",G2082=""),"",G2082-F2082)</f>
      </c>
      <c r="I2082" s="4"/>
      <c r="J2082" s="5"/>
    </row>
    <row r="2083" ht="21" customHeight="1">
      <c r="A2083" s="3">
        <v>46332</v>
      </c>
      <c r="B2083" t="inlineStr" s="4">
        <is>
          <t>星期五</t>
        </is>
      </c>
      <c r="C2083" t="inlineStr" s="4">
        <is>
          <t>其他</t>
        </is>
      </c>
      <c r="D2083" t="inlineStr" s="4">
        <is>
          <t>其他</t>
        </is>
      </c>
      <c r="E2083" s="5"/>
      <c r="F2083" s="6"/>
      <c r="G2083" s="6"/>
      <c r="H2083" s="6">
        <f>IF(AND(F2083="",G2083=""),"",G2083-F2083)</f>
      </c>
      <c r="I2083" s="4"/>
      <c r="J2083" s="5"/>
    </row>
    <row r="2084" ht="21" customHeight="1">
      <c r="A2084" s="3">
        <v>46333</v>
      </c>
      <c r="B2084" t="inlineStr" s="4">
        <is>
          <t>星期六</t>
        </is>
      </c>
      <c r="C2084" t="inlineStr" s="4">
        <is>
          <t>餐饮</t>
        </is>
      </c>
      <c r="D2084" t="inlineStr" s="4">
        <is>
          <t>早餐</t>
        </is>
      </c>
      <c r="E2084" s="5"/>
      <c r="F2084" s="6"/>
      <c r="G2084" s="6"/>
      <c r="H2084" s="6">
        <f>IF(AND(F2084="",G2084=""),"",G2084-F2084)</f>
      </c>
      <c r="I2084" s="4"/>
      <c r="J2084" s="5"/>
    </row>
    <row r="2085" ht="21" customHeight="1">
      <c r="A2085" s="3">
        <v>46333</v>
      </c>
      <c r="B2085" t="inlineStr" s="4">
        <is>
          <t>星期六</t>
        </is>
      </c>
      <c r="C2085" t="inlineStr" s="4">
        <is>
          <t>餐饮</t>
        </is>
      </c>
      <c r="D2085" t="inlineStr" s="4">
        <is>
          <t>中餐</t>
        </is>
      </c>
      <c r="E2085" s="5"/>
      <c r="F2085" s="6"/>
      <c r="G2085" s="6"/>
      <c r="H2085" s="6">
        <f>IF(AND(F2085="",G2085=""),"",G2085-F2085)</f>
      </c>
      <c r="I2085" s="4"/>
      <c r="J2085" s="5"/>
    </row>
    <row r="2086" ht="21" customHeight="1">
      <c r="A2086" s="3">
        <v>46333</v>
      </c>
      <c r="B2086" t="inlineStr" s="4">
        <is>
          <t>星期六</t>
        </is>
      </c>
      <c r="C2086" t="inlineStr" s="4">
        <is>
          <t>餐饮</t>
        </is>
      </c>
      <c r="D2086" t="inlineStr" s="4">
        <is>
          <t>晚餐</t>
        </is>
      </c>
      <c r="E2086" s="5"/>
      <c r="F2086" s="6"/>
      <c r="G2086" s="6"/>
      <c r="H2086" s="6">
        <f>IF(AND(F2086="",G2086=""),"",G2086-F2086)</f>
      </c>
      <c r="I2086" s="4"/>
      <c r="J2086" s="5"/>
    </row>
    <row r="2087" ht="21" customHeight="1">
      <c r="A2087" s="3">
        <v>46333</v>
      </c>
      <c r="B2087" t="inlineStr" s="4">
        <is>
          <t>星期六</t>
        </is>
      </c>
      <c r="C2087" t="inlineStr" s="4">
        <is>
          <t>奶茶/咖啡</t>
        </is>
      </c>
      <c r="D2087" t="inlineStr" s="4">
        <is>
          <t>奶茶/咖啡</t>
        </is>
      </c>
      <c r="E2087" s="5"/>
      <c r="F2087" s="6"/>
      <c r="G2087" s="6"/>
      <c r="H2087" s="6">
        <f>IF(AND(F2087="",G2087=""),"",G2087-F2087)</f>
      </c>
      <c r="I2087" s="4"/>
      <c r="J2087" s="5"/>
    </row>
    <row r="2088" ht="21" customHeight="1">
      <c r="A2088" s="3">
        <v>46333</v>
      </c>
      <c r="B2088" t="inlineStr" s="4">
        <is>
          <t>星期六</t>
        </is>
      </c>
      <c r="C2088" t="inlineStr" s="4">
        <is>
          <t>其他</t>
        </is>
      </c>
      <c r="D2088" t="inlineStr" s="4">
        <is>
          <t>其他</t>
        </is>
      </c>
      <c r="E2088" s="5"/>
      <c r="F2088" s="6"/>
      <c r="G2088" s="6"/>
      <c r="H2088" s="6">
        <f>IF(AND(F2088="",G2088=""),"",G2088-F2088)</f>
      </c>
      <c r="I2088" s="4"/>
      <c r="J2088" s="5"/>
    </row>
    <row r="2089" ht="21" customHeight="1">
      <c r="A2089" s="3">
        <v>46333</v>
      </c>
      <c r="B2089" t="inlineStr" s="4">
        <is>
          <t>星期六</t>
        </is>
      </c>
      <c r="C2089" t="inlineStr" s="4">
        <is>
          <t>其他</t>
        </is>
      </c>
      <c r="D2089" t="inlineStr" s="4">
        <is>
          <t>其他</t>
        </is>
      </c>
      <c r="E2089" s="5"/>
      <c r="F2089" s="6"/>
      <c r="G2089" s="6"/>
      <c r="H2089" s="6">
        <f>IF(AND(F2089="",G2089=""),"",G2089-F2089)</f>
      </c>
      <c r="I2089" s="4"/>
      <c r="J2089" s="5"/>
    </row>
    <row r="2090" ht="21" customHeight="1">
      <c r="A2090" s="3">
        <v>46334</v>
      </c>
      <c r="B2090" t="inlineStr" s="4">
        <is>
          <t>星期日</t>
        </is>
      </c>
      <c r="C2090" t="inlineStr" s="4">
        <is>
          <t>餐饮</t>
        </is>
      </c>
      <c r="D2090" t="inlineStr" s="4">
        <is>
          <t>早餐</t>
        </is>
      </c>
      <c r="E2090" s="5"/>
      <c r="F2090" s="6"/>
      <c r="G2090" s="6"/>
      <c r="H2090" s="6">
        <f>IF(AND(F2090="",G2090=""),"",G2090-F2090)</f>
      </c>
      <c r="I2090" s="4"/>
      <c r="J2090" s="5"/>
    </row>
    <row r="2091" ht="21" customHeight="1">
      <c r="A2091" s="3">
        <v>46334</v>
      </c>
      <c r="B2091" t="inlineStr" s="4">
        <is>
          <t>星期日</t>
        </is>
      </c>
      <c r="C2091" t="inlineStr" s="4">
        <is>
          <t>餐饮</t>
        </is>
      </c>
      <c r="D2091" t="inlineStr" s="4">
        <is>
          <t>中餐</t>
        </is>
      </c>
      <c r="E2091" s="5"/>
      <c r="F2091" s="6"/>
      <c r="G2091" s="6"/>
      <c r="H2091" s="6">
        <f>IF(AND(F2091="",G2091=""),"",G2091-F2091)</f>
      </c>
      <c r="I2091" s="4"/>
      <c r="J2091" s="5"/>
    </row>
    <row r="2092" ht="21" customHeight="1">
      <c r="A2092" s="3">
        <v>46334</v>
      </c>
      <c r="B2092" t="inlineStr" s="4">
        <is>
          <t>星期日</t>
        </is>
      </c>
      <c r="C2092" t="inlineStr" s="4">
        <is>
          <t>餐饮</t>
        </is>
      </c>
      <c r="D2092" t="inlineStr" s="4">
        <is>
          <t>晚餐</t>
        </is>
      </c>
      <c r="E2092" s="5"/>
      <c r="F2092" s="6"/>
      <c r="G2092" s="6"/>
      <c r="H2092" s="6">
        <f>IF(AND(F2092="",G2092=""),"",G2092-F2092)</f>
      </c>
      <c r="I2092" s="4"/>
      <c r="J2092" s="5"/>
    </row>
    <row r="2093" ht="21" customHeight="1">
      <c r="A2093" s="3">
        <v>46334</v>
      </c>
      <c r="B2093" t="inlineStr" s="4">
        <is>
          <t>星期日</t>
        </is>
      </c>
      <c r="C2093" t="inlineStr" s="4">
        <is>
          <t>奶茶/咖啡</t>
        </is>
      </c>
      <c r="D2093" t="inlineStr" s="4">
        <is>
          <t>奶茶/咖啡</t>
        </is>
      </c>
      <c r="E2093" s="5"/>
      <c r="F2093" s="6"/>
      <c r="G2093" s="6"/>
      <c r="H2093" s="6">
        <f>IF(AND(F2093="",G2093=""),"",G2093-F2093)</f>
      </c>
      <c r="I2093" s="4"/>
      <c r="J2093" s="5"/>
    </row>
    <row r="2094" ht="21" customHeight="1">
      <c r="A2094" s="3">
        <v>46334</v>
      </c>
      <c r="B2094" t="inlineStr" s="4">
        <is>
          <t>星期日</t>
        </is>
      </c>
      <c r="C2094" t="inlineStr" s="4">
        <is>
          <t>其他</t>
        </is>
      </c>
      <c r="D2094" t="inlineStr" s="4">
        <is>
          <t>其他</t>
        </is>
      </c>
      <c r="E2094" s="5"/>
      <c r="F2094" s="6"/>
      <c r="G2094" s="6"/>
      <c r="H2094" s="6">
        <f>IF(AND(F2094="",G2094=""),"",G2094-F2094)</f>
      </c>
      <c r="I2094" s="4"/>
      <c r="J2094" s="5"/>
    </row>
    <row r="2095" ht="21" customHeight="1">
      <c r="A2095" s="3">
        <v>46334</v>
      </c>
      <c r="B2095" t="inlineStr" s="4">
        <is>
          <t>星期日</t>
        </is>
      </c>
      <c r="C2095" t="inlineStr" s="4">
        <is>
          <t>其他</t>
        </is>
      </c>
      <c r="D2095" t="inlineStr" s="4">
        <is>
          <t>其他</t>
        </is>
      </c>
      <c r="E2095" s="5"/>
      <c r="F2095" s="6"/>
      <c r="G2095" s="6"/>
      <c r="H2095" s="6">
        <f>IF(AND(F2095="",G2095=""),"",G2095-F2095)</f>
      </c>
      <c r="I2095" s="4"/>
      <c r="J2095" s="5"/>
    </row>
    <row r="2096" ht="21" customHeight="1">
      <c r="A2096" s="3">
        <v>46335</v>
      </c>
      <c r="B2096" t="inlineStr" s="4">
        <is>
          <t>星期一</t>
        </is>
      </c>
      <c r="C2096" t="inlineStr" s="4">
        <is>
          <t>餐饮</t>
        </is>
      </c>
      <c r="D2096" t="inlineStr" s="4">
        <is>
          <t>早餐</t>
        </is>
      </c>
      <c r="E2096" s="5"/>
      <c r="F2096" s="6"/>
      <c r="G2096" s="6"/>
      <c r="H2096" s="6">
        <f>IF(AND(F2096="",G2096=""),"",G2096-F2096)</f>
      </c>
      <c r="I2096" s="4"/>
      <c r="J2096" s="5"/>
    </row>
    <row r="2097" ht="21" customHeight="1">
      <c r="A2097" s="3">
        <v>46335</v>
      </c>
      <c r="B2097" t="inlineStr" s="4">
        <is>
          <t>星期一</t>
        </is>
      </c>
      <c r="C2097" t="inlineStr" s="4">
        <is>
          <t>餐饮</t>
        </is>
      </c>
      <c r="D2097" t="inlineStr" s="4">
        <is>
          <t>中餐</t>
        </is>
      </c>
      <c r="E2097" s="5"/>
      <c r="F2097" s="6"/>
      <c r="G2097" s="6"/>
      <c r="H2097" s="6">
        <f>IF(AND(F2097="",G2097=""),"",G2097-F2097)</f>
      </c>
      <c r="I2097" s="4"/>
      <c r="J2097" s="5"/>
    </row>
    <row r="2098" ht="21" customHeight="1">
      <c r="A2098" s="3">
        <v>46335</v>
      </c>
      <c r="B2098" t="inlineStr" s="4">
        <is>
          <t>星期一</t>
        </is>
      </c>
      <c r="C2098" t="inlineStr" s="4">
        <is>
          <t>餐饮</t>
        </is>
      </c>
      <c r="D2098" t="inlineStr" s="4">
        <is>
          <t>晚餐</t>
        </is>
      </c>
      <c r="E2098" s="5"/>
      <c r="F2098" s="6"/>
      <c r="G2098" s="6"/>
      <c r="H2098" s="6">
        <f>IF(AND(F2098="",G2098=""),"",G2098-F2098)</f>
      </c>
      <c r="I2098" s="4"/>
      <c r="J2098" s="5"/>
    </row>
    <row r="2099" ht="21" customHeight="1">
      <c r="A2099" s="3">
        <v>46335</v>
      </c>
      <c r="B2099" t="inlineStr" s="4">
        <is>
          <t>星期一</t>
        </is>
      </c>
      <c r="C2099" t="inlineStr" s="4">
        <is>
          <t>奶茶/咖啡</t>
        </is>
      </c>
      <c r="D2099" t="inlineStr" s="4">
        <is>
          <t>奶茶/咖啡</t>
        </is>
      </c>
      <c r="E2099" s="5"/>
      <c r="F2099" s="6"/>
      <c r="G2099" s="6"/>
      <c r="H2099" s="6">
        <f>IF(AND(F2099="",G2099=""),"",G2099-F2099)</f>
      </c>
      <c r="I2099" s="4"/>
      <c r="J2099" s="5"/>
    </row>
    <row r="2100" ht="21" customHeight="1">
      <c r="A2100" s="3">
        <v>46335</v>
      </c>
      <c r="B2100" t="inlineStr" s="4">
        <is>
          <t>星期一</t>
        </is>
      </c>
      <c r="C2100" t="inlineStr" s="4">
        <is>
          <t>其他</t>
        </is>
      </c>
      <c r="D2100" t="inlineStr" s="4">
        <is>
          <t>其他</t>
        </is>
      </c>
      <c r="E2100" s="5"/>
      <c r="F2100" s="6"/>
      <c r="G2100" s="6"/>
      <c r="H2100" s="6">
        <f>IF(AND(F2100="",G2100=""),"",G2100-F2100)</f>
      </c>
      <c r="I2100" s="4"/>
      <c r="J2100" s="5"/>
    </row>
    <row r="2101" ht="21" customHeight="1">
      <c r="A2101" s="3">
        <v>46335</v>
      </c>
      <c r="B2101" t="inlineStr" s="4">
        <is>
          <t>星期一</t>
        </is>
      </c>
      <c r="C2101" t="inlineStr" s="4">
        <is>
          <t>其他</t>
        </is>
      </c>
      <c r="D2101" t="inlineStr" s="4">
        <is>
          <t>其他</t>
        </is>
      </c>
      <c r="E2101" s="5"/>
      <c r="F2101" s="6"/>
      <c r="G2101" s="6"/>
      <c r="H2101" s="6">
        <f>IF(AND(F2101="",G2101=""),"",G2101-F2101)</f>
      </c>
      <c r="I2101" s="4"/>
      <c r="J2101" s="5"/>
    </row>
    <row r="2102" ht="21" customHeight="1">
      <c r="A2102" s="3">
        <v>46336</v>
      </c>
      <c r="B2102" t="inlineStr" s="4">
        <is>
          <t>星期二</t>
        </is>
      </c>
      <c r="C2102" t="inlineStr" s="4">
        <is>
          <t>餐饮</t>
        </is>
      </c>
      <c r="D2102" t="inlineStr" s="4">
        <is>
          <t>早餐</t>
        </is>
      </c>
      <c r="E2102" s="5"/>
      <c r="F2102" s="6"/>
      <c r="G2102" s="6"/>
      <c r="H2102" s="6">
        <f>IF(AND(F2102="",G2102=""),"",G2102-F2102)</f>
      </c>
      <c r="I2102" s="4"/>
      <c r="J2102" s="5"/>
    </row>
    <row r="2103" ht="21" customHeight="1">
      <c r="A2103" s="3">
        <v>46336</v>
      </c>
      <c r="B2103" t="inlineStr" s="4">
        <is>
          <t>星期二</t>
        </is>
      </c>
      <c r="C2103" t="inlineStr" s="4">
        <is>
          <t>餐饮</t>
        </is>
      </c>
      <c r="D2103" t="inlineStr" s="4">
        <is>
          <t>中餐</t>
        </is>
      </c>
      <c r="E2103" s="5"/>
      <c r="F2103" s="6"/>
      <c r="G2103" s="6"/>
      <c r="H2103" s="6">
        <f>IF(AND(F2103="",G2103=""),"",G2103-F2103)</f>
      </c>
      <c r="I2103" s="4"/>
      <c r="J2103" s="5"/>
    </row>
    <row r="2104" ht="21" customHeight="1">
      <c r="A2104" s="3">
        <v>46336</v>
      </c>
      <c r="B2104" t="inlineStr" s="4">
        <is>
          <t>星期二</t>
        </is>
      </c>
      <c r="C2104" t="inlineStr" s="4">
        <is>
          <t>餐饮</t>
        </is>
      </c>
      <c r="D2104" t="inlineStr" s="4">
        <is>
          <t>晚餐</t>
        </is>
      </c>
      <c r="E2104" s="5"/>
      <c r="F2104" s="6"/>
      <c r="G2104" s="6"/>
      <c r="H2104" s="6">
        <f>IF(AND(F2104="",G2104=""),"",G2104-F2104)</f>
      </c>
      <c r="I2104" s="4"/>
      <c r="J2104" s="5"/>
    </row>
    <row r="2105" ht="21" customHeight="1">
      <c r="A2105" s="3">
        <v>46336</v>
      </c>
      <c r="B2105" t="inlineStr" s="4">
        <is>
          <t>星期二</t>
        </is>
      </c>
      <c r="C2105" t="inlineStr" s="4">
        <is>
          <t>奶茶/咖啡</t>
        </is>
      </c>
      <c r="D2105" t="inlineStr" s="4">
        <is>
          <t>奶茶/咖啡</t>
        </is>
      </c>
      <c r="E2105" s="5"/>
      <c r="F2105" s="6"/>
      <c r="G2105" s="6"/>
      <c r="H2105" s="6">
        <f>IF(AND(F2105="",G2105=""),"",G2105-F2105)</f>
      </c>
      <c r="I2105" s="4"/>
      <c r="J2105" s="5"/>
    </row>
    <row r="2106" ht="21" customHeight="1">
      <c r="A2106" s="3">
        <v>46336</v>
      </c>
      <c r="B2106" t="inlineStr" s="4">
        <is>
          <t>星期二</t>
        </is>
      </c>
      <c r="C2106" t="inlineStr" s="4">
        <is>
          <t>其他</t>
        </is>
      </c>
      <c r="D2106" t="inlineStr" s="4">
        <is>
          <t>其他</t>
        </is>
      </c>
      <c r="E2106" s="5"/>
      <c r="F2106" s="6"/>
      <c r="G2106" s="6"/>
      <c r="H2106" s="6">
        <f>IF(AND(F2106="",G2106=""),"",G2106-F2106)</f>
      </c>
      <c r="I2106" s="4"/>
      <c r="J2106" s="5"/>
    </row>
    <row r="2107" ht="21" customHeight="1">
      <c r="A2107" s="3">
        <v>46336</v>
      </c>
      <c r="B2107" t="inlineStr" s="4">
        <is>
          <t>星期二</t>
        </is>
      </c>
      <c r="C2107" t="inlineStr" s="4">
        <is>
          <t>其他</t>
        </is>
      </c>
      <c r="D2107" t="inlineStr" s="4">
        <is>
          <t>其他</t>
        </is>
      </c>
      <c r="E2107" s="5"/>
      <c r="F2107" s="6"/>
      <c r="G2107" s="6"/>
      <c r="H2107" s="6">
        <f>IF(AND(F2107="",G2107=""),"",G2107-F2107)</f>
      </c>
      <c r="I2107" s="4"/>
      <c r="J2107" s="5"/>
    </row>
    <row r="2108" ht="21" customHeight="1">
      <c r="A2108" s="3">
        <v>46337</v>
      </c>
      <c r="B2108" t="inlineStr" s="4">
        <is>
          <t>星期三</t>
        </is>
      </c>
      <c r="C2108" t="inlineStr" s="4">
        <is>
          <t>餐饮</t>
        </is>
      </c>
      <c r="D2108" t="inlineStr" s="4">
        <is>
          <t>早餐</t>
        </is>
      </c>
      <c r="E2108" s="5"/>
      <c r="F2108" s="6"/>
      <c r="G2108" s="6"/>
      <c r="H2108" s="6">
        <f>IF(AND(F2108="",G2108=""),"",G2108-F2108)</f>
      </c>
      <c r="I2108" s="4"/>
      <c r="J2108" s="5"/>
    </row>
    <row r="2109" ht="21" customHeight="1">
      <c r="A2109" s="3">
        <v>46337</v>
      </c>
      <c r="B2109" t="inlineStr" s="4">
        <is>
          <t>星期三</t>
        </is>
      </c>
      <c r="C2109" t="inlineStr" s="4">
        <is>
          <t>餐饮</t>
        </is>
      </c>
      <c r="D2109" t="inlineStr" s="4">
        <is>
          <t>中餐</t>
        </is>
      </c>
      <c r="E2109" s="5"/>
      <c r="F2109" s="6"/>
      <c r="G2109" s="6"/>
      <c r="H2109" s="6">
        <f>IF(AND(F2109="",G2109=""),"",G2109-F2109)</f>
      </c>
      <c r="I2109" s="4"/>
      <c r="J2109" s="5"/>
    </row>
    <row r="2110" ht="21" customHeight="1">
      <c r="A2110" s="3">
        <v>46337</v>
      </c>
      <c r="B2110" t="inlineStr" s="4">
        <is>
          <t>星期三</t>
        </is>
      </c>
      <c r="C2110" t="inlineStr" s="4">
        <is>
          <t>餐饮</t>
        </is>
      </c>
      <c r="D2110" t="inlineStr" s="4">
        <is>
          <t>晚餐</t>
        </is>
      </c>
      <c r="E2110" s="5"/>
      <c r="F2110" s="6"/>
      <c r="G2110" s="6"/>
      <c r="H2110" s="6">
        <f>IF(AND(F2110="",G2110=""),"",G2110-F2110)</f>
      </c>
      <c r="I2110" s="4"/>
      <c r="J2110" s="5"/>
    </row>
    <row r="2111" ht="21" customHeight="1">
      <c r="A2111" s="3">
        <v>46337</v>
      </c>
      <c r="B2111" t="inlineStr" s="4">
        <is>
          <t>星期三</t>
        </is>
      </c>
      <c r="C2111" t="inlineStr" s="4">
        <is>
          <t>奶茶/咖啡</t>
        </is>
      </c>
      <c r="D2111" t="inlineStr" s="4">
        <is>
          <t>奶茶/咖啡</t>
        </is>
      </c>
      <c r="E2111" s="5"/>
      <c r="F2111" s="6"/>
      <c r="G2111" s="6"/>
      <c r="H2111" s="6">
        <f>IF(AND(F2111="",G2111=""),"",G2111-F2111)</f>
      </c>
      <c r="I2111" s="4"/>
      <c r="J2111" s="5"/>
    </row>
    <row r="2112" ht="21" customHeight="1">
      <c r="A2112" s="3">
        <v>46337</v>
      </c>
      <c r="B2112" t="inlineStr" s="4">
        <is>
          <t>星期三</t>
        </is>
      </c>
      <c r="C2112" t="inlineStr" s="4">
        <is>
          <t>其他</t>
        </is>
      </c>
      <c r="D2112" t="inlineStr" s="4">
        <is>
          <t>其他</t>
        </is>
      </c>
      <c r="E2112" s="5"/>
      <c r="F2112" s="6"/>
      <c r="G2112" s="6"/>
      <c r="H2112" s="6">
        <f>IF(AND(F2112="",G2112=""),"",G2112-F2112)</f>
      </c>
      <c r="I2112" s="4"/>
      <c r="J2112" s="5"/>
    </row>
    <row r="2113" ht="21" customHeight="1">
      <c r="A2113" s="3">
        <v>46337</v>
      </c>
      <c r="B2113" t="inlineStr" s="4">
        <is>
          <t>星期三</t>
        </is>
      </c>
      <c r="C2113" t="inlineStr" s="4">
        <is>
          <t>其他</t>
        </is>
      </c>
      <c r="D2113" t="inlineStr" s="4">
        <is>
          <t>其他</t>
        </is>
      </c>
      <c r="E2113" s="5"/>
      <c r="F2113" s="6"/>
      <c r="G2113" s="6"/>
      <c r="H2113" s="6">
        <f>IF(AND(F2113="",G2113=""),"",G2113-F2113)</f>
      </c>
      <c r="I2113" s="4"/>
      <c r="J2113" s="5"/>
    </row>
    <row r="2114" ht="23" customHeight="1">
      <c r="A2114" t="inlineStr" s="7">
        <is>
          <t>本周小计</t>
        </is>
      </c>
      <c r="B2114" s="7"/>
      <c r="C2114" s="7"/>
      <c r="D2114" s="7"/>
      <c r="E2114" s="7"/>
      <c r="F2114" s="8">
        <f>SUMIFS($F:$F,$A:$A,"&gt;="&amp;DATE(2026,11,5),$A:$A,"&lt;="&amp;DATE(2026,11,11))</f>
      </c>
      <c r="G2114" s="8">
        <f>SUMIFS($G:$G,$A:$A,"&gt;="&amp;DATE(2026,11,5),$A:$A,"&lt;="&amp;DATE(2026,11,11))</f>
      </c>
      <c r="H2114" s="8">
        <f>G2114-F2114</f>
      </c>
      <c r="I2114" s="7"/>
      <c r="J2114" s="7"/>
    </row>
    <row r="2115" ht="18" customHeight="1">
      <c r="A2115" s="9"/>
      <c r="B2115" s="9"/>
      <c r="C2115" s="9"/>
      <c r="D2115" s="9"/>
      <c r="E2115" s="9"/>
      <c r="F2115" s="9"/>
      <c r="G2115" s="9"/>
      <c r="H2115" s="9"/>
      <c r="I2115" s="9"/>
      <c r="J2115" s="9"/>
    </row>
    <row r="2116" ht="18" customHeight="1">
      <c r="A2116" s="9"/>
      <c r="B2116" s="9"/>
      <c r="C2116" s="9"/>
      <c r="D2116" s="9"/>
      <c r="E2116" s="9"/>
      <c r="F2116" s="9"/>
      <c r="G2116" s="9"/>
      <c r="H2116" s="9"/>
      <c r="I2116" s="9"/>
      <c r="J2116" s="9"/>
    </row>
    <row r="2117" ht="26" customHeight="1">
      <c r="A2117" t="inlineStr" s="2">
        <is>
          <t>2026年11月｜第二周（11月12日 - 11月18日）</t>
        </is>
      </c>
      <c r="B2117" s="2"/>
      <c r="C2117" s="2"/>
      <c r="D2117" s="2"/>
      <c r="E2117" s="2"/>
      <c r="F2117" s="2"/>
      <c r="G2117" s="2"/>
      <c r="H2117" s="2"/>
      <c r="I2117" s="2"/>
      <c r="J2117" s="2"/>
    </row>
    <row r="2118" ht="22" customHeight="1">
      <c r="A2118" t="inlineStr" s="1">
        <is>
          <t>日期</t>
        </is>
      </c>
      <c r="B2118" t="inlineStr" s="1">
        <is>
          <t>星期</t>
        </is>
      </c>
      <c r="C2118" t="inlineStr" s="1">
        <is>
          <t>分类</t>
        </is>
      </c>
      <c r="D2118" t="inlineStr" s="1">
        <is>
          <t>事项</t>
        </is>
      </c>
      <c r="E2118" t="inlineStr" s="1">
        <is>
          <t>详情</t>
        </is>
      </c>
      <c r="F2118" t="inlineStr" s="1">
        <is>
          <t>支出金额</t>
        </is>
      </c>
      <c r="G2118" t="inlineStr" s="1">
        <is>
          <t>收入金额</t>
        </is>
      </c>
      <c r="H2118" t="inlineStr" s="1">
        <is>
          <t>当笔净额</t>
        </is>
      </c>
      <c r="I2118" t="inlineStr" s="1">
        <is>
          <t>支付方式</t>
        </is>
      </c>
      <c r="J2118" t="inlineStr" s="1">
        <is>
          <t>备注</t>
        </is>
      </c>
    </row>
    <row r="2119" ht="21" customHeight="1">
      <c r="A2119" s="3">
        <v>46338</v>
      </c>
      <c r="B2119" t="inlineStr" s="4">
        <is>
          <t>星期四</t>
        </is>
      </c>
      <c r="C2119" t="inlineStr" s="4">
        <is>
          <t>餐饮</t>
        </is>
      </c>
      <c r="D2119" t="inlineStr" s="4">
        <is>
          <t>早餐</t>
        </is>
      </c>
      <c r="E2119" s="5"/>
      <c r="F2119" s="6"/>
      <c r="G2119" s="6"/>
      <c r="H2119" s="6">
        <f>IF(AND(F2119="",G2119=""),"",G2119-F2119)</f>
      </c>
      <c r="I2119" s="4"/>
      <c r="J2119" s="5"/>
    </row>
    <row r="2120" ht="21" customHeight="1">
      <c r="A2120" s="3">
        <v>46338</v>
      </c>
      <c r="B2120" t="inlineStr" s="4">
        <is>
          <t>星期四</t>
        </is>
      </c>
      <c r="C2120" t="inlineStr" s="4">
        <is>
          <t>餐饮</t>
        </is>
      </c>
      <c r="D2120" t="inlineStr" s="4">
        <is>
          <t>中餐</t>
        </is>
      </c>
      <c r="E2120" s="5"/>
      <c r="F2120" s="6"/>
      <c r="G2120" s="6"/>
      <c r="H2120" s="6">
        <f>IF(AND(F2120="",G2120=""),"",G2120-F2120)</f>
      </c>
      <c r="I2120" s="4"/>
      <c r="J2120" s="5"/>
    </row>
    <row r="2121" ht="21" customHeight="1">
      <c r="A2121" s="3">
        <v>46338</v>
      </c>
      <c r="B2121" t="inlineStr" s="4">
        <is>
          <t>星期四</t>
        </is>
      </c>
      <c r="C2121" t="inlineStr" s="4">
        <is>
          <t>餐饮</t>
        </is>
      </c>
      <c r="D2121" t="inlineStr" s="4">
        <is>
          <t>晚餐</t>
        </is>
      </c>
      <c r="E2121" s="5"/>
      <c r="F2121" s="6"/>
      <c r="G2121" s="6"/>
      <c r="H2121" s="6">
        <f>IF(AND(F2121="",G2121=""),"",G2121-F2121)</f>
      </c>
      <c r="I2121" s="4"/>
      <c r="J2121" s="5"/>
    </row>
    <row r="2122" ht="21" customHeight="1">
      <c r="A2122" s="3">
        <v>46338</v>
      </c>
      <c r="B2122" t="inlineStr" s="4">
        <is>
          <t>星期四</t>
        </is>
      </c>
      <c r="C2122" t="inlineStr" s="4">
        <is>
          <t>奶茶/咖啡</t>
        </is>
      </c>
      <c r="D2122" t="inlineStr" s="4">
        <is>
          <t>奶茶/咖啡</t>
        </is>
      </c>
      <c r="E2122" s="5"/>
      <c r="F2122" s="6"/>
      <c r="G2122" s="6"/>
      <c r="H2122" s="6">
        <f>IF(AND(F2122="",G2122=""),"",G2122-F2122)</f>
      </c>
      <c r="I2122" s="4"/>
      <c r="J2122" s="5"/>
    </row>
    <row r="2123" ht="21" customHeight="1">
      <c r="A2123" s="3">
        <v>46338</v>
      </c>
      <c r="B2123" t="inlineStr" s="4">
        <is>
          <t>星期四</t>
        </is>
      </c>
      <c r="C2123" t="inlineStr" s="4">
        <is>
          <t>其他</t>
        </is>
      </c>
      <c r="D2123" t="inlineStr" s="4">
        <is>
          <t>其他</t>
        </is>
      </c>
      <c r="E2123" s="5"/>
      <c r="F2123" s="6"/>
      <c r="G2123" s="6"/>
      <c r="H2123" s="6">
        <f>IF(AND(F2123="",G2123=""),"",G2123-F2123)</f>
      </c>
      <c r="I2123" s="4"/>
      <c r="J2123" s="5"/>
    </row>
    <row r="2124" ht="21" customHeight="1">
      <c r="A2124" s="3">
        <v>46338</v>
      </c>
      <c r="B2124" t="inlineStr" s="4">
        <is>
          <t>星期四</t>
        </is>
      </c>
      <c r="C2124" t="inlineStr" s="4">
        <is>
          <t>其他</t>
        </is>
      </c>
      <c r="D2124" t="inlineStr" s="4">
        <is>
          <t>其他</t>
        </is>
      </c>
      <c r="E2124" s="5"/>
      <c r="F2124" s="6"/>
      <c r="G2124" s="6"/>
      <c r="H2124" s="6">
        <f>IF(AND(F2124="",G2124=""),"",G2124-F2124)</f>
      </c>
      <c r="I2124" s="4"/>
      <c r="J2124" s="5"/>
    </row>
    <row r="2125" ht="21" customHeight="1">
      <c r="A2125" s="3">
        <v>46339</v>
      </c>
      <c r="B2125" t="inlineStr" s="4">
        <is>
          <t>星期五</t>
        </is>
      </c>
      <c r="C2125" t="inlineStr" s="4">
        <is>
          <t>餐饮</t>
        </is>
      </c>
      <c r="D2125" t="inlineStr" s="4">
        <is>
          <t>早餐</t>
        </is>
      </c>
      <c r="E2125" s="5"/>
      <c r="F2125" s="6"/>
      <c r="G2125" s="6"/>
      <c r="H2125" s="6">
        <f>IF(AND(F2125="",G2125=""),"",G2125-F2125)</f>
      </c>
      <c r="I2125" s="4"/>
      <c r="J2125" s="5"/>
    </row>
    <row r="2126" ht="21" customHeight="1">
      <c r="A2126" s="3">
        <v>46339</v>
      </c>
      <c r="B2126" t="inlineStr" s="4">
        <is>
          <t>星期五</t>
        </is>
      </c>
      <c r="C2126" t="inlineStr" s="4">
        <is>
          <t>餐饮</t>
        </is>
      </c>
      <c r="D2126" t="inlineStr" s="4">
        <is>
          <t>中餐</t>
        </is>
      </c>
      <c r="E2126" s="5"/>
      <c r="F2126" s="6"/>
      <c r="G2126" s="6"/>
      <c r="H2126" s="6">
        <f>IF(AND(F2126="",G2126=""),"",G2126-F2126)</f>
      </c>
      <c r="I2126" s="4"/>
      <c r="J2126" s="5"/>
    </row>
    <row r="2127" ht="21" customHeight="1">
      <c r="A2127" s="3">
        <v>46339</v>
      </c>
      <c r="B2127" t="inlineStr" s="4">
        <is>
          <t>星期五</t>
        </is>
      </c>
      <c r="C2127" t="inlineStr" s="4">
        <is>
          <t>餐饮</t>
        </is>
      </c>
      <c r="D2127" t="inlineStr" s="4">
        <is>
          <t>晚餐</t>
        </is>
      </c>
      <c r="E2127" s="5"/>
      <c r="F2127" s="6"/>
      <c r="G2127" s="6"/>
      <c r="H2127" s="6">
        <f>IF(AND(F2127="",G2127=""),"",G2127-F2127)</f>
      </c>
      <c r="I2127" s="4"/>
      <c r="J2127" s="5"/>
    </row>
    <row r="2128" ht="21" customHeight="1">
      <c r="A2128" s="3">
        <v>46339</v>
      </c>
      <c r="B2128" t="inlineStr" s="4">
        <is>
          <t>星期五</t>
        </is>
      </c>
      <c r="C2128" t="inlineStr" s="4">
        <is>
          <t>奶茶/咖啡</t>
        </is>
      </c>
      <c r="D2128" t="inlineStr" s="4">
        <is>
          <t>奶茶/咖啡</t>
        </is>
      </c>
      <c r="E2128" s="5"/>
      <c r="F2128" s="6"/>
      <c r="G2128" s="6"/>
      <c r="H2128" s="6">
        <f>IF(AND(F2128="",G2128=""),"",G2128-F2128)</f>
      </c>
      <c r="I2128" s="4"/>
      <c r="J2128" s="5"/>
    </row>
    <row r="2129" ht="21" customHeight="1">
      <c r="A2129" s="3">
        <v>46339</v>
      </c>
      <c r="B2129" t="inlineStr" s="4">
        <is>
          <t>星期五</t>
        </is>
      </c>
      <c r="C2129" t="inlineStr" s="4">
        <is>
          <t>其他</t>
        </is>
      </c>
      <c r="D2129" t="inlineStr" s="4">
        <is>
          <t>其他</t>
        </is>
      </c>
      <c r="E2129" s="5"/>
      <c r="F2129" s="6"/>
      <c r="G2129" s="6"/>
      <c r="H2129" s="6">
        <f>IF(AND(F2129="",G2129=""),"",G2129-F2129)</f>
      </c>
      <c r="I2129" s="4"/>
      <c r="J2129" s="5"/>
    </row>
    <row r="2130" ht="21" customHeight="1">
      <c r="A2130" s="3">
        <v>46339</v>
      </c>
      <c r="B2130" t="inlineStr" s="4">
        <is>
          <t>星期五</t>
        </is>
      </c>
      <c r="C2130" t="inlineStr" s="4">
        <is>
          <t>其他</t>
        </is>
      </c>
      <c r="D2130" t="inlineStr" s="4">
        <is>
          <t>其他</t>
        </is>
      </c>
      <c r="E2130" s="5"/>
      <c r="F2130" s="6"/>
      <c r="G2130" s="6"/>
      <c r="H2130" s="6">
        <f>IF(AND(F2130="",G2130=""),"",G2130-F2130)</f>
      </c>
      <c r="I2130" s="4"/>
      <c r="J2130" s="5"/>
    </row>
    <row r="2131" ht="21" customHeight="1">
      <c r="A2131" s="3">
        <v>46340</v>
      </c>
      <c r="B2131" t="inlineStr" s="4">
        <is>
          <t>星期六</t>
        </is>
      </c>
      <c r="C2131" t="inlineStr" s="4">
        <is>
          <t>餐饮</t>
        </is>
      </c>
      <c r="D2131" t="inlineStr" s="4">
        <is>
          <t>早餐</t>
        </is>
      </c>
      <c r="E2131" s="5"/>
      <c r="F2131" s="6"/>
      <c r="G2131" s="6"/>
      <c r="H2131" s="6">
        <f>IF(AND(F2131="",G2131=""),"",G2131-F2131)</f>
      </c>
      <c r="I2131" s="4"/>
      <c r="J2131" s="5"/>
    </row>
    <row r="2132" ht="21" customHeight="1">
      <c r="A2132" s="3">
        <v>46340</v>
      </c>
      <c r="B2132" t="inlineStr" s="4">
        <is>
          <t>星期六</t>
        </is>
      </c>
      <c r="C2132" t="inlineStr" s="4">
        <is>
          <t>餐饮</t>
        </is>
      </c>
      <c r="D2132" t="inlineStr" s="4">
        <is>
          <t>中餐</t>
        </is>
      </c>
      <c r="E2132" s="5"/>
      <c r="F2132" s="6"/>
      <c r="G2132" s="6"/>
      <c r="H2132" s="6">
        <f>IF(AND(F2132="",G2132=""),"",G2132-F2132)</f>
      </c>
      <c r="I2132" s="4"/>
      <c r="J2132" s="5"/>
    </row>
    <row r="2133" ht="21" customHeight="1">
      <c r="A2133" s="3">
        <v>46340</v>
      </c>
      <c r="B2133" t="inlineStr" s="4">
        <is>
          <t>星期六</t>
        </is>
      </c>
      <c r="C2133" t="inlineStr" s="4">
        <is>
          <t>餐饮</t>
        </is>
      </c>
      <c r="D2133" t="inlineStr" s="4">
        <is>
          <t>晚餐</t>
        </is>
      </c>
      <c r="E2133" s="5"/>
      <c r="F2133" s="6"/>
      <c r="G2133" s="6"/>
      <c r="H2133" s="6">
        <f>IF(AND(F2133="",G2133=""),"",G2133-F2133)</f>
      </c>
      <c r="I2133" s="4"/>
      <c r="J2133" s="5"/>
    </row>
    <row r="2134" ht="21" customHeight="1">
      <c r="A2134" s="3">
        <v>46340</v>
      </c>
      <c r="B2134" t="inlineStr" s="4">
        <is>
          <t>星期六</t>
        </is>
      </c>
      <c r="C2134" t="inlineStr" s="4">
        <is>
          <t>奶茶/咖啡</t>
        </is>
      </c>
      <c r="D2134" t="inlineStr" s="4">
        <is>
          <t>奶茶/咖啡</t>
        </is>
      </c>
      <c r="E2134" s="5"/>
      <c r="F2134" s="6"/>
      <c r="G2134" s="6"/>
      <c r="H2134" s="6">
        <f>IF(AND(F2134="",G2134=""),"",G2134-F2134)</f>
      </c>
      <c r="I2134" s="4"/>
      <c r="J2134" s="5"/>
    </row>
    <row r="2135" ht="21" customHeight="1">
      <c r="A2135" s="3">
        <v>46340</v>
      </c>
      <c r="B2135" t="inlineStr" s="4">
        <is>
          <t>星期六</t>
        </is>
      </c>
      <c r="C2135" t="inlineStr" s="4">
        <is>
          <t>其他</t>
        </is>
      </c>
      <c r="D2135" t="inlineStr" s="4">
        <is>
          <t>其他</t>
        </is>
      </c>
      <c r="E2135" s="5"/>
      <c r="F2135" s="6"/>
      <c r="G2135" s="6"/>
      <c r="H2135" s="6">
        <f>IF(AND(F2135="",G2135=""),"",G2135-F2135)</f>
      </c>
      <c r="I2135" s="4"/>
      <c r="J2135" s="5"/>
    </row>
    <row r="2136" ht="21" customHeight="1">
      <c r="A2136" s="3">
        <v>46340</v>
      </c>
      <c r="B2136" t="inlineStr" s="4">
        <is>
          <t>星期六</t>
        </is>
      </c>
      <c r="C2136" t="inlineStr" s="4">
        <is>
          <t>其他</t>
        </is>
      </c>
      <c r="D2136" t="inlineStr" s="4">
        <is>
          <t>其他</t>
        </is>
      </c>
      <c r="E2136" s="5"/>
      <c r="F2136" s="6"/>
      <c r="G2136" s="6"/>
      <c r="H2136" s="6">
        <f>IF(AND(F2136="",G2136=""),"",G2136-F2136)</f>
      </c>
      <c r="I2136" s="4"/>
      <c r="J2136" s="5"/>
    </row>
    <row r="2137" ht="21" customHeight="1">
      <c r="A2137" s="3">
        <v>46341</v>
      </c>
      <c r="B2137" t="inlineStr" s="4">
        <is>
          <t>星期日</t>
        </is>
      </c>
      <c r="C2137" t="inlineStr" s="4">
        <is>
          <t>餐饮</t>
        </is>
      </c>
      <c r="D2137" t="inlineStr" s="4">
        <is>
          <t>早餐</t>
        </is>
      </c>
      <c r="E2137" s="5"/>
      <c r="F2137" s="6"/>
      <c r="G2137" s="6"/>
      <c r="H2137" s="6">
        <f>IF(AND(F2137="",G2137=""),"",G2137-F2137)</f>
      </c>
      <c r="I2137" s="4"/>
      <c r="J2137" s="5"/>
    </row>
    <row r="2138" ht="21" customHeight="1">
      <c r="A2138" s="3">
        <v>46341</v>
      </c>
      <c r="B2138" t="inlineStr" s="4">
        <is>
          <t>星期日</t>
        </is>
      </c>
      <c r="C2138" t="inlineStr" s="4">
        <is>
          <t>餐饮</t>
        </is>
      </c>
      <c r="D2138" t="inlineStr" s="4">
        <is>
          <t>中餐</t>
        </is>
      </c>
      <c r="E2138" s="5"/>
      <c r="F2138" s="6"/>
      <c r="G2138" s="6"/>
      <c r="H2138" s="6">
        <f>IF(AND(F2138="",G2138=""),"",G2138-F2138)</f>
      </c>
      <c r="I2138" s="4"/>
      <c r="J2138" s="5"/>
    </row>
    <row r="2139" ht="21" customHeight="1">
      <c r="A2139" s="3">
        <v>46341</v>
      </c>
      <c r="B2139" t="inlineStr" s="4">
        <is>
          <t>星期日</t>
        </is>
      </c>
      <c r="C2139" t="inlineStr" s="4">
        <is>
          <t>餐饮</t>
        </is>
      </c>
      <c r="D2139" t="inlineStr" s="4">
        <is>
          <t>晚餐</t>
        </is>
      </c>
      <c r="E2139" s="5"/>
      <c r="F2139" s="6"/>
      <c r="G2139" s="6"/>
      <c r="H2139" s="6">
        <f>IF(AND(F2139="",G2139=""),"",G2139-F2139)</f>
      </c>
      <c r="I2139" s="4"/>
      <c r="J2139" s="5"/>
    </row>
    <row r="2140" ht="21" customHeight="1">
      <c r="A2140" s="3">
        <v>46341</v>
      </c>
      <c r="B2140" t="inlineStr" s="4">
        <is>
          <t>星期日</t>
        </is>
      </c>
      <c r="C2140" t="inlineStr" s="4">
        <is>
          <t>奶茶/咖啡</t>
        </is>
      </c>
      <c r="D2140" t="inlineStr" s="4">
        <is>
          <t>奶茶/咖啡</t>
        </is>
      </c>
      <c r="E2140" s="5"/>
      <c r="F2140" s="6"/>
      <c r="G2140" s="6"/>
      <c r="H2140" s="6">
        <f>IF(AND(F2140="",G2140=""),"",G2140-F2140)</f>
      </c>
      <c r="I2140" s="4"/>
      <c r="J2140" s="5"/>
    </row>
    <row r="2141" ht="21" customHeight="1">
      <c r="A2141" s="3">
        <v>46341</v>
      </c>
      <c r="B2141" t="inlineStr" s="4">
        <is>
          <t>星期日</t>
        </is>
      </c>
      <c r="C2141" t="inlineStr" s="4">
        <is>
          <t>其他</t>
        </is>
      </c>
      <c r="D2141" t="inlineStr" s="4">
        <is>
          <t>其他</t>
        </is>
      </c>
      <c r="E2141" s="5"/>
      <c r="F2141" s="6"/>
      <c r="G2141" s="6"/>
      <c r="H2141" s="6">
        <f>IF(AND(F2141="",G2141=""),"",G2141-F2141)</f>
      </c>
      <c r="I2141" s="4"/>
      <c r="J2141" s="5"/>
    </row>
    <row r="2142" ht="21" customHeight="1">
      <c r="A2142" s="3">
        <v>46341</v>
      </c>
      <c r="B2142" t="inlineStr" s="4">
        <is>
          <t>星期日</t>
        </is>
      </c>
      <c r="C2142" t="inlineStr" s="4">
        <is>
          <t>其他</t>
        </is>
      </c>
      <c r="D2142" t="inlineStr" s="4">
        <is>
          <t>其他</t>
        </is>
      </c>
      <c r="E2142" s="5"/>
      <c r="F2142" s="6"/>
      <c r="G2142" s="6"/>
      <c r="H2142" s="6">
        <f>IF(AND(F2142="",G2142=""),"",G2142-F2142)</f>
      </c>
      <c r="I2142" s="4"/>
      <c r="J2142" s="5"/>
    </row>
    <row r="2143" ht="21" customHeight="1">
      <c r="A2143" s="3">
        <v>46342</v>
      </c>
      <c r="B2143" t="inlineStr" s="4">
        <is>
          <t>星期一</t>
        </is>
      </c>
      <c r="C2143" t="inlineStr" s="4">
        <is>
          <t>餐饮</t>
        </is>
      </c>
      <c r="D2143" t="inlineStr" s="4">
        <is>
          <t>早餐</t>
        </is>
      </c>
      <c r="E2143" s="5"/>
      <c r="F2143" s="6"/>
      <c r="G2143" s="6"/>
      <c r="H2143" s="6">
        <f>IF(AND(F2143="",G2143=""),"",G2143-F2143)</f>
      </c>
      <c r="I2143" s="4"/>
      <c r="J2143" s="5"/>
    </row>
    <row r="2144" ht="21" customHeight="1">
      <c r="A2144" s="3">
        <v>46342</v>
      </c>
      <c r="B2144" t="inlineStr" s="4">
        <is>
          <t>星期一</t>
        </is>
      </c>
      <c r="C2144" t="inlineStr" s="4">
        <is>
          <t>餐饮</t>
        </is>
      </c>
      <c r="D2144" t="inlineStr" s="4">
        <is>
          <t>中餐</t>
        </is>
      </c>
      <c r="E2144" s="5"/>
      <c r="F2144" s="6"/>
      <c r="G2144" s="6"/>
      <c r="H2144" s="6">
        <f>IF(AND(F2144="",G2144=""),"",G2144-F2144)</f>
      </c>
      <c r="I2144" s="4"/>
      <c r="J2144" s="5"/>
    </row>
    <row r="2145" ht="21" customHeight="1">
      <c r="A2145" s="3">
        <v>46342</v>
      </c>
      <c r="B2145" t="inlineStr" s="4">
        <is>
          <t>星期一</t>
        </is>
      </c>
      <c r="C2145" t="inlineStr" s="4">
        <is>
          <t>餐饮</t>
        </is>
      </c>
      <c r="D2145" t="inlineStr" s="4">
        <is>
          <t>晚餐</t>
        </is>
      </c>
      <c r="E2145" s="5"/>
      <c r="F2145" s="6"/>
      <c r="G2145" s="6"/>
      <c r="H2145" s="6">
        <f>IF(AND(F2145="",G2145=""),"",G2145-F2145)</f>
      </c>
      <c r="I2145" s="4"/>
      <c r="J2145" s="5"/>
    </row>
    <row r="2146" ht="21" customHeight="1">
      <c r="A2146" s="3">
        <v>46342</v>
      </c>
      <c r="B2146" t="inlineStr" s="4">
        <is>
          <t>星期一</t>
        </is>
      </c>
      <c r="C2146" t="inlineStr" s="4">
        <is>
          <t>奶茶/咖啡</t>
        </is>
      </c>
      <c r="D2146" t="inlineStr" s="4">
        <is>
          <t>奶茶/咖啡</t>
        </is>
      </c>
      <c r="E2146" s="5"/>
      <c r="F2146" s="6"/>
      <c r="G2146" s="6"/>
      <c r="H2146" s="6">
        <f>IF(AND(F2146="",G2146=""),"",G2146-F2146)</f>
      </c>
      <c r="I2146" s="4"/>
      <c r="J2146" s="5"/>
    </row>
    <row r="2147" ht="21" customHeight="1">
      <c r="A2147" s="3">
        <v>46342</v>
      </c>
      <c r="B2147" t="inlineStr" s="4">
        <is>
          <t>星期一</t>
        </is>
      </c>
      <c r="C2147" t="inlineStr" s="4">
        <is>
          <t>其他</t>
        </is>
      </c>
      <c r="D2147" t="inlineStr" s="4">
        <is>
          <t>其他</t>
        </is>
      </c>
      <c r="E2147" s="5"/>
      <c r="F2147" s="6"/>
      <c r="G2147" s="6"/>
      <c r="H2147" s="6">
        <f>IF(AND(F2147="",G2147=""),"",G2147-F2147)</f>
      </c>
      <c r="I2147" s="4"/>
      <c r="J2147" s="5"/>
    </row>
    <row r="2148" ht="21" customHeight="1">
      <c r="A2148" s="3">
        <v>46342</v>
      </c>
      <c r="B2148" t="inlineStr" s="4">
        <is>
          <t>星期一</t>
        </is>
      </c>
      <c r="C2148" t="inlineStr" s="4">
        <is>
          <t>其他</t>
        </is>
      </c>
      <c r="D2148" t="inlineStr" s="4">
        <is>
          <t>其他</t>
        </is>
      </c>
      <c r="E2148" s="5"/>
      <c r="F2148" s="6"/>
      <c r="G2148" s="6"/>
      <c r="H2148" s="6">
        <f>IF(AND(F2148="",G2148=""),"",G2148-F2148)</f>
      </c>
      <c r="I2148" s="4"/>
      <c r="J2148" s="5"/>
    </row>
    <row r="2149" ht="21" customHeight="1">
      <c r="A2149" s="3">
        <v>46343</v>
      </c>
      <c r="B2149" t="inlineStr" s="4">
        <is>
          <t>星期二</t>
        </is>
      </c>
      <c r="C2149" t="inlineStr" s="4">
        <is>
          <t>餐饮</t>
        </is>
      </c>
      <c r="D2149" t="inlineStr" s="4">
        <is>
          <t>早餐</t>
        </is>
      </c>
      <c r="E2149" s="5"/>
      <c r="F2149" s="6"/>
      <c r="G2149" s="6"/>
      <c r="H2149" s="6">
        <f>IF(AND(F2149="",G2149=""),"",G2149-F2149)</f>
      </c>
      <c r="I2149" s="4"/>
      <c r="J2149" s="5"/>
    </row>
    <row r="2150" ht="21" customHeight="1">
      <c r="A2150" s="3">
        <v>46343</v>
      </c>
      <c r="B2150" t="inlineStr" s="4">
        <is>
          <t>星期二</t>
        </is>
      </c>
      <c r="C2150" t="inlineStr" s="4">
        <is>
          <t>餐饮</t>
        </is>
      </c>
      <c r="D2150" t="inlineStr" s="4">
        <is>
          <t>中餐</t>
        </is>
      </c>
      <c r="E2150" s="5"/>
      <c r="F2150" s="6"/>
      <c r="G2150" s="6"/>
      <c r="H2150" s="6">
        <f>IF(AND(F2150="",G2150=""),"",G2150-F2150)</f>
      </c>
      <c r="I2150" s="4"/>
      <c r="J2150" s="5"/>
    </row>
    <row r="2151" ht="21" customHeight="1">
      <c r="A2151" s="3">
        <v>46343</v>
      </c>
      <c r="B2151" t="inlineStr" s="4">
        <is>
          <t>星期二</t>
        </is>
      </c>
      <c r="C2151" t="inlineStr" s="4">
        <is>
          <t>餐饮</t>
        </is>
      </c>
      <c r="D2151" t="inlineStr" s="4">
        <is>
          <t>晚餐</t>
        </is>
      </c>
      <c r="E2151" s="5"/>
      <c r="F2151" s="6"/>
      <c r="G2151" s="6"/>
      <c r="H2151" s="6">
        <f>IF(AND(F2151="",G2151=""),"",G2151-F2151)</f>
      </c>
      <c r="I2151" s="4"/>
      <c r="J2151" s="5"/>
    </row>
    <row r="2152" ht="21" customHeight="1">
      <c r="A2152" s="3">
        <v>46343</v>
      </c>
      <c r="B2152" t="inlineStr" s="4">
        <is>
          <t>星期二</t>
        </is>
      </c>
      <c r="C2152" t="inlineStr" s="4">
        <is>
          <t>奶茶/咖啡</t>
        </is>
      </c>
      <c r="D2152" t="inlineStr" s="4">
        <is>
          <t>奶茶/咖啡</t>
        </is>
      </c>
      <c r="E2152" s="5"/>
      <c r="F2152" s="6"/>
      <c r="G2152" s="6"/>
      <c r="H2152" s="6">
        <f>IF(AND(F2152="",G2152=""),"",G2152-F2152)</f>
      </c>
      <c r="I2152" s="4"/>
      <c r="J2152" s="5"/>
    </row>
    <row r="2153" ht="21" customHeight="1">
      <c r="A2153" s="3">
        <v>46343</v>
      </c>
      <c r="B2153" t="inlineStr" s="4">
        <is>
          <t>星期二</t>
        </is>
      </c>
      <c r="C2153" t="inlineStr" s="4">
        <is>
          <t>其他</t>
        </is>
      </c>
      <c r="D2153" t="inlineStr" s="4">
        <is>
          <t>其他</t>
        </is>
      </c>
      <c r="E2153" s="5"/>
      <c r="F2153" s="6"/>
      <c r="G2153" s="6"/>
      <c r="H2153" s="6">
        <f>IF(AND(F2153="",G2153=""),"",G2153-F2153)</f>
      </c>
      <c r="I2153" s="4"/>
      <c r="J2153" s="5"/>
    </row>
    <row r="2154" ht="21" customHeight="1">
      <c r="A2154" s="3">
        <v>46343</v>
      </c>
      <c r="B2154" t="inlineStr" s="4">
        <is>
          <t>星期二</t>
        </is>
      </c>
      <c r="C2154" t="inlineStr" s="4">
        <is>
          <t>其他</t>
        </is>
      </c>
      <c r="D2154" t="inlineStr" s="4">
        <is>
          <t>其他</t>
        </is>
      </c>
      <c r="E2154" s="5"/>
      <c r="F2154" s="6"/>
      <c r="G2154" s="6"/>
      <c r="H2154" s="6">
        <f>IF(AND(F2154="",G2154=""),"",G2154-F2154)</f>
      </c>
      <c r="I2154" s="4"/>
      <c r="J2154" s="5"/>
    </row>
    <row r="2155" ht="21" customHeight="1">
      <c r="A2155" s="3">
        <v>46344</v>
      </c>
      <c r="B2155" t="inlineStr" s="4">
        <is>
          <t>星期三</t>
        </is>
      </c>
      <c r="C2155" t="inlineStr" s="4">
        <is>
          <t>餐饮</t>
        </is>
      </c>
      <c r="D2155" t="inlineStr" s="4">
        <is>
          <t>早餐</t>
        </is>
      </c>
      <c r="E2155" s="5"/>
      <c r="F2155" s="6"/>
      <c r="G2155" s="6"/>
      <c r="H2155" s="6">
        <f>IF(AND(F2155="",G2155=""),"",G2155-F2155)</f>
      </c>
      <c r="I2155" s="4"/>
      <c r="J2155" s="5"/>
    </row>
    <row r="2156" ht="21" customHeight="1">
      <c r="A2156" s="3">
        <v>46344</v>
      </c>
      <c r="B2156" t="inlineStr" s="4">
        <is>
          <t>星期三</t>
        </is>
      </c>
      <c r="C2156" t="inlineStr" s="4">
        <is>
          <t>餐饮</t>
        </is>
      </c>
      <c r="D2156" t="inlineStr" s="4">
        <is>
          <t>中餐</t>
        </is>
      </c>
      <c r="E2156" s="5"/>
      <c r="F2156" s="6"/>
      <c r="G2156" s="6"/>
      <c r="H2156" s="6">
        <f>IF(AND(F2156="",G2156=""),"",G2156-F2156)</f>
      </c>
      <c r="I2156" s="4"/>
      <c r="J2156" s="5"/>
    </row>
    <row r="2157" ht="21" customHeight="1">
      <c r="A2157" s="3">
        <v>46344</v>
      </c>
      <c r="B2157" t="inlineStr" s="4">
        <is>
          <t>星期三</t>
        </is>
      </c>
      <c r="C2157" t="inlineStr" s="4">
        <is>
          <t>餐饮</t>
        </is>
      </c>
      <c r="D2157" t="inlineStr" s="4">
        <is>
          <t>晚餐</t>
        </is>
      </c>
      <c r="E2157" s="5"/>
      <c r="F2157" s="6"/>
      <c r="G2157" s="6"/>
      <c r="H2157" s="6">
        <f>IF(AND(F2157="",G2157=""),"",G2157-F2157)</f>
      </c>
      <c r="I2157" s="4"/>
      <c r="J2157" s="5"/>
    </row>
    <row r="2158" ht="21" customHeight="1">
      <c r="A2158" s="3">
        <v>46344</v>
      </c>
      <c r="B2158" t="inlineStr" s="4">
        <is>
          <t>星期三</t>
        </is>
      </c>
      <c r="C2158" t="inlineStr" s="4">
        <is>
          <t>奶茶/咖啡</t>
        </is>
      </c>
      <c r="D2158" t="inlineStr" s="4">
        <is>
          <t>奶茶/咖啡</t>
        </is>
      </c>
      <c r="E2158" s="5"/>
      <c r="F2158" s="6"/>
      <c r="G2158" s="6"/>
      <c r="H2158" s="6">
        <f>IF(AND(F2158="",G2158=""),"",G2158-F2158)</f>
      </c>
      <c r="I2158" s="4"/>
      <c r="J2158" s="5"/>
    </row>
    <row r="2159" ht="21" customHeight="1">
      <c r="A2159" s="3">
        <v>46344</v>
      </c>
      <c r="B2159" t="inlineStr" s="4">
        <is>
          <t>星期三</t>
        </is>
      </c>
      <c r="C2159" t="inlineStr" s="4">
        <is>
          <t>其他</t>
        </is>
      </c>
      <c r="D2159" t="inlineStr" s="4">
        <is>
          <t>其他</t>
        </is>
      </c>
      <c r="E2159" s="5"/>
      <c r="F2159" s="6"/>
      <c r="G2159" s="6"/>
      <c r="H2159" s="6">
        <f>IF(AND(F2159="",G2159=""),"",G2159-F2159)</f>
      </c>
      <c r="I2159" s="4"/>
      <c r="J2159" s="5"/>
    </row>
    <row r="2160" ht="21" customHeight="1">
      <c r="A2160" s="3">
        <v>46344</v>
      </c>
      <c r="B2160" t="inlineStr" s="4">
        <is>
          <t>星期三</t>
        </is>
      </c>
      <c r="C2160" t="inlineStr" s="4">
        <is>
          <t>其他</t>
        </is>
      </c>
      <c r="D2160" t="inlineStr" s="4">
        <is>
          <t>其他</t>
        </is>
      </c>
      <c r="E2160" s="5"/>
      <c r="F2160" s="6"/>
      <c r="G2160" s="6"/>
      <c r="H2160" s="6">
        <f>IF(AND(F2160="",G2160=""),"",G2160-F2160)</f>
      </c>
      <c r="I2160" s="4"/>
      <c r="J2160" s="5"/>
    </row>
    <row r="2161" ht="23" customHeight="1">
      <c r="A2161" t="inlineStr" s="7">
        <is>
          <t>本周小计</t>
        </is>
      </c>
      <c r="B2161" s="7"/>
      <c r="C2161" s="7"/>
      <c r="D2161" s="7"/>
      <c r="E2161" s="7"/>
      <c r="F2161" s="8">
        <f>SUMIFS($F:$F,$A:$A,"&gt;="&amp;DATE(2026,11,12),$A:$A,"&lt;="&amp;DATE(2026,11,18))</f>
      </c>
      <c r="G2161" s="8">
        <f>SUMIFS($G:$G,$A:$A,"&gt;="&amp;DATE(2026,11,12),$A:$A,"&lt;="&amp;DATE(2026,11,18))</f>
      </c>
      <c r="H2161" s="8">
        <f>G2161-F2161</f>
      </c>
      <c r="I2161" s="7"/>
      <c r="J2161" s="7"/>
    </row>
    <row r="2162" ht="18" customHeight="1">
      <c r="A2162" s="9"/>
      <c r="B2162" s="9"/>
      <c r="C2162" s="9"/>
      <c r="D2162" s="9"/>
      <c r="E2162" s="9"/>
      <c r="F2162" s="9"/>
      <c r="G2162" s="9"/>
      <c r="H2162" s="9"/>
      <c r="I2162" s="9"/>
      <c r="J2162" s="9"/>
    </row>
    <row r="2163" ht="18" customHeight="1">
      <c r="A2163" s="9"/>
      <c r="B2163" s="9"/>
      <c r="C2163" s="9"/>
      <c r="D2163" s="9"/>
      <c r="E2163" s="9"/>
      <c r="F2163" s="9"/>
      <c r="G2163" s="9"/>
      <c r="H2163" s="9"/>
      <c r="I2163" s="9"/>
      <c r="J2163" s="9"/>
    </row>
    <row r="2164" ht="26" customHeight="1">
      <c r="A2164" t="inlineStr" s="2">
        <is>
          <t>2026年11月｜第三周（11月19日 - 11月25日）</t>
        </is>
      </c>
      <c r="B2164" s="2"/>
      <c r="C2164" s="2"/>
      <c r="D2164" s="2"/>
      <c r="E2164" s="2"/>
      <c r="F2164" s="2"/>
      <c r="G2164" s="2"/>
      <c r="H2164" s="2"/>
      <c r="I2164" s="2"/>
      <c r="J2164" s="2"/>
    </row>
    <row r="2165" ht="22" customHeight="1">
      <c r="A2165" t="inlineStr" s="1">
        <is>
          <t>日期</t>
        </is>
      </c>
      <c r="B2165" t="inlineStr" s="1">
        <is>
          <t>星期</t>
        </is>
      </c>
      <c r="C2165" t="inlineStr" s="1">
        <is>
          <t>分类</t>
        </is>
      </c>
      <c r="D2165" t="inlineStr" s="1">
        <is>
          <t>事项</t>
        </is>
      </c>
      <c r="E2165" t="inlineStr" s="1">
        <is>
          <t>详情</t>
        </is>
      </c>
      <c r="F2165" t="inlineStr" s="1">
        <is>
          <t>支出金额</t>
        </is>
      </c>
      <c r="G2165" t="inlineStr" s="1">
        <is>
          <t>收入金额</t>
        </is>
      </c>
      <c r="H2165" t="inlineStr" s="1">
        <is>
          <t>当笔净额</t>
        </is>
      </c>
      <c r="I2165" t="inlineStr" s="1">
        <is>
          <t>支付方式</t>
        </is>
      </c>
      <c r="J2165" t="inlineStr" s="1">
        <is>
          <t>备注</t>
        </is>
      </c>
    </row>
    <row r="2166" ht="21" customHeight="1">
      <c r="A2166" s="3">
        <v>46345</v>
      </c>
      <c r="B2166" t="inlineStr" s="4">
        <is>
          <t>星期四</t>
        </is>
      </c>
      <c r="C2166" t="inlineStr" s="4">
        <is>
          <t>餐饮</t>
        </is>
      </c>
      <c r="D2166" t="inlineStr" s="4">
        <is>
          <t>早餐</t>
        </is>
      </c>
      <c r="E2166" s="5"/>
      <c r="F2166" s="6"/>
      <c r="G2166" s="6"/>
      <c r="H2166" s="6">
        <f>IF(AND(F2166="",G2166=""),"",G2166-F2166)</f>
      </c>
      <c r="I2166" s="4"/>
      <c r="J2166" s="5"/>
    </row>
    <row r="2167" ht="21" customHeight="1">
      <c r="A2167" s="3">
        <v>46345</v>
      </c>
      <c r="B2167" t="inlineStr" s="4">
        <is>
          <t>星期四</t>
        </is>
      </c>
      <c r="C2167" t="inlineStr" s="4">
        <is>
          <t>餐饮</t>
        </is>
      </c>
      <c r="D2167" t="inlineStr" s="4">
        <is>
          <t>中餐</t>
        </is>
      </c>
      <c r="E2167" s="5"/>
      <c r="F2167" s="6"/>
      <c r="G2167" s="6"/>
      <c r="H2167" s="6">
        <f>IF(AND(F2167="",G2167=""),"",G2167-F2167)</f>
      </c>
      <c r="I2167" s="4"/>
      <c r="J2167" s="5"/>
    </row>
    <row r="2168" ht="21" customHeight="1">
      <c r="A2168" s="3">
        <v>46345</v>
      </c>
      <c r="B2168" t="inlineStr" s="4">
        <is>
          <t>星期四</t>
        </is>
      </c>
      <c r="C2168" t="inlineStr" s="4">
        <is>
          <t>餐饮</t>
        </is>
      </c>
      <c r="D2168" t="inlineStr" s="4">
        <is>
          <t>晚餐</t>
        </is>
      </c>
      <c r="E2168" s="5"/>
      <c r="F2168" s="6"/>
      <c r="G2168" s="6"/>
      <c r="H2168" s="6">
        <f>IF(AND(F2168="",G2168=""),"",G2168-F2168)</f>
      </c>
      <c r="I2168" s="4"/>
      <c r="J2168" s="5"/>
    </row>
    <row r="2169" ht="21" customHeight="1">
      <c r="A2169" s="3">
        <v>46345</v>
      </c>
      <c r="B2169" t="inlineStr" s="4">
        <is>
          <t>星期四</t>
        </is>
      </c>
      <c r="C2169" t="inlineStr" s="4">
        <is>
          <t>奶茶/咖啡</t>
        </is>
      </c>
      <c r="D2169" t="inlineStr" s="4">
        <is>
          <t>奶茶/咖啡</t>
        </is>
      </c>
      <c r="E2169" s="5"/>
      <c r="F2169" s="6"/>
      <c r="G2169" s="6"/>
      <c r="H2169" s="6">
        <f>IF(AND(F2169="",G2169=""),"",G2169-F2169)</f>
      </c>
      <c r="I2169" s="4"/>
      <c r="J2169" s="5"/>
    </row>
    <row r="2170" ht="21" customHeight="1">
      <c r="A2170" s="3">
        <v>46345</v>
      </c>
      <c r="B2170" t="inlineStr" s="4">
        <is>
          <t>星期四</t>
        </is>
      </c>
      <c r="C2170" t="inlineStr" s="4">
        <is>
          <t>其他</t>
        </is>
      </c>
      <c r="D2170" t="inlineStr" s="4">
        <is>
          <t>其他</t>
        </is>
      </c>
      <c r="E2170" s="5"/>
      <c r="F2170" s="6"/>
      <c r="G2170" s="6"/>
      <c r="H2170" s="6">
        <f>IF(AND(F2170="",G2170=""),"",G2170-F2170)</f>
      </c>
      <c r="I2170" s="4"/>
      <c r="J2170" s="5"/>
    </row>
    <row r="2171" ht="21" customHeight="1">
      <c r="A2171" s="3">
        <v>46345</v>
      </c>
      <c r="B2171" t="inlineStr" s="4">
        <is>
          <t>星期四</t>
        </is>
      </c>
      <c r="C2171" t="inlineStr" s="4">
        <is>
          <t>其他</t>
        </is>
      </c>
      <c r="D2171" t="inlineStr" s="4">
        <is>
          <t>其他</t>
        </is>
      </c>
      <c r="E2171" s="5"/>
      <c r="F2171" s="6"/>
      <c r="G2171" s="6"/>
      <c r="H2171" s="6">
        <f>IF(AND(F2171="",G2171=""),"",G2171-F2171)</f>
      </c>
      <c r="I2171" s="4"/>
      <c r="J2171" s="5"/>
    </row>
    <row r="2172" ht="21" customHeight="1">
      <c r="A2172" s="3">
        <v>46346</v>
      </c>
      <c r="B2172" t="inlineStr" s="4">
        <is>
          <t>星期五</t>
        </is>
      </c>
      <c r="C2172" t="inlineStr" s="4">
        <is>
          <t>餐饮</t>
        </is>
      </c>
      <c r="D2172" t="inlineStr" s="4">
        <is>
          <t>早餐</t>
        </is>
      </c>
      <c r="E2172" s="5"/>
      <c r="F2172" s="6"/>
      <c r="G2172" s="6"/>
      <c r="H2172" s="6">
        <f>IF(AND(F2172="",G2172=""),"",G2172-F2172)</f>
      </c>
      <c r="I2172" s="4"/>
      <c r="J2172" s="5"/>
    </row>
    <row r="2173" ht="21" customHeight="1">
      <c r="A2173" s="3">
        <v>46346</v>
      </c>
      <c r="B2173" t="inlineStr" s="4">
        <is>
          <t>星期五</t>
        </is>
      </c>
      <c r="C2173" t="inlineStr" s="4">
        <is>
          <t>餐饮</t>
        </is>
      </c>
      <c r="D2173" t="inlineStr" s="4">
        <is>
          <t>中餐</t>
        </is>
      </c>
      <c r="E2173" s="5"/>
      <c r="F2173" s="6"/>
      <c r="G2173" s="6"/>
      <c r="H2173" s="6">
        <f>IF(AND(F2173="",G2173=""),"",G2173-F2173)</f>
      </c>
      <c r="I2173" s="4"/>
      <c r="J2173" s="5"/>
    </row>
    <row r="2174" ht="21" customHeight="1">
      <c r="A2174" s="3">
        <v>46346</v>
      </c>
      <c r="B2174" t="inlineStr" s="4">
        <is>
          <t>星期五</t>
        </is>
      </c>
      <c r="C2174" t="inlineStr" s="4">
        <is>
          <t>餐饮</t>
        </is>
      </c>
      <c r="D2174" t="inlineStr" s="4">
        <is>
          <t>晚餐</t>
        </is>
      </c>
      <c r="E2174" s="5"/>
      <c r="F2174" s="6"/>
      <c r="G2174" s="6"/>
      <c r="H2174" s="6">
        <f>IF(AND(F2174="",G2174=""),"",G2174-F2174)</f>
      </c>
      <c r="I2174" s="4"/>
      <c r="J2174" s="5"/>
    </row>
    <row r="2175" ht="21" customHeight="1">
      <c r="A2175" s="3">
        <v>46346</v>
      </c>
      <c r="B2175" t="inlineStr" s="4">
        <is>
          <t>星期五</t>
        </is>
      </c>
      <c r="C2175" t="inlineStr" s="4">
        <is>
          <t>奶茶/咖啡</t>
        </is>
      </c>
      <c r="D2175" t="inlineStr" s="4">
        <is>
          <t>奶茶/咖啡</t>
        </is>
      </c>
      <c r="E2175" s="5"/>
      <c r="F2175" s="6"/>
      <c r="G2175" s="6"/>
      <c r="H2175" s="6">
        <f>IF(AND(F2175="",G2175=""),"",G2175-F2175)</f>
      </c>
      <c r="I2175" s="4"/>
      <c r="J2175" s="5"/>
    </row>
    <row r="2176" ht="21" customHeight="1">
      <c r="A2176" s="3">
        <v>46346</v>
      </c>
      <c r="B2176" t="inlineStr" s="4">
        <is>
          <t>星期五</t>
        </is>
      </c>
      <c r="C2176" t="inlineStr" s="4">
        <is>
          <t>其他</t>
        </is>
      </c>
      <c r="D2176" t="inlineStr" s="4">
        <is>
          <t>其他</t>
        </is>
      </c>
      <c r="E2176" s="5"/>
      <c r="F2176" s="6"/>
      <c r="G2176" s="6"/>
      <c r="H2176" s="6">
        <f>IF(AND(F2176="",G2176=""),"",G2176-F2176)</f>
      </c>
      <c r="I2176" s="4"/>
      <c r="J2176" s="5"/>
    </row>
    <row r="2177" ht="21" customHeight="1">
      <c r="A2177" s="3">
        <v>46346</v>
      </c>
      <c r="B2177" t="inlineStr" s="4">
        <is>
          <t>星期五</t>
        </is>
      </c>
      <c r="C2177" t="inlineStr" s="4">
        <is>
          <t>其他</t>
        </is>
      </c>
      <c r="D2177" t="inlineStr" s="4">
        <is>
          <t>其他</t>
        </is>
      </c>
      <c r="E2177" s="5"/>
      <c r="F2177" s="6"/>
      <c r="G2177" s="6"/>
      <c r="H2177" s="6">
        <f>IF(AND(F2177="",G2177=""),"",G2177-F2177)</f>
      </c>
      <c r="I2177" s="4"/>
      <c r="J2177" s="5"/>
    </row>
    <row r="2178" ht="21" customHeight="1">
      <c r="A2178" s="3">
        <v>46347</v>
      </c>
      <c r="B2178" t="inlineStr" s="4">
        <is>
          <t>星期六</t>
        </is>
      </c>
      <c r="C2178" t="inlineStr" s="4">
        <is>
          <t>餐饮</t>
        </is>
      </c>
      <c r="D2178" t="inlineStr" s="4">
        <is>
          <t>早餐</t>
        </is>
      </c>
      <c r="E2178" s="5"/>
      <c r="F2178" s="6"/>
      <c r="G2178" s="6"/>
      <c r="H2178" s="6">
        <f>IF(AND(F2178="",G2178=""),"",G2178-F2178)</f>
      </c>
      <c r="I2178" s="4"/>
      <c r="J2178" s="5"/>
    </row>
    <row r="2179" ht="21" customHeight="1">
      <c r="A2179" s="3">
        <v>46347</v>
      </c>
      <c r="B2179" t="inlineStr" s="4">
        <is>
          <t>星期六</t>
        </is>
      </c>
      <c r="C2179" t="inlineStr" s="4">
        <is>
          <t>餐饮</t>
        </is>
      </c>
      <c r="D2179" t="inlineStr" s="4">
        <is>
          <t>中餐</t>
        </is>
      </c>
      <c r="E2179" s="5"/>
      <c r="F2179" s="6"/>
      <c r="G2179" s="6"/>
      <c r="H2179" s="6">
        <f>IF(AND(F2179="",G2179=""),"",G2179-F2179)</f>
      </c>
      <c r="I2179" s="4"/>
      <c r="J2179" s="5"/>
    </row>
    <row r="2180" ht="21" customHeight="1">
      <c r="A2180" s="3">
        <v>46347</v>
      </c>
      <c r="B2180" t="inlineStr" s="4">
        <is>
          <t>星期六</t>
        </is>
      </c>
      <c r="C2180" t="inlineStr" s="4">
        <is>
          <t>餐饮</t>
        </is>
      </c>
      <c r="D2180" t="inlineStr" s="4">
        <is>
          <t>晚餐</t>
        </is>
      </c>
      <c r="E2180" s="5"/>
      <c r="F2180" s="6"/>
      <c r="G2180" s="6"/>
      <c r="H2180" s="6">
        <f>IF(AND(F2180="",G2180=""),"",G2180-F2180)</f>
      </c>
      <c r="I2180" s="4"/>
      <c r="J2180" s="5"/>
    </row>
    <row r="2181" ht="21" customHeight="1">
      <c r="A2181" s="3">
        <v>46347</v>
      </c>
      <c r="B2181" t="inlineStr" s="4">
        <is>
          <t>星期六</t>
        </is>
      </c>
      <c r="C2181" t="inlineStr" s="4">
        <is>
          <t>奶茶/咖啡</t>
        </is>
      </c>
      <c r="D2181" t="inlineStr" s="4">
        <is>
          <t>奶茶/咖啡</t>
        </is>
      </c>
      <c r="E2181" s="5"/>
      <c r="F2181" s="6"/>
      <c r="G2181" s="6"/>
      <c r="H2181" s="6">
        <f>IF(AND(F2181="",G2181=""),"",G2181-F2181)</f>
      </c>
      <c r="I2181" s="4"/>
      <c r="J2181" s="5"/>
    </row>
    <row r="2182" ht="21" customHeight="1">
      <c r="A2182" s="3">
        <v>46347</v>
      </c>
      <c r="B2182" t="inlineStr" s="4">
        <is>
          <t>星期六</t>
        </is>
      </c>
      <c r="C2182" t="inlineStr" s="4">
        <is>
          <t>其他</t>
        </is>
      </c>
      <c r="D2182" t="inlineStr" s="4">
        <is>
          <t>其他</t>
        </is>
      </c>
      <c r="E2182" s="5"/>
      <c r="F2182" s="6"/>
      <c r="G2182" s="6"/>
      <c r="H2182" s="6">
        <f>IF(AND(F2182="",G2182=""),"",G2182-F2182)</f>
      </c>
      <c r="I2182" s="4"/>
      <c r="J2182" s="5"/>
    </row>
    <row r="2183" ht="21" customHeight="1">
      <c r="A2183" s="3">
        <v>46347</v>
      </c>
      <c r="B2183" t="inlineStr" s="4">
        <is>
          <t>星期六</t>
        </is>
      </c>
      <c r="C2183" t="inlineStr" s="4">
        <is>
          <t>其他</t>
        </is>
      </c>
      <c r="D2183" t="inlineStr" s="4">
        <is>
          <t>其他</t>
        </is>
      </c>
      <c r="E2183" s="5"/>
      <c r="F2183" s="6"/>
      <c r="G2183" s="6"/>
      <c r="H2183" s="6">
        <f>IF(AND(F2183="",G2183=""),"",G2183-F2183)</f>
      </c>
      <c r="I2183" s="4"/>
      <c r="J2183" s="5"/>
    </row>
    <row r="2184" ht="21" customHeight="1">
      <c r="A2184" s="3">
        <v>46348</v>
      </c>
      <c r="B2184" t="inlineStr" s="4">
        <is>
          <t>星期日</t>
        </is>
      </c>
      <c r="C2184" t="inlineStr" s="4">
        <is>
          <t>餐饮</t>
        </is>
      </c>
      <c r="D2184" t="inlineStr" s="4">
        <is>
          <t>早餐</t>
        </is>
      </c>
      <c r="E2184" s="5"/>
      <c r="F2184" s="6"/>
      <c r="G2184" s="6"/>
      <c r="H2184" s="6">
        <f>IF(AND(F2184="",G2184=""),"",G2184-F2184)</f>
      </c>
      <c r="I2184" s="4"/>
      <c r="J2184" s="5"/>
    </row>
    <row r="2185" ht="21" customHeight="1">
      <c r="A2185" s="3">
        <v>46348</v>
      </c>
      <c r="B2185" t="inlineStr" s="4">
        <is>
          <t>星期日</t>
        </is>
      </c>
      <c r="C2185" t="inlineStr" s="4">
        <is>
          <t>餐饮</t>
        </is>
      </c>
      <c r="D2185" t="inlineStr" s="4">
        <is>
          <t>中餐</t>
        </is>
      </c>
      <c r="E2185" s="5"/>
      <c r="F2185" s="6"/>
      <c r="G2185" s="6"/>
      <c r="H2185" s="6">
        <f>IF(AND(F2185="",G2185=""),"",G2185-F2185)</f>
      </c>
      <c r="I2185" s="4"/>
      <c r="J2185" s="5"/>
    </row>
    <row r="2186" ht="21" customHeight="1">
      <c r="A2186" s="3">
        <v>46348</v>
      </c>
      <c r="B2186" t="inlineStr" s="4">
        <is>
          <t>星期日</t>
        </is>
      </c>
      <c r="C2186" t="inlineStr" s="4">
        <is>
          <t>餐饮</t>
        </is>
      </c>
      <c r="D2186" t="inlineStr" s="4">
        <is>
          <t>晚餐</t>
        </is>
      </c>
      <c r="E2186" s="5"/>
      <c r="F2186" s="6"/>
      <c r="G2186" s="6"/>
      <c r="H2186" s="6">
        <f>IF(AND(F2186="",G2186=""),"",G2186-F2186)</f>
      </c>
      <c r="I2186" s="4"/>
      <c r="J2186" s="5"/>
    </row>
    <row r="2187" ht="21" customHeight="1">
      <c r="A2187" s="3">
        <v>46348</v>
      </c>
      <c r="B2187" t="inlineStr" s="4">
        <is>
          <t>星期日</t>
        </is>
      </c>
      <c r="C2187" t="inlineStr" s="4">
        <is>
          <t>奶茶/咖啡</t>
        </is>
      </c>
      <c r="D2187" t="inlineStr" s="4">
        <is>
          <t>奶茶/咖啡</t>
        </is>
      </c>
      <c r="E2187" s="5"/>
      <c r="F2187" s="6"/>
      <c r="G2187" s="6"/>
      <c r="H2187" s="6">
        <f>IF(AND(F2187="",G2187=""),"",G2187-F2187)</f>
      </c>
      <c r="I2187" s="4"/>
      <c r="J2187" s="5"/>
    </row>
    <row r="2188" ht="21" customHeight="1">
      <c r="A2188" s="3">
        <v>46348</v>
      </c>
      <c r="B2188" t="inlineStr" s="4">
        <is>
          <t>星期日</t>
        </is>
      </c>
      <c r="C2188" t="inlineStr" s="4">
        <is>
          <t>其他</t>
        </is>
      </c>
      <c r="D2188" t="inlineStr" s="4">
        <is>
          <t>其他</t>
        </is>
      </c>
      <c r="E2188" s="5"/>
      <c r="F2188" s="6"/>
      <c r="G2188" s="6"/>
      <c r="H2188" s="6">
        <f>IF(AND(F2188="",G2188=""),"",G2188-F2188)</f>
      </c>
      <c r="I2188" s="4"/>
      <c r="J2188" s="5"/>
    </row>
    <row r="2189" ht="21" customHeight="1">
      <c r="A2189" s="3">
        <v>46348</v>
      </c>
      <c r="B2189" t="inlineStr" s="4">
        <is>
          <t>星期日</t>
        </is>
      </c>
      <c r="C2189" t="inlineStr" s="4">
        <is>
          <t>其他</t>
        </is>
      </c>
      <c r="D2189" t="inlineStr" s="4">
        <is>
          <t>其他</t>
        </is>
      </c>
      <c r="E2189" s="5"/>
      <c r="F2189" s="6"/>
      <c r="G2189" s="6"/>
      <c r="H2189" s="6">
        <f>IF(AND(F2189="",G2189=""),"",G2189-F2189)</f>
      </c>
      <c r="I2189" s="4"/>
      <c r="J2189" s="5"/>
    </row>
    <row r="2190" ht="21" customHeight="1">
      <c r="A2190" s="3">
        <v>46349</v>
      </c>
      <c r="B2190" t="inlineStr" s="4">
        <is>
          <t>星期一</t>
        </is>
      </c>
      <c r="C2190" t="inlineStr" s="4">
        <is>
          <t>餐饮</t>
        </is>
      </c>
      <c r="D2190" t="inlineStr" s="4">
        <is>
          <t>早餐</t>
        </is>
      </c>
      <c r="E2190" s="5"/>
      <c r="F2190" s="6"/>
      <c r="G2190" s="6"/>
      <c r="H2190" s="6">
        <f>IF(AND(F2190="",G2190=""),"",G2190-F2190)</f>
      </c>
      <c r="I2190" s="4"/>
      <c r="J2190" s="5"/>
    </row>
    <row r="2191" ht="21" customHeight="1">
      <c r="A2191" s="3">
        <v>46349</v>
      </c>
      <c r="B2191" t="inlineStr" s="4">
        <is>
          <t>星期一</t>
        </is>
      </c>
      <c r="C2191" t="inlineStr" s="4">
        <is>
          <t>餐饮</t>
        </is>
      </c>
      <c r="D2191" t="inlineStr" s="4">
        <is>
          <t>中餐</t>
        </is>
      </c>
      <c r="E2191" s="5"/>
      <c r="F2191" s="6"/>
      <c r="G2191" s="6"/>
      <c r="H2191" s="6">
        <f>IF(AND(F2191="",G2191=""),"",G2191-F2191)</f>
      </c>
      <c r="I2191" s="4"/>
      <c r="J2191" s="5"/>
    </row>
    <row r="2192" ht="21" customHeight="1">
      <c r="A2192" s="3">
        <v>46349</v>
      </c>
      <c r="B2192" t="inlineStr" s="4">
        <is>
          <t>星期一</t>
        </is>
      </c>
      <c r="C2192" t="inlineStr" s="4">
        <is>
          <t>餐饮</t>
        </is>
      </c>
      <c r="D2192" t="inlineStr" s="4">
        <is>
          <t>晚餐</t>
        </is>
      </c>
      <c r="E2192" s="5"/>
      <c r="F2192" s="6"/>
      <c r="G2192" s="6"/>
      <c r="H2192" s="6">
        <f>IF(AND(F2192="",G2192=""),"",G2192-F2192)</f>
      </c>
      <c r="I2192" s="4"/>
      <c r="J2192" s="5"/>
    </row>
    <row r="2193" ht="21" customHeight="1">
      <c r="A2193" s="3">
        <v>46349</v>
      </c>
      <c r="B2193" t="inlineStr" s="4">
        <is>
          <t>星期一</t>
        </is>
      </c>
      <c r="C2193" t="inlineStr" s="4">
        <is>
          <t>奶茶/咖啡</t>
        </is>
      </c>
      <c r="D2193" t="inlineStr" s="4">
        <is>
          <t>奶茶/咖啡</t>
        </is>
      </c>
      <c r="E2193" s="5"/>
      <c r="F2193" s="6"/>
      <c r="G2193" s="6"/>
      <c r="H2193" s="6">
        <f>IF(AND(F2193="",G2193=""),"",G2193-F2193)</f>
      </c>
      <c r="I2193" s="4"/>
      <c r="J2193" s="5"/>
    </row>
    <row r="2194" ht="21" customHeight="1">
      <c r="A2194" s="3">
        <v>46349</v>
      </c>
      <c r="B2194" t="inlineStr" s="4">
        <is>
          <t>星期一</t>
        </is>
      </c>
      <c r="C2194" t="inlineStr" s="4">
        <is>
          <t>其他</t>
        </is>
      </c>
      <c r="D2194" t="inlineStr" s="4">
        <is>
          <t>其他</t>
        </is>
      </c>
      <c r="E2194" s="5"/>
      <c r="F2194" s="6"/>
      <c r="G2194" s="6"/>
      <c r="H2194" s="6">
        <f>IF(AND(F2194="",G2194=""),"",G2194-F2194)</f>
      </c>
      <c r="I2194" s="4"/>
      <c r="J2194" s="5"/>
    </row>
    <row r="2195" ht="21" customHeight="1">
      <c r="A2195" s="3">
        <v>46349</v>
      </c>
      <c r="B2195" t="inlineStr" s="4">
        <is>
          <t>星期一</t>
        </is>
      </c>
      <c r="C2195" t="inlineStr" s="4">
        <is>
          <t>其他</t>
        </is>
      </c>
      <c r="D2195" t="inlineStr" s="4">
        <is>
          <t>其他</t>
        </is>
      </c>
      <c r="E2195" s="5"/>
      <c r="F2195" s="6"/>
      <c r="G2195" s="6"/>
      <c r="H2195" s="6">
        <f>IF(AND(F2195="",G2195=""),"",G2195-F2195)</f>
      </c>
      <c r="I2195" s="4"/>
      <c r="J2195" s="5"/>
    </row>
    <row r="2196" ht="21" customHeight="1">
      <c r="A2196" s="3">
        <v>46350</v>
      </c>
      <c r="B2196" t="inlineStr" s="4">
        <is>
          <t>星期二</t>
        </is>
      </c>
      <c r="C2196" t="inlineStr" s="4">
        <is>
          <t>餐饮</t>
        </is>
      </c>
      <c r="D2196" t="inlineStr" s="4">
        <is>
          <t>早餐</t>
        </is>
      </c>
      <c r="E2196" s="5"/>
      <c r="F2196" s="6"/>
      <c r="G2196" s="6"/>
      <c r="H2196" s="6">
        <f>IF(AND(F2196="",G2196=""),"",G2196-F2196)</f>
      </c>
      <c r="I2196" s="4"/>
      <c r="J2196" s="5"/>
    </row>
    <row r="2197" ht="21" customHeight="1">
      <c r="A2197" s="3">
        <v>46350</v>
      </c>
      <c r="B2197" t="inlineStr" s="4">
        <is>
          <t>星期二</t>
        </is>
      </c>
      <c r="C2197" t="inlineStr" s="4">
        <is>
          <t>餐饮</t>
        </is>
      </c>
      <c r="D2197" t="inlineStr" s="4">
        <is>
          <t>中餐</t>
        </is>
      </c>
      <c r="E2197" s="5"/>
      <c r="F2197" s="6"/>
      <c r="G2197" s="6"/>
      <c r="H2197" s="6">
        <f>IF(AND(F2197="",G2197=""),"",G2197-F2197)</f>
      </c>
      <c r="I2197" s="4"/>
      <c r="J2197" s="5"/>
    </row>
    <row r="2198" ht="21" customHeight="1">
      <c r="A2198" s="3">
        <v>46350</v>
      </c>
      <c r="B2198" t="inlineStr" s="4">
        <is>
          <t>星期二</t>
        </is>
      </c>
      <c r="C2198" t="inlineStr" s="4">
        <is>
          <t>餐饮</t>
        </is>
      </c>
      <c r="D2198" t="inlineStr" s="4">
        <is>
          <t>晚餐</t>
        </is>
      </c>
      <c r="E2198" s="5"/>
      <c r="F2198" s="6"/>
      <c r="G2198" s="6"/>
      <c r="H2198" s="6">
        <f>IF(AND(F2198="",G2198=""),"",G2198-F2198)</f>
      </c>
      <c r="I2198" s="4"/>
      <c r="J2198" s="5"/>
    </row>
    <row r="2199" ht="21" customHeight="1">
      <c r="A2199" s="3">
        <v>46350</v>
      </c>
      <c r="B2199" t="inlineStr" s="4">
        <is>
          <t>星期二</t>
        </is>
      </c>
      <c r="C2199" t="inlineStr" s="4">
        <is>
          <t>奶茶/咖啡</t>
        </is>
      </c>
      <c r="D2199" t="inlineStr" s="4">
        <is>
          <t>奶茶/咖啡</t>
        </is>
      </c>
      <c r="E2199" s="5"/>
      <c r="F2199" s="6"/>
      <c r="G2199" s="6"/>
      <c r="H2199" s="6">
        <f>IF(AND(F2199="",G2199=""),"",G2199-F2199)</f>
      </c>
      <c r="I2199" s="4"/>
      <c r="J2199" s="5"/>
    </row>
    <row r="2200" ht="21" customHeight="1">
      <c r="A2200" s="3">
        <v>46350</v>
      </c>
      <c r="B2200" t="inlineStr" s="4">
        <is>
          <t>星期二</t>
        </is>
      </c>
      <c r="C2200" t="inlineStr" s="4">
        <is>
          <t>其他</t>
        </is>
      </c>
      <c r="D2200" t="inlineStr" s="4">
        <is>
          <t>其他</t>
        </is>
      </c>
      <c r="E2200" s="5"/>
      <c r="F2200" s="6"/>
      <c r="G2200" s="6"/>
      <c r="H2200" s="6">
        <f>IF(AND(F2200="",G2200=""),"",G2200-F2200)</f>
      </c>
      <c r="I2200" s="4"/>
      <c r="J2200" s="5"/>
    </row>
    <row r="2201" ht="21" customHeight="1">
      <c r="A2201" s="3">
        <v>46350</v>
      </c>
      <c r="B2201" t="inlineStr" s="4">
        <is>
          <t>星期二</t>
        </is>
      </c>
      <c r="C2201" t="inlineStr" s="4">
        <is>
          <t>其他</t>
        </is>
      </c>
      <c r="D2201" t="inlineStr" s="4">
        <is>
          <t>其他</t>
        </is>
      </c>
      <c r="E2201" s="5"/>
      <c r="F2201" s="6"/>
      <c r="G2201" s="6"/>
      <c r="H2201" s="6">
        <f>IF(AND(F2201="",G2201=""),"",G2201-F2201)</f>
      </c>
      <c r="I2201" s="4"/>
      <c r="J2201" s="5"/>
    </row>
    <row r="2202" ht="21" customHeight="1">
      <c r="A2202" s="3">
        <v>46351</v>
      </c>
      <c r="B2202" t="inlineStr" s="4">
        <is>
          <t>星期三</t>
        </is>
      </c>
      <c r="C2202" t="inlineStr" s="4">
        <is>
          <t>餐饮</t>
        </is>
      </c>
      <c r="D2202" t="inlineStr" s="4">
        <is>
          <t>早餐</t>
        </is>
      </c>
      <c r="E2202" s="5"/>
      <c r="F2202" s="6"/>
      <c r="G2202" s="6"/>
      <c r="H2202" s="6">
        <f>IF(AND(F2202="",G2202=""),"",G2202-F2202)</f>
      </c>
      <c r="I2202" s="4"/>
      <c r="J2202" s="5"/>
    </row>
    <row r="2203" ht="21" customHeight="1">
      <c r="A2203" s="3">
        <v>46351</v>
      </c>
      <c r="B2203" t="inlineStr" s="4">
        <is>
          <t>星期三</t>
        </is>
      </c>
      <c r="C2203" t="inlineStr" s="4">
        <is>
          <t>餐饮</t>
        </is>
      </c>
      <c r="D2203" t="inlineStr" s="4">
        <is>
          <t>中餐</t>
        </is>
      </c>
      <c r="E2203" s="5"/>
      <c r="F2203" s="6"/>
      <c r="G2203" s="6"/>
      <c r="H2203" s="6">
        <f>IF(AND(F2203="",G2203=""),"",G2203-F2203)</f>
      </c>
      <c r="I2203" s="4"/>
      <c r="J2203" s="5"/>
    </row>
    <row r="2204" ht="21" customHeight="1">
      <c r="A2204" s="3">
        <v>46351</v>
      </c>
      <c r="B2204" t="inlineStr" s="4">
        <is>
          <t>星期三</t>
        </is>
      </c>
      <c r="C2204" t="inlineStr" s="4">
        <is>
          <t>餐饮</t>
        </is>
      </c>
      <c r="D2204" t="inlineStr" s="4">
        <is>
          <t>晚餐</t>
        </is>
      </c>
      <c r="E2204" s="5"/>
      <c r="F2204" s="6"/>
      <c r="G2204" s="6"/>
      <c r="H2204" s="6">
        <f>IF(AND(F2204="",G2204=""),"",G2204-F2204)</f>
      </c>
      <c r="I2204" s="4"/>
      <c r="J2204" s="5"/>
    </row>
    <row r="2205" ht="21" customHeight="1">
      <c r="A2205" s="3">
        <v>46351</v>
      </c>
      <c r="B2205" t="inlineStr" s="4">
        <is>
          <t>星期三</t>
        </is>
      </c>
      <c r="C2205" t="inlineStr" s="4">
        <is>
          <t>奶茶/咖啡</t>
        </is>
      </c>
      <c r="D2205" t="inlineStr" s="4">
        <is>
          <t>奶茶/咖啡</t>
        </is>
      </c>
      <c r="E2205" s="5"/>
      <c r="F2205" s="6"/>
      <c r="G2205" s="6"/>
      <c r="H2205" s="6">
        <f>IF(AND(F2205="",G2205=""),"",G2205-F2205)</f>
      </c>
      <c r="I2205" s="4"/>
      <c r="J2205" s="5"/>
    </row>
    <row r="2206" ht="21" customHeight="1">
      <c r="A2206" s="3">
        <v>46351</v>
      </c>
      <c r="B2206" t="inlineStr" s="4">
        <is>
          <t>星期三</t>
        </is>
      </c>
      <c r="C2206" t="inlineStr" s="4">
        <is>
          <t>其他</t>
        </is>
      </c>
      <c r="D2206" t="inlineStr" s="4">
        <is>
          <t>其他</t>
        </is>
      </c>
      <c r="E2206" s="5"/>
      <c r="F2206" s="6"/>
      <c r="G2206" s="6"/>
      <c r="H2206" s="6">
        <f>IF(AND(F2206="",G2206=""),"",G2206-F2206)</f>
      </c>
      <c r="I2206" s="4"/>
      <c r="J2206" s="5"/>
    </row>
    <row r="2207" ht="21" customHeight="1">
      <c r="A2207" s="3">
        <v>46351</v>
      </c>
      <c r="B2207" t="inlineStr" s="4">
        <is>
          <t>星期三</t>
        </is>
      </c>
      <c r="C2207" t="inlineStr" s="4">
        <is>
          <t>其他</t>
        </is>
      </c>
      <c r="D2207" t="inlineStr" s="4">
        <is>
          <t>其他</t>
        </is>
      </c>
      <c r="E2207" s="5"/>
      <c r="F2207" s="6"/>
      <c r="G2207" s="6"/>
      <c r="H2207" s="6">
        <f>IF(AND(F2207="",G2207=""),"",G2207-F2207)</f>
      </c>
      <c r="I2207" s="4"/>
      <c r="J2207" s="5"/>
    </row>
    <row r="2208" ht="23" customHeight="1">
      <c r="A2208" t="inlineStr" s="7">
        <is>
          <t>本周小计</t>
        </is>
      </c>
      <c r="B2208" s="7"/>
      <c r="C2208" s="7"/>
      <c r="D2208" s="7"/>
      <c r="E2208" s="7"/>
      <c r="F2208" s="8">
        <f>SUMIFS($F:$F,$A:$A,"&gt;="&amp;DATE(2026,11,19),$A:$A,"&lt;="&amp;DATE(2026,11,25))</f>
      </c>
      <c r="G2208" s="8">
        <f>SUMIFS($G:$G,$A:$A,"&gt;="&amp;DATE(2026,11,19),$A:$A,"&lt;="&amp;DATE(2026,11,25))</f>
      </c>
      <c r="H2208" s="8">
        <f>G2208-F2208</f>
      </c>
      <c r="I2208" s="7"/>
      <c r="J2208" s="7"/>
    </row>
    <row r="2209" ht="18" customHeight="1">
      <c r="A2209" s="9"/>
      <c r="B2209" s="9"/>
      <c r="C2209" s="9"/>
      <c r="D2209" s="9"/>
      <c r="E2209" s="9"/>
      <c r="F2209" s="9"/>
      <c r="G2209" s="9"/>
      <c r="H2209" s="9"/>
      <c r="I2209" s="9"/>
      <c r="J2209" s="9"/>
    </row>
    <row r="2210" ht="18" customHeight="1">
      <c r="A2210" s="9"/>
      <c r="B2210" s="9"/>
      <c r="C2210" s="9"/>
      <c r="D2210" s="9"/>
      <c r="E2210" s="9"/>
      <c r="F2210" s="9"/>
      <c r="G2210" s="9"/>
      <c r="H2210" s="9"/>
      <c r="I2210" s="9"/>
      <c r="J2210" s="9"/>
    </row>
    <row r="2211" ht="26" customHeight="1">
      <c r="A2211" t="inlineStr" s="2">
        <is>
          <t>2026年11月-12月｜第四周（11月26日 - 12月2日）</t>
        </is>
      </c>
      <c r="B2211" s="2"/>
      <c r="C2211" s="2"/>
      <c r="D2211" s="2"/>
      <c r="E2211" s="2"/>
      <c r="F2211" s="2"/>
      <c r="G2211" s="2"/>
      <c r="H2211" s="2"/>
      <c r="I2211" s="2"/>
      <c r="J2211" s="2"/>
    </row>
    <row r="2212" ht="22" customHeight="1">
      <c r="A2212" t="inlineStr" s="1">
        <is>
          <t>日期</t>
        </is>
      </c>
      <c r="B2212" t="inlineStr" s="1">
        <is>
          <t>星期</t>
        </is>
      </c>
      <c r="C2212" t="inlineStr" s="1">
        <is>
          <t>分类</t>
        </is>
      </c>
      <c r="D2212" t="inlineStr" s="1">
        <is>
          <t>事项</t>
        </is>
      </c>
      <c r="E2212" t="inlineStr" s="1">
        <is>
          <t>详情</t>
        </is>
      </c>
      <c r="F2212" t="inlineStr" s="1">
        <is>
          <t>支出金额</t>
        </is>
      </c>
      <c r="G2212" t="inlineStr" s="1">
        <is>
          <t>收入金额</t>
        </is>
      </c>
      <c r="H2212" t="inlineStr" s="1">
        <is>
          <t>当笔净额</t>
        </is>
      </c>
      <c r="I2212" t="inlineStr" s="1">
        <is>
          <t>支付方式</t>
        </is>
      </c>
      <c r="J2212" t="inlineStr" s="1">
        <is>
          <t>备注</t>
        </is>
      </c>
    </row>
    <row r="2213" ht="21" customHeight="1">
      <c r="A2213" s="3">
        <v>46352</v>
      </c>
      <c r="B2213" t="inlineStr" s="4">
        <is>
          <t>星期四</t>
        </is>
      </c>
      <c r="C2213" t="inlineStr" s="4">
        <is>
          <t>餐饮</t>
        </is>
      </c>
      <c r="D2213" t="inlineStr" s="4">
        <is>
          <t>早餐</t>
        </is>
      </c>
      <c r="E2213" s="5"/>
      <c r="F2213" s="6"/>
      <c r="G2213" s="6"/>
      <c r="H2213" s="6">
        <f>IF(AND(F2213="",G2213=""),"",G2213-F2213)</f>
      </c>
      <c r="I2213" s="4"/>
      <c r="J2213" s="5"/>
    </row>
    <row r="2214" ht="21" customHeight="1">
      <c r="A2214" s="3">
        <v>46352</v>
      </c>
      <c r="B2214" t="inlineStr" s="4">
        <is>
          <t>星期四</t>
        </is>
      </c>
      <c r="C2214" t="inlineStr" s="4">
        <is>
          <t>餐饮</t>
        </is>
      </c>
      <c r="D2214" t="inlineStr" s="4">
        <is>
          <t>中餐</t>
        </is>
      </c>
      <c r="E2214" s="5"/>
      <c r="F2214" s="6"/>
      <c r="G2214" s="6"/>
      <c r="H2214" s="6">
        <f>IF(AND(F2214="",G2214=""),"",G2214-F2214)</f>
      </c>
      <c r="I2214" s="4"/>
      <c r="J2214" s="5"/>
    </row>
    <row r="2215" ht="21" customHeight="1">
      <c r="A2215" s="3">
        <v>46352</v>
      </c>
      <c r="B2215" t="inlineStr" s="4">
        <is>
          <t>星期四</t>
        </is>
      </c>
      <c r="C2215" t="inlineStr" s="4">
        <is>
          <t>餐饮</t>
        </is>
      </c>
      <c r="D2215" t="inlineStr" s="4">
        <is>
          <t>晚餐</t>
        </is>
      </c>
      <c r="E2215" s="5"/>
      <c r="F2215" s="6"/>
      <c r="G2215" s="6"/>
      <c r="H2215" s="6">
        <f>IF(AND(F2215="",G2215=""),"",G2215-F2215)</f>
      </c>
      <c r="I2215" s="4"/>
      <c r="J2215" s="5"/>
    </row>
    <row r="2216" ht="21" customHeight="1">
      <c r="A2216" s="3">
        <v>46352</v>
      </c>
      <c r="B2216" t="inlineStr" s="4">
        <is>
          <t>星期四</t>
        </is>
      </c>
      <c r="C2216" t="inlineStr" s="4">
        <is>
          <t>奶茶/咖啡</t>
        </is>
      </c>
      <c r="D2216" t="inlineStr" s="4">
        <is>
          <t>奶茶/咖啡</t>
        </is>
      </c>
      <c r="E2216" s="5"/>
      <c r="F2216" s="6"/>
      <c r="G2216" s="6"/>
      <c r="H2216" s="6">
        <f>IF(AND(F2216="",G2216=""),"",G2216-F2216)</f>
      </c>
      <c r="I2216" s="4"/>
      <c r="J2216" s="5"/>
    </row>
    <row r="2217" ht="21" customHeight="1">
      <c r="A2217" s="3">
        <v>46352</v>
      </c>
      <c r="B2217" t="inlineStr" s="4">
        <is>
          <t>星期四</t>
        </is>
      </c>
      <c r="C2217" t="inlineStr" s="4">
        <is>
          <t>其他</t>
        </is>
      </c>
      <c r="D2217" t="inlineStr" s="4">
        <is>
          <t>其他</t>
        </is>
      </c>
      <c r="E2217" s="5"/>
      <c r="F2217" s="6"/>
      <c r="G2217" s="6"/>
      <c r="H2217" s="6">
        <f>IF(AND(F2217="",G2217=""),"",G2217-F2217)</f>
      </c>
      <c r="I2217" s="4"/>
      <c r="J2217" s="5"/>
    </row>
    <row r="2218" ht="21" customHeight="1">
      <c r="A2218" s="3">
        <v>46352</v>
      </c>
      <c r="B2218" t="inlineStr" s="4">
        <is>
          <t>星期四</t>
        </is>
      </c>
      <c r="C2218" t="inlineStr" s="4">
        <is>
          <t>其他</t>
        </is>
      </c>
      <c r="D2218" t="inlineStr" s="4">
        <is>
          <t>其他</t>
        </is>
      </c>
      <c r="E2218" s="5"/>
      <c r="F2218" s="6"/>
      <c r="G2218" s="6"/>
      <c r="H2218" s="6">
        <f>IF(AND(F2218="",G2218=""),"",G2218-F2218)</f>
      </c>
      <c r="I2218" s="4"/>
      <c r="J2218" s="5"/>
    </row>
    <row r="2219" ht="21" customHeight="1">
      <c r="A2219" s="3">
        <v>46353</v>
      </c>
      <c r="B2219" t="inlineStr" s="4">
        <is>
          <t>星期五</t>
        </is>
      </c>
      <c r="C2219" t="inlineStr" s="4">
        <is>
          <t>餐饮</t>
        </is>
      </c>
      <c r="D2219" t="inlineStr" s="4">
        <is>
          <t>早餐</t>
        </is>
      </c>
      <c r="E2219" s="5"/>
      <c r="F2219" s="6"/>
      <c r="G2219" s="6"/>
      <c r="H2219" s="6">
        <f>IF(AND(F2219="",G2219=""),"",G2219-F2219)</f>
      </c>
      <c r="I2219" s="4"/>
      <c r="J2219" s="5"/>
    </row>
    <row r="2220" ht="21" customHeight="1">
      <c r="A2220" s="3">
        <v>46353</v>
      </c>
      <c r="B2220" t="inlineStr" s="4">
        <is>
          <t>星期五</t>
        </is>
      </c>
      <c r="C2220" t="inlineStr" s="4">
        <is>
          <t>餐饮</t>
        </is>
      </c>
      <c r="D2220" t="inlineStr" s="4">
        <is>
          <t>中餐</t>
        </is>
      </c>
      <c r="E2220" s="5"/>
      <c r="F2220" s="6"/>
      <c r="G2220" s="6"/>
      <c r="H2220" s="6">
        <f>IF(AND(F2220="",G2220=""),"",G2220-F2220)</f>
      </c>
      <c r="I2220" s="4"/>
      <c r="J2220" s="5"/>
    </row>
    <row r="2221" ht="21" customHeight="1">
      <c r="A2221" s="3">
        <v>46353</v>
      </c>
      <c r="B2221" t="inlineStr" s="4">
        <is>
          <t>星期五</t>
        </is>
      </c>
      <c r="C2221" t="inlineStr" s="4">
        <is>
          <t>餐饮</t>
        </is>
      </c>
      <c r="D2221" t="inlineStr" s="4">
        <is>
          <t>晚餐</t>
        </is>
      </c>
      <c r="E2221" s="5"/>
      <c r="F2221" s="6"/>
      <c r="G2221" s="6"/>
      <c r="H2221" s="6">
        <f>IF(AND(F2221="",G2221=""),"",G2221-F2221)</f>
      </c>
      <c r="I2221" s="4"/>
      <c r="J2221" s="5"/>
    </row>
    <row r="2222" ht="21" customHeight="1">
      <c r="A2222" s="3">
        <v>46353</v>
      </c>
      <c r="B2222" t="inlineStr" s="4">
        <is>
          <t>星期五</t>
        </is>
      </c>
      <c r="C2222" t="inlineStr" s="4">
        <is>
          <t>奶茶/咖啡</t>
        </is>
      </c>
      <c r="D2222" t="inlineStr" s="4">
        <is>
          <t>奶茶/咖啡</t>
        </is>
      </c>
      <c r="E2222" s="5"/>
      <c r="F2222" s="6"/>
      <c r="G2222" s="6"/>
      <c r="H2222" s="6">
        <f>IF(AND(F2222="",G2222=""),"",G2222-F2222)</f>
      </c>
      <c r="I2222" s="4"/>
      <c r="J2222" s="5"/>
    </row>
    <row r="2223" ht="21" customHeight="1">
      <c r="A2223" s="3">
        <v>46353</v>
      </c>
      <c r="B2223" t="inlineStr" s="4">
        <is>
          <t>星期五</t>
        </is>
      </c>
      <c r="C2223" t="inlineStr" s="4">
        <is>
          <t>其他</t>
        </is>
      </c>
      <c r="D2223" t="inlineStr" s="4">
        <is>
          <t>其他</t>
        </is>
      </c>
      <c r="E2223" s="5"/>
      <c r="F2223" s="6"/>
      <c r="G2223" s="6"/>
      <c r="H2223" s="6">
        <f>IF(AND(F2223="",G2223=""),"",G2223-F2223)</f>
      </c>
      <c r="I2223" s="4"/>
      <c r="J2223" s="5"/>
    </row>
    <row r="2224" ht="21" customHeight="1">
      <c r="A2224" s="3">
        <v>46353</v>
      </c>
      <c r="B2224" t="inlineStr" s="4">
        <is>
          <t>星期五</t>
        </is>
      </c>
      <c r="C2224" t="inlineStr" s="4">
        <is>
          <t>其他</t>
        </is>
      </c>
      <c r="D2224" t="inlineStr" s="4">
        <is>
          <t>其他</t>
        </is>
      </c>
      <c r="E2224" s="5"/>
      <c r="F2224" s="6"/>
      <c r="G2224" s="6"/>
      <c r="H2224" s="6">
        <f>IF(AND(F2224="",G2224=""),"",G2224-F2224)</f>
      </c>
      <c r="I2224" s="4"/>
      <c r="J2224" s="5"/>
    </row>
    <row r="2225" ht="21" customHeight="1">
      <c r="A2225" s="3">
        <v>46354</v>
      </c>
      <c r="B2225" t="inlineStr" s="4">
        <is>
          <t>星期六</t>
        </is>
      </c>
      <c r="C2225" t="inlineStr" s="4">
        <is>
          <t>餐饮</t>
        </is>
      </c>
      <c r="D2225" t="inlineStr" s="4">
        <is>
          <t>早餐</t>
        </is>
      </c>
      <c r="E2225" s="5"/>
      <c r="F2225" s="6"/>
      <c r="G2225" s="6"/>
      <c r="H2225" s="6">
        <f>IF(AND(F2225="",G2225=""),"",G2225-F2225)</f>
      </c>
      <c r="I2225" s="4"/>
      <c r="J2225" s="5"/>
    </row>
    <row r="2226" ht="21" customHeight="1">
      <c r="A2226" s="3">
        <v>46354</v>
      </c>
      <c r="B2226" t="inlineStr" s="4">
        <is>
          <t>星期六</t>
        </is>
      </c>
      <c r="C2226" t="inlineStr" s="4">
        <is>
          <t>餐饮</t>
        </is>
      </c>
      <c r="D2226" t="inlineStr" s="4">
        <is>
          <t>中餐</t>
        </is>
      </c>
      <c r="E2226" s="5"/>
      <c r="F2226" s="6"/>
      <c r="G2226" s="6"/>
      <c r="H2226" s="6">
        <f>IF(AND(F2226="",G2226=""),"",G2226-F2226)</f>
      </c>
      <c r="I2226" s="4"/>
      <c r="J2226" s="5"/>
    </row>
    <row r="2227" ht="21" customHeight="1">
      <c r="A2227" s="3">
        <v>46354</v>
      </c>
      <c r="B2227" t="inlineStr" s="4">
        <is>
          <t>星期六</t>
        </is>
      </c>
      <c r="C2227" t="inlineStr" s="4">
        <is>
          <t>餐饮</t>
        </is>
      </c>
      <c r="D2227" t="inlineStr" s="4">
        <is>
          <t>晚餐</t>
        </is>
      </c>
      <c r="E2227" s="5"/>
      <c r="F2227" s="6"/>
      <c r="G2227" s="6"/>
      <c r="H2227" s="6">
        <f>IF(AND(F2227="",G2227=""),"",G2227-F2227)</f>
      </c>
      <c r="I2227" s="4"/>
      <c r="J2227" s="5"/>
    </row>
    <row r="2228" ht="21" customHeight="1">
      <c r="A2228" s="3">
        <v>46354</v>
      </c>
      <c r="B2228" t="inlineStr" s="4">
        <is>
          <t>星期六</t>
        </is>
      </c>
      <c r="C2228" t="inlineStr" s="4">
        <is>
          <t>奶茶/咖啡</t>
        </is>
      </c>
      <c r="D2228" t="inlineStr" s="4">
        <is>
          <t>奶茶/咖啡</t>
        </is>
      </c>
      <c r="E2228" s="5"/>
      <c r="F2228" s="6"/>
      <c r="G2228" s="6"/>
      <c r="H2228" s="6">
        <f>IF(AND(F2228="",G2228=""),"",G2228-F2228)</f>
      </c>
      <c r="I2228" s="4"/>
      <c r="J2228" s="5"/>
    </row>
    <row r="2229" ht="21" customHeight="1">
      <c r="A2229" s="3">
        <v>46354</v>
      </c>
      <c r="B2229" t="inlineStr" s="4">
        <is>
          <t>星期六</t>
        </is>
      </c>
      <c r="C2229" t="inlineStr" s="4">
        <is>
          <t>其他</t>
        </is>
      </c>
      <c r="D2229" t="inlineStr" s="4">
        <is>
          <t>其他</t>
        </is>
      </c>
      <c r="E2229" s="5"/>
      <c r="F2229" s="6"/>
      <c r="G2229" s="6"/>
      <c r="H2229" s="6">
        <f>IF(AND(F2229="",G2229=""),"",G2229-F2229)</f>
      </c>
      <c r="I2229" s="4"/>
      <c r="J2229" s="5"/>
    </row>
    <row r="2230" ht="21" customHeight="1">
      <c r="A2230" s="3">
        <v>46354</v>
      </c>
      <c r="B2230" t="inlineStr" s="4">
        <is>
          <t>星期六</t>
        </is>
      </c>
      <c r="C2230" t="inlineStr" s="4">
        <is>
          <t>其他</t>
        </is>
      </c>
      <c r="D2230" t="inlineStr" s="4">
        <is>
          <t>其他</t>
        </is>
      </c>
      <c r="E2230" s="5"/>
      <c r="F2230" s="6"/>
      <c r="G2230" s="6"/>
      <c r="H2230" s="6">
        <f>IF(AND(F2230="",G2230=""),"",G2230-F2230)</f>
      </c>
      <c r="I2230" s="4"/>
      <c r="J2230" s="5"/>
    </row>
    <row r="2231" ht="21" customHeight="1">
      <c r="A2231" s="3">
        <v>46355</v>
      </c>
      <c r="B2231" t="inlineStr" s="4">
        <is>
          <t>星期日</t>
        </is>
      </c>
      <c r="C2231" t="inlineStr" s="4">
        <is>
          <t>餐饮</t>
        </is>
      </c>
      <c r="D2231" t="inlineStr" s="4">
        <is>
          <t>早餐</t>
        </is>
      </c>
      <c r="E2231" s="5"/>
      <c r="F2231" s="6"/>
      <c r="G2231" s="6"/>
      <c r="H2231" s="6">
        <f>IF(AND(F2231="",G2231=""),"",G2231-F2231)</f>
      </c>
      <c r="I2231" s="4"/>
      <c r="J2231" s="5"/>
    </row>
    <row r="2232" ht="21" customHeight="1">
      <c r="A2232" s="3">
        <v>46355</v>
      </c>
      <c r="B2232" t="inlineStr" s="4">
        <is>
          <t>星期日</t>
        </is>
      </c>
      <c r="C2232" t="inlineStr" s="4">
        <is>
          <t>餐饮</t>
        </is>
      </c>
      <c r="D2232" t="inlineStr" s="4">
        <is>
          <t>中餐</t>
        </is>
      </c>
      <c r="E2232" s="5"/>
      <c r="F2232" s="6"/>
      <c r="G2232" s="6"/>
      <c r="H2232" s="6">
        <f>IF(AND(F2232="",G2232=""),"",G2232-F2232)</f>
      </c>
      <c r="I2232" s="4"/>
      <c r="J2232" s="5"/>
    </row>
    <row r="2233" ht="21" customHeight="1">
      <c r="A2233" s="3">
        <v>46355</v>
      </c>
      <c r="B2233" t="inlineStr" s="4">
        <is>
          <t>星期日</t>
        </is>
      </c>
      <c r="C2233" t="inlineStr" s="4">
        <is>
          <t>餐饮</t>
        </is>
      </c>
      <c r="D2233" t="inlineStr" s="4">
        <is>
          <t>晚餐</t>
        </is>
      </c>
      <c r="E2233" s="5"/>
      <c r="F2233" s="6"/>
      <c r="G2233" s="6"/>
      <c r="H2233" s="6">
        <f>IF(AND(F2233="",G2233=""),"",G2233-F2233)</f>
      </c>
      <c r="I2233" s="4"/>
      <c r="J2233" s="5"/>
    </row>
    <row r="2234" ht="21" customHeight="1">
      <c r="A2234" s="3">
        <v>46355</v>
      </c>
      <c r="B2234" t="inlineStr" s="4">
        <is>
          <t>星期日</t>
        </is>
      </c>
      <c r="C2234" t="inlineStr" s="4">
        <is>
          <t>奶茶/咖啡</t>
        </is>
      </c>
      <c r="D2234" t="inlineStr" s="4">
        <is>
          <t>奶茶/咖啡</t>
        </is>
      </c>
      <c r="E2234" s="5"/>
      <c r="F2234" s="6"/>
      <c r="G2234" s="6"/>
      <c r="H2234" s="6">
        <f>IF(AND(F2234="",G2234=""),"",G2234-F2234)</f>
      </c>
      <c r="I2234" s="4"/>
      <c r="J2234" s="5"/>
    </row>
    <row r="2235" ht="21" customHeight="1">
      <c r="A2235" s="3">
        <v>46355</v>
      </c>
      <c r="B2235" t="inlineStr" s="4">
        <is>
          <t>星期日</t>
        </is>
      </c>
      <c r="C2235" t="inlineStr" s="4">
        <is>
          <t>其他</t>
        </is>
      </c>
      <c r="D2235" t="inlineStr" s="4">
        <is>
          <t>其他</t>
        </is>
      </c>
      <c r="E2235" s="5"/>
      <c r="F2235" s="6"/>
      <c r="G2235" s="6"/>
      <c r="H2235" s="6">
        <f>IF(AND(F2235="",G2235=""),"",G2235-F2235)</f>
      </c>
      <c r="I2235" s="4"/>
      <c r="J2235" s="5"/>
    </row>
    <row r="2236" ht="21" customHeight="1">
      <c r="A2236" s="3">
        <v>46355</v>
      </c>
      <c r="B2236" t="inlineStr" s="4">
        <is>
          <t>星期日</t>
        </is>
      </c>
      <c r="C2236" t="inlineStr" s="4">
        <is>
          <t>其他</t>
        </is>
      </c>
      <c r="D2236" t="inlineStr" s="4">
        <is>
          <t>其他</t>
        </is>
      </c>
      <c r="E2236" s="5"/>
      <c r="F2236" s="6"/>
      <c r="G2236" s="6"/>
      <c r="H2236" s="6">
        <f>IF(AND(F2236="",G2236=""),"",G2236-F2236)</f>
      </c>
      <c r="I2236" s="4"/>
      <c r="J2236" s="5"/>
    </row>
    <row r="2237" ht="21" customHeight="1">
      <c r="A2237" s="3">
        <v>46356</v>
      </c>
      <c r="B2237" t="inlineStr" s="4">
        <is>
          <t>星期一</t>
        </is>
      </c>
      <c r="C2237" t="inlineStr" s="4">
        <is>
          <t>餐饮</t>
        </is>
      </c>
      <c r="D2237" t="inlineStr" s="4">
        <is>
          <t>早餐</t>
        </is>
      </c>
      <c r="E2237" s="5"/>
      <c r="F2237" s="6"/>
      <c r="G2237" s="6"/>
      <c r="H2237" s="6">
        <f>IF(AND(F2237="",G2237=""),"",G2237-F2237)</f>
      </c>
      <c r="I2237" s="4"/>
      <c r="J2237" s="5"/>
    </row>
    <row r="2238" ht="21" customHeight="1">
      <c r="A2238" s="3">
        <v>46356</v>
      </c>
      <c r="B2238" t="inlineStr" s="4">
        <is>
          <t>星期一</t>
        </is>
      </c>
      <c r="C2238" t="inlineStr" s="4">
        <is>
          <t>餐饮</t>
        </is>
      </c>
      <c r="D2238" t="inlineStr" s="4">
        <is>
          <t>中餐</t>
        </is>
      </c>
      <c r="E2238" s="5"/>
      <c r="F2238" s="6"/>
      <c r="G2238" s="6"/>
      <c r="H2238" s="6">
        <f>IF(AND(F2238="",G2238=""),"",G2238-F2238)</f>
      </c>
      <c r="I2238" s="4"/>
      <c r="J2238" s="5"/>
    </row>
    <row r="2239" ht="21" customHeight="1">
      <c r="A2239" s="3">
        <v>46356</v>
      </c>
      <c r="B2239" t="inlineStr" s="4">
        <is>
          <t>星期一</t>
        </is>
      </c>
      <c r="C2239" t="inlineStr" s="4">
        <is>
          <t>餐饮</t>
        </is>
      </c>
      <c r="D2239" t="inlineStr" s="4">
        <is>
          <t>晚餐</t>
        </is>
      </c>
      <c r="E2239" s="5"/>
      <c r="F2239" s="6"/>
      <c r="G2239" s="6"/>
      <c r="H2239" s="6">
        <f>IF(AND(F2239="",G2239=""),"",G2239-F2239)</f>
      </c>
      <c r="I2239" s="4"/>
      <c r="J2239" s="5"/>
    </row>
    <row r="2240" ht="21" customHeight="1">
      <c r="A2240" s="3">
        <v>46356</v>
      </c>
      <c r="B2240" t="inlineStr" s="4">
        <is>
          <t>星期一</t>
        </is>
      </c>
      <c r="C2240" t="inlineStr" s="4">
        <is>
          <t>奶茶/咖啡</t>
        </is>
      </c>
      <c r="D2240" t="inlineStr" s="4">
        <is>
          <t>奶茶/咖啡</t>
        </is>
      </c>
      <c r="E2240" s="5"/>
      <c r="F2240" s="6"/>
      <c r="G2240" s="6"/>
      <c r="H2240" s="6">
        <f>IF(AND(F2240="",G2240=""),"",G2240-F2240)</f>
      </c>
      <c r="I2240" s="4"/>
      <c r="J2240" s="5"/>
    </row>
    <row r="2241" ht="21" customHeight="1">
      <c r="A2241" s="3">
        <v>46356</v>
      </c>
      <c r="B2241" t="inlineStr" s="4">
        <is>
          <t>星期一</t>
        </is>
      </c>
      <c r="C2241" t="inlineStr" s="4">
        <is>
          <t>其他</t>
        </is>
      </c>
      <c r="D2241" t="inlineStr" s="4">
        <is>
          <t>其他</t>
        </is>
      </c>
      <c r="E2241" s="5"/>
      <c r="F2241" s="6"/>
      <c r="G2241" s="6"/>
      <c r="H2241" s="6">
        <f>IF(AND(F2241="",G2241=""),"",G2241-F2241)</f>
      </c>
      <c r="I2241" s="4"/>
      <c r="J2241" s="5"/>
    </row>
    <row r="2242" ht="21" customHeight="1">
      <c r="A2242" s="3">
        <v>46356</v>
      </c>
      <c r="B2242" t="inlineStr" s="4">
        <is>
          <t>星期一</t>
        </is>
      </c>
      <c r="C2242" t="inlineStr" s="4">
        <is>
          <t>其他</t>
        </is>
      </c>
      <c r="D2242" t="inlineStr" s="4">
        <is>
          <t>其他</t>
        </is>
      </c>
      <c r="E2242" s="5"/>
      <c r="F2242" s="6"/>
      <c r="G2242" s="6"/>
      <c r="H2242" s="6">
        <f>IF(AND(F2242="",G2242=""),"",G2242-F2242)</f>
      </c>
      <c r="I2242" s="4"/>
      <c r="J2242" s="5"/>
    </row>
    <row r="2243" ht="21" customHeight="1">
      <c r="A2243" s="3">
        <v>46357</v>
      </c>
      <c r="B2243" t="inlineStr" s="4">
        <is>
          <t>星期二</t>
        </is>
      </c>
      <c r="C2243" t="inlineStr" s="4">
        <is>
          <t>餐饮</t>
        </is>
      </c>
      <c r="D2243" t="inlineStr" s="4">
        <is>
          <t>早餐</t>
        </is>
      </c>
      <c r="E2243" s="5"/>
      <c r="F2243" s="6"/>
      <c r="G2243" s="6"/>
      <c r="H2243" s="6">
        <f>IF(AND(F2243="",G2243=""),"",G2243-F2243)</f>
      </c>
      <c r="I2243" s="4"/>
      <c r="J2243" s="5"/>
    </row>
    <row r="2244" ht="21" customHeight="1">
      <c r="A2244" s="3">
        <v>46357</v>
      </c>
      <c r="B2244" t="inlineStr" s="4">
        <is>
          <t>星期二</t>
        </is>
      </c>
      <c r="C2244" t="inlineStr" s="4">
        <is>
          <t>餐饮</t>
        </is>
      </c>
      <c r="D2244" t="inlineStr" s="4">
        <is>
          <t>中餐</t>
        </is>
      </c>
      <c r="E2244" s="5"/>
      <c r="F2244" s="6"/>
      <c r="G2244" s="6"/>
      <c r="H2244" s="6">
        <f>IF(AND(F2244="",G2244=""),"",G2244-F2244)</f>
      </c>
      <c r="I2244" s="4"/>
      <c r="J2244" s="5"/>
    </row>
    <row r="2245" ht="21" customHeight="1">
      <c r="A2245" s="3">
        <v>46357</v>
      </c>
      <c r="B2245" t="inlineStr" s="4">
        <is>
          <t>星期二</t>
        </is>
      </c>
      <c r="C2245" t="inlineStr" s="4">
        <is>
          <t>餐饮</t>
        </is>
      </c>
      <c r="D2245" t="inlineStr" s="4">
        <is>
          <t>晚餐</t>
        </is>
      </c>
      <c r="E2245" s="5"/>
      <c r="F2245" s="6"/>
      <c r="G2245" s="6"/>
      <c r="H2245" s="6">
        <f>IF(AND(F2245="",G2245=""),"",G2245-F2245)</f>
      </c>
      <c r="I2245" s="4"/>
      <c r="J2245" s="5"/>
    </row>
    <row r="2246" ht="21" customHeight="1">
      <c r="A2246" s="3">
        <v>46357</v>
      </c>
      <c r="B2246" t="inlineStr" s="4">
        <is>
          <t>星期二</t>
        </is>
      </c>
      <c r="C2246" t="inlineStr" s="4">
        <is>
          <t>奶茶/咖啡</t>
        </is>
      </c>
      <c r="D2246" t="inlineStr" s="4">
        <is>
          <t>奶茶/咖啡</t>
        </is>
      </c>
      <c r="E2246" s="5"/>
      <c r="F2246" s="6"/>
      <c r="G2246" s="6"/>
      <c r="H2246" s="6">
        <f>IF(AND(F2246="",G2246=""),"",G2246-F2246)</f>
      </c>
      <c r="I2246" s="4"/>
      <c r="J2246" s="5"/>
    </row>
    <row r="2247" ht="21" customHeight="1">
      <c r="A2247" s="3">
        <v>46357</v>
      </c>
      <c r="B2247" t="inlineStr" s="4">
        <is>
          <t>星期二</t>
        </is>
      </c>
      <c r="C2247" t="inlineStr" s="4">
        <is>
          <t>其他</t>
        </is>
      </c>
      <c r="D2247" t="inlineStr" s="4">
        <is>
          <t>其他</t>
        </is>
      </c>
      <c r="E2247" s="5"/>
      <c r="F2247" s="6"/>
      <c r="G2247" s="6"/>
      <c r="H2247" s="6">
        <f>IF(AND(F2247="",G2247=""),"",G2247-F2247)</f>
      </c>
      <c r="I2247" s="4"/>
      <c r="J2247" s="5"/>
    </row>
    <row r="2248" ht="21" customHeight="1">
      <c r="A2248" s="3">
        <v>46357</v>
      </c>
      <c r="B2248" t="inlineStr" s="4">
        <is>
          <t>星期二</t>
        </is>
      </c>
      <c r="C2248" t="inlineStr" s="4">
        <is>
          <t>其他</t>
        </is>
      </c>
      <c r="D2248" t="inlineStr" s="4">
        <is>
          <t>其他</t>
        </is>
      </c>
      <c r="E2248" s="5"/>
      <c r="F2248" s="6"/>
      <c r="G2248" s="6"/>
      <c r="H2248" s="6">
        <f>IF(AND(F2248="",G2248=""),"",G2248-F2248)</f>
      </c>
      <c r="I2248" s="4"/>
      <c r="J2248" s="5"/>
    </row>
    <row r="2249" ht="21" customHeight="1">
      <c r="A2249" s="3">
        <v>46358</v>
      </c>
      <c r="B2249" t="inlineStr" s="4">
        <is>
          <t>星期三</t>
        </is>
      </c>
      <c r="C2249" t="inlineStr" s="4">
        <is>
          <t>餐饮</t>
        </is>
      </c>
      <c r="D2249" t="inlineStr" s="4">
        <is>
          <t>早餐</t>
        </is>
      </c>
      <c r="E2249" s="5"/>
      <c r="F2249" s="6"/>
      <c r="G2249" s="6"/>
      <c r="H2249" s="6">
        <f>IF(AND(F2249="",G2249=""),"",G2249-F2249)</f>
      </c>
      <c r="I2249" s="4"/>
      <c r="J2249" s="5"/>
    </row>
    <row r="2250" ht="21" customHeight="1">
      <c r="A2250" s="3">
        <v>46358</v>
      </c>
      <c r="B2250" t="inlineStr" s="4">
        <is>
          <t>星期三</t>
        </is>
      </c>
      <c r="C2250" t="inlineStr" s="4">
        <is>
          <t>餐饮</t>
        </is>
      </c>
      <c r="D2250" t="inlineStr" s="4">
        <is>
          <t>中餐</t>
        </is>
      </c>
      <c r="E2250" s="5"/>
      <c r="F2250" s="6"/>
      <c r="G2250" s="6"/>
      <c r="H2250" s="6">
        <f>IF(AND(F2250="",G2250=""),"",G2250-F2250)</f>
      </c>
      <c r="I2250" s="4"/>
      <c r="J2250" s="5"/>
    </row>
    <row r="2251" ht="21" customHeight="1">
      <c r="A2251" s="3">
        <v>46358</v>
      </c>
      <c r="B2251" t="inlineStr" s="4">
        <is>
          <t>星期三</t>
        </is>
      </c>
      <c r="C2251" t="inlineStr" s="4">
        <is>
          <t>餐饮</t>
        </is>
      </c>
      <c r="D2251" t="inlineStr" s="4">
        <is>
          <t>晚餐</t>
        </is>
      </c>
      <c r="E2251" s="5"/>
      <c r="F2251" s="6"/>
      <c r="G2251" s="6"/>
      <c r="H2251" s="6">
        <f>IF(AND(F2251="",G2251=""),"",G2251-F2251)</f>
      </c>
      <c r="I2251" s="4"/>
      <c r="J2251" s="5"/>
    </row>
    <row r="2252" ht="21" customHeight="1">
      <c r="A2252" s="3">
        <v>46358</v>
      </c>
      <c r="B2252" t="inlineStr" s="4">
        <is>
          <t>星期三</t>
        </is>
      </c>
      <c r="C2252" t="inlineStr" s="4">
        <is>
          <t>奶茶/咖啡</t>
        </is>
      </c>
      <c r="D2252" t="inlineStr" s="4">
        <is>
          <t>奶茶/咖啡</t>
        </is>
      </c>
      <c r="E2252" s="5"/>
      <c r="F2252" s="6"/>
      <c r="G2252" s="6"/>
      <c r="H2252" s="6">
        <f>IF(AND(F2252="",G2252=""),"",G2252-F2252)</f>
      </c>
      <c r="I2252" s="4"/>
      <c r="J2252" s="5"/>
    </row>
    <row r="2253" ht="21" customHeight="1">
      <c r="A2253" s="3">
        <v>46358</v>
      </c>
      <c r="B2253" t="inlineStr" s="4">
        <is>
          <t>星期三</t>
        </is>
      </c>
      <c r="C2253" t="inlineStr" s="4">
        <is>
          <t>其他</t>
        </is>
      </c>
      <c r="D2253" t="inlineStr" s="4">
        <is>
          <t>其他</t>
        </is>
      </c>
      <c r="E2253" s="5"/>
      <c r="F2253" s="6"/>
      <c r="G2253" s="6"/>
      <c r="H2253" s="6">
        <f>IF(AND(F2253="",G2253=""),"",G2253-F2253)</f>
      </c>
      <c r="I2253" s="4"/>
      <c r="J2253" s="5"/>
    </row>
    <row r="2254" ht="21" customHeight="1">
      <c r="A2254" s="3">
        <v>46358</v>
      </c>
      <c r="B2254" t="inlineStr" s="4">
        <is>
          <t>星期三</t>
        </is>
      </c>
      <c r="C2254" t="inlineStr" s="4">
        <is>
          <t>其他</t>
        </is>
      </c>
      <c r="D2254" t="inlineStr" s="4">
        <is>
          <t>其他</t>
        </is>
      </c>
      <c r="E2254" s="5"/>
      <c r="F2254" s="6"/>
      <c r="G2254" s="6"/>
      <c r="H2254" s="6">
        <f>IF(AND(F2254="",G2254=""),"",G2254-F2254)</f>
      </c>
      <c r="I2254" s="4"/>
      <c r="J2254" s="5"/>
    </row>
    <row r="2255" ht="23" customHeight="1">
      <c r="A2255" t="inlineStr" s="7">
        <is>
          <t>本周小计</t>
        </is>
      </c>
      <c r="B2255" s="7"/>
      <c r="C2255" s="7"/>
      <c r="D2255" s="7"/>
      <c r="E2255" s="7"/>
      <c r="F2255" s="8">
        <f>SUMIFS($F:$F,$A:$A,"&gt;="&amp;DATE(2026,11,26),$A:$A,"&lt;="&amp;DATE(2026,12,2))</f>
      </c>
      <c r="G2255" s="8">
        <f>SUMIFS($G:$G,$A:$A,"&gt;="&amp;DATE(2026,11,26),$A:$A,"&lt;="&amp;DATE(2026,12,2))</f>
      </c>
      <c r="H2255" s="8">
        <f>G2255-F2255</f>
      </c>
      <c r="I2255" s="7"/>
      <c r="J2255" s="7"/>
    </row>
    <row r="2256" ht="18" customHeight="1">
      <c r="A2256" s="9"/>
      <c r="B2256" s="9"/>
      <c r="C2256" s="9"/>
      <c r="D2256" s="9"/>
      <c r="E2256" s="9"/>
      <c r="F2256" s="9"/>
      <c r="G2256" s="9"/>
      <c r="H2256" s="9"/>
      <c r="I2256" s="9"/>
      <c r="J2256" s="9"/>
    </row>
    <row r="2257" ht="18" customHeight="1">
      <c r="A2257" s="9"/>
      <c r="B2257" s="9"/>
      <c r="C2257" s="9"/>
      <c r="D2257" s="9"/>
      <c r="E2257" s="9"/>
      <c r="F2257" s="9"/>
      <c r="G2257" s="9"/>
      <c r="H2257" s="9"/>
      <c r="I2257" s="9"/>
      <c r="J2257" s="9"/>
    </row>
    <row r="2258" ht="26" customHeight="1">
      <c r="A2258" t="inlineStr" s="2">
        <is>
          <t>2026年12月｜第一周（12月3日 - 12月9日）</t>
        </is>
      </c>
      <c r="B2258" s="2"/>
      <c r="C2258" s="2"/>
      <c r="D2258" s="2"/>
      <c r="E2258" s="2"/>
      <c r="F2258" s="2"/>
      <c r="G2258" s="2"/>
      <c r="H2258" s="2"/>
      <c r="I2258" s="2"/>
      <c r="J2258" s="2"/>
    </row>
    <row r="2259" ht="22" customHeight="1">
      <c r="A2259" t="inlineStr" s="1">
        <is>
          <t>日期</t>
        </is>
      </c>
      <c r="B2259" t="inlineStr" s="1">
        <is>
          <t>星期</t>
        </is>
      </c>
      <c r="C2259" t="inlineStr" s="1">
        <is>
          <t>分类</t>
        </is>
      </c>
      <c r="D2259" t="inlineStr" s="1">
        <is>
          <t>事项</t>
        </is>
      </c>
      <c r="E2259" t="inlineStr" s="1">
        <is>
          <t>详情</t>
        </is>
      </c>
      <c r="F2259" t="inlineStr" s="1">
        <is>
          <t>支出金额</t>
        </is>
      </c>
      <c r="G2259" t="inlineStr" s="1">
        <is>
          <t>收入金额</t>
        </is>
      </c>
      <c r="H2259" t="inlineStr" s="1">
        <is>
          <t>当笔净额</t>
        </is>
      </c>
      <c r="I2259" t="inlineStr" s="1">
        <is>
          <t>支付方式</t>
        </is>
      </c>
      <c r="J2259" t="inlineStr" s="1">
        <is>
          <t>备注</t>
        </is>
      </c>
    </row>
    <row r="2260" ht="21" customHeight="1">
      <c r="A2260" s="3">
        <v>46359</v>
      </c>
      <c r="B2260" t="inlineStr" s="4">
        <is>
          <t>星期四</t>
        </is>
      </c>
      <c r="C2260" t="inlineStr" s="4">
        <is>
          <t>餐饮</t>
        </is>
      </c>
      <c r="D2260" t="inlineStr" s="4">
        <is>
          <t>早餐</t>
        </is>
      </c>
      <c r="E2260" s="5"/>
      <c r="F2260" s="6"/>
      <c r="G2260" s="6"/>
      <c r="H2260" s="6">
        <f>IF(AND(F2260="",G2260=""),"",G2260-F2260)</f>
      </c>
      <c r="I2260" s="4"/>
      <c r="J2260" s="5"/>
    </row>
    <row r="2261" ht="21" customHeight="1">
      <c r="A2261" s="3">
        <v>46359</v>
      </c>
      <c r="B2261" t="inlineStr" s="4">
        <is>
          <t>星期四</t>
        </is>
      </c>
      <c r="C2261" t="inlineStr" s="4">
        <is>
          <t>餐饮</t>
        </is>
      </c>
      <c r="D2261" t="inlineStr" s="4">
        <is>
          <t>中餐</t>
        </is>
      </c>
      <c r="E2261" s="5"/>
      <c r="F2261" s="6"/>
      <c r="G2261" s="6"/>
      <c r="H2261" s="6">
        <f>IF(AND(F2261="",G2261=""),"",G2261-F2261)</f>
      </c>
      <c r="I2261" s="4"/>
      <c r="J2261" s="5"/>
    </row>
    <row r="2262" ht="21" customHeight="1">
      <c r="A2262" s="3">
        <v>46359</v>
      </c>
      <c r="B2262" t="inlineStr" s="4">
        <is>
          <t>星期四</t>
        </is>
      </c>
      <c r="C2262" t="inlineStr" s="4">
        <is>
          <t>餐饮</t>
        </is>
      </c>
      <c r="D2262" t="inlineStr" s="4">
        <is>
          <t>晚餐</t>
        </is>
      </c>
      <c r="E2262" s="5"/>
      <c r="F2262" s="6"/>
      <c r="G2262" s="6"/>
      <c r="H2262" s="6">
        <f>IF(AND(F2262="",G2262=""),"",G2262-F2262)</f>
      </c>
      <c r="I2262" s="4"/>
      <c r="J2262" s="5"/>
    </row>
    <row r="2263" ht="21" customHeight="1">
      <c r="A2263" s="3">
        <v>46359</v>
      </c>
      <c r="B2263" t="inlineStr" s="4">
        <is>
          <t>星期四</t>
        </is>
      </c>
      <c r="C2263" t="inlineStr" s="4">
        <is>
          <t>奶茶/咖啡</t>
        </is>
      </c>
      <c r="D2263" t="inlineStr" s="4">
        <is>
          <t>奶茶/咖啡</t>
        </is>
      </c>
      <c r="E2263" s="5"/>
      <c r="F2263" s="6"/>
      <c r="G2263" s="6"/>
      <c r="H2263" s="6">
        <f>IF(AND(F2263="",G2263=""),"",G2263-F2263)</f>
      </c>
      <c r="I2263" s="4"/>
      <c r="J2263" s="5"/>
    </row>
    <row r="2264" ht="21" customHeight="1">
      <c r="A2264" s="3">
        <v>46359</v>
      </c>
      <c r="B2264" t="inlineStr" s="4">
        <is>
          <t>星期四</t>
        </is>
      </c>
      <c r="C2264" t="inlineStr" s="4">
        <is>
          <t>其他</t>
        </is>
      </c>
      <c r="D2264" t="inlineStr" s="4">
        <is>
          <t>其他</t>
        </is>
      </c>
      <c r="E2264" s="5"/>
      <c r="F2264" s="6"/>
      <c r="G2264" s="6"/>
      <c r="H2264" s="6">
        <f>IF(AND(F2264="",G2264=""),"",G2264-F2264)</f>
      </c>
      <c r="I2264" s="4"/>
      <c r="J2264" s="5"/>
    </row>
    <row r="2265" ht="21" customHeight="1">
      <c r="A2265" s="3">
        <v>46359</v>
      </c>
      <c r="B2265" t="inlineStr" s="4">
        <is>
          <t>星期四</t>
        </is>
      </c>
      <c r="C2265" t="inlineStr" s="4">
        <is>
          <t>其他</t>
        </is>
      </c>
      <c r="D2265" t="inlineStr" s="4">
        <is>
          <t>其他</t>
        </is>
      </c>
      <c r="E2265" s="5"/>
      <c r="F2265" s="6"/>
      <c r="G2265" s="6"/>
      <c r="H2265" s="6">
        <f>IF(AND(F2265="",G2265=""),"",G2265-F2265)</f>
      </c>
      <c r="I2265" s="4"/>
      <c r="J2265" s="5"/>
    </row>
    <row r="2266" ht="21" customHeight="1">
      <c r="A2266" s="3">
        <v>46360</v>
      </c>
      <c r="B2266" t="inlineStr" s="4">
        <is>
          <t>星期五</t>
        </is>
      </c>
      <c r="C2266" t="inlineStr" s="4">
        <is>
          <t>餐饮</t>
        </is>
      </c>
      <c r="D2266" t="inlineStr" s="4">
        <is>
          <t>早餐</t>
        </is>
      </c>
      <c r="E2266" s="5"/>
      <c r="F2266" s="6"/>
      <c r="G2266" s="6"/>
      <c r="H2266" s="6">
        <f>IF(AND(F2266="",G2266=""),"",G2266-F2266)</f>
      </c>
      <c r="I2266" s="4"/>
      <c r="J2266" s="5"/>
    </row>
    <row r="2267" ht="21" customHeight="1">
      <c r="A2267" s="3">
        <v>46360</v>
      </c>
      <c r="B2267" t="inlineStr" s="4">
        <is>
          <t>星期五</t>
        </is>
      </c>
      <c r="C2267" t="inlineStr" s="4">
        <is>
          <t>餐饮</t>
        </is>
      </c>
      <c r="D2267" t="inlineStr" s="4">
        <is>
          <t>中餐</t>
        </is>
      </c>
      <c r="E2267" s="5"/>
      <c r="F2267" s="6"/>
      <c r="G2267" s="6"/>
      <c r="H2267" s="6">
        <f>IF(AND(F2267="",G2267=""),"",G2267-F2267)</f>
      </c>
      <c r="I2267" s="4"/>
      <c r="J2267" s="5"/>
    </row>
    <row r="2268" ht="21" customHeight="1">
      <c r="A2268" s="3">
        <v>46360</v>
      </c>
      <c r="B2268" t="inlineStr" s="4">
        <is>
          <t>星期五</t>
        </is>
      </c>
      <c r="C2268" t="inlineStr" s="4">
        <is>
          <t>餐饮</t>
        </is>
      </c>
      <c r="D2268" t="inlineStr" s="4">
        <is>
          <t>晚餐</t>
        </is>
      </c>
      <c r="E2268" s="5"/>
      <c r="F2268" s="6"/>
      <c r="G2268" s="6"/>
      <c r="H2268" s="6">
        <f>IF(AND(F2268="",G2268=""),"",G2268-F2268)</f>
      </c>
      <c r="I2268" s="4"/>
      <c r="J2268" s="5"/>
    </row>
    <row r="2269" ht="21" customHeight="1">
      <c r="A2269" s="3">
        <v>46360</v>
      </c>
      <c r="B2269" t="inlineStr" s="4">
        <is>
          <t>星期五</t>
        </is>
      </c>
      <c r="C2269" t="inlineStr" s="4">
        <is>
          <t>奶茶/咖啡</t>
        </is>
      </c>
      <c r="D2269" t="inlineStr" s="4">
        <is>
          <t>奶茶/咖啡</t>
        </is>
      </c>
      <c r="E2269" s="5"/>
      <c r="F2269" s="6"/>
      <c r="G2269" s="6"/>
      <c r="H2269" s="6">
        <f>IF(AND(F2269="",G2269=""),"",G2269-F2269)</f>
      </c>
      <c r="I2269" s="4"/>
      <c r="J2269" s="5"/>
    </row>
    <row r="2270" ht="21" customHeight="1">
      <c r="A2270" s="3">
        <v>46360</v>
      </c>
      <c r="B2270" t="inlineStr" s="4">
        <is>
          <t>星期五</t>
        </is>
      </c>
      <c r="C2270" t="inlineStr" s="4">
        <is>
          <t>其他</t>
        </is>
      </c>
      <c r="D2270" t="inlineStr" s="4">
        <is>
          <t>其他</t>
        </is>
      </c>
      <c r="E2270" s="5"/>
      <c r="F2270" s="6"/>
      <c r="G2270" s="6"/>
      <c r="H2270" s="6">
        <f>IF(AND(F2270="",G2270=""),"",G2270-F2270)</f>
      </c>
      <c r="I2270" s="4"/>
      <c r="J2270" s="5"/>
    </row>
    <row r="2271" ht="21" customHeight="1">
      <c r="A2271" s="3">
        <v>46360</v>
      </c>
      <c r="B2271" t="inlineStr" s="4">
        <is>
          <t>星期五</t>
        </is>
      </c>
      <c r="C2271" t="inlineStr" s="4">
        <is>
          <t>其他</t>
        </is>
      </c>
      <c r="D2271" t="inlineStr" s="4">
        <is>
          <t>其他</t>
        </is>
      </c>
      <c r="E2271" s="5"/>
      <c r="F2271" s="6"/>
      <c r="G2271" s="6"/>
      <c r="H2271" s="6">
        <f>IF(AND(F2271="",G2271=""),"",G2271-F2271)</f>
      </c>
      <c r="I2271" s="4"/>
      <c r="J2271" s="5"/>
    </row>
    <row r="2272" ht="21" customHeight="1">
      <c r="A2272" s="3">
        <v>46361</v>
      </c>
      <c r="B2272" t="inlineStr" s="4">
        <is>
          <t>星期六</t>
        </is>
      </c>
      <c r="C2272" t="inlineStr" s="4">
        <is>
          <t>餐饮</t>
        </is>
      </c>
      <c r="D2272" t="inlineStr" s="4">
        <is>
          <t>早餐</t>
        </is>
      </c>
      <c r="E2272" s="5"/>
      <c r="F2272" s="6"/>
      <c r="G2272" s="6"/>
      <c r="H2272" s="6">
        <f>IF(AND(F2272="",G2272=""),"",G2272-F2272)</f>
      </c>
      <c r="I2272" s="4"/>
      <c r="J2272" s="5"/>
    </row>
    <row r="2273" ht="21" customHeight="1">
      <c r="A2273" s="3">
        <v>46361</v>
      </c>
      <c r="B2273" t="inlineStr" s="4">
        <is>
          <t>星期六</t>
        </is>
      </c>
      <c r="C2273" t="inlineStr" s="4">
        <is>
          <t>餐饮</t>
        </is>
      </c>
      <c r="D2273" t="inlineStr" s="4">
        <is>
          <t>中餐</t>
        </is>
      </c>
      <c r="E2273" s="5"/>
      <c r="F2273" s="6"/>
      <c r="G2273" s="6"/>
      <c r="H2273" s="6">
        <f>IF(AND(F2273="",G2273=""),"",G2273-F2273)</f>
      </c>
      <c r="I2273" s="4"/>
      <c r="J2273" s="5"/>
    </row>
    <row r="2274" ht="21" customHeight="1">
      <c r="A2274" s="3">
        <v>46361</v>
      </c>
      <c r="B2274" t="inlineStr" s="4">
        <is>
          <t>星期六</t>
        </is>
      </c>
      <c r="C2274" t="inlineStr" s="4">
        <is>
          <t>餐饮</t>
        </is>
      </c>
      <c r="D2274" t="inlineStr" s="4">
        <is>
          <t>晚餐</t>
        </is>
      </c>
      <c r="E2274" s="5"/>
      <c r="F2274" s="6"/>
      <c r="G2274" s="6"/>
      <c r="H2274" s="6">
        <f>IF(AND(F2274="",G2274=""),"",G2274-F2274)</f>
      </c>
      <c r="I2274" s="4"/>
      <c r="J2274" s="5"/>
    </row>
    <row r="2275" ht="21" customHeight="1">
      <c r="A2275" s="3">
        <v>46361</v>
      </c>
      <c r="B2275" t="inlineStr" s="4">
        <is>
          <t>星期六</t>
        </is>
      </c>
      <c r="C2275" t="inlineStr" s="4">
        <is>
          <t>奶茶/咖啡</t>
        </is>
      </c>
      <c r="D2275" t="inlineStr" s="4">
        <is>
          <t>奶茶/咖啡</t>
        </is>
      </c>
      <c r="E2275" s="5"/>
      <c r="F2275" s="6"/>
      <c r="G2275" s="6"/>
      <c r="H2275" s="6">
        <f>IF(AND(F2275="",G2275=""),"",G2275-F2275)</f>
      </c>
      <c r="I2275" s="4"/>
      <c r="J2275" s="5"/>
    </row>
    <row r="2276" ht="21" customHeight="1">
      <c r="A2276" s="3">
        <v>46361</v>
      </c>
      <c r="B2276" t="inlineStr" s="4">
        <is>
          <t>星期六</t>
        </is>
      </c>
      <c r="C2276" t="inlineStr" s="4">
        <is>
          <t>其他</t>
        </is>
      </c>
      <c r="D2276" t="inlineStr" s="4">
        <is>
          <t>其他</t>
        </is>
      </c>
      <c r="E2276" s="5"/>
      <c r="F2276" s="6"/>
      <c r="G2276" s="6"/>
      <c r="H2276" s="6">
        <f>IF(AND(F2276="",G2276=""),"",G2276-F2276)</f>
      </c>
      <c r="I2276" s="4"/>
      <c r="J2276" s="5"/>
    </row>
    <row r="2277" ht="21" customHeight="1">
      <c r="A2277" s="3">
        <v>46361</v>
      </c>
      <c r="B2277" t="inlineStr" s="4">
        <is>
          <t>星期六</t>
        </is>
      </c>
      <c r="C2277" t="inlineStr" s="4">
        <is>
          <t>其他</t>
        </is>
      </c>
      <c r="D2277" t="inlineStr" s="4">
        <is>
          <t>其他</t>
        </is>
      </c>
      <c r="E2277" s="5"/>
      <c r="F2277" s="6"/>
      <c r="G2277" s="6"/>
      <c r="H2277" s="6">
        <f>IF(AND(F2277="",G2277=""),"",G2277-F2277)</f>
      </c>
      <c r="I2277" s="4"/>
      <c r="J2277" s="5"/>
    </row>
    <row r="2278" ht="21" customHeight="1">
      <c r="A2278" s="3">
        <v>46362</v>
      </c>
      <c r="B2278" t="inlineStr" s="4">
        <is>
          <t>星期日</t>
        </is>
      </c>
      <c r="C2278" t="inlineStr" s="4">
        <is>
          <t>餐饮</t>
        </is>
      </c>
      <c r="D2278" t="inlineStr" s="4">
        <is>
          <t>早餐</t>
        </is>
      </c>
      <c r="E2278" s="5"/>
      <c r="F2278" s="6"/>
      <c r="G2278" s="6"/>
      <c r="H2278" s="6">
        <f>IF(AND(F2278="",G2278=""),"",G2278-F2278)</f>
      </c>
      <c r="I2278" s="4"/>
      <c r="J2278" s="5"/>
    </row>
    <row r="2279" ht="21" customHeight="1">
      <c r="A2279" s="3">
        <v>46362</v>
      </c>
      <c r="B2279" t="inlineStr" s="4">
        <is>
          <t>星期日</t>
        </is>
      </c>
      <c r="C2279" t="inlineStr" s="4">
        <is>
          <t>餐饮</t>
        </is>
      </c>
      <c r="D2279" t="inlineStr" s="4">
        <is>
          <t>中餐</t>
        </is>
      </c>
      <c r="E2279" s="5"/>
      <c r="F2279" s="6"/>
      <c r="G2279" s="6"/>
      <c r="H2279" s="6">
        <f>IF(AND(F2279="",G2279=""),"",G2279-F2279)</f>
      </c>
      <c r="I2279" s="4"/>
      <c r="J2279" s="5"/>
    </row>
    <row r="2280" ht="21" customHeight="1">
      <c r="A2280" s="3">
        <v>46362</v>
      </c>
      <c r="B2280" t="inlineStr" s="4">
        <is>
          <t>星期日</t>
        </is>
      </c>
      <c r="C2280" t="inlineStr" s="4">
        <is>
          <t>餐饮</t>
        </is>
      </c>
      <c r="D2280" t="inlineStr" s="4">
        <is>
          <t>晚餐</t>
        </is>
      </c>
      <c r="E2280" s="5"/>
      <c r="F2280" s="6"/>
      <c r="G2280" s="6"/>
      <c r="H2280" s="6">
        <f>IF(AND(F2280="",G2280=""),"",G2280-F2280)</f>
      </c>
      <c r="I2280" s="4"/>
      <c r="J2280" s="5"/>
    </row>
    <row r="2281" ht="21" customHeight="1">
      <c r="A2281" s="3">
        <v>46362</v>
      </c>
      <c r="B2281" t="inlineStr" s="4">
        <is>
          <t>星期日</t>
        </is>
      </c>
      <c r="C2281" t="inlineStr" s="4">
        <is>
          <t>奶茶/咖啡</t>
        </is>
      </c>
      <c r="D2281" t="inlineStr" s="4">
        <is>
          <t>奶茶/咖啡</t>
        </is>
      </c>
      <c r="E2281" s="5"/>
      <c r="F2281" s="6"/>
      <c r="G2281" s="6"/>
      <c r="H2281" s="6">
        <f>IF(AND(F2281="",G2281=""),"",G2281-F2281)</f>
      </c>
      <c r="I2281" s="4"/>
      <c r="J2281" s="5"/>
    </row>
    <row r="2282" ht="21" customHeight="1">
      <c r="A2282" s="3">
        <v>46362</v>
      </c>
      <c r="B2282" t="inlineStr" s="4">
        <is>
          <t>星期日</t>
        </is>
      </c>
      <c r="C2282" t="inlineStr" s="4">
        <is>
          <t>其他</t>
        </is>
      </c>
      <c r="D2282" t="inlineStr" s="4">
        <is>
          <t>其他</t>
        </is>
      </c>
      <c r="E2282" s="5"/>
      <c r="F2282" s="6"/>
      <c r="G2282" s="6"/>
      <c r="H2282" s="6">
        <f>IF(AND(F2282="",G2282=""),"",G2282-F2282)</f>
      </c>
      <c r="I2282" s="4"/>
      <c r="J2282" s="5"/>
    </row>
    <row r="2283" ht="21" customHeight="1">
      <c r="A2283" s="3">
        <v>46362</v>
      </c>
      <c r="B2283" t="inlineStr" s="4">
        <is>
          <t>星期日</t>
        </is>
      </c>
      <c r="C2283" t="inlineStr" s="4">
        <is>
          <t>其他</t>
        </is>
      </c>
      <c r="D2283" t="inlineStr" s="4">
        <is>
          <t>其他</t>
        </is>
      </c>
      <c r="E2283" s="5"/>
      <c r="F2283" s="6"/>
      <c r="G2283" s="6"/>
      <c r="H2283" s="6">
        <f>IF(AND(F2283="",G2283=""),"",G2283-F2283)</f>
      </c>
      <c r="I2283" s="4"/>
      <c r="J2283" s="5"/>
    </row>
    <row r="2284" ht="21" customHeight="1">
      <c r="A2284" s="3">
        <v>46363</v>
      </c>
      <c r="B2284" t="inlineStr" s="4">
        <is>
          <t>星期一</t>
        </is>
      </c>
      <c r="C2284" t="inlineStr" s="4">
        <is>
          <t>餐饮</t>
        </is>
      </c>
      <c r="D2284" t="inlineStr" s="4">
        <is>
          <t>早餐</t>
        </is>
      </c>
      <c r="E2284" s="5"/>
      <c r="F2284" s="6"/>
      <c r="G2284" s="6"/>
      <c r="H2284" s="6">
        <f>IF(AND(F2284="",G2284=""),"",G2284-F2284)</f>
      </c>
      <c r="I2284" s="4"/>
      <c r="J2284" s="5"/>
    </row>
    <row r="2285" ht="21" customHeight="1">
      <c r="A2285" s="3">
        <v>46363</v>
      </c>
      <c r="B2285" t="inlineStr" s="4">
        <is>
          <t>星期一</t>
        </is>
      </c>
      <c r="C2285" t="inlineStr" s="4">
        <is>
          <t>餐饮</t>
        </is>
      </c>
      <c r="D2285" t="inlineStr" s="4">
        <is>
          <t>中餐</t>
        </is>
      </c>
      <c r="E2285" s="5"/>
      <c r="F2285" s="6"/>
      <c r="G2285" s="6"/>
      <c r="H2285" s="6">
        <f>IF(AND(F2285="",G2285=""),"",G2285-F2285)</f>
      </c>
      <c r="I2285" s="4"/>
      <c r="J2285" s="5"/>
    </row>
    <row r="2286" ht="21" customHeight="1">
      <c r="A2286" s="3">
        <v>46363</v>
      </c>
      <c r="B2286" t="inlineStr" s="4">
        <is>
          <t>星期一</t>
        </is>
      </c>
      <c r="C2286" t="inlineStr" s="4">
        <is>
          <t>餐饮</t>
        </is>
      </c>
      <c r="D2286" t="inlineStr" s="4">
        <is>
          <t>晚餐</t>
        </is>
      </c>
      <c r="E2286" s="5"/>
      <c r="F2286" s="6"/>
      <c r="G2286" s="6"/>
      <c r="H2286" s="6">
        <f>IF(AND(F2286="",G2286=""),"",G2286-F2286)</f>
      </c>
      <c r="I2286" s="4"/>
      <c r="J2286" s="5"/>
    </row>
    <row r="2287" ht="21" customHeight="1">
      <c r="A2287" s="3">
        <v>46363</v>
      </c>
      <c r="B2287" t="inlineStr" s="4">
        <is>
          <t>星期一</t>
        </is>
      </c>
      <c r="C2287" t="inlineStr" s="4">
        <is>
          <t>奶茶/咖啡</t>
        </is>
      </c>
      <c r="D2287" t="inlineStr" s="4">
        <is>
          <t>奶茶/咖啡</t>
        </is>
      </c>
      <c r="E2287" s="5"/>
      <c r="F2287" s="6"/>
      <c r="G2287" s="6"/>
      <c r="H2287" s="6">
        <f>IF(AND(F2287="",G2287=""),"",G2287-F2287)</f>
      </c>
      <c r="I2287" s="4"/>
      <c r="J2287" s="5"/>
    </row>
    <row r="2288" ht="21" customHeight="1">
      <c r="A2288" s="3">
        <v>46363</v>
      </c>
      <c r="B2288" t="inlineStr" s="4">
        <is>
          <t>星期一</t>
        </is>
      </c>
      <c r="C2288" t="inlineStr" s="4">
        <is>
          <t>其他</t>
        </is>
      </c>
      <c r="D2288" t="inlineStr" s="4">
        <is>
          <t>其他</t>
        </is>
      </c>
      <c r="E2288" s="5"/>
      <c r="F2288" s="6"/>
      <c r="G2288" s="6"/>
      <c r="H2288" s="6">
        <f>IF(AND(F2288="",G2288=""),"",G2288-F2288)</f>
      </c>
      <c r="I2288" s="4"/>
      <c r="J2288" s="5"/>
    </row>
    <row r="2289" ht="21" customHeight="1">
      <c r="A2289" s="3">
        <v>46363</v>
      </c>
      <c r="B2289" t="inlineStr" s="4">
        <is>
          <t>星期一</t>
        </is>
      </c>
      <c r="C2289" t="inlineStr" s="4">
        <is>
          <t>其他</t>
        </is>
      </c>
      <c r="D2289" t="inlineStr" s="4">
        <is>
          <t>其他</t>
        </is>
      </c>
      <c r="E2289" s="5"/>
      <c r="F2289" s="6"/>
      <c r="G2289" s="6"/>
      <c r="H2289" s="6">
        <f>IF(AND(F2289="",G2289=""),"",G2289-F2289)</f>
      </c>
      <c r="I2289" s="4"/>
      <c r="J2289" s="5"/>
    </row>
    <row r="2290" ht="21" customHeight="1">
      <c r="A2290" s="3">
        <v>46364</v>
      </c>
      <c r="B2290" t="inlineStr" s="4">
        <is>
          <t>星期二</t>
        </is>
      </c>
      <c r="C2290" t="inlineStr" s="4">
        <is>
          <t>餐饮</t>
        </is>
      </c>
      <c r="D2290" t="inlineStr" s="4">
        <is>
          <t>早餐</t>
        </is>
      </c>
      <c r="E2290" s="5"/>
      <c r="F2290" s="6"/>
      <c r="G2290" s="6"/>
      <c r="H2290" s="6">
        <f>IF(AND(F2290="",G2290=""),"",G2290-F2290)</f>
      </c>
      <c r="I2290" s="4"/>
      <c r="J2290" s="5"/>
    </row>
    <row r="2291" ht="21" customHeight="1">
      <c r="A2291" s="3">
        <v>46364</v>
      </c>
      <c r="B2291" t="inlineStr" s="4">
        <is>
          <t>星期二</t>
        </is>
      </c>
      <c r="C2291" t="inlineStr" s="4">
        <is>
          <t>餐饮</t>
        </is>
      </c>
      <c r="D2291" t="inlineStr" s="4">
        <is>
          <t>中餐</t>
        </is>
      </c>
      <c r="E2291" s="5"/>
      <c r="F2291" s="6"/>
      <c r="G2291" s="6"/>
      <c r="H2291" s="6">
        <f>IF(AND(F2291="",G2291=""),"",G2291-F2291)</f>
      </c>
      <c r="I2291" s="4"/>
      <c r="J2291" s="5"/>
    </row>
    <row r="2292" ht="21" customHeight="1">
      <c r="A2292" s="3">
        <v>46364</v>
      </c>
      <c r="B2292" t="inlineStr" s="4">
        <is>
          <t>星期二</t>
        </is>
      </c>
      <c r="C2292" t="inlineStr" s="4">
        <is>
          <t>餐饮</t>
        </is>
      </c>
      <c r="D2292" t="inlineStr" s="4">
        <is>
          <t>晚餐</t>
        </is>
      </c>
      <c r="E2292" s="5"/>
      <c r="F2292" s="6"/>
      <c r="G2292" s="6"/>
      <c r="H2292" s="6">
        <f>IF(AND(F2292="",G2292=""),"",G2292-F2292)</f>
      </c>
      <c r="I2292" s="4"/>
      <c r="J2292" s="5"/>
    </row>
    <row r="2293" ht="21" customHeight="1">
      <c r="A2293" s="3">
        <v>46364</v>
      </c>
      <c r="B2293" t="inlineStr" s="4">
        <is>
          <t>星期二</t>
        </is>
      </c>
      <c r="C2293" t="inlineStr" s="4">
        <is>
          <t>奶茶/咖啡</t>
        </is>
      </c>
      <c r="D2293" t="inlineStr" s="4">
        <is>
          <t>奶茶/咖啡</t>
        </is>
      </c>
      <c r="E2293" s="5"/>
      <c r="F2293" s="6"/>
      <c r="G2293" s="6"/>
      <c r="H2293" s="6">
        <f>IF(AND(F2293="",G2293=""),"",G2293-F2293)</f>
      </c>
      <c r="I2293" s="4"/>
      <c r="J2293" s="5"/>
    </row>
    <row r="2294" ht="21" customHeight="1">
      <c r="A2294" s="3">
        <v>46364</v>
      </c>
      <c r="B2294" t="inlineStr" s="4">
        <is>
          <t>星期二</t>
        </is>
      </c>
      <c r="C2294" t="inlineStr" s="4">
        <is>
          <t>其他</t>
        </is>
      </c>
      <c r="D2294" t="inlineStr" s="4">
        <is>
          <t>其他</t>
        </is>
      </c>
      <c r="E2294" s="5"/>
      <c r="F2294" s="6"/>
      <c r="G2294" s="6"/>
      <c r="H2294" s="6">
        <f>IF(AND(F2294="",G2294=""),"",G2294-F2294)</f>
      </c>
      <c r="I2294" s="4"/>
      <c r="J2294" s="5"/>
    </row>
    <row r="2295" ht="21" customHeight="1">
      <c r="A2295" s="3">
        <v>46364</v>
      </c>
      <c r="B2295" t="inlineStr" s="4">
        <is>
          <t>星期二</t>
        </is>
      </c>
      <c r="C2295" t="inlineStr" s="4">
        <is>
          <t>其他</t>
        </is>
      </c>
      <c r="D2295" t="inlineStr" s="4">
        <is>
          <t>其他</t>
        </is>
      </c>
      <c r="E2295" s="5"/>
      <c r="F2295" s="6"/>
      <c r="G2295" s="6"/>
      <c r="H2295" s="6">
        <f>IF(AND(F2295="",G2295=""),"",G2295-F2295)</f>
      </c>
      <c r="I2295" s="4"/>
      <c r="J2295" s="5"/>
    </row>
    <row r="2296" ht="21" customHeight="1">
      <c r="A2296" s="3">
        <v>46365</v>
      </c>
      <c r="B2296" t="inlineStr" s="4">
        <is>
          <t>星期三</t>
        </is>
      </c>
      <c r="C2296" t="inlineStr" s="4">
        <is>
          <t>餐饮</t>
        </is>
      </c>
      <c r="D2296" t="inlineStr" s="4">
        <is>
          <t>早餐</t>
        </is>
      </c>
      <c r="E2296" s="5"/>
      <c r="F2296" s="6"/>
      <c r="G2296" s="6"/>
      <c r="H2296" s="6">
        <f>IF(AND(F2296="",G2296=""),"",G2296-F2296)</f>
      </c>
      <c r="I2296" s="4"/>
      <c r="J2296" s="5"/>
    </row>
    <row r="2297" ht="21" customHeight="1">
      <c r="A2297" s="3">
        <v>46365</v>
      </c>
      <c r="B2297" t="inlineStr" s="4">
        <is>
          <t>星期三</t>
        </is>
      </c>
      <c r="C2297" t="inlineStr" s="4">
        <is>
          <t>餐饮</t>
        </is>
      </c>
      <c r="D2297" t="inlineStr" s="4">
        <is>
          <t>中餐</t>
        </is>
      </c>
      <c r="E2297" s="5"/>
      <c r="F2297" s="6"/>
      <c r="G2297" s="6"/>
      <c r="H2297" s="6">
        <f>IF(AND(F2297="",G2297=""),"",G2297-F2297)</f>
      </c>
      <c r="I2297" s="4"/>
      <c r="J2297" s="5"/>
    </row>
    <row r="2298" ht="21" customHeight="1">
      <c r="A2298" s="3">
        <v>46365</v>
      </c>
      <c r="B2298" t="inlineStr" s="4">
        <is>
          <t>星期三</t>
        </is>
      </c>
      <c r="C2298" t="inlineStr" s="4">
        <is>
          <t>餐饮</t>
        </is>
      </c>
      <c r="D2298" t="inlineStr" s="4">
        <is>
          <t>晚餐</t>
        </is>
      </c>
      <c r="E2298" s="5"/>
      <c r="F2298" s="6"/>
      <c r="G2298" s="6"/>
      <c r="H2298" s="6">
        <f>IF(AND(F2298="",G2298=""),"",G2298-F2298)</f>
      </c>
      <c r="I2298" s="4"/>
      <c r="J2298" s="5"/>
    </row>
    <row r="2299" ht="21" customHeight="1">
      <c r="A2299" s="3">
        <v>46365</v>
      </c>
      <c r="B2299" t="inlineStr" s="4">
        <is>
          <t>星期三</t>
        </is>
      </c>
      <c r="C2299" t="inlineStr" s="4">
        <is>
          <t>奶茶/咖啡</t>
        </is>
      </c>
      <c r="D2299" t="inlineStr" s="4">
        <is>
          <t>奶茶/咖啡</t>
        </is>
      </c>
      <c r="E2299" s="5"/>
      <c r="F2299" s="6"/>
      <c r="G2299" s="6"/>
      <c r="H2299" s="6">
        <f>IF(AND(F2299="",G2299=""),"",G2299-F2299)</f>
      </c>
      <c r="I2299" s="4"/>
      <c r="J2299" s="5"/>
    </row>
    <row r="2300" ht="21" customHeight="1">
      <c r="A2300" s="3">
        <v>46365</v>
      </c>
      <c r="B2300" t="inlineStr" s="4">
        <is>
          <t>星期三</t>
        </is>
      </c>
      <c r="C2300" t="inlineStr" s="4">
        <is>
          <t>其他</t>
        </is>
      </c>
      <c r="D2300" t="inlineStr" s="4">
        <is>
          <t>其他</t>
        </is>
      </c>
      <c r="E2300" s="5"/>
      <c r="F2300" s="6"/>
      <c r="G2300" s="6"/>
      <c r="H2300" s="6">
        <f>IF(AND(F2300="",G2300=""),"",G2300-F2300)</f>
      </c>
      <c r="I2300" s="4"/>
      <c r="J2300" s="5"/>
    </row>
    <row r="2301" ht="21" customHeight="1">
      <c r="A2301" s="3">
        <v>46365</v>
      </c>
      <c r="B2301" t="inlineStr" s="4">
        <is>
          <t>星期三</t>
        </is>
      </c>
      <c r="C2301" t="inlineStr" s="4">
        <is>
          <t>其他</t>
        </is>
      </c>
      <c r="D2301" t="inlineStr" s="4">
        <is>
          <t>其他</t>
        </is>
      </c>
      <c r="E2301" s="5"/>
      <c r="F2301" s="6"/>
      <c r="G2301" s="6"/>
      <c r="H2301" s="6">
        <f>IF(AND(F2301="",G2301=""),"",G2301-F2301)</f>
      </c>
      <c r="I2301" s="4"/>
      <c r="J2301" s="5"/>
    </row>
    <row r="2302" ht="23" customHeight="1">
      <c r="A2302" t="inlineStr" s="7">
        <is>
          <t>本周小计</t>
        </is>
      </c>
      <c r="B2302" s="7"/>
      <c r="C2302" s="7"/>
      <c r="D2302" s="7"/>
      <c r="E2302" s="7"/>
      <c r="F2302" s="8">
        <f>SUMIFS($F:$F,$A:$A,"&gt;="&amp;DATE(2026,12,3),$A:$A,"&lt;="&amp;DATE(2026,12,9))</f>
      </c>
      <c r="G2302" s="8">
        <f>SUMIFS($G:$G,$A:$A,"&gt;="&amp;DATE(2026,12,3),$A:$A,"&lt;="&amp;DATE(2026,12,9))</f>
      </c>
      <c r="H2302" s="8">
        <f>G2302-F2302</f>
      </c>
      <c r="I2302" s="7"/>
      <c r="J2302" s="7"/>
    </row>
    <row r="2303" ht="18" customHeight="1">
      <c r="A2303" s="9"/>
      <c r="B2303" s="9"/>
      <c r="C2303" s="9"/>
      <c r="D2303" s="9"/>
      <c r="E2303" s="9"/>
      <c r="F2303" s="9"/>
      <c r="G2303" s="9"/>
      <c r="H2303" s="9"/>
      <c r="I2303" s="9"/>
      <c r="J2303" s="9"/>
    </row>
    <row r="2304" ht="18" customHeight="1">
      <c r="A2304" s="9"/>
      <c r="B2304" s="9"/>
      <c r="C2304" s="9"/>
      <c r="D2304" s="9"/>
      <c r="E2304" s="9"/>
      <c r="F2304" s="9"/>
      <c r="G2304" s="9"/>
      <c r="H2304" s="9"/>
      <c r="I2304" s="9"/>
      <c r="J2304" s="9"/>
    </row>
    <row r="2305" ht="26" customHeight="1">
      <c r="A2305" t="inlineStr" s="2">
        <is>
          <t>2026年12月｜第二周（12月10日 - 12月16日）</t>
        </is>
      </c>
      <c r="B2305" s="2"/>
      <c r="C2305" s="2"/>
      <c r="D2305" s="2"/>
      <c r="E2305" s="2"/>
      <c r="F2305" s="2"/>
      <c r="G2305" s="2"/>
      <c r="H2305" s="2"/>
      <c r="I2305" s="2"/>
      <c r="J2305" s="2"/>
    </row>
    <row r="2306" ht="22" customHeight="1">
      <c r="A2306" t="inlineStr" s="1">
        <is>
          <t>日期</t>
        </is>
      </c>
      <c r="B2306" t="inlineStr" s="1">
        <is>
          <t>星期</t>
        </is>
      </c>
      <c r="C2306" t="inlineStr" s="1">
        <is>
          <t>分类</t>
        </is>
      </c>
      <c r="D2306" t="inlineStr" s="1">
        <is>
          <t>事项</t>
        </is>
      </c>
      <c r="E2306" t="inlineStr" s="1">
        <is>
          <t>详情</t>
        </is>
      </c>
      <c r="F2306" t="inlineStr" s="1">
        <is>
          <t>支出金额</t>
        </is>
      </c>
      <c r="G2306" t="inlineStr" s="1">
        <is>
          <t>收入金额</t>
        </is>
      </c>
      <c r="H2306" t="inlineStr" s="1">
        <is>
          <t>当笔净额</t>
        </is>
      </c>
      <c r="I2306" t="inlineStr" s="1">
        <is>
          <t>支付方式</t>
        </is>
      </c>
      <c r="J2306" t="inlineStr" s="1">
        <is>
          <t>备注</t>
        </is>
      </c>
    </row>
    <row r="2307" ht="21" customHeight="1">
      <c r="A2307" s="3">
        <v>46366</v>
      </c>
      <c r="B2307" t="inlineStr" s="4">
        <is>
          <t>星期四</t>
        </is>
      </c>
      <c r="C2307" t="inlineStr" s="4">
        <is>
          <t>餐饮</t>
        </is>
      </c>
      <c r="D2307" t="inlineStr" s="4">
        <is>
          <t>早餐</t>
        </is>
      </c>
      <c r="E2307" s="5"/>
      <c r="F2307" s="6"/>
      <c r="G2307" s="6"/>
      <c r="H2307" s="6">
        <f>IF(AND(F2307="",G2307=""),"",G2307-F2307)</f>
      </c>
      <c r="I2307" s="4"/>
      <c r="J2307" s="5"/>
    </row>
    <row r="2308" ht="21" customHeight="1">
      <c r="A2308" s="3">
        <v>46366</v>
      </c>
      <c r="B2308" t="inlineStr" s="4">
        <is>
          <t>星期四</t>
        </is>
      </c>
      <c r="C2308" t="inlineStr" s="4">
        <is>
          <t>餐饮</t>
        </is>
      </c>
      <c r="D2308" t="inlineStr" s="4">
        <is>
          <t>中餐</t>
        </is>
      </c>
      <c r="E2308" s="5"/>
      <c r="F2308" s="6"/>
      <c r="G2308" s="6"/>
      <c r="H2308" s="6">
        <f>IF(AND(F2308="",G2308=""),"",G2308-F2308)</f>
      </c>
      <c r="I2308" s="4"/>
      <c r="J2308" s="5"/>
    </row>
    <row r="2309" ht="21" customHeight="1">
      <c r="A2309" s="3">
        <v>46366</v>
      </c>
      <c r="B2309" t="inlineStr" s="4">
        <is>
          <t>星期四</t>
        </is>
      </c>
      <c r="C2309" t="inlineStr" s="4">
        <is>
          <t>餐饮</t>
        </is>
      </c>
      <c r="D2309" t="inlineStr" s="4">
        <is>
          <t>晚餐</t>
        </is>
      </c>
      <c r="E2309" s="5"/>
      <c r="F2309" s="6"/>
      <c r="G2309" s="6"/>
      <c r="H2309" s="6">
        <f>IF(AND(F2309="",G2309=""),"",G2309-F2309)</f>
      </c>
      <c r="I2309" s="4"/>
      <c r="J2309" s="5"/>
    </row>
    <row r="2310" ht="21" customHeight="1">
      <c r="A2310" s="3">
        <v>46366</v>
      </c>
      <c r="B2310" t="inlineStr" s="4">
        <is>
          <t>星期四</t>
        </is>
      </c>
      <c r="C2310" t="inlineStr" s="4">
        <is>
          <t>奶茶/咖啡</t>
        </is>
      </c>
      <c r="D2310" t="inlineStr" s="4">
        <is>
          <t>奶茶/咖啡</t>
        </is>
      </c>
      <c r="E2310" s="5"/>
      <c r="F2310" s="6"/>
      <c r="G2310" s="6"/>
      <c r="H2310" s="6">
        <f>IF(AND(F2310="",G2310=""),"",G2310-F2310)</f>
      </c>
      <c r="I2310" s="4"/>
      <c r="J2310" s="5"/>
    </row>
    <row r="2311" ht="21" customHeight="1">
      <c r="A2311" s="3">
        <v>46366</v>
      </c>
      <c r="B2311" t="inlineStr" s="4">
        <is>
          <t>星期四</t>
        </is>
      </c>
      <c r="C2311" t="inlineStr" s="4">
        <is>
          <t>其他</t>
        </is>
      </c>
      <c r="D2311" t="inlineStr" s="4">
        <is>
          <t>其他</t>
        </is>
      </c>
      <c r="E2311" s="5"/>
      <c r="F2311" s="6"/>
      <c r="G2311" s="6"/>
      <c r="H2311" s="6">
        <f>IF(AND(F2311="",G2311=""),"",G2311-F2311)</f>
      </c>
      <c r="I2311" s="4"/>
      <c r="J2311" s="5"/>
    </row>
    <row r="2312" ht="21" customHeight="1">
      <c r="A2312" s="3">
        <v>46366</v>
      </c>
      <c r="B2312" t="inlineStr" s="4">
        <is>
          <t>星期四</t>
        </is>
      </c>
      <c r="C2312" t="inlineStr" s="4">
        <is>
          <t>其他</t>
        </is>
      </c>
      <c r="D2312" t="inlineStr" s="4">
        <is>
          <t>其他</t>
        </is>
      </c>
      <c r="E2312" s="5"/>
      <c r="F2312" s="6"/>
      <c r="G2312" s="6"/>
      <c r="H2312" s="6">
        <f>IF(AND(F2312="",G2312=""),"",G2312-F2312)</f>
      </c>
      <c r="I2312" s="4"/>
      <c r="J2312" s="5"/>
    </row>
    <row r="2313" ht="21" customHeight="1">
      <c r="A2313" s="3">
        <v>46367</v>
      </c>
      <c r="B2313" t="inlineStr" s="4">
        <is>
          <t>星期五</t>
        </is>
      </c>
      <c r="C2313" t="inlineStr" s="4">
        <is>
          <t>餐饮</t>
        </is>
      </c>
      <c r="D2313" t="inlineStr" s="4">
        <is>
          <t>早餐</t>
        </is>
      </c>
      <c r="E2313" s="5"/>
      <c r="F2313" s="6"/>
      <c r="G2313" s="6"/>
      <c r="H2313" s="6">
        <f>IF(AND(F2313="",G2313=""),"",G2313-F2313)</f>
      </c>
      <c r="I2313" s="4"/>
      <c r="J2313" s="5"/>
    </row>
    <row r="2314" ht="21" customHeight="1">
      <c r="A2314" s="3">
        <v>46367</v>
      </c>
      <c r="B2314" t="inlineStr" s="4">
        <is>
          <t>星期五</t>
        </is>
      </c>
      <c r="C2314" t="inlineStr" s="4">
        <is>
          <t>餐饮</t>
        </is>
      </c>
      <c r="D2314" t="inlineStr" s="4">
        <is>
          <t>中餐</t>
        </is>
      </c>
      <c r="E2314" s="5"/>
      <c r="F2314" s="6"/>
      <c r="G2314" s="6"/>
      <c r="H2314" s="6">
        <f>IF(AND(F2314="",G2314=""),"",G2314-F2314)</f>
      </c>
      <c r="I2314" s="4"/>
      <c r="J2314" s="5"/>
    </row>
    <row r="2315" ht="21" customHeight="1">
      <c r="A2315" s="3">
        <v>46367</v>
      </c>
      <c r="B2315" t="inlineStr" s="4">
        <is>
          <t>星期五</t>
        </is>
      </c>
      <c r="C2315" t="inlineStr" s="4">
        <is>
          <t>餐饮</t>
        </is>
      </c>
      <c r="D2315" t="inlineStr" s="4">
        <is>
          <t>晚餐</t>
        </is>
      </c>
      <c r="E2315" s="5"/>
      <c r="F2315" s="6"/>
      <c r="G2315" s="6"/>
      <c r="H2315" s="6">
        <f>IF(AND(F2315="",G2315=""),"",G2315-F2315)</f>
      </c>
      <c r="I2315" s="4"/>
      <c r="J2315" s="5"/>
    </row>
    <row r="2316" ht="21" customHeight="1">
      <c r="A2316" s="3">
        <v>46367</v>
      </c>
      <c r="B2316" t="inlineStr" s="4">
        <is>
          <t>星期五</t>
        </is>
      </c>
      <c r="C2316" t="inlineStr" s="4">
        <is>
          <t>奶茶/咖啡</t>
        </is>
      </c>
      <c r="D2316" t="inlineStr" s="4">
        <is>
          <t>奶茶/咖啡</t>
        </is>
      </c>
      <c r="E2316" s="5"/>
      <c r="F2316" s="6"/>
      <c r="G2316" s="6"/>
      <c r="H2316" s="6">
        <f>IF(AND(F2316="",G2316=""),"",G2316-F2316)</f>
      </c>
      <c r="I2316" s="4"/>
      <c r="J2316" s="5"/>
    </row>
    <row r="2317" ht="21" customHeight="1">
      <c r="A2317" s="3">
        <v>46367</v>
      </c>
      <c r="B2317" t="inlineStr" s="4">
        <is>
          <t>星期五</t>
        </is>
      </c>
      <c r="C2317" t="inlineStr" s="4">
        <is>
          <t>其他</t>
        </is>
      </c>
      <c r="D2317" t="inlineStr" s="4">
        <is>
          <t>其他</t>
        </is>
      </c>
      <c r="E2317" s="5"/>
      <c r="F2317" s="6"/>
      <c r="G2317" s="6"/>
      <c r="H2317" s="6">
        <f>IF(AND(F2317="",G2317=""),"",G2317-F2317)</f>
      </c>
      <c r="I2317" s="4"/>
      <c r="J2317" s="5"/>
    </row>
    <row r="2318" ht="21" customHeight="1">
      <c r="A2318" s="3">
        <v>46367</v>
      </c>
      <c r="B2318" t="inlineStr" s="4">
        <is>
          <t>星期五</t>
        </is>
      </c>
      <c r="C2318" t="inlineStr" s="4">
        <is>
          <t>其他</t>
        </is>
      </c>
      <c r="D2318" t="inlineStr" s="4">
        <is>
          <t>其他</t>
        </is>
      </c>
      <c r="E2318" s="5"/>
      <c r="F2318" s="6"/>
      <c r="G2318" s="6"/>
      <c r="H2318" s="6">
        <f>IF(AND(F2318="",G2318=""),"",G2318-F2318)</f>
      </c>
      <c r="I2318" s="4"/>
      <c r="J2318" s="5"/>
    </row>
    <row r="2319" ht="21" customHeight="1">
      <c r="A2319" s="3">
        <v>46368</v>
      </c>
      <c r="B2319" t="inlineStr" s="4">
        <is>
          <t>星期六</t>
        </is>
      </c>
      <c r="C2319" t="inlineStr" s="4">
        <is>
          <t>餐饮</t>
        </is>
      </c>
      <c r="D2319" t="inlineStr" s="4">
        <is>
          <t>早餐</t>
        </is>
      </c>
      <c r="E2319" s="5"/>
      <c r="F2319" s="6"/>
      <c r="G2319" s="6"/>
      <c r="H2319" s="6">
        <f>IF(AND(F2319="",G2319=""),"",G2319-F2319)</f>
      </c>
      <c r="I2319" s="4"/>
      <c r="J2319" s="5"/>
    </row>
    <row r="2320" ht="21" customHeight="1">
      <c r="A2320" s="3">
        <v>46368</v>
      </c>
      <c r="B2320" t="inlineStr" s="4">
        <is>
          <t>星期六</t>
        </is>
      </c>
      <c r="C2320" t="inlineStr" s="4">
        <is>
          <t>餐饮</t>
        </is>
      </c>
      <c r="D2320" t="inlineStr" s="4">
        <is>
          <t>中餐</t>
        </is>
      </c>
      <c r="E2320" s="5"/>
      <c r="F2320" s="6"/>
      <c r="G2320" s="6"/>
      <c r="H2320" s="6">
        <f>IF(AND(F2320="",G2320=""),"",G2320-F2320)</f>
      </c>
      <c r="I2320" s="4"/>
      <c r="J2320" s="5"/>
    </row>
    <row r="2321" ht="21" customHeight="1">
      <c r="A2321" s="3">
        <v>46368</v>
      </c>
      <c r="B2321" t="inlineStr" s="4">
        <is>
          <t>星期六</t>
        </is>
      </c>
      <c r="C2321" t="inlineStr" s="4">
        <is>
          <t>餐饮</t>
        </is>
      </c>
      <c r="D2321" t="inlineStr" s="4">
        <is>
          <t>晚餐</t>
        </is>
      </c>
      <c r="E2321" s="5"/>
      <c r="F2321" s="6"/>
      <c r="G2321" s="6"/>
      <c r="H2321" s="6">
        <f>IF(AND(F2321="",G2321=""),"",G2321-F2321)</f>
      </c>
      <c r="I2321" s="4"/>
      <c r="J2321" s="5"/>
    </row>
    <row r="2322" ht="21" customHeight="1">
      <c r="A2322" s="3">
        <v>46368</v>
      </c>
      <c r="B2322" t="inlineStr" s="4">
        <is>
          <t>星期六</t>
        </is>
      </c>
      <c r="C2322" t="inlineStr" s="4">
        <is>
          <t>奶茶/咖啡</t>
        </is>
      </c>
      <c r="D2322" t="inlineStr" s="4">
        <is>
          <t>奶茶/咖啡</t>
        </is>
      </c>
      <c r="E2322" s="5"/>
      <c r="F2322" s="6"/>
      <c r="G2322" s="6"/>
      <c r="H2322" s="6">
        <f>IF(AND(F2322="",G2322=""),"",G2322-F2322)</f>
      </c>
      <c r="I2322" s="4"/>
      <c r="J2322" s="5"/>
    </row>
    <row r="2323" ht="21" customHeight="1">
      <c r="A2323" s="3">
        <v>46368</v>
      </c>
      <c r="B2323" t="inlineStr" s="4">
        <is>
          <t>星期六</t>
        </is>
      </c>
      <c r="C2323" t="inlineStr" s="4">
        <is>
          <t>其他</t>
        </is>
      </c>
      <c r="D2323" t="inlineStr" s="4">
        <is>
          <t>其他</t>
        </is>
      </c>
      <c r="E2323" s="5"/>
      <c r="F2323" s="6"/>
      <c r="G2323" s="6"/>
      <c r="H2323" s="6">
        <f>IF(AND(F2323="",G2323=""),"",G2323-F2323)</f>
      </c>
      <c r="I2323" s="4"/>
      <c r="J2323" s="5"/>
    </row>
    <row r="2324" ht="21" customHeight="1">
      <c r="A2324" s="3">
        <v>46368</v>
      </c>
      <c r="B2324" t="inlineStr" s="4">
        <is>
          <t>星期六</t>
        </is>
      </c>
      <c r="C2324" t="inlineStr" s="4">
        <is>
          <t>其他</t>
        </is>
      </c>
      <c r="D2324" t="inlineStr" s="4">
        <is>
          <t>其他</t>
        </is>
      </c>
      <c r="E2324" s="5"/>
      <c r="F2324" s="6"/>
      <c r="G2324" s="6"/>
      <c r="H2324" s="6">
        <f>IF(AND(F2324="",G2324=""),"",G2324-F2324)</f>
      </c>
      <c r="I2324" s="4"/>
      <c r="J2324" s="5"/>
    </row>
    <row r="2325" ht="21" customHeight="1">
      <c r="A2325" s="3">
        <v>46369</v>
      </c>
      <c r="B2325" t="inlineStr" s="4">
        <is>
          <t>星期日</t>
        </is>
      </c>
      <c r="C2325" t="inlineStr" s="4">
        <is>
          <t>餐饮</t>
        </is>
      </c>
      <c r="D2325" t="inlineStr" s="4">
        <is>
          <t>早餐</t>
        </is>
      </c>
      <c r="E2325" s="5"/>
      <c r="F2325" s="6"/>
      <c r="G2325" s="6"/>
      <c r="H2325" s="6">
        <f>IF(AND(F2325="",G2325=""),"",G2325-F2325)</f>
      </c>
      <c r="I2325" s="4"/>
      <c r="J2325" s="5"/>
    </row>
    <row r="2326" ht="21" customHeight="1">
      <c r="A2326" s="3">
        <v>46369</v>
      </c>
      <c r="B2326" t="inlineStr" s="4">
        <is>
          <t>星期日</t>
        </is>
      </c>
      <c r="C2326" t="inlineStr" s="4">
        <is>
          <t>餐饮</t>
        </is>
      </c>
      <c r="D2326" t="inlineStr" s="4">
        <is>
          <t>中餐</t>
        </is>
      </c>
      <c r="E2326" s="5"/>
      <c r="F2326" s="6"/>
      <c r="G2326" s="6"/>
      <c r="H2326" s="6">
        <f>IF(AND(F2326="",G2326=""),"",G2326-F2326)</f>
      </c>
      <c r="I2326" s="4"/>
      <c r="J2326" s="5"/>
    </row>
    <row r="2327" ht="21" customHeight="1">
      <c r="A2327" s="3">
        <v>46369</v>
      </c>
      <c r="B2327" t="inlineStr" s="4">
        <is>
          <t>星期日</t>
        </is>
      </c>
      <c r="C2327" t="inlineStr" s="4">
        <is>
          <t>餐饮</t>
        </is>
      </c>
      <c r="D2327" t="inlineStr" s="4">
        <is>
          <t>晚餐</t>
        </is>
      </c>
      <c r="E2327" s="5"/>
      <c r="F2327" s="6"/>
      <c r="G2327" s="6"/>
      <c r="H2327" s="6">
        <f>IF(AND(F2327="",G2327=""),"",G2327-F2327)</f>
      </c>
      <c r="I2327" s="4"/>
      <c r="J2327" s="5"/>
    </row>
    <row r="2328" ht="21" customHeight="1">
      <c r="A2328" s="3">
        <v>46369</v>
      </c>
      <c r="B2328" t="inlineStr" s="4">
        <is>
          <t>星期日</t>
        </is>
      </c>
      <c r="C2328" t="inlineStr" s="4">
        <is>
          <t>奶茶/咖啡</t>
        </is>
      </c>
      <c r="D2328" t="inlineStr" s="4">
        <is>
          <t>奶茶/咖啡</t>
        </is>
      </c>
      <c r="E2328" s="5"/>
      <c r="F2328" s="6"/>
      <c r="G2328" s="6"/>
      <c r="H2328" s="6">
        <f>IF(AND(F2328="",G2328=""),"",G2328-F2328)</f>
      </c>
      <c r="I2328" s="4"/>
      <c r="J2328" s="5"/>
    </row>
    <row r="2329" ht="21" customHeight="1">
      <c r="A2329" s="3">
        <v>46369</v>
      </c>
      <c r="B2329" t="inlineStr" s="4">
        <is>
          <t>星期日</t>
        </is>
      </c>
      <c r="C2329" t="inlineStr" s="4">
        <is>
          <t>其他</t>
        </is>
      </c>
      <c r="D2329" t="inlineStr" s="4">
        <is>
          <t>其他</t>
        </is>
      </c>
      <c r="E2329" s="5"/>
      <c r="F2329" s="6"/>
      <c r="G2329" s="6"/>
      <c r="H2329" s="6">
        <f>IF(AND(F2329="",G2329=""),"",G2329-F2329)</f>
      </c>
      <c r="I2329" s="4"/>
      <c r="J2329" s="5"/>
    </row>
    <row r="2330" ht="21" customHeight="1">
      <c r="A2330" s="3">
        <v>46369</v>
      </c>
      <c r="B2330" t="inlineStr" s="4">
        <is>
          <t>星期日</t>
        </is>
      </c>
      <c r="C2330" t="inlineStr" s="4">
        <is>
          <t>其他</t>
        </is>
      </c>
      <c r="D2330" t="inlineStr" s="4">
        <is>
          <t>其他</t>
        </is>
      </c>
      <c r="E2330" s="5"/>
      <c r="F2330" s="6"/>
      <c r="G2330" s="6"/>
      <c r="H2330" s="6">
        <f>IF(AND(F2330="",G2330=""),"",G2330-F2330)</f>
      </c>
      <c r="I2330" s="4"/>
      <c r="J2330" s="5"/>
    </row>
    <row r="2331" ht="21" customHeight="1">
      <c r="A2331" s="3">
        <v>46370</v>
      </c>
      <c r="B2331" t="inlineStr" s="4">
        <is>
          <t>星期一</t>
        </is>
      </c>
      <c r="C2331" t="inlineStr" s="4">
        <is>
          <t>餐饮</t>
        </is>
      </c>
      <c r="D2331" t="inlineStr" s="4">
        <is>
          <t>早餐</t>
        </is>
      </c>
      <c r="E2331" s="5"/>
      <c r="F2331" s="6"/>
      <c r="G2331" s="6"/>
      <c r="H2331" s="6">
        <f>IF(AND(F2331="",G2331=""),"",G2331-F2331)</f>
      </c>
      <c r="I2331" s="4"/>
      <c r="J2331" s="5"/>
    </row>
    <row r="2332" ht="21" customHeight="1">
      <c r="A2332" s="3">
        <v>46370</v>
      </c>
      <c r="B2332" t="inlineStr" s="4">
        <is>
          <t>星期一</t>
        </is>
      </c>
      <c r="C2332" t="inlineStr" s="4">
        <is>
          <t>餐饮</t>
        </is>
      </c>
      <c r="D2332" t="inlineStr" s="4">
        <is>
          <t>中餐</t>
        </is>
      </c>
      <c r="E2332" s="5"/>
      <c r="F2332" s="6"/>
      <c r="G2332" s="6"/>
      <c r="H2332" s="6">
        <f>IF(AND(F2332="",G2332=""),"",G2332-F2332)</f>
      </c>
      <c r="I2332" s="4"/>
      <c r="J2332" s="5"/>
    </row>
    <row r="2333" ht="21" customHeight="1">
      <c r="A2333" s="3">
        <v>46370</v>
      </c>
      <c r="B2333" t="inlineStr" s="4">
        <is>
          <t>星期一</t>
        </is>
      </c>
      <c r="C2333" t="inlineStr" s="4">
        <is>
          <t>餐饮</t>
        </is>
      </c>
      <c r="D2333" t="inlineStr" s="4">
        <is>
          <t>晚餐</t>
        </is>
      </c>
      <c r="E2333" s="5"/>
      <c r="F2333" s="6"/>
      <c r="G2333" s="6"/>
      <c r="H2333" s="6">
        <f>IF(AND(F2333="",G2333=""),"",G2333-F2333)</f>
      </c>
      <c r="I2333" s="4"/>
      <c r="J2333" s="5"/>
    </row>
    <row r="2334" ht="21" customHeight="1">
      <c r="A2334" s="3">
        <v>46370</v>
      </c>
      <c r="B2334" t="inlineStr" s="4">
        <is>
          <t>星期一</t>
        </is>
      </c>
      <c r="C2334" t="inlineStr" s="4">
        <is>
          <t>奶茶/咖啡</t>
        </is>
      </c>
      <c r="D2334" t="inlineStr" s="4">
        <is>
          <t>奶茶/咖啡</t>
        </is>
      </c>
      <c r="E2334" s="5"/>
      <c r="F2334" s="6"/>
      <c r="G2334" s="6"/>
      <c r="H2334" s="6">
        <f>IF(AND(F2334="",G2334=""),"",G2334-F2334)</f>
      </c>
      <c r="I2334" s="4"/>
      <c r="J2334" s="5"/>
    </row>
    <row r="2335" ht="21" customHeight="1">
      <c r="A2335" s="3">
        <v>46370</v>
      </c>
      <c r="B2335" t="inlineStr" s="4">
        <is>
          <t>星期一</t>
        </is>
      </c>
      <c r="C2335" t="inlineStr" s="4">
        <is>
          <t>其他</t>
        </is>
      </c>
      <c r="D2335" t="inlineStr" s="4">
        <is>
          <t>其他</t>
        </is>
      </c>
      <c r="E2335" s="5"/>
      <c r="F2335" s="6"/>
      <c r="G2335" s="6"/>
      <c r="H2335" s="6">
        <f>IF(AND(F2335="",G2335=""),"",G2335-F2335)</f>
      </c>
      <c r="I2335" s="4"/>
      <c r="J2335" s="5"/>
    </row>
    <row r="2336" ht="21" customHeight="1">
      <c r="A2336" s="3">
        <v>46370</v>
      </c>
      <c r="B2336" t="inlineStr" s="4">
        <is>
          <t>星期一</t>
        </is>
      </c>
      <c r="C2336" t="inlineStr" s="4">
        <is>
          <t>其他</t>
        </is>
      </c>
      <c r="D2336" t="inlineStr" s="4">
        <is>
          <t>其他</t>
        </is>
      </c>
      <c r="E2336" s="5"/>
      <c r="F2336" s="6"/>
      <c r="G2336" s="6"/>
      <c r="H2336" s="6">
        <f>IF(AND(F2336="",G2336=""),"",G2336-F2336)</f>
      </c>
      <c r="I2336" s="4"/>
      <c r="J2336" s="5"/>
    </row>
    <row r="2337" ht="21" customHeight="1">
      <c r="A2337" s="3">
        <v>46371</v>
      </c>
      <c r="B2337" t="inlineStr" s="4">
        <is>
          <t>星期二</t>
        </is>
      </c>
      <c r="C2337" t="inlineStr" s="4">
        <is>
          <t>餐饮</t>
        </is>
      </c>
      <c r="D2337" t="inlineStr" s="4">
        <is>
          <t>早餐</t>
        </is>
      </c>
      <c r="E2337" s="5"/>
      <c r="F2337" s="6"/>
      <c r="G2337" s="6"/>
      <c r="H2337" s="6">
        <f>IF(AND(F2337="",G2337=""),"",G2337-F2337)</f>
      </c>
      <c r="I2337" s="4"/>
      <c r="J2337" s="5"/>
    </row>
    <row r="2338" ht="21" customHeight="1">
      <c r="A2338" s="3">
        <v>46371</v>
      </c>
      <c r="B2338" t="inlineStr" s="4">
        <is>
          <t>星期二</t>
        </is>
      </c>
      <c r="C2338" t="inlineStr" s="4">
        <is>
          <t>餐饮</t>
        </is>
      </c>
      <c r="D2338" t="inlineStr" s="4">
        <is>
          <t>中餐</t>
        </is>
      </c>
      <c r="E2338" s="5"/>
      <c r="F2338" s="6"/>
      <c r="G2338" s="6"/>
      <c r="H2338" s="6">
        <f>IF(AND(F2338="",G2338=""),"",G2338-F2338)</f>
      </c>
      <c r="I2338" s="4"/>
      <c r="J2338" s="5"/>
    </row>
    <row r="2339" ht="21" customHeight="1">
      <c r="A2339" s="3">
        <v>46371</v>
      </c>
      <c r="B2339" t="inlineStr" s="4">
        <is>
          <t>星期二</t>
        </is>
      </c>
      <c r="C2339" t="inlineStr" s="4">
        <is>
          <t>餐饮</t>
        </is>
      </c>
      <c r="D2339" t="inlineStr" s="4">
        <is>
          <t>晚餐</t>
        </is>
      </c>
      <c r="E2339" s="5"/>
      <c r="F2339" s="6"/>
      <c r="G2339" s="6"/>
      <c r="H2339" s="6">
        <f>IF(AND(F2339="",G2339=""),"",G2339-F2339)</f>
      </c>
      <c r="I2339" s="4"/>
      <c r="J2339" s="5"/>
    </row>
    <row r="2340" ht="21" customHeight="1">
      <c r="A2340" s="3">
        <v>46371</v>
      </c>
      <c r="B2340" t="inlineStr" s="4">
        <is>
          <t>星期二</t>
        </is>
      </c>
      <c r="C2340" t="inlineStr" s="4">
        <is>
          <t>奶茶/咖啡</t>
        </is>
      </c>
      <c r="D2340" t="inlineStr" s="4">
        <is>
          <t>奶茶/咖啡</t>
        </is>
      </c>
      <c r="E2340" s="5"/>
      <c r="F2340" s="6"/>
      <c r="G2340" s="6"/>
      <c r="H2340" s="6">
        <f>IF(AND(F2340="",G2340=""),"",G2340-F2340)</f>
      </c>
      <c r="I2340" s="4"/>
      <c r="J2340" s="5"/>
    </row>
    <row r="2341" ht="21" customHeight="1">
      <c r="A2341" s="3">
        <v>46371</v>
      </c>
      <c r="B2341" t="inlineStr" s="4">
        <is>
          <t>星期二</t>
        </is>
      </c>
      <c r="C2341" t="inlineStr" s="4">
        <is>
          <t>其他</t>
        </is>
      </c>
      <c r="D2341" t="inlineStr" s="4">
        <is>
          <t>其他</t>
        </is>
      </c>
      <c r="E2341" s="5"/>
      <c r="F2341" s="6"/>
      <c r="G2341" s="6"/>
      <c r="H2341" s="6">
        <f>IF(AND(F2341="",G2341=""),"",G2341-F2341)</f>
      </c>
      <c r="I2341" s="4"/>
      <c r="J2341" s="5"/>
    </row>
    <row r="2342" ht="21" customHeight="1">
      <c r="A2342" s="3">
        <v>46371</v>
      </c>
      <c r="B2342" t="inlineStr" s="4">
        <is>
          <t>星期二</t>
        </is>
      </c>
      <c r="C2342" t="inlineStr" s="4">
        <is>
          <t>其他</t>
        </is>
      </c>
      <c r="D2342" t="inlineStr" s="4">
        <is>
          <t>其他</t>
        </is>
      </c>
      <c r="E2342" s="5"/>
      <c r="F2342" s="6"/>
      <c r="G2342" s="6"/>
      <c r="H2342" s="6">
        <f>IF(AND(F2342="",G2342=""),"",G2342-F2342)</f>
      </c>
      <c r="I2342" s="4"/>
      <c r="J2342" s="5"/>
    </row>
    <row r="2343" ht="21" customHeight="1">
      <c r="A2343" s="3">
        <v>46372</v>
      </c>
      <c r="B2343" t="inlineStr" s="4">
        <is>
          <t>星期三</t>
        </is>
      </c>
      <c r="C2343" t="inlineStr" s="4">
        <is>
          <t>餐饮</t>
        </is>
      </c>
      <c r="D2343" t="inlineStr" s="4">
        <is>
          <t>早餐</t>
        </is>
      </c>
      <c r="E2343" s="5"/>
      <c r="F2343" s="6"/>
      <c r="G2343" s="6"/>
      <c r="H2343" s="6">
        <f>IF(AND(F2343="",G2343=""),"",G2343-F2343)</f>
      </c>
      <c r="I2343" s="4"/>
      <c r="J2343" s="5"/>
    </row>
    <row r="2344" ht="21" customHeight="1">
      <c r="A2344" s="3">
        <v>46372</v>
      </c>
      <c r="B2344" t="inlineStr" s="4">
        <is>
          <t>星期三</t>
        </is>
      </c>
      <c r="C2344" t="inlineStr" s="4">
        <is>
          <t>餐饮</t>
        </is>
      </c>
      <c r="D2344" t="inlineStr" s="4">
        <is>
          <t>中餐</t>
        </is>
      </c>
      <c r="E2344" s="5"/>
      <c r="F2344" s="6"/>
      <c r="G2344" s="6"/>
      <c r="H2344" s="6">
        <f>IF(AND(F2344="",G2344=""),"",G2344-F2344)</f>
      </c>
      <c r="I2344" s="4"/>
      <c r="J2344" s="5"/>
    </row>
    <row r="2345" ht="21" customHeight="1">
      <c r="A2345" s="3">
        <v>46372</v>
      </c>
      <c r="B2345" t="inlineStr" s="4">
        <is>
          <t>星期三</t>
        </is>
      </c>
      <c r="C2345" t="inlineStr" s="4">
        <is>
          <t>餐饮</t>
        </is>
      </c>
      <c r="D2345" t="inlineStr" s="4">
        <is>
          <t>晚餐</t>
        </is>
      </c>
      <c r="E2345" s="5"/>
      <c r="F2345" s="6"/>
      <c r="G2345" s="6"/>
      <c r="H2345" s="6">
        <f>IF(AND(F2345="",G2345=""),"",G2345-F2345)</f>
      </c>
      <c r="I2345" s="4"/>
      <c r="J2345" s="5"/>
    </row>
    <row r="2346" ht="21" customHeight="1">
      <c r="A2346" s="3">
        <v>46372</v>
      </c>
      <c r="B2346" t="inlineStr" s="4">
        <is>
          <t>星期三</t>
        </is>
      </c>
      <c r="C2346" t="inlineStr" s="4">
        <is>
          <t>奶茶/咖啡</t>
        </is>
      </c>
      <c r="D2346" t="inlineStr" s="4">
        <is>
          <t>奶茶/咖啡</t>
        </is>
      </c>
      <c r="E2346" s="5"/>
      <c r="F2346" s="6"/>
      <c r="G2346" s="6"/>
      <c r="H2346" s="6">
        <f>IF(AND(F2346="",G2346=""),"",G2346-F2346)</f>
      </c>
      <c r="I2346" s="4"/>
      <c r="J2346" s="5"/>
    </row>
    <row r="2347" ht="21" customHeight="1">
      <c r="A2347" s="3">
        <v>46372</v>
      </c>
      <c r="B2347" t="inlineStr" s="4">
        <is>
          <t>星期三</t>
        </is>
      </c>
      <c r="C2347" t="inlineStr" s="4">
        <is>
          <t>其他</t>
        </is>
      </c>
      <c r="D2347" t="inlineStr" s="4">
        <is>
          <t>其他</t>
        </is>
      </c>
      <c r="E2347" s="5"/>
      <c r="F2347" s="6"/>
      <c r="G2347" s="6"/>
      <c r="H2347" s="6">
        <f>IF(AND(F2347="",G2347=""),"",G2347-F2347)</f>
      </c>
      <c r="I2347" s="4"/>
      <c r="J2347" s="5"/>
    </row>
    <row r="2348" ht="21" customHeight="1">
      <c r="A2348" s="3">
        <v>46372</v>
      </c>
      <c r="B2348" t="inlineStr" s="4">
        <is>
          <t>星期三</t>
        </is>
      </c>
      <c r="C2348" t="inlineStr" s="4">
        <is>
          <t>其他</t>
        </is>
      </c>
      <c r="D2348" t="inlineStr" s="4">
        <is>
          <t>其他</t>
        </is>
      </c>
      <c r="E2348" s="5"/>
      <c r="F2348" s="6"/>
      <c r="G2348" s="6"/>
      <c r="H2348" s="6">
        <f>IF(AND(F2348="",G2348=""),"",G2348-F2348)</f>
      </c>
      <c r="I2348" s="4"/>
      <c r="J2348" s="5"/>
    </row>
    <row r="2349" ht="23" customHeight="1">
      <c r="A2349" t="inlineStr" s="7">
        <is>
          <t>本周小计</t>
        </is>
      </c>
      <c r="B2349" s="7"/>
      <c r="C2349" s="7"/>
      <c r="D2349" s="7"/>
      <c r="E2349" s="7"/>
      <c r="F2349" s="8">
        <f>SUMIFS($F:$F,$A:$A,"&gt;="&amp;DATE(2026,12,10),$A:$A,"&lt;="&amp;DATE(2026,12,16))</f>
      </c>
      <c r="G2349" s="8">
        <f>SUMIFS($G:$G,$A:$A,"&gt;="&amp;DATE(2026,12,10),$A:$A,"&lt;="&amp;DATE(2026,12,16))</f>
      </c>
      <c r="H2349" s="8">
        <f>G2349-F2349</f>
      </c>
      <c r="I2349" s="7"/>
      <c r="J2349" s="7"/>
    </row>
    <row r="2350" ht="18" customHeight="1">
      <c r="A2350" s="9"/>
      <c r="B2350" s="9"/>
      <c r="C2350" s="9"/>
      <c r="D2350" s="9"/>
      <c r="E2350" s="9"/>
      <c r="F2350" s="9"/>
      <c r="G2350" s="9"/>
      <c r="H2350" s="9"/>
      <c r="I2350" s="9"/>
      <c r="J2350" s="9"/>
    </row>
    <row r="2351" ht="18" customHeight="1">
      <c r="A2351" s="9"/>
      <c r="B2351" s="9"/>
      <c r="C2351" s="9"/>
      <c r="D2351" s="9"/>
      <c r="E2351" s="9"/>
      <c r="F2351" s="9"/>
      <c r="G2351" s="9"/>
      <c r="H2351" s="9"/>
      <c r="I2351" s="9"/>
      <c r="J2351" s="9"/>
    </row>
    <row r="2352" ht="26" customHeight="1">
      <c r="A2352" t="inlineStr" s="2">
        <is>
          <t>2026年12月｜第三周（12月17日 - 12月23日）</t>
        </is>
      </c>
      <c r="B2352" s="2"/>
      <c r="C2352" s="2"/>
      <c r="D2352" s="2"/>
      <c r="E2352" s="2"/>
      <c r="F2352" s="2"/>
      <c r="G2352" s="2"/>
      <c r="H2352" s="2"/>
      <c r="I2352" s="2"/>
      <c r="J2352" s="2"/>
    </row>
    <row r="2353" ht="22" customHeight="1">
      <c r="A2353" t="inlineStr" s="1">
        <is>
          <t>日期</t>
        </is>
      </c>
      <c r="B2353" t="inlineStr" s="1">
        <is>
          <t>星期</t>
        </is>
      </c>
      <c r="C2353" t="inlineStr" s="1">
        <is>
          <t>分类</t>
        </is>
      </c>
      <c r="D2353" t="inlineStr" s="1">
        <is>
          <t>事项</t>
        </is>
      </c>
      <c r="E2353" t="inlineStr" s="1">
        <is>
          <t>详情</t>
        </is>
      </c>
      <c r="F2353" t="inlineStr" s="1">
        <is>
          <t>支出金额</t>
        </is>
      </c>
      <c r="G2353" t="inlineStr" s="1">
        <is>
          <t>收入金额</t>
        </is>
      </c>
      <c r="H2353" t="inlineStr" s="1">
        <is>
          <t>当笔净额</t>
        </is>
      </c>
      <c r="I2353" t="inlineStr" s="1">
        <is>
          <t>支付方式</t>
        </is>
      </c>
      <c r="J2353" t="inlineStr" s="1">
        <is>
          <t>备注</t>
        </is>
      </c>
    </row>
    <row r="2354" ht="21" customHeight="1">
      <c r="A2354" s="3">
        <v>46373</v>
      </c>
      <c r="B2354" t="inlineStr" s="4">
        <is>
          <t>星期四</t>
        </is>
      </c>
      <c r="C2354" t="inlineStr" s="4">
        <is>
          <t>餐饮</t>
        </is>
      </c>
      <c r="D2354" t="inlineStr" s="4">
        <is>
          <t>早餐</t>
        </is>
      </c>
      <c r="E2354" s="5"/>
      <c r="F2354" s="6"/>
      <c r="G2354" s="6"/>
      <c r="H2354" s="6">
        <f>IF(AND(F2354="",G2354=""),"",G2354-F2354)</f>
      </c>
      <c r="I2354" s="4"/>
      <c r="J2354" s="5"/>
    </row>
    <row r="2355" ht="21" customHeight="1">
      <c r="A2355" s="3">
        <v>46373</v>
      </c>
      <c r="B2355" t="inlineStr" s="4">
        <is>
          <t>星期四</t>
        </is>
      </c>
      <c r="C2355" t="inlineStr" s="4">
        <is>
          <t>餐饮</t>
        </is>
      </c>
      <c r="D2355" t="inlineStr" s="4">
        <is>
          <t>中餐</t>
        </is>
      </c>
      <c r="E2355" s="5"/>
      <c r="F2355" s="6"/>
      <c r="G2355" s="6"/>
      <c r="H2355" s="6">
        <f>IF(AND(F2355="",G2355=""),"",G2355-F2355)</f>
      </c>
      <c r="I2355" s="4"/>
      <c r="J2355" s="5"/>
    </row>
    <row r="2356" ht="21" customHeight="1">
      <c r="A2356" s="3">
        <v>46373</v>
      </c>
      <c r="B2356" t="inlineStr" s="4">
        <is>
          <t>星期四</t>
        </is>
      </c>
      <c r="C2356" t="inlineStr" s="4">
        <is>
          <t>餐饮</t>
        </is>
      </c>
      <c r="D2356" t="inlineStr" s="4">
        <is>
          <t>晚餐</t>
        </is>
      </c>
      <c r="E2356" s="5"/>
      <c r="F2356" s="6"/>
      <c r="G2356" s="6"/>
      <c r="H2356" s="6">
        <f>IF(AND(F2356="",G2356=""),"",G2356-F2356)</f>
      </c>
      <c r="I2356" s="4"/>
      <c r="J2356" s="5"/>
    </row>
    <row r="2357" ht="21" customHeight="1">
      <c r="A2357" s="3">
        <v>46373</v>
      </c>
      <c r="B2357" t="inlineStr" s="4">
        <is>
          <t>星期四</t>
        </is>
      </c>
      <c r="C2357" t="inlineStr" s="4">
        <is>
          <t>奶茶/咖啡</t>
        </is>
      </c>
      <c r="D2357" t="inlineStr" s="4">
        <is>
          <t>奶茶/咖啡</t>
        </is>
      </c>
      <c r="E2357" s="5"/>
      <c r="F2357" s="6"/>
      <c r="G2357" s="6"/>
      <c r="H2357" s="6">
        <f>IF(AND(F2357="",G2357=""),"",G2357-F2357)</f>
      </c>
      <c r="I2357" s="4"/>
      <c r="J2357" s="5"/>
    </row>
    <row r="2358" ht="21" customHeight="1">
      <c r="A2358" s="3">
        <v>46373</v>
      </c>
      <c r="B2358" t="inlineStr" s="4">
        <is>
          <t>星期四</t>
        </is>
      </c>
      <c r="C2358" t="inlineStr" s="4">
        <is>
          <t>其他</t>
        </is>
      </c>
      <c r="D2358" t="inlineStr" s="4">
        <is>
          <t>其他</t>
        </is>
      </c>
      <c r="E2358" s="5"/>
      <c r="F2358" s="6"/>
      <c r="G2358" s="6"/>
      <c r="H2358" s="6">
        <f>IF(AND(F2358="",G2358=""),"",G2358-F2358)</f>
      </c>
      <c r="I2358" s="4"/>
      <c r="J2358" s="5"/>
    </row>
    <row r="2359" ht="21" customHeight="1">
      <c r="A2359" s="3">
        <v>46373</v>
      </c>
      <c r="B2359" t="inlineStr" s="4">
        <is>
          <t>星期四</t>
        </is>
      </c>
      <c r="C2359" t="inlineStr" s="4">
        <is>
          <t>其他</t>
        </is>
      </c>
      <c r="D2359" t="inlineStr" s="4">
        <is>
          <t>其他</t>
        </is>
      </c>
      <c r="E2359" s="5"/>
      <c r="F2359" s="6"/>
      <c r="G2359" s="6"/>
      <c r="H2359" s="6">
        <f>IF(AND(F2359="",G2359=""),"",G2359-F2359)</f>
      </c>
      <c r="I2359" s="4"/>
      <c r="J2359" s="5"/>
    </row>
    <row r="2360" ht="21" customHeight="1">
      <c r="A2360" s="3">
        <v>46374</v>
      </c>
      <c r="B2360" t="inlineStr" s="4">
        <is>
          <t>星期五</t>
        </is>
      </c>
      <c r="C2360" t="inlineStr" s="4">
        <is>
          <t>餐饮</t>
        </is>
      </c>
      <c r="D2360" t="inlineStr" s="4">
        <is>
          <t>早餐</t>
        </is>
      </c>
      <c r="E2360" s="5"/>
      <c r="F2360" s="6"/>
      <c r="G2360" s="6"/>
      <c r="H2360" s="6">
        <f>IF(AND(F2360="",G2360=""),"",G2360-F2360)</f>
      </c>
      <c r="I2360" s="4"/>
      <c r="J2360" s="5"/>
    </row>
    <row r="2361" ht="21" customHeight="1">
      <c r="A2361" s="3">
        <v>46374</v>
      </c>
      <c r="B2361" t="inlineStr" s="4">
        <is>
          <t>星期五</t>
        </is>
      </c>
      <c r="C2361" t="inlineStr" s="4">
        <is>
          <t>餐饮</t>
        </is>
      </c>
      <c r="D2361" t="inlineStr" s="4">
        <is>
          <t>中餐</t>
        </is>
      </c>
      <c r="E2361" s="5"/>
      <c r="F2361" s="6"/>
      <c r="G2361" s="6"/>
      <c r="H2361" s="6">
        <f>IF(AND(F2361="",G2361=""),"",G2361-F2361)</f>
      </c>
      <c r="I2361" s="4"/>
      <c r="J2361" s="5"/>
    </row>
    <row r="2362" ht="21" customHeight="1">
      <c r="A2362" s="3">
        <v>46374</v>
      </c>
      <c r="B2362" t="inlineStr" s="4">
        <is>
          <t>星期五</t>
        </is>
      </c>
      <c r="C2362" t="inlineStr" s="4">
        <is>
          <t>餐饮</t>
        </is>
      </c>
      <c r="D2362" t="inlineStr" s="4">
        <is>
          <t>晚餐</t>
        </is>
      </c>
      <c r="E2362" s="5"/>
      <c r="F2362" s="6"/>
      <c r="G2362" s="6"/>
      <c r="H2362" s="6">
        <f>IF(AND(F2362="",G2362=""),"",G2362-F2362)</f>
      </c>
      <c r="I2362" s="4"/>
      <c r="J2362" s="5"/>
    </row>
    <row r="2363" ht="21" customHeight="1">
      <c r="A2363" s="3">
        <v>46374</v>
      </c>
      <c r="B2363" t="inlineStr" s="4">
        <is>
          <t>星期五</t>
        </is>
      </c>
      <c r="C2363" t="inlineStr" s="4">
        <is>
          <t>奶茶/咖啡</t>
        </is>
      </c>
      <c r="D2363" t="inlineStr" s="4">
        <is>
          <t>奶茶/咖啡</t>
        </is>
      </c>
      <c r="E2363" s="5"/>
      <c r="F2363" s="6"/>
      <c r="G2363" s="6"/>
      <c r="H2363" s="6">
        <f>IF(AND(F2363="",G2363=""),"",G2363-F2363)</f>
      </c>
      <c r="I2363" s="4"/>
      <c r="J2363" s="5"/>
    </row>
    <row r="2364" ht="21" customHeight="1">
      <c r="A2364" s="3">
        <v>46374</v>
      </c>
      <c r="B2364" t="inlineStr" s="4">
        <is>
          <t>星期五</t>
        </is>
      </c>
      <c r="C2364" t="inlineStr" s="4">
        <is>
          <t>其他</t>
        </is>
      </c>
      <c r="D2364" t="inlineStr" s="4">
        <is>
          <t>其他</t>
        </is>
      </c>
      <c r="E2364" s="5"/>
      <c r="F2364" s="6"/>
      <c r="G2364" s="6"/>
      <c r="H2364" s="6">
        <f>IF(AND(F2364="",G2364=""),"",G2364-F2364)</f>
      </c>
      <c r="I2364" s="4"/>
      <c r="J2364" s="5"/>
    </row>
    <row r="2365" ht="21" customHeight="1">
      <c r="A2365" s="3">
        <v>46374</v>
      </c>
      <c r="B2365" t="inlineStr" s="4">
        <is>
          <t>星期五</t>
        </is>
      </c>
      <c r="C2365" t="inlineStr" s="4">
        <is>
          <t>其他</t>
        </is>
      </c>
      <c r="D2365" t="inlineStr" s="4">
        <is>
          <t>其他</t>
        </is>
      </c>
      <c r="E2365" s="5"/>
      <c r="F2365" s="6"/>
      <c r="G2365" s="6"/>
      <c r="H2365" s="6">
        <f>IF(AND(F2365="",G2365=""),"",G2365-F2365)</f>
      </c>
      <c r="I2365" s="4"/>
      <c r="J2365" s="5"/>
    </row>
    <row r="2366" ht="21" customHeight="1">
      <c r="A2366" s="3">
        <v>46375</v>
      </c>
      <c r="B2366" t="inlineStr" s="4">
        <is>
          <t>星期六</t>
        </is>
      </c>
      <c r="C2366" t="inlineStr" s="4">
        <is>
          <t>餐饮</t>
        </is>
      </c>
      <c r="D2366" t="inlineStr" s="4">
        <is>
          <t>早餐</t>
        </is>
      </c>
      <c r="E2366" s="5"/>
      <c r="F2366" s="6"/>
      <c r="G2366" s="6"/>
      <c r="H2366" s="6">
        <f>IF(AND(F2366="",G2366=""),"",G2366-F2366)</f>
      </c>
      <c r="I2366" s="4"/>
      <c r="J2366" s="5"/>
    </row>
    <row r="2367" ht="21" customHeight="1">
      <c r="A2367" s="3">
        <v>46375</v>
      </c>
      <c r="B2367" t="inlineStr" s="4">
        <is>
          <t>星期六</t>
        </is>
      </c>
      <c r="C2367" t="inlineStr" s="4">
        <is>
          <t>餐饮</t>
        </is>
      </c>
      <c r="D2367" t="inlineStr" s="4">
        <is>
          <t>中餐</t>
        </is>
      </c>
      <c r="E2367" s="5"/>
      <c r="F2367" s="6"/>
      <c r="G2367" s="6"/>
      <c r="H2367" s="6">
        <f>IF(AND(F2367="",G2367=""),"",G2367-F2367)</f>
      </c>
      <c r="I2367" s="4"/>
      <c r="J2367" s="5"/>
    </row>
    <row r="2368" ht="21" customHeight="1">
      <c r="A2368" s="3">
        <v>46375</v>
      </c>
      <c r="B2368" t="inlineStr" s="4">
        <is>
          <t>星期六</t>
        </is>
      </c>
      <c r="C2368" t="inlineStr" s="4">
        <is>
          <t>餐饮</t>
        </is>
      </c>
      <c r="D2368" t="inlineStr" s="4">
        <is>
          <t>晚餐</t>
        </is>
      </c>
      <c r="E2368" s="5"/>
      <c r="F2368" s="6"/>
      <c r="G2368" s="6"/>
      <c r="H2368" s="6">
        <f>IF(AND(F2368="",G2368=""),"",G2368-F2368)</f>
      </c>
      <c r="I2368" s="4"/>
      <c r="J2368" s="5"/>
    </row>
    <row r="2369" ht="21" customHeight="1">
      <c r="A2369" s="3">
        <v>46375</v>
      </c>
      <c r="B2369" t="inlineStr" s="4">
        <is>
          <t>星期六</t>
        </is>
      </c>
      <c r="C2369" t="inlineStr" s="4">
        <is>
          <t>奶茶/咖啡</t>
        </is>
      </c>
      <c r="D2369" t="inlineStr" s="4">
        <is>
          <t>奶茶/咖啡</t>
        </is>
      </c>
      <c r="E2369" s="5"/>
      <c r="F2369" s="6"/>
      <c r="G2369" s="6"/>
      <c r="H2369" s="6">
        <f>IF(AND(F2369="",G2369=""),"",G2369-F2369)</f>
      </c>
      <c r="I2369" s="4"/>
      <c r="J2369" s="5"/>
    </row>
    <row r="2370" ht="21" customHeight="1">
      <c r="A2370" s="3">
        <v>46375</v>
      </c>
      <c r="B2370" t="inlineStr" s="4">
        <is>
          <t>星期六</t>
        </is>
      </c>
      <c r="C2370" t="inlineStr" s="4">
        <is>
          <t>其他</t>
        </is>
      </c>
      <c r="D2370" t="inlineStr" s="4">
        <is>
          <t>其他</t>
        </is>
      </c>
      <c r="E2370" s="5"/>
      <c r="F2370" s="6"/>
      <c r="G2370" s="6"/>
      <c r="H2370" s="6">
        <f>IF(AND(F2370="",G2370=""),"",G2370-F2370)</f>
      </c>
      <c r="I2370" s="4"/>
      <c r="J2370" s="5"/>
    </row>
    <row r="2371" ht="21" customHeight="1">
      <c r="A2371" s="3">
        <v>46375</v>
      </c>
      <c r="B2371" t="inlineStr" s="4">
        <is>
          <t>星期六</t>
        </is>
      </c>
      <c r="C2371" t="inlineStr" s="4">
        <is>
          <t>其他</t>
        </is>
      </c>
      <c r="D2371" t="inlineStr" s="4">
        <is>
          <t>其他</t>
        </is>
      </c>
      <c r="E2371" s="5"/>
      <c r="F2371" s="6"/>
      <c r="G2371" s="6"/>
      <c r="H2371" s="6">
        <f>IF(AND(F2371="",G2371=""),"",G2371-F2371)</f>
      </c>
      <c r="I2371" s="4"/>
      <c r="J2371" s="5"/>
    </row>
    <row r="2372" ht="21" customHeight="1">
      <c r="A2372" s="3">
        <v>46376</v>
      </c>
      <c r="B2372" t="inlineStr" s="4">
        <is>
          <t>星期日</t>
        </is>
      </c>
      <c r="C2372" t="inlineStr" s="4">
        <is>
          <t>餐饮</t>
        </is>
      </c>
      <c r="D2372" t="inlineStr" s="4">
        <is>
          <t>早餐</t>
        </is>
      </c>
      <c r="E2372" s="5"/>
      <c r="F2372" s="6"/>
      <c r="G2372" s="6"/>
      <c r="H2372" s="6">
        <f>IF(AND(F2372="",G2372=""),"",G2372-F2372)</f>
      </c>
      <c r="I2372" s="4"/>
      <c r="J2372" s="5"/>
    </row>
    <row r="2373" ht="21" customHeight="1">
      <c r="A2373" s="3">
        <v>46376</v>
      </c>
      <c r="B2373" t="inlineStr" s="4">
        <is>
          <t>星期日</t>
        </is>
      </c>
      <c r="C2373" t="inlineStr" s="4">
        <is>
          <t>餐饮</t>
        </is>
      </c>
      <c r="D2373" t="inlineStr" s="4">
        <is>
          <t>中餐</t>
        </is>
      </c>
      <c r="E2373" s="5"/>
      <c r="F2373" s="6"/>
      <c r="G2373" s="6"/>
      <c r="H2373" s="6">
        <f>IF(AND(F2373="",G2373=""),"",G2373-F2373)</f>
      </c>
      <c r="I2373" s="4"/>
      <c r="J2373" s="5"/>
    </row>
    <row r="2374" ht="21" customHeight="1">
      <c r="A2374" s="3">
        <v>46376</v>
      </c>
      <c r="B2374" t="inlineStr" s="4">
        <is>
          <t>星期日</t>
        </is>
      </c>
      <c r="C2374" t="inlineStr" s="4">
        <is>
          <t>餐饮</t>
        </is>
      </c>
      <c r="D2374" t="inlineStr" s="4">
        <is>
          <t>晚餐</t>
        </is>
      </c>
      <c r="E2374" s="5"/>
      <c r="F2374" s="6"/>
      <c r="G2374" s="6"/>
      <c r="H2374" s="6">
        <f>IF(AND(F2374="",G2374=""),"",G2374-F2374)</f>
      </c>
      <c r="I2374" s="4"/>
      <c r="J2374" s="5"/>
    </row>
    <row r="2375" ht="21" customHeight="1">
      <c r="A2375" s="3">
        <v>46376</v>
      </c>
      <c r="B2375" t="inlineStr" s="4">
        <is>
          <t>星期日</t>
        </is>
      </c>
      <c r="C2375" t="inlineStr" s="4">
        <is>
          <t>奶茶/咖啡</t>
        </is>
      </c>
      <c r="D2375" t="inlineStr" s="4">
        <is>
          <t>奶茶/咖啡</t>
        </is>
      </c>
      <c r="E2375" s="5"/>
      <c r="F2375" s="6"/>
      <c r="G2375" s="6"/>
      <c r="H2375" s="6">
        <f>IF(AND(F2375="",G2375=""),"",G2375-F2375)</f>
      </c>
      <c r="I2375" s="4"/>
      <c r="J2375" s="5"/>
    </row>
    <row r="2376" ht="21" customHeight="1">
      <c r="A2376" s="3">
        <v>46376</v>
      </c>
      <c r="B2376" t="inlineStr" s="4">
        <is>
          <t>星期日</t>
        </is>
      </c>
      <c r="C2376" t="inlineStr" s="4">
        <is>
          <t>其他</t>
        </is>
      </c>
      <c r="D2376" t="inlineStr" s="4">
        <is>
          <t>其他</t>
        </is>
      </c>
      <c r="E2376" s="5"/>
      <c r="F2376" s="6"/>
      <c r="G2376" s="6"/>
      <c r="H2376" s="6">
        <f>IF(AND(F2376="",G2376=""),"",G2376-F2376)</f>
      </c>
      <c r="I2376" s="4"/>
      <c r="J2376" s="5"/>
    </row>
    <row r="2377" ht="21" customHeight="1">
      <c r="A2377" s="3">
        <v>46376</v>
      </c>
      <c r="B2377" t="inlineStr" s="4">
        <is>
          <t>星期日</t>
        </is>
      </c>
      <c r="C2377" t="inlineStr" s="4">
        <is>
          <t>其他</t>
        </is>
      </c>
      <c r="D2377" t="inlineStr" s="4">
        <is>
          <t>其他</t>
        </is>
      </c>
      <c r="E2377" s="5"/>
      <c r="F2377" s="6"/>
      <c r="G2377" s="6"/>
      <c r="H2377" s="6">
        <f>IF(AND(F2377="",G2377=""),"",G2377-F2377)</f>
      </c>
      <c r="I2377" s="4"/>
      <c r="J2377" s="5"/>
    </row>
    <row r="2378" ht="21" customHeight="1">
      <c r="A2378" s="3">
        <v>46377</v>
      </c>
      <c r="B2378" t="inlineStr" s="4">
        <is>
          <t>星期一</t>
        </is>
      </c>
      <c r="C2378" t="inlineStr" s="4">
        <is>
          <t>餐饮</t>
        </is>
      </c>
      <c r="D2378" t="inlineStr" s="4">
        <is>
          <t>早餐</t>
        </is>
      </c>
      <c r="E2378" s="5"/>
      <c r="F2378" s="6"/>
      <c r="G2378" s="6"/>
      <c r="H2378" s="6">
        <f>IF(AND(F2378="",G2378=""),"",G2378-F2378)</f>
      </c>
      <c r="I2378" s="4"/>
      <c r="J2378" s="5"/>
    </row>
    <row r="2379" ht="21" customHeight="1">
      <c r="A2379" s="3">
        <v>46377</v>
      </c>
      <c r="B2379" t="inlineStr" s="4">
        <is>
          <t>星期一</t>
        </is>
      </c>
      <c r="C2379" t="inlineStr" s="4">
        <is>
          <t>餐饮</t>
        </is>
      </c>
      <c r="D2379" t="inlineStr" s="4">
        <is>
          <t>中餐</t>
        </is>
      </c>
      <c r="E2379" s="5"/>
      <c r="F2379" s="6"/>
      <c r="G2379" s="6"/>
      <c r="H2379" s="6">
        <f>IF(AND(F2379="",G2379=""),"",G2379-F2379)</f>
      </c>
      <c r="I2379" s="4"/>
      <c r="J2379" s="5"/>
    </row>
    <row r="2380" ht="21" customHeight="1">
      <c r="A2380" s="3">
        <v>46377</v>
      </c>
      <c r="B2380" t="inlineStr" s="4">
        <is>
          <t>星期一</t>
        </is>
      </c>
      <c r="C2380" t="inlineStr" s="4">
        <is>
          <t>餐饮</t>
        </is>
      </c>
      <c r="D2380" t="inlineStr" s="4">
        <is>
          <t>晚餐</t>
        </is>
      </c>
      <c r="E2380" s="5"/>
      <c r="F2380" s="6"/>
      <c r="G2380" s="6"/>
      <c r="H2380" s="6">
        <f>IF(AND(F2380="",G2380=""),"",G2380-F2380)</f>
      </c>
      <c r="I2380" s="4"/>
      <c r="J2380" s="5"/>
    </row>
    <row r="2381" ht="21" customHeight="1">
      <c r="A2381" s="3">
        <v>46377</v>
      </c>
      <c r="B2381" t="inlineStr" s="4">
        <is>
          <t>星期一</t>
        </is>
      </c>
      <c r="C2381" t="inlineStr" s="4">
        <is>
          <t>奶茶/咖啡</t>
        </is>
      </c>
      <c r="D2381" t="inlineStr" s="4">
        <is>
          <t>奶茶/咖啡</t>
        </is>
      </c>
      <c r="E2381" s="5"/>
      <c r="F2381" s="6"/>
      <c r="G2381" s="6"/>
      <c r="H2381" s="6">
        <f>IF(AND(F2381="",G2381=""),"",G2381-F2381)</f>
      </c>
      <c r="I2381" s="4"/>
      <c r="J2381" s="5"/>
    </row>
    <row r="2382" ht="21" customHeight="1">
      <c r="A2382" s="3">
        <v>46377</v>
      </c>
      <c r="B2382" t="inlineStr" s="4">
        <is>
          <t>星期一</t>
        </is>
      </c>
      <c r="C2382" t="inlineStr" s="4">
        <is>
          <t>其他</t>
        </is>
      </c>
      <c r="D2382" t="inlineStr" s="4">
        <is>
          <t>其他</t>
        </is>
      </c>
      <c r="E2382" s="5"/>
      <c r="F2382" s="6"/>
      <c r="G2382" s="6"/>
      <c r="H2382" s="6">
        <f>IF(AND(F2382="",G2382=""),"",G2382-F2382)</f>
      </c>
      <c r="I2382" s="4"/>
      <c r="J2382" s="5"/>
    </row>
    <row r="2383" ht="21" customHeight="1">
      <c r="A2383" s="3">
        <v>46377</v>
      </c>
      <c r="B2383" t="inlineStr" s="4">
        <is>
          <t>星期一</t>
        </is>
      </c>
      <c r="C2383" t="inlineStr" s="4">
        <is>
          <t>其他</t>
        </is>
      </c>
      <c r="D2383" t="inlineStr" s="4">
        <is>
          <t>其他</t>
        </is>
      </c>
      <c r="E2383" s="5"/>
      <c r="F2383" s="6"/>
      <c r="G2383" s="6"/>
      <c r="H2383" s="6">
        <f>IF(AND(F2383="",G2383=""),"",G2383-F2383)</f>
      </c>
      <c r="I2383" s="4"/>
      <c r="J2383" s="5"/>
    </row>
    <row r="2384" ht="21" customHeight="1">
      <c r="A2384" s="3">
        <v>46378</v>
      </c>
      <c r="B2384" t="inlineStr" s="4">
        <is>
          <t>星期二</t>
        </is>
      </c>
      <c r="C2384" t="inlineStr" s="4">
        <is>
          <t>餐饮</t>
        </is>
      </c>
      <c r="D2384" t="inlineStr" s="4">
        <is>
          <t>早餐</t>
        </is>
      </c>
      <c r="E2384" s="5"/>
      <c r="F2384" s="6"/>
      <c r="G2384" s="6"/>
      <c r="H2384" s="6">
        <f>IF(AND(F2384="",G2384=""),"",G2384-F2384)</f>
      </c>
      <c r="I2384" s="4"/>
      <c r="J2384" s="5"/>
    </row>
    <row r="2385" ht="21" customHeight="1">
      <c r="A2385" s="3">
        <v>46378</v>
      </c>
      <c r="B2385" t="inlineStr" s="4">
        <is>
          <t>星期二</t>
        </is>
      </c>
      <c r="C2385" t="inlineStr" s="4">
        <is>
          <t>餐饮</t>
        </is>
      </c>
      <c r="D2385" t="inlineStr" s="4">
        <is>
          <t>中餐</t>
        </is>
      </c>
      <c r="E2385" s="5"/>
      <c r="F2385" s="6"/>
      <c r="G2385" s="6"/>
      <c r="H2385" s="6">
        <f>IF(AND(F2385="",G2385=""),"",G2385-F2385)</f>
      </c>
      <c r="I2385" s="4"/>
      <c r="J2385" s="5"/>
    </row>
    <row r="2386" ht="21" customHeight="1">
      <c r="A2386" s="3">
        <v>46378</v>
      </c>
      <c r="B2386" t="inlineStr" s="4">
        <is>
          <t>星期二</t>
        </is>
      </c>
      <c r="C2386" t="inlineStr" s="4">
        <is>
          <t>餐饮</t>
        </is>
      </c>
      <c r="D2386" t="inlineStr" s="4">
        <is>
          <t>晚餐</t>
        </is>
      </c>
      <c r="E2386" s="5"/>
      <c r="F2386" s="6"/>
      <c r="G2386" s="6"/>
      <c r="H2386" s="6">
        <f>IF(AND(F2386="",G2386=""),"",G2386-F2386)</f>
      </c>
      <c r="I2386" s="4"/>
      <c r="J2386" s="5"/>
    </row>
    <row r="2387" ht="21" customHeight="1">
      <c r="A2387" s="3">
        <v>46378</v>
      </c>
      <c r="B2387" t="inlineStr" s="4">
        <is>
          <t>星期二</t>
        </is>
      </c>
      <c r="C2387" t="inlineStr" s="4">
        <is>
          <t>奶茶/咖啡</t>
        </is>
      </c>
      <c r="D2387" t="inlineStr" s="4">
        <is>
          <t>奶茶/咖啡</t>
        </is>
      </c>
      <c r="E2387" s="5"/>
      <c r="F2387" s="6"/>
      <c r="G2387" s="6"/>
      <c r="H2387" s="6">
        <f>IF(AND(F2387="",G2387=""),"",G2387-F2387)</f>
      </c>
      <c r="I2387" s="4"/>
      <c r="J2387" s="5"/>
    </row>
    <row r="2388" ht="21" customHeight="1">
      <c r="A2388" s="3">
        <v>46378</v>
      </c>
      <c r="B2388" t="inlineStr" s="4">
        <is>
          <t>星期二</t>
        </is>
      </c>
      <c r="C2388" t="inlineStr" s="4">
        <is>
          <t>其他</t>
        </is>
      </c>
      <c r="D2388" t="inlineStr" s="4">
        <is>
          <t>其他</t>
        </is>
      </c>
      <c r="E2388" s="5"/>
      <c r="F2388" s="6"/>
      <c r="G2388" s="6"/>
      <c r="H2388" s="6">
        <f>IF(AND(F2388="",G2388=""),"",G2388-F2388)</f>
      </c>
      <c r="I2388" s="4"/>
      <c r="J2388" s="5"/>
    </row>
    <row r="2389" ht="21" customHeight="1">
      <c r="A2389" s="3">
        <v>46378</v>
      </c>
      <c r="B2389" t="inlineStr" s="4">
        <is>
          <t>星期二</t>
        </is>
      </c>
      <c r="C2389" t="inlineStr" s="4">
        <is>
          <t>其他</t>
        </is>
      </c>
      <c r="D2389" t="inlineStr" s="4">
        <is>
          <t>其他</t>
        </is>
      </c>
      <c r="E2389" s="5"/>
      <c r="F2389" s="6"/>
      <c r="G2389" s="6"/>
      <c r="H2389" s="6">
        <f>IF(AND(F2389="",G2389=""),"",G2389-F2389)</f>
      </c>
      <c r="I2389" s="4"/>
      <c r="J2389" s="5"/>
    </row>
    <row r="2390" ht="21" customHeight="1">
      <c r="A2390" s="3">
        <v>46379</v>
      </c>
      <c r="B2390" t="inlineStr" s="4">
        <is>
          <t>星期三</t>
        </is>
      </c>
      <c r="C2390" t="inlineStr" s="4">
        <is>
          <t>餐饮</t>
        </is>
      </c>
      <c r="D2390" t="inlineStr" s="4">
        <is>
          <t>早餐</t>
        </is>
      </c>
      <c r="E2390" s="5"/>
      <c r="F2390" s="6"/>
      <c r="G2390" s="6"/>
      <c r="H2390" s="6">
        <f>IF(AND(F2390="",G2390=""),"",G2390-F2390)</f>
      </c>
      <c r="I2390" s="4"/>
      <c r="J2390" s="5"/>
    </row>
    <row r="2391" ht="21" customHeight="1">
      <c r="A2391" s="3">
        <v>46379</v>
      </c>
      <c r="B2391" t="inlineStr" s="4">
        <is>
          <t>星期三</t>
        </is>
      </c>
      <c r="C2391" t="inlineStr" s="4">
        <is>
          <t>餐饮</t>
        </is>
      </c>
      <c r="D2391" t="inlineStr" s="4">
        <is>
          <t>中餐</t>
        </is>
      </c>
      <c r="E2391" s="5"/>
      <c r="F2391" s="6"/>
      <c r="G2391" s="6"/>
      <c r="H2391" s="6">
        <f>IF(AND(F2391="",G2391=""),"",G2391-F2391)</f>
      </c>
      <c r="I2391" s="4"/>
      <c r="J2391" s="5"/>
    </row>
    <row r="2392" ht="21" customHeight="1">
      <c r="A2392" s="3">
        <v>46379</v>
      </c>
      <c r="B2392" t="inlineStr" s="4">
        <is>
          <t>星期三</t>
        </is>
      </c>
      <c r="C2392" t="inlineStr" s="4">
        <is>
          <t>餐饮</t>
        </is>
      </c>
      <c r="D2392" t="inlineStr" s="4">
        <is>
          <t>晚餐</t>
        </is>
      </c>
      <c r="E2392" s="5"/>
      <c r="F2392" s="6"/>
      <c r="G2392" s="6"/>
      <c r="H2392" s="6">
        <f>IF(AND(F2392="",G2392=""),"",G2392-F2392)</f>
      </c>
      <c r="I2392" s="4"/>
      <c r="J2392" s="5"/>
    </row>
    <row r="2393" ht="21" customHeight="1">
      <c r="A2393" s="3">
        <v>46379</v>
      </c>
      <c r="B2393" t="inlineStr" s="4">
        <is>
          <t>星期三</t>
        </is>
      </c>
      <c r="C2393" t="inlineStr" s="4">
        <is>
          <t>奶茶/咖啡</t>
        </is>
      </c>
      <c r="D2393" t="inlineStr" s="4">
        <is>
          <t>奶茶/咖啡</t>
        </is>
      </c>
      <c r="E2393" s="5"/>
      <c r="F2393" s="6"/>
      <c r="G2393" s="6"/>
      <c r="H2393" s="6">
        <f>IF(AND(F2393="",G2393=""),"",G2393-F2393)</f>
      </c>
      <c r="I2393" s="4"/>
      <c r="J2393" s="5"/>
    </row>
    <row r="2394" ht="21" customHeight="1">
      <c r="A2394" s="3">
        <v>46379</v>
      </c>
      <c r="B2394" t="inlineStr" s="4">
        <is>
          <t>星期三</t>
        </is>
      </c>
      <c r="C2394" t="inlineStr" s="4">
        <is>
          <t>其他</t>
        </is>
      </c>
      <c r="D2394" t="inlineStr" s="4">
        <is>
          <t>其他</t>
        </is>
      </c>
      <c r="E2394" s="5"/>
      <c r="F2394" s="6"/>
      <c r="G2394" s="6"/>
      <c r="H2394" s="6">
        <f>IF(AND(F2394="",G2394=""),"",G2394-F2394)</f>
      </c>
      <c r="I2394" s="4"/>
      <c r="J2394" s="5"/>
    </row>
    <row r="2395" ht="21" customHeight="1">
      <c r="A2395" s="3">
        <v>46379</v>
      </c>
      <c r="B2395" t="inlineStr" s="4">
        <is>
          <t>星期三</t>
        </is>
      </c>
      <c r="C2395" t="inlineStr" s="4">
        <is>
          <t>其他</t>
        </is>
      </c>
      <c r="D2395" t="inlineStr" s="4">
        <is>
          <t>其他</t>
        </is>
      </c>
      <c r="E2395" s="5"/>
      <c r="F2395" s="6"/>
      <c r="G2395" s="6"/>
      <c r="H2395" s="6">
        <f>IF(AND(F2395="",G2395=""),"",G2395-F2395)</f>
      </c>
      <c r="I2395" s="4"/>
      <c r="J2395" s="5"/>
    </row>
    <row r="2396" ht="23" customHeight="1">
      <c r="A2396" t="inlineStr" s="7">
        <is>
          <t>本周小计</t>
        </is>
      </c>
      <c r="B2396" s="7"/>
      <c r="C2396" s="7"/>
      <c r="D2396" s="7"/>
      <c r="E2396" s="7"/>
      <c r="F2396" s="8">
        <f>SUMIFS($F:$F,$A:$A,"&gt;="&amp;DATE(2026,12,17),$A:$A,"&lt;="&amp;DATE(2026,12,23))</f>
      </c>
      <c r="G2396" s="8">
        <f>SUMIFS($G:$G,$A:$A,"&gt;="&amp;DATE(2026,12,17),$A:$A,"&lt;="&amp;DATE(2026,12,23))</f>
      </c>
      <c r="H2396" s="8">
        <f>G2396-F2396</f>
      </c>
      <c r="I2396" s="7"/>
      <c r="J2396" s="7"/>
    </row>
    <row r="2397" ht="18" customHeight="1">
      <c r="A2397" s="9"/>
      <c r="B2397" s="9"/>
      <c r="C2397" s="9"/>
      <c r="D2397" s="9"/>
      <c r="E2397" s="9"/>
      <c r="F2397" s="9"/>
      <c r="G2397" s="9"/>
      <c r="H2397" s="9"/>
      <c r="I2397" s="9"/>
      <c r="J2397" s="9"/>
    </row>
    <row r="2398" ht="18" customHeight="1">
      <c r="A2398" s="9"/>
      <c r="B2398" s="9"/>
      <c r="C2398" s="9"/>
      <c r="D2398" s="9"/>
      <c r="E2398" s="9"/>
      <c r="F2398" s="9"/>
      <c r="G2398" s="9"/>
      <c r="H2398" s="9"/>
      <c r="I2398" s="9"/>
      <c r="J2398" s="9"/>
    </row>
    <row r="2399" ht="26" customHeight="1">
      <c r="A2399" t="inlineStr" s="2">
        <is>
          <t>2026年12月｜第四周（12月24日 - 12月30日）</t>
        </is>
      </c>
      <c r="B2399" s="2"/>
      <c r="C2399" s="2"/>
      <c r="D2399" s="2"/>
      <c r="E2399" s="2"/>
      <c r="F2399" s="2"/>
      <c r="G2399" s="2"/>
      <c r="H2399" s="2"/>
      <c r="I2399" s="2"/>
      <c r="J2399" s="2"/>
    </row>
    <row r="2400" ht="22" customHeight="1">
      <c r="A2400" t="inlineStr" s="1">
        <is>
          <t>日期</t>
        </is>
      </c>
      <c r="B2400" t="inlineStr" s="1">
        <is>
          <t>星期</t>
        </is>
      </c>
      <c r="C2400" t="inlineStr" s="1">
        <is>
          <t>分类</t>
        </is>
      </c>
      <c r="D2400" t="inlineStr" s="1">
        <is>
          <t>事项</t>
        </is>
      </c>
      <c r="E2400" t="inlineStr" s="1">
        <is>
          <t>详情</t>
        </is>
      </c>
      <c r="F2400" t="inlineStr" s="1">
        <is>
          <t>支出金额</t>
        </is>
      </c>
      <c r="G2400" t="inlineStr" s="1">
        <is>
          <t>收入金额</t>
        </is>
      </c>
      <c r="H2400" t="inlineStr" s="1">
        <is>
          <t>当笔净额</t>
        </is>
      </c>
      <c r="I2400" t="inlineStr" s="1">
        <is>
          <t>支付方式</t>
        </is>
      </c>
      <c r="J2400" t="inlineStr" s="1">
        <is>
          <t>备注</t>
        </is>
      </c>
    </row>
    <row r="2401" ht="21" customHeight="1">
      <c r="A2401" s="3">
        <v>46380</v>
      </c>
      <c r="B2401" t="inlineStr" s="4">
        <is>
          <t>星期四</t>
        </is>
      </c>
      <c r="C2401" t="inlineStr" s="4">
        <is>
          <t>餐饮</t>
        </is>
      </c>
      <c r="D2401" t="inlineStr" s="4">
        <is>
          <t>早餐</t>
        </is>
      </c>
      <c r="E2401" s="5"/>
      <c r="F2401" s="6"/>
      <c r="G2401" s="6"/>
      <c r="H2401" s="6">
        <f>IF(AND(F2401="",G2401=""),"",G2401-F2401)</f>
      </c>
      <c r="I2401" s="4"/>
      <c r="J2401" s="5"/>
    </row>
    <row r="2402" ht="21" customHeight="1">
      <c r="A2402" s="3">
        <v>46380</v>
      </c>
      <c r="B2402" t="inlineStr" s="4">
        <is>
          <t>星期四</t>
        </is>
      </c>
      <c r="C2402" t="inlineStr" s="4">
        <is>
          <t>餐饮</t>
        </is>
      </c>
      <c r="D2402" t="inlineStr" s="4">
        <is>
          <t>中餐</t>
        </is>
      </c>
      <c r="E2402" s="5"/>
      <c r="F2402" s="6"/>
      <c r="G2402" s="6"/>
      <c r="H2402" s="6">
        <f>IF(AND(F2402="",G2402=""),"",G2402-F2402)</f>
      </c>
      <c r="I2402" s="4"/>
      <c r="J2402" s="5"/>
    </row>
    <row r="2403" ht="21" customHeight="1">
      <c r="A2403" s="3">
        <v>46380</v>
      </c>
      <c r="B2403" t="inlineStr" s="4">
        <is>
          <t>星期四</t>
        </is>
      </c>
      <c r="C2403" t="inlineStr" s="4">
        <is>
          <t>餐饮</t>
        </is>
      </c>
      <c r="D2403" t="inlineStr" s="4">
        <is>
          <t>晚餐</t>
        </is>
      </c>
      <c r="E2403" s="5"/>
      <c r="F2403" s="6"/>
      <c r="G2403" s="6"/>
      <c r="H2403" s="6">
        <f>IF(AND(F2403="",G2403=""),"",G2403-F2403)</f>
      </c>
      <c r="I2403" s="4"/>
      <c r="J2403" s="5"/>
    </row>
    <row r="2404" ht="21" customHeight="1">
      <c r="A2404" s="3">
        <v>46380</v>
      </c>
      <c r="B2404" t="inlineStr" s="4">
        <is>
          <t>星期四</t>
        </is>
      </c>
      <c r="C2404" t="inlineStr" s="4">
        <is>
          <t>奶茶/咖啡</t>
        </is>
      </c>
      <c r="D2404" t="inlineStr" s="4">
        <is>
          <t>奶茶/咖啡</t>
        </is>
      </c>
      <c r="E2404" s="5"/>
      <c r="F2404" s="6"/>
      <c r="G2404" s="6"/>
      <c r="H2404" s="6">
        <f>IF(AND(F2404="",G2404=""),"",G2404-F2404)</f>
      </c>
      <c r="I2404" s="4"/>
      <c r="J2404" s="5"/>
    </row>
    <row r="2405" ht="21" customHeight="1">
      <c r="A2405" s="3">
        <v>46380</v>
      </c>
      <c r="B2405" t="inlineStr" s="4">
        <is>
          <t>星期四</t>
        </is>
      </c>
      <c r="C2405" t="inlineStr" s="4">
        <is>
          <t>其他</t>
        </is>
      </c>
      <c r="D2405" t="inlineStr" s="4">
        <is>
          <t>其他</t>
        </is>
      </c>
      <c r="E2405" s="5"/>
      <c r="F2405" s="6"/>
      <c r="G2405" s="6"/>
      <c r="H2405" s="6">
        <f>IF(AND(F2405="",G2405=""),"",G2405-F2405)</f>
      </c>
      <c r="I2405" s="4"/>
      <c r="J2405" s="5"/>
    </row>
    <row r="2406" ht="21" customHeight="1">
      <c r="A2406" s="3">
        <v>46380</v>
      </c>
      <c r="B2406" t="inlineStr" s="4">
        <is>
          <t>星期四</t>
        </is>
      </c>
      <c r="C2406" t="inlineStr" s="4">
        <is>
          <t>其他</t>
        </is>
      </c>
      <c r="D2406" t="inlineStr" s="4">
        <is>
          <t>其他</t>
        </is>
      </c>
      <c r="E2406" s="5"/>
      <c r="F2406" s="6"/>
      <c r="G2406" s="6"/>
      <c r="H2406" s="6">
        <f>IF(AND(F2406="",G2406=""),"",G2406-F2406)</f>
      </c>
      <c r="I2406" s="4"/>
      <c r="J2406" s="5"/>
    </row>
    <row r="2407" ht="21" customHeight="1">
      <c r="A2407" s="3">
        <v>46381</v>
      </c>
      <c r="B2407" t="inlineStr" s="4">
        <is>
          <t>星期五</t>
        </is>
      </c>
      <c r="C2407" t="inlineStr" s="4">
        <is>
          <t>餐饮</t>
        </is>
      </c>
      <c r="D2407" t="inlineStr" s="4">
        <is>
          <t>早餐</t>
        </is>
      </c>
      <c r="E2407" s="5"/>
      <c r="F2407" s="6"/>
      <c r="G2407" s="6"/>
      <c r="H2407" s="6">
        <f>IF(AND(F2407="",G2407=""),"",G2407-F2407)</f>
      </c>
      <c r="I2407" s="4"/>
      <c r="J2407" s="5"/>
    </row>
    <row r="2408" ht="21" customHeight="1">
      <c r="A2408" s="3">
        <v>46381</v>
      </c>
      <c r="B2408" t="inlineStr" s="4">
        <is>
          <t>星期五</t>
        </is>
      </c>
      <c r="C2408" t="inlineStr" s="4">
        <is>
          <t>餐饮</t>
        </is>
      </c>
      <c r="D2408" t="inlineStr" s="4">
        <is>
          <t>中餐</t>
        </is>
      </c>
      <c r="E2408" s="5"/>
      <c r="F2408" s="6"/>
      <c r="G2408" s="6"/>
      <c r="H2408" s="6">
        <f>IF(AND(F2408="",G2408=""),"",G2408-F2408)</f>
      </c>
      <c r="I2408" s="4"/>
      <c r="J2408" s="5"/>
    </row>
    <row r="2409" ht="21" customHeight="1">
      <c r="A2409" s="3">
        <v>46381</v>
      </c>
      <c r="B2409" t="inlineStr" s="4">
        <is>
          <t>星期五</t>
        </is>
      </c>
      <c r="C2409" t="inlineStr" s="4">
        <is>
          <t>餐饮</t>
        </is>
      </c>
      <c r="D2409" t="inlineStr" s="4">
        <is>
          <t>晚餐</t>
        </is>
      </c>
      <c r="E2409" s="5"/>
      <c r="F2409" s="6"/>
      <c r="G2409" s="6"/>
      <c r="H2409" s="6">
        <f>IF(AND(F2409="",G2409=""),"",G2409-F2409)</f>
      </c>
      <c r="I2409" s="4"/>
      <c r="J2409" s="5"/>
    </row>
    <row r="2410" ht="21" customHeight="1">
      <c r="A2410" s="3">
        <v>46381</v>
      </c>
      <c r="B2410" t="inlineStr" s="4">
        <is>
          <t>星期五</t>
        </is>
      </c>
      <c r="C2410" t="inlineStr" s="4">
        <is>
          <t>奶茶/咖啡</t>
        </is>
      </c>
      <c r="D2410" t="inlineStr" s="4">
        <is>
          <t>奶茶/咖啡</t>
        </is>
      </c>
      <c r="E2410" s="5"/>
      <c r="F2410" s="6"/>
      <c r="G2410" s="6"/>
      <c r="H2410" s="6">
        <f>IF(AND(F2410="",G2410=""),"",G2410-F2410)</f>
      </c>
      <c r="I2410" s="4"/>
      <c r="J2410" s="5"/>
    </row>
    <row r="2411" ht="21" customHeight="1">
      <c r="A2411" s="3">
        <v>46381</v>
      </c>
      <c r="B2411" t="inlineStr" s="4">
        <is>
          <t>星期五</t>
        </is>
      </c>
      <c r="C2411" t="inlineStr" s="4">
        <is>
          <t>其他</t>
        </is>
      </c>
      <c r="D2411" t="inlineStr" s="4">
        <is>
          <t>其他</t>
        </is>
      </c>
      <c r="E2411" s="5"/>
      <c r="F2411" s="6"/>
      <c r="G2411" s="6"/>
      <c r="H2411" s="6">
        <f>IF(AND(F2411="",G2411=""),"",G2411-F2411)</f>
      </c>
      <c r="I2411" s="4"/>
      <c r="J2411" s="5"/>
    </row>
    <row r="2412" ht="21" customHeight="1">
      <c r="A2412" s="3">
        <v>46381</v>
      </c>
      <c r="B2412" t="inlineStr" s="4">
        <is>
          <t>星期五</t>
        </is>
      </c>
      <c r="C2412" t="inlineStr" s="4">
        <is>
          <t>其他</t>
        </is>
      </c>
      <c r="D2412" t="inlineStr" s="4">
        <is>
          <t>其他</t>
        </is>
      </c>
      <c r="E2412" s="5"/>
      <c r="F2412" s="6"/>
      <c r="G2412" s="6"/>
      <c r="H2412" s="6">
        <f>IF(AND(F2412="",G2412=""),"",G2412-F2412)</f>
      </c>
      <c r="I2412" s="4"/>
      <c r="J2412" s="5"/>
    </row>
    <row r="2413" ht="21" customHeight="1">
      <c r="A2413" s="3">
        <v>46382</v>
      </c>
      <c r="B2413" t="inlineStr" s="4">
        <is>
          <t>星期六</t>
        </is>
      </c>
      <c r="C2413" t="inlineStr" s="4">
        <is>
          <t>餐饮</t>
        </is>
      </c>
      <c r="D2413" t="inlineStr" s="4">
        <is>
          <t>早餐</t>
        </is>
      </c>
      <c r="E2413" s="5"/>
      <c r="F2413" s="6"/>
      <c r="G2413" s="6"/>
      <c r="H2413" s="6">
        <f>IF(AND(F2413="",G2413=""),"",G2413-F2413)</f>
      </c>
      <c r="I2413" s="4"/>
      <c r="J2413" s="5"/>
    </row>
    <row r="2414" ht="21" customHeight="1">
      <c r="A2414" s="3">
        <v>46382</v>
      </c>
      <c r="B2414" t="inlineStr" s="4">
        <is>
          <t>星期六</t>
        </is>
      </c>
      <c r="C2414" t="inlineStr" s="4">
        <is>
          <t>餐饮</t>
        </is>
      </c>
      <c r="D2414" t="inlineStr" s="4">
        <is>
          <t>中餐</t>
        </is>
      </c>
      <c r="E2414" s="5"/>
      <c r="F2414" s="6"/>
      <c r="G2414" s="6"/>
      <c r="H2414" s="6">
        <f>IF(AND(F2414="",G2414=""),"",G2414-F2414)</f>
      </c>
      <c r="I2414" s="4"/>
      <c r="J2414" s="5"/>
    </row>
    <row r="2415" ht="21" customHeight="1">
      <c r="A2415" s="3">
        <v>46382</v>
      </c>
      <c r="B2415" t="inlineStr" s="4">
        <is>
          <t>星期六</t>
        </is>
      </c>
      <c r="C2415" t="inlineStr" s="4">
        <is>
          <t>餐饮</t>
        </is>
      </c>
      <c r="D2415" t="inlineStr" s="4">
        <is>
          <t>晚餐</t>
        </is>
      </c>
      <c r="E2415" s="5"/>
      <c r="F2415" s="6"/>
      <c r="G2415" s="6"/>
      <c r="H2415" s="6">
        <f>IF(AND(F2415="",G2415=""),"",G2415-F2415)</f>
      </c>
      <c r="I2415" s="4"/>
      <c r="J2415" s="5"/>
    </row>
    <row r="2416" ht="21" customHeight="1">
      <c r="A2416" s="3">
        <v>46382</v>
      </c>
      <c r="B2416" t="inlineStr" s="4">
        <is>
          <t>星期六</t>
        </is>
      </c>
      <c r="C2416" t="inlineStr" s="4">
        <is>
          <t>奶茶/咖啡</t>
        </is>
      </c>
      <c r="D2416" t="inlineStr" s="4">
        <is>
          <t>奶茶/咖啡</t>
        </is>
      </c>
      <c r="E2416" s="5"/>
      <c r="F2416" s="6"/>
      <c r="G2416" s="6"/>
      <c r="H2416" s="6">
        <f>IF(AND(F2416="",G2416=""),"",G2416-F2416)</f>
      </c>
      <c r="I2416" s="4"/>
      <c r="J2416" s="5"/>
    </row>
    <row r="2417" ht="21" customHeight="1">
      <c r="A2417" s="3">
        <v>46382</v>
      </c>
      <c r="B2417" t="inlineStr" s="4">
        <is>
          <t>星期六</t>
        </is>
      </c>
      <c r="C2417" t="inlineStr" s="4">
        <is>
          <t>其他</t>
        </is>
      </c>
      <c r="D2417" t="inlineStr" s="4">
        <is>
          <t>其他</t>
        </is>
      </c>
      <c r="E2417" s="5"/>
      <c r="F2417" s="6"/>
      <c r="G2417" s="6"/>
      <c r="H2417" s="6">
        <f>IF(AND(F2417="",G2417=""),"",G2417-F2417)</f>
      </c>
      <c r="I2417" s="4"/>
      <c r="J2417" s="5"/>
    </row>
    <row r="2418" ht="21" customHeight="1">
      <c r="A2418" s="3">
        <v>46382</v>
      </c>
      <c r="B2418" t="inlineStr" s="4">
        <is>
          <t>星期六</t>
        </is>
      </c>
      <c r="C2418" t="inlineStr" s="4">
        <is>
          <t>其他</t>
        </is>
      </c>
      <c r="D2418" t="inlineStr" s="4">
        <is>
          <t>其他</t>
        </is>
      </c>
      <c r="E2418" s="5"/>
      <c r="F2418" s="6"/>
      <c r="G2418" s="6"/>
      <c r="H2418" s="6">
        <f>IF(AND(F2418="",G2418=""),"",G2418-F2418)</f>
      </c>
      <c r="I2418" s="4"/>
      <c r="J2418" s="5"/>
    </row>
    <row r="2419" ht="21" customHeight="1">
      <c r="A2419" s="3">
        <v>46383</v>
      </c>
      <c r="B2419" t="inlineStr" s="4">
        <is>
          <t>星期日</t>
        </is>
      </c>
      <c r="C2419" t="inlineStr" s="4">
        <is>
          <t>餐饮</t>
        </is>
      </c>
      <c r="D2419" t="inlineStr" s="4">
        <is>
          <t>早餐</t>
        </is>
      </c>
      <c r="E2419" s="5"/>
      <c r="F2419" s="6"/>
      <c r="G2419" s="6"/>
      <c r="H2419" s="6">
        <f>IF(AND(F2419="",G2419=""),"",G2419-F2419)</f>
      </c>
      <c r="I2419" s="4"/>
      <c r="J2419" s="5"/>
    </row>
    <row r="2420" ht="21" customHeight="1">
      <c r="A2420" s="3">
        <v>46383</v>
      </c>
      <c r="B2420" t="inlineStr" s="4">
        <is>
          <t>星期日</t>
        </is>
      </c>
      <c r="C2420" t="inlineStr" s="4">
        <is>
          <t>餐饮</t>
        </is>
      </c>
      <c r="D2420" t="inlineStr" s="4">
        <is>
          <t>中餐</t>
        </is>
      </c>
      <c r="E2420" s="5"/>
      <c r="F2420" s="6"/>
      <c r="G2420" s="6"/>
      <c r="H2420" s="6">
        <f>IF(AND(F2420="",G2420=""),"",G2420-F2420)</f>
      </c>
      <c r="I2420" s="4"/>
      <c r="J2420" s="5"/>
    </row>
    <row r="2421" ht="21" customHeight="1">
      <c r="A2421" s="3">
        <v>46383</v>
      </c>
      <c r="B2421" t="inlineStr" s="4">
        <is>
          <t>星期日</t>
        </is>
      </c>
      <c r="C2421" t="inlineStr" s="4">
        <is>
          <t>餐饮</t>
        </is>
      </c>
      <c r="D2421" t="inlineStr" s="4">
        <is>
          <t>晚餐</t>
        </is>
      </c>
      <c r="E2421" s="5"/>
      <c r="F2421" s="6"/>
      <c r="G2421" s="6"/>
      <c r="H2421" s="6">
        <f>IF(AND(F2421="",G2421=""),"",G2421-F2421)</f>
      </c>
      <c r="I2421" s="4"/>
      <c r="J2421" s="5"/>
    </row>
    <row r="2422" ht="21" customHeight="1">
      <c r="A2422" s="3">
        <v>46383</v>
      </c>
      <c r="B2422" t="inlineStr" s="4">
        <is>
          <t>星期日</t>
        </is>
      </c>
      <c r="C2422" t="inlineStr" s="4">
        <is>
          <t>奶茶/咖啡</t>
        </is>
      </c>
      <c r="D2422" t="inlineStr" s="4">
        <is>
          <t>奶茶/咖啡</t>
        </is>
      </c>
      <c r="E2422" s="5"/>
      <c r="F2422" s="6"/>
      <c r="G2422" s="6"/>
      <c r="H2422" s="6">
        <f>IF(AND(F2422="",G2422=""),"",G2422-F2422)</f>
      </c>
      <c r="I2422" s="4"/>
      <c r="J2422" s="5"/>
    </row>
    <row r="2423" ht="21" customHeight="1">
      <c r="A2423" s="3">
        <v>46383</v>
      </c>
      <c r="B2423" t="inlineStr" s="4">
        <is>
          <t>星期日</t>
        </is>
      </c>
      <c r="C2423" t="inlineStr" s="4">
        <is>
          <t>其他</t>
        </is>
      </c>
      <c r="D2423" t="inlineStr" s="4">
        <is>
          <t>其他</t>
        </is>
      </c>
      <c r="E2423" s="5"/>
      <c r="F2423" s="6"/>
      <c r="G2423" s="6"/>
      <c r="H2423" s="6">
        <f>IF(AND(F2423="",G2423=""),"",G2423-F2423)</f>
      </c>
      <c r="I2423" s="4"/>
      <c r="J2423" s="5"/>
    </row>
    <row r="2424" ht="21" customHeight="1">
      <c r="A2424" s="3">
        <v>46383</v>
      </c>
      <c r="B2424" t="inlineStr" s="4">
        <is>
          <t>星期日</t>
        </is>
      </c>
      <c r="C2424" t="inlineStr" s="4">
        <is>
          <t>其他</t>
        </is>
      </c>
      <c r="D2424" t="inlineStr" s="4">
        <is>
          <t>其他</t>
        </is>
      </c>
      <c r="E2424" s="5"/>
      <c r="F2424" s="6"/>
      <c r="G2424" s="6"/>
      <c r="H2424" s="6">
        <f>IF(AND(F2424="",G2424=""),"",G2424-F2424)</f>
      </c>
      <c r="I2424" s="4"/>
      <c r="J2424" s="5"/>
    </row>
    <row r="2425" ht="21" customHeight="1">
      <c r="A2425" s="3">
        <v>46384</v>
      </c>
      <c r="B2425" t="inlineStr" s="4">
        <is>
          <t>星期一</t>
        </is>
      </c>
      <c r="C2425" t="inlineStr" s="4">
        <is>
          <t>餐饮</t>
        </is>
      </c>
      <c r="D2425" t="inlineStr" s="4">
        <is>
          <t>早餐</t>
        </is>
      </c>
      <c r="E2425" s="5"/>
      <c r="F2425" s="6"/>
      <c r="G2425" s="6"/>
      <c r="H2425" s="6">
        <f>IF(AND(F2425="",G2425=""),"",G2425-F2425)</f>
      </c>
      <c r="I2425" s="4"/>
      <c r="J2425" s="5"/>
    </row>
    <row r="2426" ht="21" customHeight="1">
      <c r="A2426" s="3">
        <v>46384</v>
      </c>
      <c r="B2426" t="inlineStr" s="4">
        <is>
          <t>星期一</t>
        </is>
      </c>
      <c r="C2426" t="inlineStr" s="4">
        <is>
          <t>餐饮</t>
        </is>
      </c>
      <c r="D2426" t="inlineStr" s="4">
        <is>
          <t>中餐</t>
        </is>
      </c>
      <c r="E2426" s="5"/>
      <c r="F2426" s="6"/>
      <c r="G2426" s="6"/>
      <c r="H2426" s="6">
        <f>IF(AND(F2426="",G2426=""),"",G2426-F2426)</f>
      </c>
      <c r="I2426" s="4"/>
      <c r="J2426" s="5"/>
    </row>
    <row r="2427" ht="21" customHeight="1">
      <c r="A2427" s="3">
        <v>46384</v>
      </c>
      <c r="B2427" t="inlineStr" s="4">
        <is>
          <t>星期一</t>
        </is>
      </c>
      <c r="C2427" t="inlineStr" s="4">
        <is>
          <t>餐饮</t>
        </is>
      </c>
      <c r="D2427" t="inlineStr" s="4">
        <is>
          <t>晚餐</t>
        </is>
      </c>
      <c r="E2427" s="5"/>
      <c r="F2427" s="6"/>
      <c r="G2427" s="6"/>
      <c r="H2427" s="6">
        <f>IF(AND(F2427="",G2427=""),"",G2427-F2427)</f>
      </c>
      <c r="I2427" s="4"/>
      <c r="J2427" s="5"/>
    </row>
    <row r="2428" ht="21" customHeight="1">
      <c r="A2428" s="3">
        <v>46384</v>
      </c>
      <c r="B2428" t="inlineStr" s="4">
        <is>
          <t>星期一</t>
        </is>
      </c>
      <c r="C2428" t="inlineStr" s="4">
        <is>
          <t>奶茶/咖啡</t>
        </is>
      </c>
      <c r="D2428" t="inlineStr" s="4">
        <is>
          <t>奶茶/咖啡</t>
        </is>
      </c>
      <c r="E2428" s="5"/>
      <c r="F2428" s="6"/>
      <c r="G2428" s="6"/>
      <c r="H2428" s="6">
        <f>IF(AND(F2428="",G2428=""),"",G2428-F2428)</f>
      </c>
      <c r="I2428" s="4"/>
      <c r="J2428" s="5"/>
    </row>
    <row r="2429" ht="21" customHeight="1">
      <c r="A2429" s="3">
        <v>46384</v>
      </c>
      <c r="B2429" t="inlineStr" s="4">
        <is>
          <t>星期一</t>
        </is>
      </c>
      <c r="C2429" t="inlineStr" s="4">
        <is>
          <t>其他</t>
        </is>
      </c>
      <c r="D2429" t="inlineStr" s="4">
        <is>
          <t>其他</t>
        </is>
      </c>
      <c r="E2429" s="5"/>
      <c r="F2429" s="6"/>
      <c r="G2429" s="6"/>
      <c r="H2429" s="6">
        <f>IF(AND(F2429="",G2429=""),"",G2429-F2429)</f>
      </c>
      <c r="I2429" s="4"/>
      <c r="J2429" s="5"/>
    </row>
    <row r="2430" ht="21" customHeight="1">
      <c r="A2430" s="3">
        <v>46384</v>
      </c>
      <c r="B2430" t="inlineStr" s="4">
        <is>
          <t>星期一</t>
        </is>
      </c>
      <c r="C2430" t="inlineStr" s="4">
        <is>
          <t>其他</t>
        </is>
      </c>
      <c r="D2430" t="inlineStr" s="4">
        <is>
          <t>其他</t>
        </is>
      </c>
      <c r="E2430" s="5"/>
      <c r="F2430" s="6"/>
      <c r="G2430" s="6"/>
      <c r="H2430" s="6">
        <f>IF(AND(F2430="",G2430=""),"",G2430-F2430)</f>
      </c>
      <c r="I2430" s="4"/>
      <c r="J2430" s="5"/>
    </row>
    <row r="2431" ht="21" customHeight="1">
      <c r="A2431" s="3">
        <v>46385</v>
      </c>
      <c r="B2431" t="inlineStr" s="4">
        <is>
          <t>星期二</t>
        </is>
      </c>
      <c r="C2431" t="inlineStr" s="4">
        <is>
          <t>餐饮</t>
        </is>
      </c>
      <c r="D2431" t="inlineStr" s="4">
        <is>
          <t>早餐</t>
        </is>
      </c>
      <c r="E2431" s="5"/>
      <c r="F2431" s="6"/>
      <c r="G2431" s="6"/>
      <c r="H2431" s="6">
        <f>IF(AND(F2431="",G2431=""),"",G2431-F2431)</f>
      </c>
      <c r="I2431" s="4"/>
      <c r="J2431" s="5"/>
    </row>
    <row r="2432" ht="21" customHeight="1">
      <c r="A2432" s="3">
        <v>46385</v>
      </c>
      <c r="B2432" t="inlineStr" s="4">
        <is>
          <t>星期二</t>
        </is>
      </c>
      <c r="C2432" t="inlineStr" s="4">
        <is>
          <t>餐饮</t>
        </is>
      </c>
      <c r="D2432" t="inlineStr" s="4">
        <is>
          <t>中餐</t>
        </is>
      </c>
      <c r="E2432" s="5"/>
      <c r="F2432" s="6"/>
      <c r="G2432" s="6"/>
      <c r="H2432" s="6">
        <f>IF(AND(F2432="",G2432=""),"",G2432-F2432)</f>
      </c>
      <c r="I2432" s="4"/>
      <c r="J2432" s="5"/>
    </row>
    <row r="2433" ht="21" customHeight="1">
      <c r="A2433" s="3">
        <v>46385</v>
      </c>
      <c r="B2433" t="inlineStr" s="4">
        <is>
          <t>星期二</t>
        </is>
      </c>
      <c r="C2433" t="inlineStr" s="4">
        <is>
          <t>餐饮</t>
        </is>
      </c>
      <c r="D2433" t="inlineStr" s="4">
        <is>
          <t>晚餐</t>
        </is>
      </c>
      <c r="E2433" s="5"/>
      <c r="F2433" s="6"/>
      <c r="G2433" s="6"/>
      <c r="H2433" s="6">
        <f>IF(AND(F2433="",G2433=""),"",G2433-F2433)</f>
      </c>
      <c r="I2433" s="4"/>
      <c r="J2433" s="5"/>
    </row>
    <row r="2434" ht="21" customHeight="1">
      <c r="A2434" s="3">
        <v>46385</v>
      </c>
      <c r="B2434" t="inlineStr" s="4">
        <is>
          <t>星期二</t>
        </is>
      </c>
      <c r="C2434" t="inlineStr" s="4">
        <is>
          <t>奶茶/咖啡</t>
        </is>
      </c>
      <c r="D2434" t="inlineStr" s="4">
        <is>
          <t>奶茶/咖啡</t>
        </is>
      </c>
      <c r="E2434" s="5"/>
      <c r="F2434" s="6"/>
      <c r="G2434" s="6"/>
      <c r="H2434" s="6">
        <f>IF(AND(F2434="",G2434=""),"",G2434-F2434)</f>
      </c>
      <c r="I2434" s="4"/>
      <c r="J2434" s="5"/>
    </row>
    <row r="2435" ht="21" customHeight="1">
      <c r="A2435" s="3">
        <v>46385</v>
      </c>
      <c r="B2435" t="inlineStr" s="4">
        <is>
          <t>星期二</t>
        </is>
      </c>
      <c r="C2435" t="inlineStr" s="4">
        <is>
          <t>其他</t>
        </is>
      </c>
      <c r="D2435" t="inlineStr" s="4">
        <is>
          <t>其他</t>
        </is>
      </c>
      <c r="E2435" s="5"/>
      <c r="F2435" s="6"/>
      <c r="G2435" s="6"/>
      <c r="H2435" s="6">
        <f>IF(AND(F2435="",G2435=""),"",G2435-F2435)</f>
      </c>
      <c r="I2435" s="4"/>
      <c r="J2435" s="5"/>
    </row>
    <row r="2436" ht="21" customHeight="1">
      <c r="A2436" s="3">
        <v>46385</v>
      </c>
      <c r="B2436" t="inlineStr" s="4">
        <is>
          <t>星期二</t>
        </is>
      </c>
      <c r="C2436" t="inlineStr" s="4">
        <is>
          <t>其他</t>
        </is>
      </c>
      <c r="D2436" t="inlineStr" s="4">
        <is>
          <t>其他</t>
        </is>
      </c>
      <c r="E2436" s="5"/>
      <c r="F2436" s="6"/>
      <c r="G2436" s="6"/>
      <c r="H2436" s="6">
        <f>IF(AND(F2436="",G2436=""),"",G2436-F2436)</f>
      </c>
      <c r="I2436" s="4"/>
      <c r="J2436" s="5"/>
    </row>
    <row r="2437" ht="21" customHeight="1">
      <c r="A2437" s="3">
        <v>46386</v>
      </c>
      <c r="B2437" t="inlineStr" s="4">
        <is>
          <t>星期三</t>
        </is>
      </c>
      <c r="C2437" t="inlineStr" s="4">
        <is>
          <t>餐饮</t>
        </is>
      </c>
      <c r="D2437" t="inlineStr" s="4">
        <is>
          <t>早餐</t>
        </is>
      </c>
      <c r="E2437" s="5"/>
      <c r="F2437" s="6"/>
      <c r="G2437" s="6"/>
      <c r="H2437" s="6">
        <f>IF(AND(F2437="",G2437=""),"",G2437-F2437)</f>
      </c>
      <c r="I2437" s="4"/>
      <c r="J2437" s="5"/>
    </row>
    <row r="2438" ht="21" customHeight="1">
      <c r="A2438" s="3">
        <v>46386</v>
      </c>
      <c r="B2438" t="inlineStr" s="4">
        <is>
          <t>星期三</t>
        </is>
      </c>
      <c r="C2438" t="inlineStr" s="4">
        <is>
          <t>餐饮</t>
        </is>
      </c>
      <c r="D2438" t="inlineStr" s="4">
        <is>
          <t>中餐</t>
        </is>
      </c>
      <c r="E2438" s="5"/>
      <c r="F2438" s="6"/>
      <c r="G2438" s="6"/>
      <c r="H2438" s="6">
        <f>IF(AND(F2438="",G2438=""),"",G2438-F2438)</f>
      </c>
      <c r="I2438" s="4"/>
      <c r="J2438" s="5"/>
    </row>
    <row r="2439" ht="21" customHeight="1">
      <c r="A2439" s="3">
        <v>46386</v>
      </c>
      <c r="B2439" t="inlineStr" s="4">
        <is>
          <t>星期三</t>
        </is>
      </c>
      <c r="C2439" t="inlineStr" s="4">
        <is>
          <t>餐饮</t>
        </is>
      </c>
      <c r="D2439" t="inlineStr" s="4">
        <is>
          <t>晚餐</t>
        </is>
      </c>
      <c r="E2439" s="5"/>
      <c r="F2439" s="6"/>
      <c r="G2439" s="6"/>
      <c r="H2439" s="6">
        <f>IF(AND(F2439="",G2439=""),"",G2439-F2439)</f>
      </c>
      <c r="I2439" s="4"/>
      <c r="J2439" s="5"/>
    </row>
    <row r="2440" ht="21" customHeight="1">
      <c r="A2440" s="3">
        <v>46386</v>
      </c>
      <c r="B2440" t="inlineStr" s="4">
        <is>
          <t>星期三</t>
        </is>
      </c>
      <c r="C2440" t="inlineStr" s="4">
        <is>
          <t>奶茶/咖啡</t>
        </is>
      </c>
      <c r="D2440" t="inlineStr" s="4">
        <is>
          <t>奶茶/咖啡</t>
        </is>
      </c>
      <c r="E2440" s="5"/>
      <c r="F2440" s="6"/>
      <c r="G2440" s="6"/>
      <c r="H2440" s="6">
        <f>IF(AND(F2440="",G2440=""),"",G2440-F2440)</f>
      </c>
      <c r="I2440" s="4"/>
      <c r="J2440" s="5"/>
    </row>
    <row r="2441" ht="21" customHeight="1">
      <c r="A2441" s="3">
        <v>46386</v>
      </c>
      <c r="B2441" t="inlineStr" s="4">
        <is>
          <t>星期三</t>
        </is>
      </c>
      <c r="C2441" t="inlineStr" s="4">
        <is>
          <t>其他</t>
        </is>
      </c>
      <c r="D2441" t="inlineStr" s="4">
        <is>
          <t>其他</t>
        </is>
      </c>
      <c r="E2441" s="5"/>
      <c r="F2441" s="6"/>
      <c r="G2441" s="6"/>
      <c r="H2441" s="6">
        <f>IF(AND(F2441="",G2441=""),"",G2441-F2441)</f>
      </c>
      <c r="I2441" s="4"/>
      <c r="J2441" s="5"/>
    </row>
    <row r="2442" ht="21" customHeight="1">
      <c r="A2442" s="3">
        <v>46386</v>
      </c>
      <c r="B2442" t="inlineStr" s="4">
        <is>
          <t>星期三</t>
        </is>
      </c>
      <c r="C2442" t="inlineStr" s="4">
        <is>
          <t>其他</t>
        </is>
      </c>
      <c r="D2442" t="inlineStr" s="4">
        <is>
          <t>其他</t>
        </is>
      </c>
      <c r="E2442" s="5"/>
      <c r="F2442" s="6"/>
      <c r="G2442" s="6"/>
      <c r="H2442" s="6">
        <f>IF(AND(F2442="",G2442=""),"",G2442-F2442)</f>
      </c>
      <c r="I2442" s="4"/>
      <c r="J2442" s="5"/>
    </row>
    <row r="2443" ht="23" customHeight="1">
      <c r="A2443" t="inlineStr" s="7">
        <is>
          <t>本周小计</t>
        </is>
      </c>
      <c r="B2443" s="7"/>
      <c r="C2443" s="7"/>
      <c r="D2443" s="7"/>
      <c r="E2443" s="7"/>
      <c r="F2443" s="8">
        <f>SUMIFS($F:$F,$A:$A,"&gt;="&amp;DATE(2026,12,24),$A:$A,"&lt;="&amp;DATE(2026,12,30))</f>
      </c>
      <c r="G2443" s="8">
        <f>SUMIFS($G:$G,$A:$A,"&gt;="&amp;DATE(2026,12,24),$A:$A,"&lt;="&amp;DATE(2026,12,30))</f>
      </c>
      <c r="H2443" s="8">
        <f>G2443-F2443</f>
      </c>
      <c r="I2443" s="7"/>
      <c r="J2443" s="7"/>
    </row>
    <row r="2444" ht="18" customHeight="1">
      <c r="A2444" s="9"/>
      <c r="B2444" s="9"/>
      <c r="C2444" s="9"/>
      <c r="D2444" s="9"/>
      <c r="E2444" s="9"/>
      <c r="F2444" s="9"/>
      <c r="G2444" s="9"/>
      <c r="H2444" s="9"/>
      <c r="I2444" s="9"/>
      <c r="J2444" s="9"/>
    </row>
    <row r="2445" ht="18" customHeight="1">
      <c r="A2445" s="9"/>
      <c r="B2445" s="9"/>
      <c r="C2445" s="9"/>
      <c r="D2445" s="9"/>
      <c r="E2445" s="9"/>
      <c r="F2445" s="9"/>
      <c r="G2445" s="9"/>
      <c r="H2445" s="9"/>
      <c r="I2445" s="9"/>
      <c r="J2445" s="9"/>
    </row>
    <row r="2446" ht="26" customHeight="1">
      <c r="A2446" t="inlineStr" s="2">
        <is>
          <t>2026年12月-1月｜第五周（12月31日 - 1月6日）</t>
        </is>
      </c>
      <c r="B2446" s="2"/>
      <c r="C2446" s="2"/>
      <c r="D2446" s="2"/>
      <c r="E2446" s="2"/>
      <c r="F2446" s="2"/>
      <c r="G2446" s="2"/>
      <c r="H2446" s="2"/>
      <c r="I2446" s="2"/>
      <c r="J2446" s="2"/>
    </row>
    <row r="2447" ht="22" customHeight="1">
      <c r="A2447" t="inlineStr" s="1">
        <is>
          <t>日期</t>
        </is>
      </c>
      <c r="B2447" t="inlineStr" s="1">
        <is>
          <t>星期</t>
        </is>
      </c>
      <c r="C2447" t="inlineStr" s="1">
        <is>
          <t>分类</t>
        </is>
      </c>
      <c r="D2447" t="inlineStr" s="1">
        <is>
          <t>事项</t>
        </is>
      </c>
      <c r="E2447" t="inlineStr" s="1">
        <is>
          <t>详情</t>
        </is>
      </c>
      <c r="F2447" t="inlineStr" s="1">
        <is>
          <t>支出金额</t>
        </is>
      </c>
      <c r="G2447" t="inlineStr" s="1">
        <is>
          <t>收入金额</t>
        </is>
      </c>
      <c r="H2447" t="inlineStr" s="1">
        <is>
          <t>当笔净额</t>
        </is>
      </c>
      <c r="I2447" t="inlineStr" s="1">
        <is>
          <t>支付方式</t>
        </is>
      </c>
      <c r="J2447" t="inlineStr" s="1">
        <is>
          <t>备注</t>
        </is>
      </c>
    </row>
    <row r="2448" ht="21" customHeight="1">
      <c r="A2448" s="3">
        <v>46387</v>
      </c>
      <c r="B2448" t="inlineStr" s="4">
        <is>
          <t>星期四</t>
        </is>
      </c>
      <c r="C2448" t="inlineStr" s="4">
        <is>
          <t>餐饮</t>
        </is>
      </c>
      <c r="D2448" t="inlineStr" s="4">
        <is>
          <t>早餐</t>
        </is>
      </c>
      <c r="E2448" s="5"/>
      <c r="F2448" s="6"/>
      <c r="G2448" s="6"/>
      <c r="H2448" s="6">
        <f>IF(AND(F2448="",G2448=""),"",G2448-F2448)</f>
      </c>
      <c r="I2448" s="4"/>
      <c r="J2448" s="5"/>
    </row>
    <row r="2449" ht="21" customHeight="1">
      <c r="A2449" s="3">
        <v>46387</v>
      </c>
      <c r="B2449" t="inlineStr" s="4">
        <is>
          <t>星期四</t>
        </is>
      </c>
      <c r="C2449" t="inlineStr" s="4">
        <is>
          <t>餐饮</t>
        </is>
      </c>
      <c r="D2449" t="inlineStr" s="4">
        <is>
          <t>中餐</t>
        </is>
      </c>
      <c r="E2449" s="5"/>
      <c r="F2449" s="6"/>
      <c r="G2449" s="6"/>
      <c r="H2449" s="6">
        <f>IF(AND(F2449="",G2449=""),"",G2449-F2449)</f>
      </c>
      <c r="I2449" s="4"/>
      <c r="J2449" s="5"/>
    </row>
    <row r="2450" ht="21" customHeight="1">
      <c r="A2450" s="3">
        <v>46387</v>
      </c>
      <c r="B2450" t="inlineStr" s="4">
        <is>
          <t>星期四</t>
        </is>
      </c>
      <c r="C2450" t="inlineStr" s="4">
        <is>
          <t>餐饮</t>
        </is>
      </c>
      <c r="D2450" t="inlineStr" s="4">
        <is>
          <t>晚餐</t>
        </is>
      </c>
      <c r="E2450" s="5"/>
      <c r="F2450" s="6"/>
      <c r="G2450" s="6"/>
      <c r="H2450" s="6">
        <f>IF(AND(F2450="",G2450=""),"",G2450-F2450)</f>
      </c>
      <c r="I2450" s="4"/>
      <c r="J2450" s="5"/>
    </row>
    <row r="2451" ht="21" customHeight="1">
      <c r="A2451" s="3">
        <v>46387</v>
      </c>
      <c r="B2451" t="inlineStr" s="4">
        <is>
          <t>星期四</t>
        </is>
      </c>
      <c r="C2451" t="inlineStr" s="4">
        <is>
          <t>奶茶/咖啡</t>
        </is>
      </c>
      <c r="D2451" t="inlineStr" s="4">
        <is>
          <t>奶茶/咖啡</t>
        </is>
      </c>
      <c r="E2451" s="5"/>
      <c r="F2451" s="6"/>
      <c r="G2451" s="6"/>
      <c r="H2451" s="6">
        <f>IF(AND(F2451="",G2451=""),"",G2451-F2451)</f>
      </c>
      <c r="I2451" s="4"/>
      <c r="J2451" s="5"/>
    </row>
    <row r="2452" ht="21" customHeight="1">
      <c r="A2452" s="3">
        <v>46387</v>
      </c>
      <c r="B2452" t="inlineStr" s="4">
        <is>
          <t>星期四</t>
        </is>
      </c>
      <c r="C2452" t="inlineStr" s="4">
        <is>
          <t>其他</t>
        </is>
      </c>
      <c r="D2452" t="inlineStr" s="4">
        <is>
          <t>其他</t>
        </is>
      </c>
      <c r="E2452" s="5"/>
      <c r="F2452" s="6"/>
      <c r="G2452" s="6"/>
      <c r="H2452" s="6">
        <f>IF(AND(F2452="",G2452=""),"",G2452-F2452)</f>
      </c>
      <c r="I2452" s="4"/>
      <c r="J2452" s="5"/>
    </row>
    <row r="2453" ht="21" customHeight="1">
      <c r="A2453" s="3">
        <v>46387</v>
      </c>
      <c r="B2453" t="inlineStr" s="4">
        <is>
          <t>星期四</t>
        </is>
      </c>
      <c r="C2453" t="inlineStr" s="4">
        <is>
          <t>其他</t>
        </is>
      </c>
      <c r="D2453" t="inlineStr" s="4">
        <is>
          <t>其他</t>
        </is>
      </c>
      <c r="E2453" s="5"/>
      <c r="F2453" s="6"/>
      <c r="G2453" s="6"/>
      <c r="H2453" s="6">
        <f>IF(AND(F2453="",G2453=""),"",G2453-F2453)</f>
      </c>
      <c r="I2453" s="4"/>
      <c r="J2453" s="5"/>
    </row>
    <row r="2454" ht="21" customHeight="1">
      <c r="A2454" s="3">
        <v>46388</v>
      </c>
      <c r="B2454" t="inlineStr" s="4">
        <is>
          <t>星期五</t>
        </is>
      </c>
      <c r="C2454" t="inlineStr" s="4">
        <is>
          <t>餐饮</t>
        </is>
      </c>
      <c r="D2454" t="inlineStr" s="4">
        <is>
          <t>早餐</t>
        </is>
      </c>
      <c r="E2454" s="5"/>
      <c r="F2454" s="6"/>
      <c r="G2454" s="6"/>
      <c r="H2454" s="6">
        <f>IF(AND(F2454="",G2454=""),"",G2454-F2454)</f>
      </c>
      <c r="I2454" s="4"/>
      <c r="J2454" s="5"/>
    </row>
    <row r="2455" ht="21" customHeight="1">
      <c r="A2455" s="3">
        <v>46388</v>
      </c>
      <c r="B2455" t="inlineStr" s="4">
        <is>
          <t>星期五</t>
        </is>
      </c>
      <c r="C2455" t="inlineStr" s="4">
        <is>
          <t>餐饮</t>
        </is>
      </c>
      <c r="D2455" t="inlineStr" s="4">
        <is>
          <t>中餐</t>
        </is>
      </c>
      <c r="E2455" s="5"/>
      <c r="F2455" s="6"/>
      <c r="G2455" s="6"/>
      <c r="H2455" s="6">
        <f>IF(AND(F2455="",G2455=""),"",G2455-F2455)</f>
      </c>
      <c r="I2455" s="4"/>
      <c r="J2455" s="5"/>
    </row>
    <row r="2456" ht="21" customHeight="1">
      <c r="A2456" s="3">
        <v>46388</v>
      </c>
      <c r="B2456" t="inlineStr" s="4">
        <is>
          <t>星期五</t>
        </is>
      </c>
      <c r="C2456" t="inlineStr" s="4">
        <is>
          <t>餐饮</t>
        </is>
      </c>
      <c r="D2456" t="inlineStr" s="4">
        <is>
          <t>晚餐</t>
        </is>
      </c>
      <c r="E2456" s="5"/>
      <c r="F2456" s="6"/>
      <c r="G2456" s="6"/>
      <c r="H2456" s="6">
        <f>IF(AND(F2456="",G2456=""),"",G2456-F2456)</f>
      </c>
      <c r="I2456" s="4"/>
      <c r="J2456" s="5"/>
    </row>
    <row r="2457" ht="21" customHeight="1">
      <c r="A2457" s="3">
        <v>46388</v>
      </c>
      <c r="B2457" t="inlineStr" s="4">
        <is>
          <t>星期五</t>
        </is>
      </c>
      <c r="C2457" t="inlineStr" s="4">
        <is>
          <t>奶茶/咖啡</t>
        </is>
      </c>
      <c r="D2457" t="inlineStr" s="4">
        <is>
          <t>奶茶/咖啡</t>
        </is>
      </c>
      <c r="E2457" s="5"/>
      <c r="F2457" s="6"/>
      <c r="G2457" s="6"/>
      <c r="H2457" s="6">
        <f>IF(AND(F2457="",G2457=""),"",G2457-F2457)</f>
      </c>
      <c r="I2457" s="4"/>
      <c r="J2457" s="5"/>
    </row>
    <row r="2458" ht="21" customHeight="1">
      <c r="A2458" s="3">
        <v>46388</v>
      </c>
      <c r="B2458" t="inlineStr" s="4">
        <is>
          <t>星期五</t>
        </is>
      </c>
      <c r="C2458" t="inlineStr" s="4">
        <is>
          <t>其他</t>
        </is>
      </c>
      <c r="D2458" t="inlineStr" s="4">
        <is>
          <t>其他</t>
        </is>
      </c>
      <c r="E2458" s="5"/>
      <c r="F2458" s="6"/>
      <c r="G2458" s="6"/>
      <c r="H2458" s="6">
        <f>IF(AND(F2458="",G2458=""),"",G2458-F2458)</f>
      </c>
      <c r="I2458" s="4"/>
      <c r="J2458" s="5"/>
    </row>
    <row r="2459" ht="21" customHeight="1">
      <c r="A2459" s="3">
        <v>46388</v>
      </c>
      <c r="B2459" t="inlineStr" s="4">
        <is>
          <t>星期五</t>
        </is>
      </c>
      <c r="C2459" t="inlineStr" s="4">
        <is>
          <t>其他</t>
        </is>
      </c>
      <c r="D2459" t="inlineStr" s="4">
        <is>
          <t>其他</t>
        </is>
      </c>
      <c r="E2459" s="5"/>
      <c r="F2459" s="6"/>
      <c r="G2459" s="6"/>
      <c r="H2459" s="6">
        <f>IF(AND(F2459="",G2459=""),"",G2459-F2459)</f>
      </c>
      <c r="I2459" s="4"/>
      <c r="J2459" s="5"/>
    </row>
    <row r="2460" ht="21" customHeight="1">
      <c r="A2460" s="3">
        <v>46389</v>
      </c>
      <c r="B2460" t="inlineStr" s="4">
        <is>
          <t>星期六</t>
        </is>
      </c>
      <c r="C2460" t="inlineStr" s="4">
        <is>
          <t>餐饮</t>
        </is>
      </c>
      <c r="D2460" t="inlineStr" s="4">
        <is>
          <t>早餐</t>
        </is>
      </c>
      <c r="E2460" s="5"/>
      <c r="F2460" s="6"/>
      <c r="G2460" s="6"/>
      <c r="H2460" s="6">
        <f>IF(AND(F2460="",G2460=""),"",G2460-F2460)</f>
      </c>
      <c r="I2460" s="4"/>
      <c r="J2460" s="5"/>
    </row>
    <row r="2461" ht="21" customHeight="1">
      <c r="A2461" s="3">
        <v>46389</v>
      </c>
      <c r="B2461" t="inlineStr" s="4">
        <is>
          <t>星期六</t>
        </is>
      </c>
      <c r="C2461" t="inlineStr" s="4">
        <is>
          <t>餐饮</t>
        </is>
      </c>
      <c r="D2461" t="inlineStr" s="4">
        <is>
          <t>中餐</t>
        </is>
      </c>
      <c r="E2461" s="5"/>
      <c r="F2461" s="6"/>
      <c r="G2461" s="6"/>
      <c r="H2461" s="6">
        <f>IF(AND(F2461="",G2461=""),"",G2461-F2461)</f>
      </c>
      <c r="I2461" s="4"/>
      <c r="J2461" s="5"/>
    </row>
    <row r="2462" ht="21" customHeight="1">
      <c r="A2462" s="3">
        <v>46389</v>
      </c>
      <c r="B2462" t="inlineStr" s="4">
        <is>
          <t>星期六</t>
        </is>
      </c>
      <c r="C2462" t="inlineStr" s="4">
        <is>
          <t>餐饮</t>
        </is>
      </c>
      <c r="D2462" t="inlineStr" s="4">
        <is>
          <t>晚餐</t>
        </is>
      </c>
      <c r="E2462" s="5"/>
      <c r="F2462" s="6"/>
      <c r="G2462" s="6"/>
      <c r="H2462" s="6">
        <f>IF(AND(F2462="",G2462=""),"",G2462-F2462)</f>
      </c>
      <c r="I2462" s="4"/>
      <c r="J2462" s="5"/>
    </row>
    <row r="2463" ht="21" customHeight="1">
      <c r="A2463" s="3">
        <v>46389</v>
      </c>
      <c r="B2463" t="inlineStr" s="4">
        <is>
          <t>星期六</t>
        </is>
      </c>
      <c r="C2463" t="inlineStr" s="4">
        <is>
          <t>奶茶/咖啡</t>
        </is>
      </c>
      <c r="D2463" t="inlineStr" s="4">
        <is>
          <t>奶茶/咖啡</t>
        </is>
      </c>
      <c r="E2463" s="5"/>
      <c r="F2463" s="6"/>
      <c r="G2463" s="6"/>
      <c r="H2463" s="6">
        <f>IF(AND(F2463="",G2463=""),"",G2463-F2463)</f>
      </c>
      <c r="I2463" s="4"/>
      <c r="J2463" s="5"/>
    </row>
    <row r="2464" ht="21" customHeight="1">
      <c r="A2464" s="3">
        <v>46389</v>
      </c>
      <c r="B2464" t="inlineStr" s="4">
        <is>
          <t>星期六</t>
        </is>
      </c>
      <c r="C2464" t="inlineStr" s="4">
        <is>
          <t>其他</t>
        </is>
      </c>
      <c r="D2464" t="inlineStr" s="4">
        <is>
          <t>其他</t>
        </is>
      </c>
      <c r="E2464" s="5"/>
      <c r="F2464" s="6"/>
      <c r="G2464" s="6"/>
      <c r="H2464" s="6">
        <f>IF(AND(F2464="",G2464=""),"",G2464-F2464)</f>
      </c>
      <c r="I2464" s="4"/>
      <c r="J2464" s="5"/>
    </row>
    <row r="2465" ht="21" customHeight="1">
      <c r="A2465" s="3">
        <v>46389</v>
      </c>
      <c r="B2465" t="inlineStr" s="4">
        <is>
          <t>星期六</t>
        </is>
      </c>
      <c r="C2465" t="inlineStr" s="4">
        <is>
          <t>其他</t>
        </is>
      </c>
      <c r="D2465" t="inlineStr" s="4">
        <is>
          <t>其他</t>
        </is>
      </c>
      <c r="E2465" s="5"/>
      <c r="F2465" s="6"/>
      <c r="G2465" s="6"/>
      <c r="H2465" s="6">
        <f>IF(AND(F2465="",G2465=""),"",G2465-F2465)</f>
      </c>
      <c r="I2465" s="4"/>
      <c r="J2465" s="5"/>
    </row>
    <row r="2466" ht="21" customHeight="1">
      <c r="A2466" s="3">
        <v>46390</v>
      </c>
      <c r="B2466" t="inlineStr" s="4">
        <is>
          <t>星期日</t>
        </is>
      </c>
      <c r="C2466" t="inlineStr" s="4">
        <is>
          <t>餐饮</t>
        </is>
      </c>
      <c r="D2466" t="inlineStr" s="4">
        <is>
          <t>早餐</t>
        </is>
      </c>
      <c r="E2466" s="5"/>
      <c r="F2466" s="6"/>
      <c r="G2466" s="6"/>
      <c r="H2466" s="6">
        <f>IF(AND(F2466="",G2466=""),"",G2466-F2466)</f>
      </c>
      <c r="I2466" s="4"/>
      <c r="J2466" s="5"/>
    </row>
    <row r="2467" ht="21" customHeight="1">
      <c r="A2467" s="3">
        <v>46390</v>
      </c>
      <c r="B2467" t="inlineStr" s="4">
        <is>
          <t>星期日</t>
        </is>
      </c>
      <c r="C2467" t="inlineStr" s="4">
        <is>
          <t>餐饮</t>
        </is>
      </c>
      <c r="D2467" t="inlineStr" s="4">
        <is>
          <t>中餐</t>
        </is>
      </c>
      <c r="E2467" s="5"/>
      <c r="F2467" s="6"/>
      <c r="G2467" s="6"/>
      <c r="H2467" s="6">
        <f>IF(AND(F2467="",G2467=""),"",G2467-F2467)</f>
      </c>
      <c r="I2467" s="4"/>
      <c r="J2467" s="5"/>
    </row>
    <row r="2468" ht="21" customHeight="1">
      <c r="A2468" s="3">
        <v>46390</v>
      </c>
      <c r="B2468" t="inlineStr" s="4">
        <is>
          <t>星期日</t>
        </is>
      </c>
      <c r="C2468" t="inlineStr" s="4">
        <is>
          <t>餐饮</t>
        </is>
      </c>
      <c r="D2468" t="inlineStr" s="4">
        <is>
          <t>晚餐</t>
        </is>
      </c>
      <c r="E2468" s="5"/>
      <c r="F2468" s="6"/>
      <c r="G2468" s="6"/>
      <c r="H2468" s="6">
        <f>IF(AND(F2468="",G2468=""),"",G2468-F2468)</f>
      </c>
      <c r="I2468" s="4"/>
      <c r="J2468" s="5"/>
    </row>
    <row r="2469" ht="21" customHeight="1">
      <c r="A2469" s="3">
        <v>46390</v>
      </c>
      <c r="B2469" t="inlineStr" s="4">
        <is>
          <t>星期日</t>
        </is>
      </c>
      <c r="C2469" t="inlineStr" s="4">
        <is>
          <t>奶茶/咖啡</t>
        </is>
      </c>
      <c r="D2469" t="inlineStr" s="4">
        <is>
          <t>奶茶/咖啡</t>
        </is>
      </c>
      <c r="E2469" s="5"/>
      <c r="F2469" s="6"/>
      <c r="G2469" s="6"/>
      <c r="H2469" s="6">
        <f>IF(AND(F2469="",G2469=""),"",G2469-F2469)</f>
      </c>
      <c r="I2469" s="4"/>
      <c r="J2469" s="5"/>
    </row>
    <row r="2470" ht="21" customHeight="1">
      <c r="A2470" s="3">
        <v>46390</v>
      </c>
      <c r="B2470" t="inlineStr" s="4">
        <is>
          <t>星期日</t>
        </is>
      </c>
      <c r="C2470" t="inlineStr" s="4">
        <is>
          <t>其他</t>
        </is>
      </c>
      <c r="D2470" t="inlineStr" s="4">
        <is>
          <t>其他</t>
        </is>
      </c>
      <c r="E2470" s="5"/>
      <c r="F2470" s="6"/>
      <c r="G2470" s="6"/>
      <c r="H2470" s="6">
        <f>IF(AND(F2470="",G2470=""),"",G2470-F2470)</f>
      </c>
      <c r="I2470" s="4"/>
      <c r="J2470" s="5"/>
    </row>
    <row r="2471" ht="21" customHeight="1">
      <c r="A2471" s="3">
        <v>46390</v>
      </c>
      <c r="B2471" t="inlineStr" s="4">
        <is>
          <t>星期日</t>
        </is>
      </c>
      <c r="C2471" t="inlineStr" s="4">
        <is>
          <t>其他</t>
        </is>
      </c>
      <c r="D2471" t="inlineStr" s="4">
        <is>
          <t>其他</t>
        </is>
      </c>
      <c r="E2471" s="5"/>
      <c r="F2471" s="6"/>
      <c r="G2471" s="6"/>
      <c r="H2471" s="6">
        <f>IF(AND(F2471="",G2471=""),"",G2471-F2471)</f>
      </c>
      <c r="I2471" s="4"/>
      <c r="J2471" s="5"/>
    </row>
    <row r="2472" ht="21" customHeight="1">
      <c r="A2472" s="3">
        <v>46391</v>
      </c>
      <c r="B2472" t="inlineStr" s="4">
        <is>
          <t>星期一</t>
        </is>
      </c>
      <c r="C2472" t="inlineStr" s="4">
        <is>
          <t>餐饮</t>
        </is>
      </c>
      <c r="D2472" t="inlineStr" s="4">
        <is>
          <t>早餐</t>
        </is>
      </c>
      <c r="E2472" s="5"/>
      <c r="F2472" s="6"/>
      <c r="G2472" s="6"/>
      <c r="H2472" s="6">
        <f>IF(AND(F2472="",G2472=""),"",G2472-F2472)</f>
      </c>
      <c r="I2472" s="4"/>
      <c r="J2472" s="5"/>
    </row>
    <row r="2473" ht="21" customHeight="1">
      <c r="A2473" s="3">
        <v>46391</v>
      </c>
      <c r="B2473" t="inlineStr" s="4">
        <is>
          <t>星期一</t>
        </is>
      </c>
      <c r="C2473" t="inlineStr" s="4">
        <is>
          <t>餐饮</t>
        </is>
      </c>
      <c r="D2473" t="inlineStr" s="4">
        <is>
          <t>中餐</t>
        </is>
      </c>
      <c r="E2473" s="5"/>
      <c r="F2473" s="6"/>
      <c r="G2473" s="6"/>
      <c r="H2473" s="6">
        <f>IF(AND(F2473="",G2473=""),"",G2473-F2473)</f>
      </c>
      <c r="I2473" s="4"/>
      <c r="J2473" s="5"/>
    </row>
    <row r="2474" ht="21" customHeight="1">
      <c r="A2474" s="3">
        <v>46391</v>
      </c>
      <c r="B2474" t="inlineStr" s="4">
        <is>
          <t>星期一</t>
        </is>
      </c>
      <c r="C2474" t="inlineStr" s="4">
        <is>
          <t>餐饮</t>
        </is>
      </c>
      <c r="D2474" t="inlineStr" s="4">
        <is>
          <t>晚餐</t>
        </is>
      </c>
      <c r="E2474" s="5"/>
      <c r="F2474" s="6"/>
      <c r="G2474" s="6"/>
      <c r="H2474" s="6">
        <f>IF(AND(F2474="",G2474=""),"",G2474-F2474)</f>
      </c>
      <c r="I2474" s="4"/>
      <c r="J2474" s="5"/>
    </row>
    <row r="2475" ht="21" customHeight="1">
      <c r="A2475" s="3">
        <v>46391</v>
      </c>
      <c r="B2475" t="inlineStr" s="4">
        <is>
          <t>星期一</t>
        </is>
      </c>
      <c r="C2475" t="inlineStr" s="4">
        <is>
          <t>奶茶/咖啡</t>
        </is>
      </c>
      <c r="D2475" t="inlineStr" s="4">
        <is>
          <t>奶茶/咖啡</t>
        </is>
      </c>
      <c r="E2475" s="5"/>
      <c r="F2475" s="6"/>
      <c r="G2475" s="6"/>
      <c r="H2475" s="6">
        <f>IF(AND(F2475="",G2475=""),"",G2475-F2475)</f>
      </c>
      <c r="I2475" s="4"/>
      <c r="J2475" s="5"/>
    </row>
    <row r="2476" ht="21" customHeight="1">
      <c r="A2476" s="3">
        <v>46391</v>
      </c>
      <c r="B2476" t="inlineStr" s="4">
        <is>
          <t>星期一</t>
        </is>
      </c>
      <c r="C2476" t="inlineStr" s="4">
        <is>
          <t>其他</t>
        </is>
      </c>
      <c r="D2476" t="inlineStr" s="4">
        <is>
          <t>其他</t>
        </is>
      </c>
      <c r="E2476" s="5"/>
      <c r="F2476" s="6"/>
      <c r="G2476" s="6"/>
      <c r="H2476" s="6">
        <f>IF(AND(F2476="",G2476=""),"",G2476-F2476)</f>
      </c>
      <c r="I2476" s="4"/>
      <c r="J2476" s="5"/>
    </row>
    <row r="2477" ht="21" customHeight="1">
      <c r="A2477" s="3">
        <v>46391</v>
      </c>
      <c r="B2477" t="inlineStr" s="4">
        <is>
          <t>星期一</t>
        </is>
      </c>
      <c r="C2477" t="inlineStr" s="4">
        <is>
          <t>其他</t>
        </is>
      </c>
      <c r="D2477" t="inlineStr" s="4">
        <is>
          <t>其他</t>
        </is>
      </c>
      <c r="E2477" s="5"/>
      <c r="F2477" s="6"/>
      <c r="G2477" s="6"/>
      <c r="H2477" s="6">
        <f>IF(AND(F2477="",G2477=""),"",G2477-F2477)</f>
      </c>
      <c r="I2477" s="4"/>
      <c r="J2477" s="5"/>
    </row>
    <row r="2478" ht="21" customHeight="1">
      <c r="A2478" s="3">
        <v>46392</v>
      </c>
      <c r="B2478" t="inlineStr" s="4">
        <is>
          <t>星期二</t>
        </is>
      </c>
      <c r="C2478" t="inlineStr" s="4">
        <is>
          <t>餐饮</t>
        </is>
      </c>
      <c r="D2478" t="inlineStr" s="4">
        <is>
          <t>早餐</t>
        </is>
      </c>
      <c r="E2478" s="5"/>
      <c r="F2478" s="6"/>
      <c r="G2478" s="6"/>
      <c r="H2478" s="6">
        <f>IF(AND(F2478="",G2478=""),"",G2478-F2478)</f>
      </c>
      <c r="I2478" s="4"/>
      <c r="J2478" s="5"/>
    </row>
    <row r="2479" ht="21" customHeight="1">
      <c r="A2479" s="3">
        <v>46392</v>
      </c>
      <c r="B2479" t="inlineStr" s="4">
        <is>
          <t>星期二</t>
        </is>
      </c>
      <c r="C2479" t="inlineStr" s="4">
        <is>
          <t>餐饮</t>
        </is>
      </c>
      <c r="D2479" t="inlineStr" s="4">
        <is>
          <t>中餐</t>
        </is>
      </c>
      <c r="E2479" s="5"/>
      <c r="F2479" s="6"/>
      <c r="G2479" s="6"/>
      <c r="H2479" s="6">
        <f>IF(AND(F2479="",G2479=""),"",G2479-F2479)</f>
      </c>
      <c r="I2479" s="4"/>
      <c r="J2479" s="5"/>
    </row>
    <row r="2480" ht="21" customHeight="1">
      <c r="A2480" s="3">
        <v>46392</v>
      </c>
      <c r="B2480" t="inlineStr" s="4">
        <is>
          <t>星期二</t>
        </is>
      </c>
      <c r="C2480" t="inlineStr" s="4">
        <is>
          <t>餐饮</t>
        </is>
      </c>
      <c r="D2480" t="inlineStr" s="4">
        <is>
          <t>晚餐</t>
        </is>
      </c>
      <c r="E2480" s="5"/>
      <c r="F2480" s="6"/>
      <c r="G2480" s="6"/>
      <c r="H2480" s="6">
        <f>IF(AND(F2480="",G2480=""),"",G2480-F2480)</f>
      </c>
      <c r="I2480" s="4"/>
      <c r="J2480" s="5"/>
    </row>
    <row r="2481" ht="21" customHeight="1">
      <c r="A2481" s="3">
        <v>46392</v>
      </c>
      <c r="B2481" t="inlineStr" s="4">
        <is>
          <t>星期二</t>
        </is>
      </c>
      <c r="C2481" t="inlineStr" s="4">
        <is>
          <t>奶茶/咖啡</t>
        </is>
      </c>
      <c r="D2481" t="inlineStr" s="4">
        <is>
          <t>奶茶/咖啡</t>
        </is>
      </c>
      <c r="E2481" s="5"/>
      <c r="F2481" s="6"/>
      <c r="G2481" s="6"/>
      <c r="H2481" s="6">
        <f>IF(AND(F2481="",G2481=""),"",G2481-F2481)</f>
      </c>
      <c r="I2481" s="4"/>
      <c r="J2481" s="5"/>
    </row>
    <row r="2482" ht="21" customHeight="1">
      <c r="A2482" s="3">
        <v>46392</v>
      </c>
      <c r="B2482" t="inlineStr" s="4">
        <is>
          <t>星期二</t>
        </is>
      </c>
      <c r="C2482" t="inlineStr" s="4">
        <is>
          <t>其他</t>
        </is>
      </c>
      <c r="D2482" t="inlineStr" s="4">
        <is>
          <t>其他</t>
        </is>
      </c>
      <c r="E2482" s="5"/>
      <c r="F2482" s="6"/>
      <c r="G2482" s="6"/>
      <c r="H2482" s="6">
        <f>IF(AND(F2482="",G2482=""),"",G2482-F2482)</f>
      </c>
      <c r="I2482" s="4"/>
      <c r="J2482" s="5"/>
    </row>
    <row r="2483" ht="21" customHeight="1">
      <c r="A2483" s="3">
        <v>46392</v>
      </c>
      <c r="B2483" t="inlineStr" s="4">
        <is>
          <t>星期二</t>
        </is>
      </c>
      <c r="C2483" t="inlineStr" s="4">
        <is>
          <t>其他</t>
        </is>
      </c>
      <c r="D2483" t="inlineStr" s="4">
        <is>
          <t>其他</t>
        </is>
      </c>
      <c r="E2483" s="5"/>
      <c r="F2483" s="6"/>
      <c r="G2483" s="6"/>
      <c r="H2483" s="6">
        <f>IF(AND(F2483="",G2483=""),"",G2483-F2483)</f>
      </c>
      <c r="I2483" s="4"/>
      <c r="J2483" s="5"/>
    </row>
    <row r="2484" ht="21" customHeight="1">
      <c r="A2484" s="3">
        <v>46393</v>
      </c>
      <c r="B2484" t="inlineStr" s="4">
        <is>
          <t>星期三</t>
        </is>
      </c>
      <c r="C2484" t="inlineStr" s="4">
        <is>
          <t>餐饮</t>
        </is>
      </c>
      <c r="D2484" t="inlineStr" s="4">
        <is>
          <t>早餐</t>
        </is>
      </c>
      <c r="E2484" s="5"/>
      <c r="F2484" s="6"/>
      <c r="G2484" s="6"/>
      <c r="H2484" s="6">
        <f>IF(AND(F2484="",G2484=""),"",G2484-F2484)</f>
      </c>
      <c r="I2484" s="4"/>
      <c r="J2484" s="5"/>
    </row>
    <row r="2485" ht="21" customHeight="1">
      <c r="A2485" s="3">
        <v>46393</v>
      </c>
      <c r="B2485" t="inlineStr" s="4">
        <is>
          <t>星期三</t>
        </is>
      </c>
      <c r="C2485" t="inlineStr" s="4">
        <is>
          <t>餐饮</t>
        </is>
      </c>
      <c r="D2485" t="inlineStr" s="4">
        <is>
          <t>中餐</t>
        </is>
      </c>
      <c r="E2485" s="5"/>
      <c r="F2485" s="6"/>
      <c r="G2485" s="6"/>
      <c r="H2485" s="6">
        <f>IF(AND(F2485="",G2485=""),"",G2485-F2485)</f>
      </c>
      <c r="I2485" s="4"/>
      <c r="J2485" s="5"/>
    </row>
    <row r="2486" ht="21" customHeight="1">
      <c r="A2486" s="3">
        <v>46393</v>
      </c>
      <c r="B2486" t="inlineStr" s="4">
        <is>
          <t>星期三</t>
        </is>
      </c>
      <c r="C2486" t="inlineStr" s="4">
        <is>
          <t>餐饮</t>
        </is>
      </c>
      <c r="D2486" t="inlineStr" s="4">
        <is>
          <t>晚餐</t>
        </is>
      </c>
      <c r="E2486" s="5"/>
      <c r="F2486" s="6"/>
      <c r="G2486" s="6"/>
      <c r="H2486" s="6">
        <f>IF(AND(F2486="",G2486=""),"",G2486-F2486)</f>
      </c>
      <c r="I2486" s="4"/>
      <c r="J2486" s="5"/>
    </row>
    <row r="2487" ht="21" customHeight="1">
      <c r="A2487" s="3">
        <v>46393</v>
      </c>
      <c r="B2487" t="inlineStr" s="4">
        <is>
          <t>星期三</t>
        </is>
      </c>
      <c r="C2487" t="inlineStr" s="4">
        <is>
          <t>奶茶/咖啡</t>
        </is>
      </c>
      <c r="D2487" t="inlineStr" s="4">
        <is>
          <t>奶茶/咖啡</t>
        </is>
      </c>
      <c r="E2487" s="5"/>
      <c r="F2487" s="6"/>
      <c r="G2487" s="6"/>
      <c r="H2487" s="6">
        <f>IF(AND(F2487="",G2487=""),"",G2487-F2487)</f>
      </c>
      <c r="I2487" s="4"/>
      <c r="J2487" s="5"/>
    </row>
    <row r="2488" ht="21" customHeight="1">
      <c r="A2488" s="3">
        <v>46393</v>
      </c>
      <c r="B2488" t="inlineStr" s="4">
        <is>
          <t>星期三</t>
        </is>
      </c>
      <c r="C2488" t="inlineStr" s="4">
        <is>
          <t>其他</t>
        </is>
      </c>
      <c r="D2488" t="inlineStr" s="4">
        <is>
          <t>其他</t>
        </is>
      </c>
      <c r="E2488" s="5"/>
      <c r="F2488" s="6"/>
      <c r="G2488" s="6"/>
      <c r="H2488" s="6">
        <f>IF(AND(F2488="",G2488=""),"",G2488-F2488)</f>
      </c>
      <c r="I2488" s="4"/>
      <c r="J2488" s="5"/>
    </row>
    <row r="2489" ht="21" customHeight="1">
      <c r="A2489" s="3">
        <v>46393</v>
      </c>
      <c r="B2489" t="inlineStr" s="4">
        <is>
          <t>星期三</t>
        </is>
      </c>
      <c r="C2489" t="inlineStr" s="4">
        <is>
          <t>其他</t>
        </is>
      </c>
      <c r="D2489" t="inlineStr" s="4">
        <is>
          <t>其他</t>
        </is>
      </c>
      <c r="E2489" s="5"/>
      <c r="F2489" s="6"/>
      <c r="G2489" s="6"/>
      <c r="H2489" s="6">
        <f>IF(AND(F2489="",G2489=""),"",G2489-F2489)</f>
      </c>
      <c r="I2489" s="4"/>
      <c r="J2489" s="5"/>
    </row>
    <row r="2490" ht="23" customHeight="1">
      <c r="A2490" t="inlineStr" s="7">
        <is>
          <t>本周小计</t>
        </is>
      </c>
      <c r="B2490" s="7"/>
      <c r="C2490" s="7"/>
      <c r="D2490" s="7"/>
      <c r="E2490" s="7"/>
      <c r="F2490" s="8">
        <f>SUMIFS($F:$F,$A:$A,"&gt;="&amp;DATE(2026,12,31),$A:$A,"&lt;="&amp;DATE(2027,1,6))</f>
      </c>
      <c r="G2490" s="8">
        <f>SUMIFS($G:$G,$A:$A,"&gt;="&amp;DATE(2026,12,31),$A:$A,"&lt;="&amp;DATE(2027,1,6))</f>
      </c>
      <c r="H2490" s="8">
        <f>G2490-F2490</f>
      </c>
      <c r="I2490" s="7"/>
      <c r="J2490" s="7"/>
    </row>
    <row r="2491" ht="18" customHeight="1">
      <c r="A2491" s="9"/>
      <c r="B2491" s="9"/>
      <c r="C2491" s="9"/>
      <c r="D2491" s="9"/>
      <c r="E2491" s="9"/>
      <c r="F2491" s="9"/>
      <c r="G2491" s="9"/>
      <c r="H2491" s="9"/>
      <c r="I2491" s="9"/>
      <c r="J2491" s="9"/>
    </row>
    <row r="2492" ht="18" customHeight="1">
      <c r="A2492" s="9"/>
      <c r="B2492" s="9"/>
      <c r="C2492" s="9"/>
      <c r="D2492" s="9"/>
      <c r="E2492" s="9"/>
      <c r="F2492" s="9"/>
      <c r="G2492" s="9"/>
      <c r="H2492" s="9"/>
      <c r="I2492" s="9"/>
      <c r="J2492" s="9"/>
    </row>
    <row r="2493" ht="26" customHeight="1">
      <c r="A2493" t="inlineStr" s="2">
        <is>
          <t>2027年1月｜第一周（1月7日 - 1月13日）</t>
        </is>
      </c>
      <c r="B2493" s="2"/>
      <c r="C2493" s="2"/>
      <c r="D2493" s="2"/>
      <c r="E2493" s="2"/>
      <c r="F2493" s="2"/>
      <c r="G2493" s="2"/>
      <c r="H2493" s="2"/>
      <c r="I2493" s="2"/>
      <c r="J2493" s="2"/>
    </row>
    <row r="2494" ht="22" customHeight="1">
      <c r="A2494" t="inlineStr" s="1">
        <is>
          <t>日期</t>
        </is>
      </c>
      <c r="B2494" t="inlineStr" s="1">
        <is>
          <t>星期</t>
        </is>
      </c>
      <c r="C2494" t="inlineStr" s="1">
        <is>
          <t>分类</t>
        </is>
      </c>
      <c r="D2494" t="inlineStr" s="1">
        <is>
          <t>事项</t>
        </is>
      </c>
      <c r="E2494" t="inlineStr" s="1">
        <is>
          <t>详情</t>
        </is>
      </c>
      <c r="F2494" t="inlineStr" s="1">
        <is>
          <t>支出金额</t>
        </is>
      </c>
      <c r="G2494" t="inlineStr" s="1">
        <is>
          <t>收入金额</t>
        </is>
      </c>
      <c r="H2494" t="inlineStr" s="1">
        <is>
          <t>当笔净额</t>
        </is>
      </c>
      <c r="I2494" t="inlineStr" s="1">
        <is>
          <t>支付方式</t>
        </is>
      </c>
      <c r="J2494" t="inlineStr" s="1">
        <is>
          <t>备注</t>
        </is>
      </c>
    </row>
    <row r="2495" ht="21" customHeight="1">
      <c r="A2495" s="3">
        <v>46394</v>
      </c>
      <c r="B2495" t="inlineStr" s="4">
        <is>
          <t>星期四</t>
        </is>
      </c>
      <c r="C2495" t="inlineStr" s="4">
        <is>
          <t>餐饮</t>
        </is>
      </c>
      <c r="D2495" t="inlineStr" s="4">
        <is>
          <t>早餐</t>
        </is>
      </c>
      <c r="E2495" s="5"/>
      <c r="F2495" s="6"/>
      <c r="G2495" s="6"/>
      <c r="H2495" s="6">
        <f>IF(AND(F2495="",G2495=""),"",G2495-F2495)</f>
      </c>
      <c r="I2495" s="4"/>
      <c r="J2495" s="5"/>
    </row>
    <row r="2496" ht="21" customHeight="1">
      <c r="A2496" s="3">
        <v>46394</v>
      </c>
      <c r="B2496" t="inlineStr" s="4">
        <is>
          <t>星期四</t>
        </is>
      </c>
      <c r="C2496" t="inlineStr" s="4">
        <is>
          <t>餐饮</t>
        </is>
      </c>
      <c r="D2496" t="inlineStr" s="4">
        <is>
          <t>中餐</t>
        </is>
      </c>
      <c r="E2496" s="5"/>
      <c r="F2496" s="6"/>
      <c r="G2496" s="6"/>
      <c r="H2496" s="6">
        <f>IF(AND(F2496="",G2496=""),"",G2496-F2496)</f>
      </c>
      <c r="I2496" s="4"/>
      <c r="J2496" s="5"/>
    </row>
    <row r="2497" ht="21" customHeight="1">
      <c r="A2497" s="3">
        <v>46394</v>
      </c>
      <c r="B2497" t="inlineStr" s="4">
        <is>
          <t>星期四</t>
        </is>
      </c>
      <c r="C2497" t="inlineStr" s="4">
        <is>
          <t>餐饮</t>
        </is>
      </c>
      <c r="D2497" t="inlineStr" s="4">
        <is>
          <t>晚餐</t>
        </is>
      </c>
      <c r="E2497" s="5"/>
      <c r="F2497" s="6"/>
      <c r="G2497" s="6"/>
      <c r="H2497" s="6">
        <f>IF(AND(F2497="",G2497=""),"",G2497-F2497)</f>
      </c>
      <c r="I2497" s="4"/>
      <c r="J2497" s="5"/>
    </row>
    <row r="2498" ht="21" customHeight="1">
      <c r="A2498" s="3">
        <v>46394</v>
      </c>
      <c r="B2498" t="inlineStr" s="4">
        <is>
          <t>星期四</t>
        </is>
      </c>
      <c r="C2498" t="inlineStr" s="4">
        <is>
          <t>奶茶/咖啡</t>
        </is>
      </c>
      <c r="D2498" t="inlineStr" s="4">
        <is>
          <t>奶茶/咖啡</t>
        </is>
      </c>
      <c r="E2498" s="5"/>
      <c r="F2498" s="6"/>
      <c r="G2498" s="6"/>
      <c r="H2498" s="6">
        <f>IF(AND(F2498="",G2498=""),"",G2498-F2498)</f>
      </c>
      <c r="I2498" s="4"/>
      <c r="J2498" s="5"/>
    </row>
    <row r="2499" ht="21" customHeight="1">
      <c r="A2499" s="3">
        <v>46394</v>
      </c>
      <c r="B2499" t="inlineStr" s="4">
        <is>
          <t>星期四</t>
        </is>
      </c>
      <c r="C2499" t="inlineStr" s="4">
        <is>
          <t>其他</t>
        </is>
      </c>
      <c r="D2499" t="inlineStr" s="4">
        <is>
          <t>其他</t>
        </is>
      </c>
      <c r="E2499" s="5"/>
      <c r="F2499" s="6"/>
      <c r="G2499" s="6"/>
      <c r="H2499" s="6">
        <f>IF(AND(F2499="",G2499=""),"",G2499-F2499)</f>
      </c>
      <c r="I2499" s="4"/>
      <c r="J2499" s="5"/>
    </row>
    <row r="2500" ht="21" customHeight="1">
      <c r="A2500" s="3">
        <v>46394</v>
      </c>
      <c r="B2500" t="inlineStr" s="4">
        <is>
          <t>星期四</t>
        </is>
      </c>
      <c r="C2500" t="inlineStr" s="4">
        <is>
          <t>其他</t>
        </is>
      </c>
      <c r="D2500" t="inlineStr" s="4">
        <is>
          <t>其他</t>
        </is>
      </c>
      <c r="E2500" s="5"/>
      <c r="F2500" s="6"/>
      <c r="G2500" s="6"/>
      <c r="H2500" s="6">
        <f>IF(AND(F2500="",G2500=""),"",G2500-F2500)</f>
      </c>
      <c r="I2500" s="4"/>
      <c r="J2500" s="5"/>
    </row>
    <row r="2501" ht="21" customHeight="1">
      <c r="A2501" s="3">
        <v>46395</v>
      </c>
      <c r="B2501" t="inlineStr" s="4">
        <is>
          <t>星期五</t>
        </is>
      </c>
      <c r="C2501" t="inlineStr" s="4">
        <is>
          <t>餐饮</t>
        </is>
      </c>
      <c r="D2501" t="inlineStr" s="4">
        <is>
          <t>早餐</t>
        </is>
      </c>
      <c r="E2501" s="5"/>
      <c r="F2501" s="6"/>
      <c r="G2501" s="6"/>
      <c r="H2501" s="6">
        <f>IF(AND(F2501="",G2501=""),"",G2501-F2501)</f>
      </c>
      <c r="I2501" s="4"/>
      <c r="J2501" s="5"/>
    </row>
    <row r="2502" ht="21" customHeight="1">
      <c r="A2502" s="3">
        <v>46395</v>
      </c>
      <c r="B2502" t="inlineStr" s="4">
        <is>
          <t>星期五</t>
        </is>
      </c>
      <c r="C2502" t="inlineStr" s="4">
        <is>
          <t>餐饮</t>
        </is>
      </c>
      <c r="D2502" t="inlineStr" s="4">
        <is>
          <t>中餐</t>
        </is>
      </c>
      <c r="E2502" s="5"/>
      <c r="F2502" s="6"/>
      <c r="G2502" s="6"/>
      <c r="H2502" s="6">
        <f>IF(AND(F2502="",G2502=""),"",G2502-F2502)</f>
      </c>
      <c r="I2502" s="4"/>
      <c r="J2502" s="5"/>
    </row>
    <row r="2503" ht="21" customHeight="1">
      <c r="A2503" s="3">
        <v>46395</v>
      </c>
      <c r="B2503" t="inlineStr" s="4">
        <is>
          <t>星期五</t>
        </is>
      </c>
      <c r="C2503" t="inlineStr" s="4">
        <is>
          <t>餐饮</t>
        </is>
      </c>
      <c r="D2503" t="inlineStr" s="4">
        <is>
          <t>晚餐</t>
        </is>
      </c>
      <c r="E2503" s="5"/>
      <c r="F2503" s="6"/>
      <c r="G2503" s="6"/>
      <c r="H2503" s="6">
        <f>IF(AND(F2503="",G2503=""),"",G2503-F2503)</f>
      </c>
      <c r="I2503" s="4"/>
      <c r="J2503" s="5"/>
    </row>
    <row r="2504" ht="21" customHeight="1">
      <c r="A2504" s="3">
        <v>46395</v>
      </c>
      <c r="B2504" t="inlineStr" s="4">
        <is>
          <t>星期五</t>
        </is>
      </c>
      <c r="C2504" t="inlineStr" s="4">
        <is>
          <t>奶茶/咖啡</t>
        </is>
      </c>
      <c r="D2504" t="inlineStr" s="4">
        <is>
          <t>奶茶/咖啡</t>
        </is>
      </c>
      <c r="E2504" s="5"/>
      <c r="F2504" s="6"/>
      <c r="G2504" s="6"/>
      <c r="H2504" s="6">
        <f>IF(AND(F2504="",G2504=""),"",G2504-F2504)</f>
      </c>
      <c r="I2504" s="4"/>
      <c r="J2504" s="5"/>
    </row>
    <row r="2505" ht="21" customHeight="1">
      <c r="A2505" s="3">
        <v>46395</v>
      </c>
      <c r="B2505" t="inlineStr" s="4">
        <is>
          <t>星期五</t>
        </is>
      </c>
      <c r="C2505" t="inlineStr" s="4">
        <is>
          <t>其他</t>
        </is>
      </c>
      <c r="D2505" t="inlineStr" s="4">
        <is>
          <t>其他</t>
        </is>
      </c>
      <c r="E2505" s="5"/>
      <c r="F2505" s="6"/>
      <c r="G2505" s="6"/>
      <c r="H2505" s="6">
        <f>IF(AND(F2505="",G2505=""),"",G2505-F2505)</f>
      </c>
      <c r="I2505" s="4"/>
      <c r="J2505" s="5"/>
    </row>
    <row r="2506" ht="21" customHeight="1">
      <c r="A2506" s="3">
        <v>46395</v>
      </c>
      <c r="B2506" t="inlineStr" s="4">
        <is>
          <t>星期五</t>
        </is>
      </c>
      <c r="C2506" t="inlineStr" s="4">
        <is>
          <t>其他</t>
        </is>
      </c>
      <c r="D2506" t="inlineStr" s="4">
        <is>
          <t>其他</t>
        </is>
      </c>
      <c r="E2506" s="5"/>
      <c r="F2506" s="6"/>
      <c r="G2506" s="6"/>
      <c r="H2506" s="6">
        <f>IF(AND(F2506="",G2506=""),"",G2506-F2506)</f>
      </c>
      <c r="I2506" s="4"/>
      <c r="J2506" s="5"/>
    </row>
    <row r="2507" ht="21" customHeight="1">
      <c r="A2507" s="3">
        <v>46396</v>
      </c>
      <c r="B2507" t="inlineStr" s="4">
        <is>
          <t>星期六</t>
        </is>
      </c>
      <c r="C2507" t="inlineStr" s="4">
        <is>
          <t>餐饮</t>
        </is>
      </c>
      <c r="D2507" t="inlineStr" s="4">
        <is>
          <t>早餐</t>
        </is>
      </c>
      <c r="E2507" s="5"/>
      <c r="F2507" s="6"/>
      <c r="G2507" s="6"/>
      <c r="H2507" s="6">
        <f>IF(AND(F2507="",G2507=""),"",G2507-F2507)</f>
      </c>
      <c r="I2507" s="4"/>
      <c r="J2507" s="5"/>
    </row>
    <row r="2508" ht="21" customHeight="1">
      <c r="A2508" s="3">
        <v>46396</v>
      </c>
      <c r="B2508" t="inlineStr" s="4">
        <is>
          <t>星期六</t>
        </is>
      </c>
      <c r="C2508" t="inlineStr" s="4">
        <is>
          <t>餐饮</t>
        </is>
      </c>
      <c r="D2508" t="inlineStr" s="4">
        <is>
          <t>中餐</t>
        </is>
      </c>
      <c r="E2508" s="5"/>
      <c r="F2508" s="6"/>
      <c r="G2508" s="6"/>
      <c r="H2508" s="6">
        <f>IF(AND(F2508="",G2508=""),"",G2508-F2508)</f>
      </c>
      <c r="I2508" s="4"/>
      <c r="J2508" s="5"/>
    </row>
    <row r="2509" ht="21" customHeight="1">
      <c r="A2509" s="3">
        <v>46396</v>
      </c>
      <c r="B2509" t="inlineStr" s="4">
        <is>
          <t>星期六</t>
        </is>
      </c>
      <c r="C2509" t="inlineStr" s="4">
        <is>
          <t>餐饮</t>
        </is>
      </c>
      <c r="D2509" t="inlineStr" s="4">
        <is>
          <t>晚餐</t>
        </is>
      </c>
      <c r="E2509" s="5"/>
      <c r="F2509" s="6"/>
      <c r="G2509" s="6"/>
      <c r="H2509" s="6">
        <f>IF(AND(F2509="",G2509=""),"",G2509-F2509)</f>
      </c>
      <c r="I2509" s="4"/>
      <c r="J2509" s="5"/>
    </row>
    <row r="2510" ht="21" customHeight="1">
      <c r="A2510" s="3">
        <v>46396</v>
      </c>
      <c r="B2510" t="inlineStr" s="4">
        <is>
          <t>星期六</t>
        </is>
      </c>
      <c r="C2510" t="inlineStr" s="4">
        <is>
          <t>奶茶/咖啡</t>
        </is>
      </c>
      <c r="D2510" t="inlineStr" s="4">
        <is>
          <t>奶茶/咖啡</t>
        </is>
      </c>
      <c r="E2510" s="5"/>
      <c r="F2510" s="6"/>
      <c r="G2510" s="6"/>
      <c r="H2510" s="6">
        <f>IF(AND(F2510="",G2510=""),"",G2510-F2510)</f>
      </c>
      <c r="I2510" s="4"/>
      <c r="J2510" s="5"/>
    </row>
    <row r="2511" ht="21" customHeight="1">
      <c r="A2511" s="3">
        <v>46396</v>
      </c>
      <c r="B2511" t="inlineStr" s="4">
        <is>
          <t>星期六</t>
        </is>
      </c>
      <c r="C2511" t="inlineStr" s="4">
        <is>
          <t>其他</t>
        </is>
      </c>
      <c r="D2511" t="inlineStr" s="4">
        <is>
          <t>其他</t>
        </is>
      </c>
      <c r="E2511" s="5"/>
      <c r="F2511" s="6"/>
      <c r="G2511" s="6"/>
      <c r="H2511" s="6">
        <f>IF(AND(F2511="",G2511=""),"",G2511-F2511)</f>
      </c>
      <c r="I2511" s="4"/>
      <c r="J2511" s="5"/>
    </row>
    <row r="2512" ht="21" customHeight="1">
      <c r="A2512" s="3">
        <v>46396</v>
      </c>
      <c r="B2512" t="inlineStr" s="4">
        <is>
          <t>星期六</t>
        </is>
      </c>
      <c r="C2512" t="inlineStr" s="4">
        <is>
          <t>其他</t>
        </is>
      </c>
      <c r="D2512" t="inlineStr" s="4">
        <is>
          <t>其他</t>
        </is>
      </c>
      <c r="E2512" s="5"/>
      <c r="F2512" s="6"/>
      <c r="G2512" s="6"/>
      <c r="H2512" s="6">
        <f>IF(AND(F2512="",G2512=""),"",G2512-F2512)</f>
      </c>
      <c r="I2512" s="4"/>
      <c r="J2512" s="5"/>
    </row>
    <row r="2513" ht="21" customHeight="1">
      <c r="A2513" s="3">
        <v>46397</v>
      </c>
      <c r="B2513" t="inlineStr" s="4">
        <is>
          <t>星期日</t>
        </is>
      </c>
      <c r="C2513" t="inlineStr" s="4">
        <is>
          <t>餐饮</t>
        </is>
      </c>
      <c r="D2513" t="inlineStr" s="4">
        <is>
          <t>早餐</t>
        </is>
      </c>
      <c r="E2513" s="5"/>
      <c r="F2513" s="6"/>
      <c r="G2513" s="6"/>
      <c r="H2513" s="6">
        <f>IF(AND(F2513="",G2513=""),"",G2513-F2513)</f>
      </c>
      <c r="I2513" s="4"/>
      <c r="J2513" s="5"/>
    </row>
    <row r="2514" ht="21" customHeight="1">
      <c r="A2514" s="3">
        <v>46397</v>
      </c>
      <c r="B2514" t="inlineStr" s="4">
        <is>
          <t>星期日</t>
        </is>
      </c>
      <c r="C2514" t="inlineStr" s="4">
        <is>
          <t>餐饮</t>
        </is>
      </c>
      <c r="D2514" t="inlineStr" s="4">
        <is>
          <t>中餐</t>
        </is>
      </c>
      <c r="E2514" s="5"/>
      <c r="F2514" s="6"/>
      <c r="G2514" s="6"/>
      <c r="H2514" s="6">
        <f>IF(AND(F2514="",G2514=""),"",G2514-F2514)</f>
      </c>
      <c r="I2514" s="4"/>
      <c r="J2514" s="5"/>
    </row>
    <row r="2515" ht="21" customHeight="1">
      <c r="A2515" s="3">
        <v>46397</v>
      </c>
      <c r="B2515" t="inlineStr" s="4">
        <is>
          <t>星期日</t>
        </is>
      </c>
      <c r="C2515" t="inlineStr" s="4">
        <is>
          <t>餐饮</t>
        </is>
      </c>
      <c r="D2515" t="inlineStr" s="4">
        <is>
          <t>晚餐</t>
        </is>
      </c>
      <c r="E2515" s="5"/>
      <c r="F2515" s="6"/>
      <c r="G2515" s="6"/>
      <c r="H2515" s="6">
        <f>IF(AND(F2515="",G2515=""),"",G2515-F2515)</f>
      </c>
      <c r="I2515" s="4"/>
      <c r="J2515" s="5"/>
    </row>
    <row r="2516" ht="21" customHeight="1">
      <c r="A2516" s="3">
        <v>46397</v>
      </c>
      <c r="B2516" t="inlineStr" s="4">
        <is>
          <t>星期日</t>
        </is>
      </c>
      <c r="C2516" t="inlineStr" s="4">
        <is>
          <t>奶茶/咖啡</t>
        </is>
      </c>
      <c r="D2516" t="inlineStr" s="4">
        <is>
          <t>奶茶/咖啡</t>
        </is>
      </c>
      <c r="E2516" s="5"/>
      <c r="F2516" s="6"/>
      <c r="G2516" s="6"/>
      <c r="H2516" s="6">
        <f>IF(AND(F2516="",G2516=""),"",G2516-F2516)</f>
      </c>
      <c r="I2516" s="4"/>
      <c r="J2516" s="5"/>
    </row>
    <row r="2517" ht="21" customHeight="1">
      <c r="A2517" s="3">
        <v>46397</v>
      </c>
      <c r="B2517" t="inlineStr" s="4">
        <is>
          <t>星期日</t>
        </is>
      </c>
      <c r="C2517" t="inlineStr" s="4">
        <is>
          <t>其他</t>
        </is>
      </c>
      <c r="D2517" t="inlineStr" s="4">
        <is>
          <t>其他</t>
        </is>
      </c>
      <c r="E2517" s="5"/>
      <c r="F2517" s="6"/>
      <c r="G2517" s="6"/>
      <c r="H2517" s="6">
        <f>IF(AND(F2517="",G2517=""),"",G2517-F2517)</f>
      </c>
      <c r="I2517" s="4"/>
      <c r="J2517" s="5"/>
    </row>
    <row r="2518" ht="21" customHeight="1">
      <c r="A2518" s="3">
        <v>46397</v>
      </c>
      <c r="B2518" t="inlineStr" s="4">
        <is>
          <t>星期日</t>
        </is>
      </c>
      <c r="C2518" t="inlineStr" s="4">
        <is>
          <t>其他</t>
        </is>
      </c>
      <c r="D2518" t="inlineStr" s="4">
        <is>
          <t>其他</t>
        </is>
      </c>
      <c r="E2518" s="5"/>
      <c r="F2518" s="6"/>
      <c r="G2518" s="6"/>
      <c r="H2518" s="6">
        <f>IF(AND(F2518="",G2518=""),"",G2518-F2518)</f>
      </c>
      <c r="I2518" s="4"/>
      <c r="J2518" s="5"/>
    </row>
    <row r="2519" ht="21" customHeight="1">
      <c r="A2519" s="3">
        <v>46398</v>
      </c>
      <c r="B2519" t="inlineStr" s="4">
        <is>
          <t>星期一</t>
        </is>
      </c>
      <c r="C2519" t="inlineStr" s="4">
        <is>
          <t>餐饮</t>
        </is>
      </c>
      <c r="D2519" t="inlineStr" s="4">
        <is>
          <t>早餐</t>
        </is>
      </c>
      <c r="E2519" s="5"/>
      <c r="F2519" s="6"/>
      <c r="G2519" s="6"/>
      <c r="H2519" s="6">
        <f>IF(AND(F2519="",G2519=""),"",G2519-F2519)</f>
      </c>
      <c r="I2519" s="4"/>
      <c r="J2519" s="5"/>
    </row>
    <row r="2520" ht="21" customHeight="1">
      <c r="A2520" s="3">
        <v>46398</v>
      </c>
      <c r="B2520" t="inlineStr" s="4">
        <is>
          <t>星期一</t>
        </is>
      </c>
      <c r="C2520" t="inlineStr" s="4">
        <is>
          <t>餐饮</t>
        </is>
      </c>
      <c r="D2520" t="inlineStr" s="4">
        <is>
          <t>中餐</t>
        </is>
      </c>
      <c r="E2520" s="5"/>
      <c r="F2520" s="6"/>
      <c r="G2520" s="6"/>
      <c r="H2520" s="6">
        <f>IF(AND(F2520="",G2520=""),"",G2520-F2520)</f>
      </c>
      <c r="I2520" s="4"/>
      <c r="J2520" s="5"/>
    </row>
    <row r="2521" ht="21" customHeight="1">
      <c r="A2521" s="3">
        <v>46398</v>
      </c>
      <c r="B2521" t="inlineStr" s="4">
        <is>
          <t>星期一</t>
        </is>
      </c>
      <c r="C2521" t="inlineStr" s="4">
        <is>
          <t>餐饮</t>
        </is>
      </c>
      <c r="D2521" t="inlineStr" s="4">
        <is>
          <t>晚餐</t>
        </is>
      </c>
      <c r="E2521" s="5"/>
      <c r="F2521" s="6"/>
      <c r="G2521" s="6"/>
      <c r="H2521" s="6">
        <f>IF(AND(F2521="",G2521=""),"",G2521-F2521)</f>
      </c>
      <c r="I2521" s="4"/>
      <c r="J2521" s="5"/>
    </row>
    <row r="2522" ht="21" customHeight="1">
      <c r="A2522" s="3">
        <v>46398</v>
      </c>
      <c r="B2522" t="inlineStr" s="4">
        <is>
          <t>星期一</t>
        </is>
      </c>
      <c r="C2522" t="inlineStr" s="4">
        <is>
          <t>奶茶/咖啡</t>
        </is>
      </c>
      <c r="D2522" t="inlineStr" s="4">
        <is>
          <t>奶茶/咖啡</t>
        </is>
      </c>
      <c r="E2522" s="5"/>
      <c r="F2522" s="6"/>
      <c r="G2522" s="6"/>
      <c r="H2522" s="6">
        <f>IF(AND(F2522="",G2522=""),"",G2522-F2522)</f>
      </c>
      <c r="I2522" s="4"/>
      <c r="J2522" s="5"/>
    </row>
    <row r="2523" ht="21" customHeight="1">
      <c r="A2523" s="3">
        <v>46398</v>
      </c>
      <c r="B2523" t="inlineStr" s="4">
        <is>
          <t>星期一</t>
        </is>
      </c>
      <c r="C2523" t="inlineStr" s="4">
        <is>
          <t>其他</t>
        </is>
      </c>
      <c r="D2523" t="inlineStr" s="4">
        <is>
          <t>其他</t>
        </is>
      </c>
      <c r="E2523" s="5"/>
      <c r="F2523" s="6"/>
      <c r="G2523" s="6"/>
      <c r="H2523" s="6">
        <f>IF(AND(F2523="",G2523=""),"",G2523-F2523)</f>
      </c>
      <c r="I2523" s="4"/>
      <c r="J2523" s="5"/>
    </row>
    <row r="2524" ht="21" customHeight="1">
      <c r="A2524" s="3">
        <v>46398</v>
      </c>
      <c r="B2524" t="inlineStr" s="4">
        <is>
          <t>星期一</t>
        </is>
      </c>
      <c r="C2524" t="inlineStr" s="4">
        <is>
          <t>其他</t>
        </is>
      </c>
      <c r="D2524" t="inlineStr" s="4">
        <is>
          <t>其他</t>
        </is>
      </c>
      <c r="E2524" s="5"/>
      <c r="F2524" s="6"/>
      <c r="G2524" s="6"/>
      <c r="H2524" s="6">
        <f>IF(AND(F2524="",G2524=""),"",G2524-F2524)</f>
      </c>
      <c r="I2524" s="4"/>
      <c r="J2524" s="5"/>
    </row>
    <row r="2525" ht="21" customHeight="1">
      <c r="A2525" s="3">
        <v>46399</v>
      </c>
      <c r="B2525" t="inlineStr" s="4">
        <is>
          <t>星期二</t>
        </is>
      </c>
      <c r="C2525" t="inlineStr" s="4">
        <is>
          <t>餐饮</t>
        </is>
      </c>
      <c r="D2525" t="inlineStr" s="4">
        <is>
          <t>早餐</t>
        </is>
      </c>
      <c r="E2525" s="5"/>
      <c r="F2525" s="6"/>
      <c r="G2525" s="6"/>
      <c r="H2525" s="6">
        <f>IF(AND(F2525="",G2525=""),"",G2525-F2525)</f>
      </c>
      <c r="I2525" s="4"/>
      <c r="J2525" s="5"/>
    </row>
    <row r="2526" ht="21" customHeight="1">
      <c r="A2526" s="3">
        <v>46399</v>
      </c>
      <c r="B2526" t="inlineStr" s="4">
        <is>
          <t>星期二</t>
        </is>
      </c>
      <c r="C2526" t="inlineStr" s="4">
        <is>
          <t>餐饮</t>
        </is>
      </c>
      <c r="D2526" t="inlineStr" s="4">
        <is>
          <t>中餐</t>
        </is>
      </c>
      <c r="E2526" s="5"/>
      <c r="F2526" s="6"/>
      <c r="G2526" s="6"/>
      <c r="H2526" s="6">
        <f>IF(AND(F2526="",G2526=""),"",G2526-F2526)</f>
      </c>
      <c r="I2526" s="4"/>
      <c r="J2526" s="5"/>
    </row>
    <row r="2527" ht="21" customHeight="1">
      <c r="A2527" s="3">
        <v>46399</v>
      </c>
      <c r="B2527" t="inlineStr" s="4">
        <is>
          <t>星期二</t>
        </is>
      </c>
      <c r="C2527" t="inlineStr" s="4">
        <is>
          <t>餐饮</t>
        </is>
      </c>
      <c r="D2527" t="inlineStr" s="4">
        <is>
          <t>晚餐</t>
        </is>
      </c>
      <c r="E2527" s="5"/>
      <c r="F2527" s="6"/>
      <c r="G2527" s="6"/>
      <c r="H2527" s="6">
        <f>IF(AND(F2527="",G2527=""),"",G2527-F2527)</f>
      </c>
      <c r="I2527" s="4"/>
      <c r="J2527" s="5"/>
    </row>
    <row r="2528" ht="21" customHeight="1">
      <c r="A2528" s="3">
        <v>46399</v>
      </c>
      <c r="B2528" t="inlineStr" s="4">
        <is>
          <t>星期二</t>
        </is>
      </c>
      <c r="C2528" t="inlineStr" s="4">
        <is>
          <t>奶茶/咖啡</t>
        </is>
      </c>
      <c r="D2528" t="inlineStr" s="4">
        <is>
          <t>奶茶/咖啡</t>
        </is>
      </c>
      <c r="E2528" s="5"/>
      <c r="F2528" s="6"/>
      <c r="G2528" s="6"/>
      <c r="H2528" s="6">
        <f>IF(AND(F2528="",G2528=""),"",G2528-F2528)</f>
      </c>
      <c r="I2528" s="4"/>
      <c r="J2528" s="5"/>
    </row>
    <row r="2529" ht="21" customHeight="1">
      <c r="A2529" s="3">
        <v>46399</v>
      </c>
      <c r="B2529" t="inlineStr" s="4">
        <is>
          <t>星期二</t>
        </is>
      </c>
      <c r="C2529" t="inlineStr" s="4">
        <is>
          <t>其他</t>
        </is>
      </c>
      <c r="D2529" t="inlineStr" s="4">
        <is>
          <t>其他</t>
        </is>
      </c>
      <c r="E2529" s="5"/>
      <c r="F2529" s="6"/>
      <c r="G2529" s="6"/>
      <c r="H2529" s="6">
        <f>IF(AND(F2529="",G2529=""),"",G2529-F2529)</f>
      </c>
      <c r="I2529" s="4"/>
      <c r="J2529" s="5"/>
    </row>
    <row r="2530" ht="21" customHeight="1">
      <c r="A2530" s="3">
        <v>46399</v>
      </c>
      <c r="B2530" t="inlineStr" s="4">
        <is>
          <t>星期二</t>
        </is>
      </c>
      <c r="C2530" t="inlineStr" s="4">
        <is>
          <t>其他</t>
        </is>
      </c>
      <c r="D2530" t="inlineStr" s="4">
        <is>
          <t>其他</t>
        </is>
      </c>
      <c r="E2530" s="5"/>
      <c r="F2530" s="6"/>
      <c r="G2530" s="6"/>
      <c r="H2530" s="6">
        <f>IF(AND(F2530="",G2530=""),"",G2530-F2530)</f>
      </c>
      <c r="I2530" s="4"/>
      <c r="J2530" s="5"/>
    </row>
    <row r="2531" ht="21" customHeight="1">
      <c r="A2531" s="3">
        <v>46400</v>
      </c>
      <c r="B2531" t="inlineStr" s="4">
        <is>
          <t>星期三</t>
        </is>
      </c>
      <c r="C2531" t="inlineStr" s="4">
        <is>
          <t>餐饮</t>
        </is>
      </c>
      <c r="D2531" t="inlineStr" s="4">
        <is>
          <t>早餐</t>
        </is>
      </c>
      <c r="E2531" s="5"/>
      <c r="F2531" s="6"/>
      <c r="G2531" s="6"/>
      <c r="H2531" s="6">
        <f>IF(AND(F2531="",G2531=""),"",G2531-F2531)</f>
      </c>
      <c r="I2531" s="4"/>
      <c r="J2531" s="5"/>
    </row>
    <row r="2532" ht="21" customHeight="1">
      <c r="A2532" s="3">
        <v>46400</v>
      </c>
      <c r="B2532" t="inlineStr" s="4">
        <is>
          <t>星期三</t>
        </is>
      </c>
      <c r="C2532" t="inlineStr" s="4">
        <is>
          <t>餐饮</t>
        </is>
      </c>
      <c r="D2532" t="inlineStr" s="4">
        <is>
          <t>中餐</t>
        </is>
      </c>
      <c r="E2532" s="5"/>
      <c r="F2532" s="6"/>
      <c r="G2532" s="6"/>
      <c r="H2532" s="6">
        <f>IF(AND(F2532="",G2532=""),"",G2532-F2532)</f>
      </c>
      <c r="I2532" s="4"/>
      <c r="J2532" s="5"/>
    </row>
    <row r="2533" ht="21" customHeight="1">
      <c r="A2533" s="3">
        <v>46400</v>
      </c>
      <c r="B2533" t="inlineStr" s="4">
        <is>
          <t>星期三</t>
        </is>
      </c>
      <c r="C2533" t="inlineStr" s="4">
        <is>
          <t>餐饮</t>
        </is>
      </c>
      <c r="D2533" t="inlineStr" s="4">
        <is>
          <t>晚餐</t>
        </is>
      </c>
      <c r="E2533" s="5"/>
      <c r="F2533" s="6"/>
      <c r="G2533" s="6"/>
      <c r="H2533" s="6">
        <f>IF(AND(F2533="",G2533=""),"",G2533-F2533)</f>
      </c>
      <c r="I2533" s="4"/>
      <c r="J2533" s="5"/>
    </row>
    <row r="2534" ht="21" customHeight="1">
      <c r="A2534" s="3">
        <v>46400</v>
      </c>
      <c r="B2534" t="inlineStr" s="4">
        <is>
          <t>星期三</t>
        </is>
      </c>
      <c r="C2534" t="inlineStr" s="4">
        <is>
          <t>奶茶/咖啡</t>
        </is>
      </c>
      <c r="D2534" t="inlineStr" s="4">
        <is>
          <t>奶茶/咖啡</t>
        </is>
      </c>
      <c r="E2534" s="5"/>
      <c r="F2534" s="6"/>
      <c r="G2534" s="6"/>
      <c r="H2534" s="6">
        <f>IF(AND(F2534="",G2534=""),"",G2534-F2534)</f>
      </c>
      <c r="I2534" s="4"/>
      <c r="J2534" s="5"/>
    </row>
    <row r="2535" ht="21" customHeight="1">
      <c r="A2535" s="3">
        <v>46400</v>
      </c>
      <c r="B2535" t="inlineStr" s="4">
        <is>
          <t>星期三</t>
        </is>
      </c>
      <c r="C2535" t="inlineStr" s="4">
        <is>
          <t>其他</t>
        </is>
      </c>
      <c r="D2535" t="inlineStr" s="4">
        <is>
          <t>其他</t>
        </is>
      </c>
      <c r="E2535" s="5"/>
      <c r="F2535" s="6"/>
      <c r="G2535" s="6"/>
      <c r="H2535" s="6">
        <f>IF(AND(F2535="",G2535=""),"",G2535-F2535)</f>
      </c>
      <c r="I2535" s="4"/>
      <c r="J2535" s="5"/>
    </row>
    <row r="2536" ht="21" customHeight="1">
      <c r="A2536" s="3">
        <v>46400</v>
      </c>
      <c r="B2536" t="inlineStr" s="4">
        <is>
          <t>星期三</t>
        </is>
      </c>
      <c r="C2536" t="inlineStr" s="4">
        <is>
          <t>其他</t>
        </is>
      </c>
      <c r="D2536" t="inlineStr" s="4">
        <is>
          <t>其他</t>
        </is>
      </c>
      <c r="E2536" s="5"/>
      <c r="F2536" s="6"/>
      <c r="G2536" s="6"/>
      <c r="H2536" s="6">
        <f>IF(AND(F2536="",G2536=""),"",G2536-F2536)</f>
      </c>
      <c r="I2536" s="4"/>
      <c r="J2536" s="5"/>
    </row>
    <row r="2537" ht="23" customHeight="1">
      <c r="A2537" t="inlineStr" s="7">
        <is>
          <t>本周小计</t>
        </is>
      </c>
      <c r="B2537" s="7"/>
      <c r="C2537" s="7"/>
      <c r="D2537" s="7"/>
      <c r="E2537" s="7"/>
      <c r="F2537" s="8">
        <f>SUMIFS($F:$F,$A:$A,"&gt;="&amp;DATE(2027,1,7),$A:$A,"&lt;="&amp;DATE(2027,1,13))</f>
      </c>
      <c r="G2537" s="8">
        <f>SUMIFS($G:$G,$A:$A,"&gt;="&amp;DATE(2027,1,7),$A:$A,"&lt;="&amp;DATE(2027,1,13))</f>
      </c>
      <c r="H2537" s="8">
        <f>G2537-F2537</f>
      </c>
      <c r="I2537" s="7"/>
      <c r="J2537" s="7"/>
    </row>
    <row r="2538" ht="18" customHeight="1">
      <c r="A2538" s="9"/>
      <c r="B2538" s="9"/>
      <c r="C2538" s="9"/>
      <c r="D2538" s="9"/>
      <c r="E2538" s="9"/>
      <c r="F2538" s="9"/>
      <c r="G2538" s="9"/>
      <c r="H2538" s="9"/>
      <c r="I2538" s="9"/>
      <c r="J2538" s="9"/>
    </row>
    <row r="2539" ht="18" customHeight="1">
      <c r="A2539" s="9"/>
      <c r="B2539" s="9"/>
      <c r="C2539" s="9"/>
      <c r="D2539" s="9"/>
      <c r="E2539" s="9"/>
      <c r="F2539" s="9"/>
      <c r="G2539" s="9"/>
      <c r="H2539" s="9"/>
      <c r="I2539" s="9"/>
      <c r="J2539" s="9"/>
    </row>
    <row r="2540" ht="26" customHeight="1">
      <c r="A2540" t="inlineStr" s="2">
        <is>
          <t>2027年1月｜第二周（1月14日 - 1月20日）</t>
        </is>
      </c>
      <c r="B2540" s="2"/>
      <c r="C2540" s="2"/>
      <c r="D2540" s="2"/>
      <c r="E2540" s="2"/>
      <c r="F2540" s="2"/>
      <c r="G2540" s="2"/>
      <c r="H2540" s="2"/>
      <c r="I2540" s="2"/>
      <c r="J2540" s="2"/>
    </row>
    <row r="2541" ht="22" customHeight="1">
      <c r="A2541" t="inlineStr" s="1">
        <is>
          <t>日期</t>
        </is>
      </c>
      <c r="B2541" t="inlineStr" s="1">
        <is>
          <t>星期</t>
        </is>
      </c>
      <c r="C2541" t="inlineStr" s="1">
        <is>
          <t>分类</t>
        </is>
      </c>
      <c r="D2541" t="inlineStr" s="1">
        <is>
          <t>事项</t>
        </is>
      </c>
      <c r="E2541" t="inlineStr" s="1">
        <is>
          <t>详情</t>
        </is>
      </c>
      <c r="F2541" t="inlineStr" s="1">
        <is>
          <t>支出金额</t>
        </is>
      </c>
      <c r="G2541" t="inlineStr" s="1">
        <is>
          <t>收入金额</t>
        </is>
      </c>
      <c r="H2541" t="inlineStr" s="1">
        <is>
          <t>当笔净额</t>
        </is>
      </c>
      <c r="I2541" t="inlineStr" s="1">
        <is>
          <t>支付方式</t>
        </is>
      </c>
      <c r="J2541" t="inlineStr" s="1">
        <is>
          <t>备注</t>
        </is>
      </c>
    </row>
    <row r="2542" ht="21" customHeight="1">
      <c r="A2542" s="3">
        <v>46401</v>
      </c>
      <c r="B2542" t="inlineStr" s="4">
        <is>
          <t>星期四</t>
        </is>
      </c>
      <c r="C2542" t="inlineStr" s="4">
        <is>
          <t>餐饮</t>
        </is>
      </c>
      <c r="D2542" t="inlineStr" s="4">
        <is>
          <t>早餐</t>
        </is>
      </c>
      <c r="E2542" s="5"/>
      <c r="F2542" s="6"/>
      <c r="G2542" s="6"/>
      <c r="H2542" s="6">
        <f>IF(AND(F2542="",G2542=""),"",G2542-F2542)</f>
      </c>
      <c r="I2542" s="4"/>
      <c r="J2542" s="5"/>
    </row>
    <row r="2543" ht="21" customHeight="1">
      <c r="A2543" s="3">
        <v>46401</v>
      </c>
      <c r="B2543" t="inlineStr" s="4">
        <is>
          <t>星期四</t>
        </is>
      </c>
      <c r="C2543" t="inlineStr" s="4">
        <is>
          <t>餐饮</t>
        </is>
      </c>
      <c r="D2543" t="inlineStr" s="4">
        <is>
          <t>中餐</t>
        </is>
      </c>
      <c r="E2543" s="5"/>
      <c r="F2543" s="6"/>
      <c r="G2543" s="6"/>
      <c r="H2543" s="6">
        <f>IF(AND(F2543="",G2543=""),"",G2543-F2543)</f>
      </c>
      <c r="I2543" s="4"/>
      <c r="J2543" s="5"/>
    </row>
    <row r="2544" ht="21" customHeight="1">
      <c r="A2544" s="3">
        <v>46401</v>
      </c>
      <c r="B2544" t="inlineStr" s="4">
        <is>
          <t>星期四</t>
        </is>
      </c>
      <c r="C2544" t="inlineStr" s="4">
        <is>
          <t>餐饮</t>
        </is>
      </c>
      <c r="D2544" t="inlineStr" s="4">
        <is>
          <t>晚餐</t>
        </is>
      </c>
      <c r="E2544" s="5"/>
      <c r="F2544" s="6"/>
      <c r="G2544" s="6"/>
      <c r="H2544" s="6">
        <f>IF(AND(F2544="",G2544=""),"",G2544-F2544)</f>
      </c>
      <c r="I2544" s="4"/>
      <c r="J2544" s="5"/>
    </row>
    <row r="2545" ht="21" customHeight="1">
      <c r="A2545" s="3">
        <v>46401</v>
      </c>
      <c r="B2545" t="inlineStr" s="4">
        <is>
          <t>星期四</t>
        </is>
      </c>
      <c r="C2545" t="inlineStr" s="4">
        <is>
          <t>奶茶/咖啡</t>
        </is>
      </c>
      <c r="D2545" t="inlineStr" s="4">
        <is>
          <t>奶茶/咖啡</t>
        </is>
      </c>
      <c r="E2545" s="5"/>
      <c r="F2545" s="6"/>
      <c r="G2545" s="6"/>
      <c r="H2545" s="6">
        <f>IF(AND(F2545="",G2545=""),"",G2545-F2545)</f>
      </c>
      <c r="I2545" s="4"/>
      <c r="J2545" s="5"/>
    </row>
    <row r="2546" ht="21" customHeight="1">
      <c r="A2546" s="3">
        <v>46401</v>
      </c>
      <c r="B2546" t="inlineStr" s="4">
        <is>
          <t>星期四</t>
        </is>
      </c>
      <c r="C2546" t="inlineStr" s="4">
        <is>
          <t>其他</t>
        </is>
      </c>
      <c r="D2546" t="inlineStr" s="4">
        <is>
          <t>其他</t>
        </is>
      </c>
      <c r="E2546" s="5"/>
      <c r="F2546" s="6"/>
      <c r="G2546" s="6"/>
      <c r="H2546" s="6">
        <f>IF(AND(F2546="",G2546=""),"",G2546-F2546)</f>
      </c>
      <c r="I2546" s="4"/>
      <c r="J2546" s="5"/>
    </row>
    <row r="2547" ht="21" customHeight="1">
      <c r="A2547" s="3">
        <v>46401</v>
      </c>
      <c r="B2547" t="inlineStr" s="4">
        <is>
          <t>星期四</t>
        </is>
      </c>
      <c r="C2547" t="inlineStr" s="4">
        <is>
          <t>其他</t>
        </is>
      </c>
      <c r="D2547" t="inlineStr" s="4">
        <is>
          <t>其他</t>
        </is>
      </c>
      <c r="E2547" s="5"/>
      <c r="F2547" s="6"/>
      <c r="G2547" s="6"/>
      <c r="H2547" s="6">
        <f>IF(AND(F2547="",G2547=""),"",G2547-F2547)</f>
      </c>
      <c r="I2547" s="4"/>
      <c r="J2547" s="5"/>
    </row>
    <row r="2548" ht="21" customHeight="1">
      <c r="A2548" s="3">
        <v>46402</v>
      </c>
      <c r="B2548" t="inlineStr" s="4">
        <is>
          <t>星期五</t>
        </is>
      </c>
      <c r="C2548" t="inlineStr" s="4">
        <is>
          <t>餐饮</t>
        </is>
      </c>
      <c r="D2548" t="inlineStr" s="4">
        <is>
          <t>早餐</t>
        </is>
      </c>
      <c r="E2548" s="5"/>
      <c r="F2548" s="6"/>
      <c r="G2548" s="6"/>
      <c r="H2548" s="6">
        <f>IF(AND(F2548="",G2548=""),"",G2548-F2548)</f>
      </c>
      <c r="I2548" s="4"/>
      <c r="J2548" s="5"/>
    </row>
    <row r="2549" ht="21" customHeight="1">
      <c r="A2549" s="3">
        <v>46402</v>
      </c>
      <c r="B2549" t="inlineStr" s="4">
        <is>
          <t>星期五</t>
        </is>
      </c>
      <c r="C2549" t="inlineStr" s="4">
        <is>
          <t>餐饮</t>
        </is>
      </c>
      <c r="D2549" t="inlineStr" s="4">
        <is>
          <t>中餐</t>
        </is>
      </c>
      <c r="E2549" s="5"/>
      <c r="F2549" s="6"/>
      <c r="G2549" s="6"/>
      <c r="H2549" s="6">
        <f>IF(AND(F2549="",G2549=""),"",G2549-F2549)</f>
      </c>
      <c r="I2549" s="4"/>
      <c r="J2549" s="5"/>
    </row>
    <row r="2550" ht="21" customHeight="1">
      <c r="A2550" s="3">
        <v>46402</v>
      </c>
      <c r="B2550" t="inlineStr" s="4">
        <is>
          <t>星期五</t>
        </is>
      </c>
      <c r="C2550" t="inlineStr" s="4">
        <is>
          <t>餐饮</t>
        </is>
      </c>
      <c r="D2550" t="inlineStr" s="4">
        <is>
          <t>晚餐</t>
        </is>
      </c>
      <c r="E2550" s="5"/>
      <c r="F2550" s="6"/>
      <c r="G2550" s="6"/>
      <c r="H2550" s="6">
        <f>IF(AND(F2550="",G2550=""),"",G2550-F2550)</f>
      </c>
      <c r="I2550" s="4"/>
      <c r="J2550" s="5"/>
    </row>
    <row r="2551" ht="21" customHeight="1">
      <c r="A2551" s="3">
        <v>46402</v>
      </c>
      <c r="B2551" t="inlineStr" s="4">
        <is>
          <t>星期五</t>
        </is>
      </c>
      <c r="C2551" t="inlineStr" s="4">
        <is>
          <t>奶茶/咖啡</t>
        </is>
      </c>
      <c r="D2551" t="inlineStr" s="4">
        <is>
          <t>奶茶/咖啡</t>
        </is>
      </c>
      <c r="E2551" s="5"/>
      <c r="F2551" s="6"/>
      <c r="G2551" s="6"/>
      <c r="H2551" s="6">
        <f>IF(AND(F2551="",G2551=""),"",G2551-F2551)</f>
      </c>
      <c r="I2551" s="4"/>
      <c r="J2551" s="5"/>
    </row>
    <row r="2552" ht="21" customHeight="1">
      <c r="A2552" s="3">
        <v>46402</v>
      </c>
      <c r="B2552" t="inlineStr" s="4">
        <is>
          <t>星期五</t>
        </is>
      </c>
      <c r="C2552" t="inlineStr" s="4">
        <is>
          <t>其他</t>
        </is>
      </c>
      <c r="D2552" t="inlineStr" s="4">
        <is>
          <t>其他</t>
        </is>
      </c>
      <c r="E2552" s="5"/>
      <c r="F2552" s="6"/>
      <c r="G2552" s="6"/>
      <c r="H2552" s="6">
        <f>IF(AND(F2552="",G2552=""),"",G2552-F2552)</f>
      </c>
      <c r="I2552" s="4"/>
      <c r="J2552" s="5"/>
    </row>
    <row r="2553" ht="21" customHeight="1">
      <c r="A2553" s="3">
        <v>46402</v>
      </c>
      <c r="B2553" t="inlineStr" s="4">
        <is>
          <t>星期五</t>
        </is>
      </c>
      <c r="C2553" t="inlineStr" s="4">
        <is>
          <t>其他</t>
        </is>
      </c>
      <c r="D2553" t="inlineStr" s="4">
        <is>
          <t>其他</t>
        </is>
      </c>
      <c r="E2553" s="5"/>
      <c r="F2553" s="6"/>
      <c r="G2553" s="6"/>
      <c r="H2553" s="6">
        <f>IF(AND(F2553="",G2553=""),"",G2553-F2553)</f>
      </c>
      <c r="I2553" s="4"/>
      <c r="J2553" s="5"/>
    </row>
    <row r="2554" ht="21" customHeight="1">
      <c r="A2554" s="3">
        <v>46403</v>
      </c>
      <c r="B2554" t="inlineStr" s="4">
        <is>
          <t>星期六</t>
        </is>
      </c>
      <c r="C2554" t="inlineStr" s="4">
        <is>
          <t>餐饮</t>
        </is>
      </c>
      <c r="D2554" t="inlineStr" s="4">
        <is>
          <t>早餐</t>
        </is>
      </c>
      <c r="E2554" s="5"/>
      <c r="F2554" s="6"/>
      <c r="G2554" s="6"/>
      <c r="H2554" s="6">
        <f>IF(AND(F2554="",G2554=""),"",G2554-F2554)</f>
      </c>
      <c r="I2554" s="4"/>
      <c r="J2554" s="5"/>
    </row>
    <row r="2555" ht="21" customHeight="1">
      <c r="A2555" s="3">
        <v>46403</v>
      </c>
      <c r="B2555" t="inlineStr" s="4">
        <is>
          <t>星期六</t>
        </is>
      </c>
      <c r="C2555" t="inlineStr" s="4">
        <is>
          <t>餐饮</t>
        </is>
      </c>
      <c r="D2555" t="inlineStr" s="4">
        <is>
          <t>中餐</t>
        </is>
      </c>
      <c r="E2555" s="5"/>
      <c r="F2555" s="6"/>
      <c r="G2555" s="6"/>
      <c r="H2555" s="6">
        <f>IF(AND(F2555="",G2555=""),"",G2555-F2555)</f>
      </c>
      <c r="I2555" s="4"/>
      <c r="J2555" s="5"/>
    </row>
    <row r="2556" ht="21" customHeight="1">
      <c r="A2556" s="3">
        <v>46403</v>
      </c>
      <c r="B2556" t="inlineStr" s="4">
        <is>
          <t>星期六</t>
        </is>
      </c>
      <c r="C2556" t="inlineStr" s="4">
        <is>
          <t>餐饮</t>
        </is>
      </c>
      <c r="D2556" t="inlineStr" s="4">
        <is>
          <t>晚餐</t>
        </is>
      </c>
      <c r="E2556" s="5"/>
      <c r="F2556" s="6"/>
      <c r="G2556" s="6"/>
      <c r="H2556" s="6">
        <f>IF(AND(F2556="",G2556=""),"",G2556-F2556)</f>
      </c>
      <c r="I2556" s="4"/>
      <c r="J2556" s="5"/>
    </row>
    <row r="2557" ht="21" customHeight="1">
      <c r="A2557" s="3">
        <v>46403</v>
      </c>
      <c r="B2557" t="inlineStr" s="4">
        <is>
          <t>星期六</t>
        </is>
      </c>
      <c r="C2557" t="inlineStr" s="4">
        <is>
          <t>奶茶/咖啡</t>
        </is>
      </c>
      <c r="D2557" t="inlineStr" s="4">
        <is>
          <t>奶茶/咖啡</t>
        </is>
      </c>
      <c r="E2557" s="5"/>
      <c r="F2557" s="6"/>
      <c r="G2557" s="6"/>
      <c r="H2557" s="6">
        <f>IF(AND(F2557="",G2557=""),"",G2557-F2557)</f>
      </c>
      <c r="I2557" s="4"/>
      <c r="J2557" s="5"/>
    </row>
    <row r="2558" ht="21" customHeight="1">
      <c r="A2558" s="3">
        <v>46403</v>
      </c>
      <c r="B2558" t="inlineStr" s="4">
        <is>
          <t>星期六</t>
        </is>
      </c>
      <c r="C2558" t="inlineStr" s="4">
        <is>
          <t>其他</t>
        </is>
      </c>
      <c r="D2558" t="inlineStr" s="4">
        <is>
          <t>其他</t>
        </is>
      </c>
      <c r="E2558" s="5"/>
      <c r="F2558" s="6"/>
      <c r="G2558" s="6"/>
      <c r="H2558" s="6">
        <f>IF(AND(F2558="",G2558=""),"",G2558-F2558)</f>
      </c>
      <c r="I2558" s="4"/>
      <c r="J2558" s="5"/>
    </row>
    <row r="2559" ht="21" customHeight="1">
      <c r="A2559" s="3">
        <v>46403</v>
      </c>
      <c r="B2559" t="inlineStr" s="4">
        <is>
          <t>星期六</t>
        </is>
      </c>
      <c r="C2559" t="inlineStr" s="4">
        <is>
          <t>其他</t>
        </is>
      </c>
      <c r="D2559" t="inlineStr" s="4">
        <is>
          <t>其他</t>
        </is>
      </c>
      <c r="E2559" s="5"/>
      <c r="F2559" s="6"/>
      <c r="G2559" s="6"/>
      <c r="H2559" s="6">
        <f>IF(AND(F2559="",G2559=""),"",G2559-F2559)</f>
      </c>
      <c r="I2559" s="4"/>
      <c r="J2559" s="5"/>
    </row>
    <row r="2560" ht="21" customHeight="1">
      <c r="A2560" s="3">
        <v>46404</v>
      </c>
      <c r="B2560" t="inlineStr" s="4">
        <is>
          <t>星期日</t>
        </is>
      </c>
      <c r="C2560" t="inlineStr" s="4">
        <is>
          <t>餐饮</t>
        </is>
      </c>
      <c r="D2560" t="inlineStr" s="4">
        <is>
          <t>早餐</t>
        </is>
      </c>
      <c r="E2560" s="5"/>
      <c r="F2560" s="6"/>
      <c r="G2560" s="6"/>
      <c r="H2560" s="6">
        <f>IF(AND(F2560="",G2560=""),"",G2560-F2560)</f>
      </c>
      <c r="I2560" s="4"/>
      <c r="J2560" s="5"/>
    </row>
    <row r="2561" ht="21" customHeight="1">
      <c r="A2561" s="3">
        <v>46404</v>
      </c>
      <c r="B2561" t="inlineStr" s="4">
        <is>
          <t>星期日</t>
        </is>
      </c>
      <c r="C2561" t="inlineStr" s="4">
        <is>
          <t>餐饮</t>
        </is>
      </c>
      <c r="D2561" t="inlineStr" s="4">
        <is>
          <t>中餐</t>
        </is>
      </c>
      <c r="E2561" s="5"/>
      <c r="F2561" s="6"/>
      <c r="G2561" s="6"/>
      <c r="H2561" s="6">
        <f>IF(AND(F2561="",G2561=""),"",G2561-F2561)</f>
      </c>
      <c r="I2561" s="4"/>
      <c r="J2561" s="5"/>
    </row>
    <row r="2562" ht="21" customHeight="1">
      <c r="A2562" s="3">
        <v>46404</v>
      </c>
      <c r="B2562" t="inlineStr" s="4">
        <is>
          <t>星期日</t>
        </is>
      </c>
      <c r="C2562" t="inlineStr" s="4">
        <is>
          <t>餐饮</t>
        </is>
      </c>
      <c r="D2562" t="inlineStr" s="4">
        <is>
          <t>晚餐</t>
        </is>
      </c>
      <c r="E2562" s="5"/>
      <c r="F2562" s="6"/>
      <c r="G2562" s="6"/>
      <c r="H2562" s="6">
        <f>IF(AND(F2562="",G2562=""),"",G2562-F2562)</f>
      </c>
      <c r="I2562" s="4"/>
      <c r="J2562" s="5"/>
    </row>
    <row r="2563" ht="21" customHeight="1">
      <c r="A2563" s="3">
        <v>46404</v>
      </c>
      <c r="B2563" t="inlineStr" s="4">
        <is>
          <t>星期日</t>
        </is>
      </c>
      <c r="C2563" t="inlineStr" s="4">
        <is>
          <t>奶茶/咖啡</t>
        </is>
      </c>
      <c r="D2563" t="inlineStr" s="4">
        <is>
          <t>奶茶/咖啡</t>
        </is>
      </c>
      <c r="E2563" s="5"/>
      <c r="F2563" s="6"/>
      <c r="G2563" s="6"/>
      <c r="H2563" s="6">
        <f>IF(AND(F2563="",G2563=""),"",G2563-F2563)</f>
      </c>
      <c r="I2563" s="4"/>
      <c r="J2563" s="5"/>
    </row>
    <row r="2564" ht="21" customHeight="1">
      <c r="A2564" s="3">
        <v>46404</v>
      </c>
      <c r="B2564" t="inlineStr" s="4">
        <is>
          <t>星期日</t>
        </is>
      </c>
      <c r="C2564" t="inlineStr" s="4">
        <is>
          <t>其他</t>
        </is>
      </c>
      <c r="D2564" t="inlineStr" s="4">
        <is>
          <t>其他</t>
        </is>
      </c>
      <c r="E2564" s="5"/>
      <c r="F2564" s="6"/>
      <c r="G2564" s="6"/>
      <c r="H2564" s="6">
        <f>IF(AND(F2564="",G2564=""),"",G2564-F2564)</f>
      </c>
      <c r="I2564" s="4"/>
      <c r="J2564" s="5"/>
    </row>
    <row r="2565" ht="21" customHeight="1">
      <c r="A2565" s="3">
        <v>46404</v>
      </c>
      <c r="B2565" t="inlineStr" s="4">
        <is>
          <t>星期日</t>
        </is>
      </c>
      <c r="C2565" t="inlineStr" s="4">
        <is>
          <t>其他</t>
        </is>
      </c>
      <c r="D2565" t="inlineStr" s="4">
        <is>
          <t>其他</t>
        </is>
      </c>
      <c r="E2565" s="5"/>
      <c r="F2565" s="6"/>
      <c r="G2565" s="6"/>
      <c r="H2565" s="6">
        <f>IF(AND(F2565="",G2565=""),"",G2565-F2565)</f>
      </c>
      <c r="I2565" s="4"/>
      <c r="J2565" s="5"/>
    </row>
    <row r="2566" ht="21" customHeight="1">
      <c r="A2566" s="3">
        <v>46405</v>
      </c>
      <c r="B2566" t="inlineStr" s="4">
        <is>
          <t>星期一</t>
        </is>
      </c>
      <c r="C2566" t="inlineStr" s="4">
        <is>
          <t>餐饮</t>
        </is>
      </c>
      <c r="D2566" t="inlineStr" s="4">
        <is>
          <t>早餐</t>
        </is>
      </c>
      <c r="E2566" s="5"/>
      <c r="F2566" s="6"/>
      <c r="G2566" s="6"/>
      <c r="H2566" s="6">
        <f>IF(AND(F2566="",G2566=""),"",G2566-F2566)</f>
      </c>
      <c r="I2566" s="4"/>
      <c r="J2566" s="5"/>
    </row>
    <row r="2567" ht="21" customHeight="1">
      <c r="A2567" s="3">
        <v>46405</v>
      </c>
      <c r="B2567" t="inlineStr" s="4">
        <is>
          <t>星期一</t>
        </is>
      </c>
      <c r="C2567" t="inlineStr" s="4">
        <is>
          <t>餐饮</t>
        </is>
      </c>
      <c r="D2567" t="inlineStr" s="4">
        <is>
          <t>中餐</t>
        </is>
      </c>
      <c r="E2567" s="5"/>
      <c r="F2567" s="6"/>
      <c r="G2567" s="6"/>
      <c r="H2567" s="6">
        <f>IF(AND(F2567="",G2567=""),"",G2567-F2567)</f>
      </c>
      <c r="I2567" s="4"/>
      <c r="J2567" s="5"/>
    </row>
    <row r="2568" ht="21" customHeight="1">
      <c r="A2568" s="3">
        <v>46405</v>
      </c>
      <c r="B2568" t="inlineStr" s="4">
        <is>
          <t>星期一</t>
        </is>
      </c>
      <c r="C2568" t="inlineStr" s="4">
        <is>
          <t>餐饮</t>
        </is>
      </c>
      <c r="D2568" t="inlineStr" s="4">
        <is>
          <t>晚餐</t>
        </is>
      </c>
      <c r="E2568" s="5"/>
      <c r="F2568" s="6"/>
      <c r="G2568" s="6"/>
      <c r="H2568" s="6">
        <f>IF(AND(F2568="",G2568=""),"",G2568-F2568)</f>
      </c>
      <c r="I2568" s="4"/>
      <c r="J2568" s="5"/>
    </row>
    <row r="2569" ht="21" customHeight="1">
      <c r="A2569" s="3">
        <v>46405</v>
      </c>
      <c r="B2569" t="inlineStr" s="4">
        <is>
          <t>星期一</t>
        </is>
      </c>
      <c r="C2569" t="inlineStr" s="4">
        <is>
          <t>奶茶/咖啡</t>
        </is>
      </c>
      <c r="D2569" t="inlineStr" s="4">
        <is>
          <t>奶茶/咖啡</t>
        </is>
      </c>
      <c r="E2569" s="5"/>
      <c r="F2569" s="6"/>
      <c r="G2569" s="6"/>
      <c r="H2569" s="6">
        <f>IF(AND(F2569="",G2569=""),"",G2569-F2569)</f>
      </c>
      <c r="I2569" s="4"/>
      <c r="J2569" s="5"/>
    </row>
    <row r="2570" ht="21" customHeight="1">
      <c r="A2570" s="3">
        <v>46405</v>
      </c>
      <c r="B2570" t="inlineStr" s="4">
        <is>
          <t>星期一</t>
        </is>
      </c>
      <c r="C2570" t="inlineStr" s="4">
        <is>
          <t>其他</t>
        </is>
      </c>
      <c r="D2570" t="inlineStr" s="4">
        <is>
          <t>其他</t>
        </is>
      </c>
      <c r="E2570" s="5"/>
      <c r="F2570" s="6"/>
      <c r="G2570" s="6"/>
      <c r="H2570" s="6">
        <f>IF(AND(F2570="",G2570=""),"",G2570-F2570)</f>
      </c>
      <c r="I2570" s="4"/>
      <c r="J2570" s="5"/>
    </row>
    <row r="2571" ht="21" customHeight="1">
      <c r="A2571" s="3">
        <v>46405</v>
      </c>
      <c r="B2571" t="inlineStr" s="4">
        <is>
          <t>星期一</t>
        </is>
      </c>
      <c r="C2571" t="inlineStr" s="4">
        <is>
          <t>其他</t>
        </is>
      </c>
      <c r="D2571" t="inlineStr" s="4">
        <is>
          <t>其他</t>
        </is>
      </c>
      <c r="E2571" s="5"/>
      <c r="F2571" s="6"/>
      <c r="G2571" s="6"/>
      <c r="H2571" s="6">
        <f>IF(AND(F2571="",G2571=""),"",G2571-F2571)</f>
      </c>
      <c r="I2571" s="4"/>
      <c r="J2571" s="5"/>
    </row>
    <row r="2572" ht="21" customHeight="1">
      <c r="A2572" s="3">
        <v>46406</v>
      </c>
      <c r="B2572" t="inlineStr" s="4">
        <is>
          <t>星期二</t>
        </is>
      </c>
      <c r="C2572" t="inlineStr" s="4">
        <is>
          <t>餐饮</t>
        </is>
      </c>
      <c r="D2572" t="inlineStr" s="4">
        <is>
          <t>早餐</t>
        </is>
      </c>
      <c r="E2572" s="5"/>
      <c r="F2572" s="6"/>
      <c r="G2572" s="6"/>
      <c r="H2572" s="6">
        <f>IF(AND(F2572="",G2572=""),"",G2572-F2572)</f>
      </c>
      <c r="I2572" s="4"/>
      <c r="J2572" s="5"/>
    </row>
    <row r="2573" ht="21" customHeight="1">
      <c r="A2573" s="3">
        <v>46406</v>
      </c>
      <c r="B2573" t="inlineStr" s="4">
        <is>
          <t>星期二</t>
        </is>
      </c>
      <c r="C2573" t="inlineStr" s="4">
        <is>
          <t>餐饮</t>
        </is>
      </c>
      <c r="D2573" t="inlineStr" s="4">
        <is>
          <t>中餐</t>
        </is>
      </c>
      <c r="E2573" s="5"/>
      <c r="F2573" s="6"/>
      <c r="G2573" s="6"/>
      <c r="H2573" s="6">
        <f>IF(AND(F2573="",G2573=""),"",G2573-F2573)</f>
      </c>
      <c r="I2573" s="4"/>
      <c r="J2573" s="5"/>
    </row>
    <row r="2574" ht="21" customHeight="1">
      <c r="A2574" s="3">
        <v>46406</v>
      </c>
      <c r="B2574" t="inlineStr" s="4">
        <is>
          <t>星期二</t>
        </is>
      </c>
      <c r="C2574" t="inlineStr" s="4">
        <is>
          <t>餐饮</t>
        </is>
      </c>
      <c r="D2574" t="inlineStr" s="4">
        <is>
          <t>晚餐</t>
        </is>
      </c>
      <c r="E2574" s="5"/>
      <c r="F2574" s="6"/>
      <c r="G2574" s="6"/>
      <c r="H2574" s="6">
        <f>IF(AND(F2574="",G2574=""),"",G2574-F2574)</f>
      </c>
      <c r="I2574" s="4"/>
      <c r="J2574" s="5"/>
    </row>
    <row r="2575" ht="21" customHeight="1">
      <c r="A2575" s="3">
        <v>46406</v>
      </c>
      <c r="B2575" t="inlineStr" s="4">
        <is>
          <t>星期二</t>
        </is>
      </c>
      <c r="C2575" t="inlineStr" s="4">
        <is>
          <t>奶茶/咖啡</t>
        </is>
      </c>
      <c r="D2575" t="inlineStr" s="4">
        <is>
          <t>奶茶/咖啡</t>
        </is>
      </c>
      <c r="E2575" s="5"/>
      <c r="F2575" s="6"/>
      <c r="G2575" s="6"/>
      <c r="H2575" s="6">
        <f>IF(AND(F2575="",G2575=""),"",G2575-F2575)</f>
      </c>
      <c r="I2575" s="4"/>
      <c r="J2575" s="5"/>
    </row>
    <row r="2576" ht="21" customHeight="1">
      <c r="A2576" s="3">
        <v>46406</v>
      </c>
      <c r="B2576" t="inlineStr" s="4">
        <is>
          <t>星期二</t>
        </is>
      </c>
      <c r="C2576" t="inlineStr" s="4">
        <is>
          <t>其他</t>
        </is>
      </c>
      <c r="D2576" t="inlineStr" s="4">
        <is>
          <t>其他</t>
        </is>
      </c>
      <c r="E2576" s="5"/>
      <c r="F2576" s="6"/>
      <c r="G2576" s="6"/>
      <c r="H2576" s="6">
        <f>IF(AND(F2576="",G2576=""),"",G2576-F2576)</f>
      </c>
      <c r="I2576" s="4"/>
      <c r="J2576" s="5"/>
    </row>
    <row r="2577" ht="21" customHeight="1">
      <c r="A2577" s="3">
        <v>46406</v>
      </c>
      <c r="B2577" t="inlineStr" s="4">
        <is>
          <t>星期二</t>
        </is>
      </c>
      <c r="C2577" t="inlineStr" s="4">
        <is>
          <t>其他</t>
        </is>
      </c>
      <c r="D2577" t="inlineStr" s="4">
        <is>
          <t>其他</t>
        </is>
      </c>
      <c r="E2577" s="5"/>
      <c r="F2577" s="6"/>
      <c r="G2577" s="6"/>
      <c r="H2577" s="6">
        <f>IF(AND(F2577="",G2577=""),"",G2577-F2577)</f>
      </c>
      <c r="I2577" s="4"/>
      <c r="J2577" s="5"/>
    </row>
    <row r="2578" ht="21" customHeight="1">
      <c r="A2578" s="3">
        <v>46407</v>
      </c>
      <c r="B2578" t="inlineStr" s="4">
        <is>
          <t>星期三</t>
        </is>
      </c>
      <c r="C2578" t="inlineStr" s="4">
        <is>
          <t>餐饮</t>
        </is>
      </c>
      <c r="D2578" t="inlineStr" s="4">
        <is>
          <t>早餐</t>
        </is>
      </c>
      <c r="E2578" s="5"/>
      <c r="F2578" s="6"/>
      <c r="G2578" s="6"/>
      <c r="H2578" s="6">
        <f>IF(AND(F2578="",G2578=""),"",G2578-F2578)</f>
      </c>
      <c r="I2578" s="4"/>
      <c r="J2578" s="5"/>
    </row>
    <row r="2579" ht="21" customHeight="1">
      <c r="A2579" s="3">
        <v>46407</v>
      </c>
      <c r="B2579" t="inlineStr" s="4">
        <is>
          <t>星期三</t>
        </is>
      </c>
      <c r="C2579" t="inlineStr" s="4">
        <is>
          <t>餐饮</t>
        </is>
      </c>
      <c r="D2579" t="inlineStr" s="4">
        <is>
          <t>中餐</t>
        </is>
      </c>
      <c r="E2579" s="5"/>
      <c r="F2579" s="6"/>
      <c r="G2579" s="6"/>
      <c r="H2579" s="6">
        <f>IF(AND(F2579="",G2579=""),"",G2579-F2579)</f>
      </c>
      <c r="I2579" s="4"/>
      <c r="J2579" s="5"/>
    </row>
    <row r="2580" ht="21" customHeight="1">
      <c r="A2580" s="3">
        <v>46407</v>
      </c>
      <c r="B2580" t="inlineStr" s="4">
        <is>
          <t>星期三</t>
        </is>
      </c>
      <c r="C2580" t="inlineStr" s="4">
        <is>
          <t>餐饮</t>
        </is>
      </c>
      <c r="D2580" t="inlineStr" s="4">
        <is>
          <t>晚餐</t>
        </is>
      </c>
      <c r="E2580" s="5"/>
      <c r="F2580" s="6"/>
      <c r="G2580" s="6"/>
      <c r="H2580" s="6">
        <f>IF(AND(F2580="",G2580=""),"",G2580-F2580)</f>
      </c>
      <c r="I2580" s="4"/>
      <c r="J2580" s="5"/>
    </row>
    <row r="2581" ht="21" customHeight="1">
      <c r="A2581" s="3">
        <v>46407</v>
      </c>
      <c r="B2581" t="inlineStr" s="4">
        <is>
          <t>星期三</t>
        </is>
      </c>
      <c r="C2581" t="inlineStr" s="4">
        <is>
          <t>奶茶/咖啡</t>
        </is>
      </c>
      <c r="D2581" t="inlineStr" s="4">
        <is>
          <t>奶茶/咖啡</t>
        </is>
      </c>
      <c r="E2581" s="5"/>
      <c r="F2581" s="6"/>
      <c r="G2581" s="6"/>
      <c r="H2581" s="6">
        <f>IF(AND(F2581="",G2581=""),"",G2581-F2581)</f>
      </c>
      <c r="I2581" s="4"/>
      <c r="J2581" s="5"/>
    </row>
    <row r="2582" ht="21" customHeight="1">
      <c r="A2582" s="3">
        <v>46407</v>
      </c>
      <c r="B2582" t="inlineStr" s="4">
        <is>
          <t>星期三</t>
        </is>
      </c>
      <c r="C2582" t="inlineStr" s="4">
        <is>
          <t>其他</t>
        </is>
      </c>
      <c r="D2582" t="inlineStr" s="4">
        <is>
          <t>其他</t>
        </is>
      </c>
      <c r="E2582" s="5"/>
      <c r="F2582" s="6"/>
      <c r="G2582" s="6"/>
      <c r="H2582" s="6">
        <f>IF(AND(F2582="",G2582=""),"",G2582-F2582)</f>
      </c>
      <c r="I2582" s="4"/>
      <c r="J2582" s="5"/>
    </row>
    <row r="2583" ht="21" customHeight="1">
      <c r="A2583" s="3">
        <v>46407</v>
      </c>
      <c r="B2583" t="inlineStr" s="4">
        <is>
          <t>星期三</t>
        </is>
      </c>
      <c r="C2583" t="inlineStr" s="4">
        <is>
          <t>其他</t>
        </is>
      </c>
      <c r="D2583" t="inlineStr" s="4">
        <is>
          <t>其他</t>
        </is>
      </c>
      <c r="E2583" s="5"/>
      <c r="F2583" s="6"/>
      <c r="G2583" s="6"/>
      <c r="H2583" s="6">
        <f>IF(AND(F2583="",G2583=""),"",G2583-F2583)</f>
      </c>
      <c r="I2583" s="4"/>
      <c r="J2583" s="5"/>
    </row>
    <row r="2584" ht="23" customHeight="1">
      <c r="A2584" t="inlineStr" s="7">
        <is>
          <t>本周小计</t>
        </is>
      </c>
      <c r="B2584" s="7"/>
      <c r="C2584" s="7"/>
      <c r="D2584" s="7"/>
      <c r="E2584" s="7"/>
      <c r="F2584" s="8">
        <f>SUMIFS($F:$F,$A:$A,"&gt;="&amp;DATE(2027,1,14),$A:$A,"&lt;="&amp;DATE(2027,1,20))</f>
      </c>
      <c r="G2584" s="8">
        <f>SUMIFS($G:$G,$A:$A,"&gt;="&amp;DATE(2027,1,14),$A:$A,"&lt;="&amp;DATE(2027,1,20))</f>
      </c>
      <c r="H2584" s="8">
        <f>G2584-F2584</f>
      </c>
      <c r="I2584" s="7"/>
      <c r="J2584" s="7"/>
    </row>
    <row r="2585" ht="18" customHeight="1">
      <c r="A2585" s="9"/>
      <c r="B2585" s="9"/>
      <c r="C2585" s="9"/>
      <c r="D2585" s="9"/>
      <c r="E2585" s="9"/>
      <c r="F2585" s="9"/>
      <c r="G2585" s="9"/>
      <c r="H2585" s="9"/>
      <c r="I2585" s="9"/>
      <c r="J2585" s="9"/>
    </row>
    <row r="2586" ht="18" customHeight="1">
      <c r="A2586" s="9"/>
      <c r="B2586" s="9"/>
      <c r="C2586" s="9"/>
      <c r="D2586" s="9"/>
      <c r="E2586" s="9"/>
      <c r="F2586" s="9"/>
      <c r="G2586" s="9"/>
      <c r="H2586" s="9"/>
      <c r="I2586" s="9"/>
      <c r="J2586" s="9"/>
    </row>
    <row r="2587" ht="26" customHeight="1">
      <c r="A2587" t="inlineStr" s="2">
        <is>
          <t>2027年1月｜第三周（1月21日 - 1月27日）</t>
        </is>
      </c>
      <c r="B2587" s="2"/>
      <c r="C2587" s="2"/>
      <c r="D2587" s="2"/>
      <c r="E2587" s="2"/>
      <c r="F2587" s="2"/>
      <c r="G2587" s="2"/>
      <c r="H2587" s="2"/>
      <c r="I2587" s="2"/>
      <c r="J2587" s="2"/>
    </row>
    <row r="2588" ht="22" customHeight="1">
      <c r="A2588" t="inlineStr" s="1">
        <is>
          <t>日期</t>
        </is>
      </c>
      <c r="B2588" t="inlineStr" s="1">
        <is>
          <t>星期</t>
        </is>
      </c>
      <c r="C2588" t="inlineStr" s="1">
        <is>
          <t>分类</t>
        </is>
      </c>
      <c r="D2588" t="inlineStr" s="1">
        <is>
          <t>事项</t>
        </is>
      </c>
      <c r="E2588" t="inlineStr" s="1">
        <is>
          <t>详情</t>
        </is>
      </c>
      <c r="F2588" t="inlineStr" s="1">
        <is>
          <t>支出金额</t>
        </is>
      </c>
      <c r="G2588" t="inlineStr" s="1">
        <is>
          <t>收入金额</t>
        </is>
      </c>
      <c r="H2588" t="inlineStr" s="1">
        <is>
          <t>当笔净额</t>
        </is>
      </c>
      <c r="I2588" t="inlineStr" s="1">
        <is>
          <t>支付方式</t>
        </is>
      </c>
      <c r="J2588" t="inlineStr" s="1">
        <is>
          <t>备注</t>
        </is>
      </c>
    </row>
    <row r="2589" ht="21" customHeight="1">
      <c r="A2589" s="3">
        <v>46408</v>
      </c>
      <c r="B2589" t="inlineStr" s="4">
        <is>
          <t>星期四</t>
        </is>
      </c>
      <c r="C2589" t="inlineStr" s="4">
        <is>
          <t>餐饮</t>
        </is>
      </c>
      <c r="D2589" t="inlineStr" s="4">
        <is>
          <t>早餐</t>
        </is>
      </c>
      <c r="E2589" s="5"/>
      <c r="F2589" s="6"/>
      <c r="G2589" s="6"/>
      <c r="H2589" s="6">
        <f>IF(AND(F2589="",G2589=""),"",G2589-F2589)</f>
      </c>
      <c r="I2589" s="4"/>
      <c r="J2589" s="5"/>
    </row>
    <row r="2590" ht="21" customHeight="1">
      <c r="A2590" s="3">
        <v>46408</v>
      </c>
      <c r="B2590" t="inlineStr" s="4">
        <is>
          <t>星期四</t>
        </is>
      </c>
      <c r="C2590" t="inlineStr" s="4">
        <is>
          <t>餐饮</t>
        </is>
      </c>
      <c r="D2590" t="inlineStr" s="4">
        <is>
          <t>中餐</t>
        </is>
      </c>
      <c r="E2590" s="5"/>
      <c r="F2590" s="6"/>
      <c r="G2590" s="6"/>
      <c r="H2590" s="6">
        <f>IF(AND(F2590="",G2590=""),"",G2590-F2590)</f>
      </c>
      <c r="I2590" s="4"/>
      <c r="J2590" s="5"/>
    </row>
    <row r="2591" ht="21" customHeight="1">
      <c r="A2591" s="3">
        <v>46408</v>
      </c>
      <c r="B2591" t="inlineStr" s="4">
        <is>
          <t>星期四</t>
        </is>
      </c>
      <c r="C2591" t="inlineStr" s="4">
        <is>
          <t>餐饮</t>
        </is>
      </c>
      <c r="D2591" t="inlineStr" s="4">
        <is>
          <t>晚餐</t>
        </is>
      </c>
      <c r="E2591" s="5"/>
      <c r="F2591" s="6"/>
      <c r="G2591" s="6"/>
      <c r="H2591" s="6">
        <f>IF(AND(F2591="",G2591=""),"",G2591-F2591)</f>
      </c>
      <c r="I2591" s="4"/>
      <c r="J2591" s="5"/>
    </row>
    <row r="2592" ht="21" customHeight="1">
      <c r="A2592" s="3">
        <v>46408</v>
      </c>
      <c r="B2592" t="inlineStr" s="4">
        <is>
          <t>星期四</t>
        </is>
      </c>
      <c r="C2592" t="inlineStr" s="4">
        <is>
          <t>奶茶/咖啡</t>
        </is>
      </c>
      <c r="D2592" t="inlineStr" s="4">
        <is>
          <t>奶茶/咖啡</t>
        </is>
      </c>
      <c r="E2592" s="5"/>
      <c r="F2592" s="6"/>
      <c r="G2592" s="6"/>
      <c r="H2592" s="6">
        <f>IF(AND(F2592="",G2592=""),"",G2592-F2592)</f>
      </c>
      <c r="I2592" s="4"/>
      <c r="J2592" s="5"/>
    </row>
    <row r="2593" ht="21" customHeight="1">
      <c r="A2593" s="3">
        <v>46408</v>
      </c>
      <c r="B2593" t="inlineStr" s="4">
        <is>
          <t>星期四</t>
        </is>
      </c>
      <c r="C2593" t="inlineStr" s="4">
        <is>
          <t>其他</t>
        </is>
      </c>
      <c r="D2593" t="inlineStr" s="4">
        <is>
          <t>其他</t>
        </is>
      </c>
      <c r="E2593" s="5"/>
      <c r="F2593" s="6"/>
      <c r="G2593" s="6"/>
      <c r="H2593" s="6">
        <f>IF(AND(F2593="",G2593=""),"",G2593-F2593)</f>
      </c>
      <c r="I2593" s="4"/>
      <c r="J2593" s="5"/>
    </row>
    <row r="2594" ht="21" customHeight="1">
      <c r="A2594" s="3">
        <v>46408</v>
      </c>
      <c r="B2594" t="inlineStr" s="4">
        <is>
          <t>星期四</t>
        </is>
      </c>
      <c r="C2594" t="inlineStr" s="4">
        <is>
          <t>其他</t>
        </is>
      </c>
      <c r="D2594" t="inlineStr" s="4">
        <is>
          <t>其他</t>
        </is>
      </c>
      <c r="E2594" s="5"/>
      <c r="F2594" s="6"/>
      <c r="G2594" s="6"/>
      <c r="H2594" s="6">
        <f>IF(AND(F2594="",G2594=""),"",G2594-F2594)</f>
      </c>
      <c r="I2594" s="4"/>
      <c r="J2594" s="5"/>
    </row>
    <row r="2595" ht="21" customHeight="1">
      <c r="A2595" s="3">
        <v>46409</v>
      </c>
      <c r="B2595" t="inlineStr" s="4">
        <is>
          <t>星期五</t>
        </is>
      </c>
      <c r="C2595" t="inlineStr" s="4">
        <is>
          <t>餐饮</t>
        </is>
      </c>
      <c r="D2595" t="inlineStr" s="4">
        <is>
          <t>早餐</t>
        </is>
      </c>
      <c r="E2595" s="5"/>
      <c r="F2595" s="6"/>
      <c r="G2595" s="6"/>
      <c r="H2595" s="6">
        <f>IF(AND(F2595="",G2595=""),"",G2595-F2595)</f>
      </c>
      <c r="I2595" s="4"/>
      <c r="J2595" s="5"/>
    </row>
    <row r="2596" ht="21" customHeight="1">
      <c r="A2596" s="3">
        <v>46409</v>
      </c>
      <c r="B2596" t="inlineStr" s="4">
        <is>
          <t>星期五</t>
        </is>
      </c>
      <c r="C2596" t="inlineStr" s="4">
        <is>
          <t>餐饮</t>
        </is>
      </c>
      <c r="D2596" t="inlineStr" s="4">
        <is>
          <t>中餐</t>
        </is>
      </c>
      <c r="E2596" s="5"/>
      <c r="F2596" s="6"/>
      <c r="G2596" s="6"/>
      <c r="H2596" s="6">
        <f>IF(AND(F2596="",G2596=""),"",G2596-F2596)</f>
      </c>
      <c r="I2596" s="4"/>
      <c r="J2596" s="5"/>
    </row>
    <row r="2597" ht="21" customHeight="1">
      <c r="A2597" s="3">
        <v>46409</v>
      </c>
      <c r="B2597" t="inlineStr" s="4">
        <is>
          <t>星期五</t>
        </is>
      </c>
      <c r="C2597" t="inlineStr" s="4">
        <is>
          <t>餐饮</t>
        </is>
      </c>
      <c r="D2597" t="inlineStr" s="4">
        <is>
          <t>晚餐</t>
        </is>
      </c>
      <c r="E2597" s="5"/>
      <c r="F2597" s="6"/>
      <c r="G2597" s="6"/>
      <c r="H2597" s="6">
        <f>IF(AND(F2597="",G2597=""),"",G2597-F2597)</f>
      </c>
      <c r="I2597" s="4"/>
      <c r="J2597" s="5"/>
    </row>
    <row r="2598" ht="21" customHeight="1">
      <c r="A2598" s="3">
        <v>46409</v>
      </c>
      <c r="B2598" t="inlineStr" s="4">
        <is>
          <t>星期五</t>
        </is>
      </c>
      <c r="C2598" t="inlineStr" s="4">
        <is>
          <t>奶茶/咖啡</t>
        </is>
      </c>
      <c r="D2598" t="inlineStr" s="4">
        <is>
          <t>奶茶/咖啡</t>
        </is>
      </c>
      <c r="E2598" s="5"/>
      <c r="F2598" s="6"/>
      <c r="G2598" s="6"/>
      <c r="H2598" s="6">
        <f>IF(AND(F2598="",G2598=""),"",G2598-F2598)</f>
      </c>
      <c r="I2598" s="4"/>
      <c r="J2598" s="5"/>
    </row>
    <row r="2599" ht="21" customHeight="1">
      <c r="A2599" s="3">
        <v>46409</v>
      </c>
      <c r="B2599" t="inlineStr" s="4">
        <is>
          <t>星期五</t>
        </is>
      </c>
      <c r="C2599" t="inlineStr" s="4">
        <is>
          <t>其他</t>
        </is>
      </c>
      <c r="D2599" t="inlineStr" s="4">
        <is>
          <t>其他</t>
        </is>
      </c>
      <c r="E2599" s="5"/>
      <c r="F2599" s="6"/>
      <c r="G2599" s="6"/>
      <c r="H2599" s="6">
        <f>IF(AND(F2599="",G2599=""),"",G2599-F2599)</f>
      </c>
      <c r="I2599" s="4"/>
      <c r="J2599" s="5"/>
    </row>
    <row r="2600" ht="21" customHeight="1">
      <c r="A2600" s="3">
        <v>46409</v>
      </c>
      <c r="B2600" t="inlineStr" s="4">
        <is>
          <t>星期五</t>
        </is>
      </c>
      <c r="C2600" t="inlineStr" s="4">
        <is>
          <t>其他</t>
        </is>
      </c>
      <c r="D2600" t="inlineStr" s="4">
        <is>
          <t>其他</t>
        </is>
      </c>
      <c r="E2600" s="5"/>
      <c r="F2600" s="6"/>
      <c r="G2600" s="6"/>
      <c r="H2600" s="6">
        <f>IF(AND(F2600="",G2600=""),"",G2600-F2600)</f>
      </c>
      <c r="I2600" s="4"/>
      <c r="J2600" s="5"/>
    </row>
    <row r="2601" ht="21" customHeight="1">
      <c r="A2601" s="3">
        <v>46410</v>
      </c>
      <c r="B2601" t="inlineStr" s="4">
        <is>
          <t>星期六</t>
        </is>
      </c>
      <c r="C2601" t="inlineStr" s="4">
        <is>
          <t>餐饮</t>
        </is>
      </c>
      <c r="D2601" t="inlineStr" s="4">
        <is>
          <t>早餐</t>
        </is>
      </c>
      <c r="E2601" s="5"/>
      <c r="F2601" s="6"/>
      <c r="G2601" s="6"/>
      <c r="H2601" s="6">
        <f>IF(AND(F2601="",G2601=""),"",G2601-F2601)</f>
      </c>
      <c r="I2601" s="4"/>
      <c r="J2601" s="5"/>
    </row>
    <row r="2602" ht="21" customHeight="1">
      <c r="A2602" s="3">
        <v>46410</v>
      </c>
      <c r="B2602" t="inlineStr" s="4">
        <is>
          <t>星期六</t>
        </is>
      </c>
      <c r="C2602" t="inlineStr" s="4">
        <is>
          <t>餐饮</t>
        </is>
      </c>
      <c r="D2602" t="inlineStr" s="4">
        <is>
          <t>中餐</t>
        </is>
      </c>
      <c r="E2602" s="5"/>
      <c r="F2602" s="6"/>
      <c r="G2602" s="6"/>
      <c r="H2602" s="6">
        <f>IF(AND(F2602="",G2602=""),"",G2602-F2602)</f>
      </c>
      <c r="I2602" s="4"/>
      <c r="J2602" s="5"/>
    </row>
    <row r="2603" ht="21" customHeight="1">
      <c r="A2603" s="3">
        <v>46410</v>
      </c>
      <c r="B2603" t="inlineStr" s="4">
        <is>
          <t>星期六</t>
        </is>
      </c>
      <c r="C2603" t="inlineStr" s="4">
        <is>
          <t>餐饮</t>
        </is>
      </c>
      <c r="D2603" t="inlineStr" s="4">
        <is>
          <t>晚餐</t>
        </is>
      </c>
      <c r="E2603" s="5"/>
      <c r="F2603" s="6"/>
      <c r="G2603" s="6"/>
      <c r="H2603" s="6">
        <f>IF(AND(F2603="",G2603=""),"",G2603-F2603)</f>
      </c>
      <c r="I2603" s="4"/>
      <c r="J2603" s="5"/>
    </row>
    <row r="2604" ht="21" customHeight="1">
      <c r="A2604" s="3">
        <v>46410</v>
      </c>
      <c r="B2604" t="inlineStr" s="4">
        <is>
          <t>星期六</t>
        </is>
      </c>
      <c r="C2604" t="inlineStr" s="4">
        <is>
          <t>奶茶/咖啡</t>
        </is>
      </c>
      <c r="D2604" t="inlineStr" s="4">
        <is>
          <t>奶茶/咖啡</t>
        </is>
      </c>
      <c r="E2604" s="5"/>
      <c r="F2604" s="6"/>
      <c r="G2604" s="6"/>
      <c r="H2604" s="6">
        <f>IF(AND(F2604="",G2604=""),"",G2604-F2604)</f>
      </c>
      <c r="I2604" s="4"/>
      <c r="J2604" s="5"/>
    </row>
    <row r="2605" ht="21" customHeight="1">
      <c r="A2605" s="3">
        <v>46410</v>
      </c>
      <c r="B2605" t="inlineStr" s="4">
        <is>
          <t>星期六</t>
        </is>
      </c>
      <c r="C2605" t="inlineStr" s="4">
        <is>
          <t>其他</t>
        </is>
      </c>
      <c r="D2605" t="inlineStr" s="4">
        <is>
          <t>其他</t>
        </is>
      </c>
      <c r="E2605" s="5"/>
      <c r="F2605" s="6"/>
      <c r="G2605" s="6"/>
      <c r="H2605" s="6">
        <f>IF(AND(F2605="",G2605=""),"",G2605-F2605)</f>
      </c>
      <c r="I2605" s="4"/>
      <c r="J2605" s="5"/>
    </row>
    <row r="2606" ht="21" customHeight="1">
      <c r="A2606" s="3">
        <v>46410</v>
      </c>
      <c r="B2606" t="inlineStr" s="4">
        <is>
          <t>星期六</t>
        </is>
      </c>
      <c r="C2606" t="inlineStr" s="4">
        <is>
          <t>其他</t>
        </is>
      </c>
      <c r="D2606" t="inlineStr" s="4">
        <is>
          <t>其他</t>
        </is>
      </c>
      <c r="E2606" s="5"/>
      <c r="F2606" s="6"/>
      <c r="G2606" s="6"/>
      <c r="H2606" s="6">
        <f>IF(AND(F2606="",G2606=""),"",G2606-F2606)</f>
      </c>
      <c r="I2606" s="4"/>
      <c r="J2606" s="5"/>
    </row>
    <row r="2607" ht="21" customHeight="1">
      <c r="A2607" s="3">
        <v>46411</v>
      </c>
      <c r="B2607" t="inlineStr" s="4">
        <is>
          <t>星期日</t>
        </is>
      </c>
      <c r="C2607" t="inlineStr" s="4">
        <is>
          <t>餐饮</t>
        </is>
      </c>
      <c r="D2607" t="inlineStr" s="4">
        <is>
          <t>早餐</t>
        </is>
      </c>
      <c r="E2607" s="5"/>
      <c r="F2607" s="6"/>
      <c r="G2607" s="6"/>
      <c r="H2607" s="6">
        <f>IF(AND(F2607="",G2607=""),"",G2607-F2607)</f>
      </c>
      <c r="I2607" s="4"/>
      <c r="J2607" s="5"/>
    </row>
    <row r="2608" ht="21" customHeight="1">
      <c r="A2608" s="3">
        <v>46411</v>
      </c>
      <c r="B2608" t="inlineStr" s="4">
        <is>
          <t>星期日</t>
        </is>
      </c>
      <c r="C2608" t="inlineStr" s="4">
        <is>
          <t>餐饮</t>
        </is>
      </c>
      <c r="D2608" t="inlineStr" s="4">
        <is>
          <t>中餐</t>
        </is>
      </c>
      <c r="E2608" s="5"/>
      <c r="F2608" s="6"/>
      <c r="G2608" s="6"/>
      <c r="H2608" s="6">
        <f>IF(AND(F2608="",G2608=""),"",G2608-F2608)</f>
      </c>
      <c r="I2608" s="4"/>
      <c r="J2608" s="5"/>
    </row>
    <row r="2609" ht="21" customHeight="1">
      <c r="A2609" s="3">
        <v>46411</v>
      </c>
      <c r="B2609" t="inlineStr" s="4">
        <is>
          <t>星期日</t>
        </is>
      </c>
      <c r="C2609" t="inlineStr" s="4">
        <is>
          <t>餐饮</t>
        </is>
      </c>
      <c r="D2609" t="inlineStr" s="4">
        <is>
          <t>晚餐</t>
        </is>
      </c>
      <c r="E2609" s="5"/>
      <c r="F2609" s="6"/>
      <c r="G2609" s="6"/>
      <c r="H2609" s="6">
        <f>IF(AND(F2609="",G2609=""),"",G2609-F2609)</f>
      </c>
      <c r="I2609" s="4"/>
      <c r="J2609" s="5"/>
    </row>
    <row r="2610" ht="21" customHeight="1">
      <c r="A2610" s="3">
        <v>46411</v>
      </c>
      <c r="B2610" t="inlineStr" s="4">
        <is>
          <t>星期日</t>
        </is>
      </c>
      <c r="C2610" t="inlineStr" s="4">
        <is>
          <t>奶茶/咖啡</t>
        </is>
      </c>
      <c r="D2610" t="inlineStr" s="4">
        <is>
          <t>奶茶/咖啡</t>
        </is>
      </c>
      <c r="E2610" s="5"/>
      <c r="F2610" s="6"/>
      <c r="G2610" s="6"/>
      <c r="H2610" s="6">
        <f>IF(AND(F2610="",G2610=""),"",G2610-F2610)</f>
      </c>
      <c r="I2610" s="4"/>
      <c r="J2610" s="5"/>
    </row>
    <row r="2611" ht="21" customHeight="1">
      <c r="A2611" s="3">
        <v>46411</v>
      </c>
      <c r="B2611" t="inlineStr" s="4">
        <is>
          <t>星期日</t>
        </is>
      </c>
      <c r="C2611" t="inlineStr" s="4">
        <is>
          <t>其他</t>
        </is>
      </c>
      <c r="D2611" t="inlineStr" s="4">
        <is>
          <t>其他</t>
        </is>
      </c>
      <c r="E2611" s="5"/>
      <c r="F2611" s="6"/>
      <c r="G2611" s="6"/>
      <c r="H2611" s="6">
        <f>IF(AND(F2611="",G2611=""),"",G2611-F2611)</f>
      </c>
      <c r="I2611" s="4"/>
      <c r="J2611" s="5"/>
    </row>
    <row r="2612" ht="21" customHeight="1">
      <c r="A2612" s="3">
        <v>46411</v>
      </c>
      <c r="B2612" t="inlineStr" s="4">
        <is>
          <t>星期日</t>
        </is>
      </c>
      <c r="C2612" t="inlineStr" s="4">
        <is>
          <t>其他</t>
        </is>
      </c>
      <c r="D2612" t="inlineStr" s="4">
        <is>
          <t>其他</t>
        </is>
      </c>
      <c r="E2612" s="5"/>
      <c r="F2612" s="6"/>
      <c r="G2612" s="6"/>
      <c r="H2612" s="6">
        <f>IF(AND(F2612="",G2612=""),"",G2612-F2612)</f>
      </c>
      <c r="I2612" s="4"/>
      <c r="J2612" s="5"/>
    </row>
    <row r="2613" ht="21" customHeight="1">
      <c r="A2613" s="3">
        <v>46412</v>
      </c>
      <c r="B2613" t="inlineStr" s="4">
        <is>
          <t>星期一</t>
        </is>
      </c>
      <c r="C2613" t="inlineStr" s="4">
        <is>
          <t>餐饮</t>
        </is>
      </c>
      <c r="D2613" t="inlineStr" s="4">
        <is>
          <t>早餐</t>
        </is>
      </c>
      <c r="E2613" s="5"/>
      <c r="F2613" s="6"/>
      <c r="G2613" s="6"/>
      <c r="H2613" s="6">
        <f>IF(AND(F2613="",G2613=""),"",G2613-F2613)</f>
      </c>
      <c r="I2613" s="4"/>
      <c r="J2613" s="5"/>
    </row>
    <row r="2614" ht="21" customHeight="1">
      <c r="A2614" s="3">
        <v>46412</v>
      </c>
      <c r="B2614" t="inlineStr" s="4">
        <is>
          <t>星期一</t>
        </is>
      </c>
      <c r="C2614" t="inlineStr" s="4">
        <is>
          <t>餐饮</t>
        </is>
      </c>
      <c r="D2614" t="inlineStr" s="4">
        <is>
          <t>中餐</t>
        </is>
      </c>
      <c r="E2614" s="5"/>
      <c r="F2614" s="6"/>
      <c r="G2614" s="6"/>
      <c r="H2614" s="6">
        <f>IF(AND(F2614="",G2614=""),"",G2614-F2614)</f>
      </c>
      <c r="I2614" s="4"/>
      <c r="J2614" s="5"/>
    </row>
    <row r="2615" ht="21" customHeight="1">
      <c r="A2615" s="3">
        <v>46412</v>
      </c>
      <c r="B2615" t="inlineStr" s="4">
        <is>
          <t>星期一</t>
        </is>
      </c>
      <c r="C2615" t="inlineStr" s="4">
        <is>
          <t>餐饮</t>
        </is>
      </c>
      <c r="D2615" t="inlineStr" s="4">
        <is>
          <t>晚餐</t>
        </is>
      </c>
      <c r="E2615" s="5"/>
      <c r="F2615" s="6"/>
      <c r="G2615" s="6"/>
      <c r="H2615" s="6">
        <f>IF(AND(F2615="",G2615=""),"",G2615-F2615)</f>
      </c>
      <c r="I2615" s="4"/>
      <c r="J2615" s="5"/>
    </row>
    <row r="2616" ht="21" customHeight="1">
      <c r="A2616" s="3">
        <v>46412</v>
      </c>
      <c r="B2616" t="inlineStr" s="4">
        <is>
          <t>星期一</t>
        </is>
      </c>
      <c r="C2616" t="inlineStr" s="4">
        <is>
          <t>奶茶/咖啡</t>
        </is>
      </c>
      <c r="D2616" t="inlineStr" s="4">
        <is>
          <t>奶茶/咖啡</t>
        </is>
      </c>
      <c r="E2616" s="5"/>
      <c r="F2616" s="6"/>
      <c r="G2616" s="6"/>
      <c r="H2616" s="6">
        <f>IF(AND(F2616="",G2616=""),"",G2616-F2616)</f>
      </c>
      <c r="I2616" s="4"/>
      <c r="J2616" s="5"/>
    </row>
    <row r="2617" ht="21" customHeight="1">
      <c r="A2617" s="3">
        <v>46412</v>
      </c>
      <c r="B2617" t="inlineStr" s="4">
        <is>
          <t>星期一</t>
        </is>
      </c>
      <c r="C2617" t="inlineStr" s="4">
        <is>
          <t>其他</t>
        </is>
      </c>
      <c r="D2617" t="inlineStr" s="4">
        <is>
          <t>其他</t>
        </is>
      </c>
      <c r="E2617" s="5"/>
      <c r="F2617" s="6"/>
      <c r="G2617" s="6"/>
      <c r="H2617" s="6">
        <f>IF(AND(F2617="",G2617=""),"",G2617-F2617)</f>
      </c>
      <c r="I2617" s="4"/>
      <c r="J2617" s="5"/>
    </row>
    <row r="2618" ht="21" customHeight="1">
      <c r="A2618" s="3">
        <v>46412</v>
      </c>
      <c r="B2618" t="inlineStr" s="4">
        <is>
          <t>星期一</t>
        </is>
      </c>
      <c r="C2618" t="inlineStr" s="4">
        <is>
          <t>其他</t>
        </is>
      </c>
      <c r="D2618" t="inlineStr" s="4">
        <is>
          <t>其他</t>
        </is>
      </c>
      <c r="E2618" s="5"/>
      <c r="F2618" s="6"/>
      <c r="G2618" s="6"/>
      <c r="H2618" s="6">
        <f>IF(AND(F2618="",G2618=""),"",G2618-F2618)</f>
      </c>
      <c r="I2618" s="4"/>
      <c r="J2618" s="5"/>
    </row>
    <row r="2619" ht="21" customHeight="1">
      <c r="A2619" s="3">
        <v>46413</v>
      </c>
      <c r="B2619" t="inlineStr" s="4">
        <is>
          <t>星期二</t>
        </is>
      </c>
      <c r="C2619" t="inlineStr" s="4">
        <is>
          <t>餐饮</t>
        </is>
      </c>
      <c r="D2619" t="inlineStr" s="4">
        <is>
          <t>早餐</t>
        </is>
      </c>
      <c r="E2619" s="5"/>
      <c r="F2619" s="6"/>
      <c r="G2619" s="6"/>
      <c r="H2619" s="6">
        <f>IF(AND(F2619="",G2619=""),"",G2619-F2619)</f>
      </c>
      <c r="I2619" s="4"/>
      <c r="J2619" s="5"/>
    </row>
    <row r="2620" ht="21" customHeight="1">
      <c r="A2620" s="3">
        <v>46413</v>
      </c>
      <c r="B2620" t="inlineStr" s="4">
        <is>
          <t>星期二</t>
        </is>
      </c>
      <c r="C2620" t="inlineStr" s="4">
        <is>
          <t>餐饮</t>
        </is>
      </c>
      <c r="D2620" t="inlineStr" s="4">
        <is>
          <t>中餐</t>
        </is>
      </c>
      <c r="E2620" s="5"/>
      <c r="F2620" s="6"/>
      <c r="G2620" s="6"/>
      <c r="H2620" s="6">
        <f>IF(AND(F2620="",G2620=""),"",G2620-F2620)</f>
      </c>
      <c r="I2620" s="4"/>
      <c r="J2620" s="5"/>
    </row>
    <row r="2621" ht="21" customHeight="1">
      <c r="A2621" s="3">
        <v>46413</v>
      </c>
      <c r="B2621" t="inlineStr" s="4">
        <is>
          <t>星期二</t>
        </is>
      </c>
      <c r="C2621" t="inlineStr" s="4">
        <is>
          <t>餐饮</t>
        </is>
      </c>
      <c r="D2621" t="inlineStr" s="4">
        <is>
          <t>晚餐</t>
        </is>
      </c>
      <c r="E2621" s="5"/>
      <c r="F2621" s="6"/>
      <c r="G2621" s="6"/>
      <c r="H2621" s="6">
        <f>IF(AND(F2621="",G2621=""),"",G2621-F2621)</f>
      </c>
      <c r="I2621" s="4"/>
      <c r="J2621" s="5"/>
    </row>
    <row r="2622" ht="21" customHeight="1">
      <c r="A2622" s="3">
        <v>46413</v>
      </c>
      <c r="B2622" t="inlineStr" s="4">
        <is>
          <t>星期二</t>
        </is>
      </c>
      <c r="C2622" t="inlineStr" s="4">
        <is>
          <t>奶茶/咖啡</t>
        </is>
      </c>
      <c r="D2622" t="inlineStr" s="4">
        <is>
          <t>奶茶/咖啡</t>
        </is>
      </c>
      <c r="E2622" s="5"/>
      <c r="F2622" s="6"/>
      <c r="G2622" s="6"/>
      <c r="H2622" s="6">
        <f>IF(AND(F2622="",G2622=""),"",G2622-F2622)</f>
      </c>
      <c r="I2622" s="4"/>
      <c r="J2622" s="5"/>
    </row>
    <row r="2623" ht="21" customHeight="1">
      <c r="A2623" s="3">
        <v>46413</v>
      </c>
      <c r="B2623" t="inlineStr" s="4">
        <is>
          <t>星期二</t>
        </is>
      </c>
      <c r="C2623" t="inlineStr" s="4">
        <is>
          <t>其他</t>
        </is>
      </c>
      <c r="D2623" t="inlineStr" s="4">
        <is>
          <t>其他</t>
        </is>
      </c>
      <c r="E2623" s="5"/>
      <c r="F2623" s="6"/>
      <c r="G2623" s="6"/>
      <c r="H2623" s="6">
        <f>IF(AND(F2623="",G2623=""),"",G2623-F2623)</f>
      </c>
      <c r="I2623" s="4"/>
      <c r="J2623" s="5"/>
    </row>
    <row r="2624" ht="21" customHeight="1">
      <c r="A2624" s="3">
        <v>46413</v>
      </c>
      <c r="B2624" t="inlineStr" s="4">
        <is>
          <t>星期二</t>
        </is>
      </c>
      <c r="C2624" t="inlineStr" s="4">
        <is>
          <t>其他</t>
        </is>
      </c>
      <c r="D2624" t="inlineStr" s="4">
        <is>
          <t>其他</t>
        </is>
      </c>
      <c r="E2624" s="5"/>
      <c r="F2624" s="6"/>
      <c r="G2624" s="6"/>
      <c r="H2624" s="6">
        <f>IF(AND(F2624="",G2624=""),"",G2624-F2624)</f>
      </c>
      <c r="I2624" s="4"/>
      <c r="J2624" s="5"/>
    </row>
    <row r="2625" ht="21" customHeight="1">
      <c r="A2625" s="3">
        <v>46414</v>
      </c>
      <c r="B2625" t="inlineStr" s="4">
        <is>
          <t>星期三</t>
        </is>
      </c>
      <c r="C2625" t="inlineStr" s="4">
        <is>
          <t>餐饮</t>
        </is>
      </c>
      <c r="D2625" t="inlineStr" s="4">
        <is>
          <t>早餐</t>
        </is>
      </c>
      <c r="E2625" s="5"/>
      <c r="F2625" s="6"/>
      <c r="G2625" s="6"/>
      <c r="H2625" s="6">
        <f>IF(AND(F2625="",G2625=""),"",G2625-F2625)</f>
      </c>
      <c r="I2625" s="4"/>
      <c r="J2625" s="5"/>
    </row>
    <row r="2626" ht="21" customHeight="1">
      <c r="A2626" s="3">
        <v>46414</v>
      </c>
      <c r="B2626" t="inlineStr" s="4">
        <is>
          <t>星期三</t>
        </is>
      </c>
      <c r="C2626" t="inlineStr" s="4">
        <is>
          <t>餐饮</t>
        </is>
      </c>
      <c r="D2626" t="inlineStr" s="4">
        <is>
          <t>中餐</t>
        </is>
      </c>
      <c r="E2626" s="5"/>
      <c r="F2626" s="6"/>
      <c r="G2626" s="6"/>
      <c r="H2626" s="6">
        <f>IF(AND(F2626="",G2626=""),"",G2626-F2626)</f>
      </c>
      <c r="I2626" s="4"/>
      <c r="J2626" s="5"/>
    </row>
    <row r="2627" ht="21" customHeight="1">
      <c r="A2627" s="3">
        <v>46414</v>
      </c>
      <c r="B2627" t="inlineStr" s="4">
        <is>
          <t>星期三</t>
        </is>
      </c>
      <c r="C2627" t="inlineStr" s="4">
        <is>
          <t>餐饮</t>
        </is>
      </c>
      <c r="D2627" t="inlineStr" s="4">
        <is>
          <t>晚餐</t>
        </is>
      </c>
      <c r="E2627" s="5"/>
      <c r="F2627" s="6"/>
      <c r="G2627" s="6"/>
      <c r="H2627" s="6">
        <f>IF(AND(F2627="",G2627=""),"",G2627-F2627)</f>
      </c>
      <c r="I2627" s="4"/>
      <c r="J2627" s="5"/>
    </row>
    <row r="2628" ht="21" customHeight="1">
      <c r="A2628" s="3">
        <v>46414</v>
      </c>
      <c r="B2628" t="inlineStr" s="4">
        <is>
          <t>星期三</t>
        </is>
      </c>
      <c r="C2628" t="inlineStr" s="4">
        <is>
          <t>奶茶/咖啡</t>
        </is>
      </c>
      <c r="D2628" t="inlineStr" s="4">
        <is>
          <t>奶茶/咖啡</t>
        </is>
      </c>
      <c r="E2628" s="5"/>
      <c r="F2628" s="6"/>
      <c r="G2628" s="6"/>
      <c r="H2628" s="6">
        <f>IF(AND(F2628="",G2628=""),"",G2628-F2628)</f>
      </c>
      <c r="I2628" s="4"/>
      <c r="J2628" s="5"/>
    </row>
    <row r="2629" ht="21" customHeight="1">
      <c r="A2629" s="3">
        <v>46414</v>
      </c>
      <c r="B2629" t="inlineStr" s="4">
        <is>
          <t>星期三</t>
        </is>
      </c>
      <c r="C2629" t="inlineStr" s="4">
        <is>
          <t>其他</t>
        </is>
      </c>
      <c r="D2629" t="inlineStr" s="4">
        <is>
          <t>其他</t>
        </is>
      </c>
      <c r="E2629" s="5"/>
      <c r="F2629" s="6"/>
      <c r="G2629" s="6"/>
      <c r="H2629" s="6">
        <f>IF(AND(F2629="",G2629=""),"",G2629-F2629)</f>
      </c>
      <c r="I2629" s="4"/>
      <c r="J2629" s="5"/>
    </row>
    <row r="2630" ht="21" customHeight="1">
      <c r="A2630" s="3">
        <v>46414</v>
      </c>
      <c r="B2630" t="inlineStr" s="4">
        <is>
          <t>星期三</t>
        </is>
      </c>
      <c r="C2630" t="inlineStr" s="4">
        <is>
          <t>其他</t>
        </is>
      </c>
      <c r="D2630" t="inlineStr" s="4">
        <is>
          <t>其他</t>
        </is>
      </c>
      <c r="E2630" s="5"/>
      <c r="F2630" s="6"/>
      <c r="G2630" s="6"/>
      <c r="H2630" s="6">
        <f>IF(AND(F2630="",G2630=""),"",G2630-F2630)</f>
      </c>
      <c r="I2630" s="4"/>
      <c r="J2630" s="5"/>
    </row>
    <row r="2631" ht="23" customHeight="1">
      <c r="A2631" t="inlineStr" s="7">
        <is>
          <t>本周小计</t>
        </is>
      </c>
      <c r="B2631" s="7"/>
      <c r="C2631" s="7"/>
      <c r="D2631" s="7"/>
      <c r="E2631" s="7"/>
      <c r="F2631" s="8">
        <f>SUMIFS($F:$F,$A:$A,"&gt;="&amp;DATE(2027,1,21),$A:$A,"&lt;="&amp;DATE(2027,1,27))</f>
      </c>
      <c r="G2631" s="8">
        <f>SUMIFS($G:$G,$A:$A,"&gt;="&amp;DATE(2027,1,21),$A:$A,"&lt;="&amp;DATE(2027,1,27))</f>
      </c>
      <c r="H2631" s="8">
        <f>G2631-F2631</f>
      </c>
      <c r="I2631" s="7"/>
      <c r="J2631" s="7"/>
    </row>
    <row r="2632" ht="18" customHeight="1">
      <c r="A2632" s="9"/>
      <c r="B2632" s="9"/>
      <c r="C2632" s="9"/>
      <c r="D2632" s="9"/>
      <c r="E2632" s="9"/>
      <c r="F2632" s="9"/>
      <c r="G2632" s="9"/>
      <c r="H2632" s="9"/>
      <c r="I2632" s="9"/>
      <c r="J2632" s="9"/>
    </row>
    <row r="2633" ht="18" customHeight="1">
      <c r="A2633" s="9"/>
      <c r="B2633" s="9"/>
      <c r="C2633" s="9"/>
      <c r="D2633" s="9"/>
      <c r="E2633" s="9"/>
      <c r="F2633" s="9"/>
      <c r="G2633" s="9"/>
      <c r="H2633" s="9"/>
      <c r="I2633" s="9"/>
      <c r="J2633" s="9"/>
    </row>
    <row r="2634" ht="26" customHeight="1">
      <c r="A2634" t="inlineStr" s="2">
        <is>
          <t>2027年1月-2月｜第四周（1月28日 - 2月3日）</t>
        </is>
      </c>
      <c r="B2634" s="2"/>
      <c r="C2634" s="2"/>
      <c r="D2634" s="2"/>
      <c r="E2634" s="2"/>
      <c r="F2634" s="2"/>
      <c r="G2634" s="2"/>
      <c r="H2634" s="2"/>
      <c r="I2634" s="2"/>
      <c r="J2634" s="2"/>
    </row>
    <row r="2635" ht="22" customHeight="1">
      <c r="A2635" t="inlineStr" s="1">
        <is>
          <t>日期</t>
        </is>
      </c>
      <c r="B2635" t="inlineStr" s="1">
        <is>
          <t>星期</t>
        </is>
      </c>
      <c r="C2635" t="inlineStr" s="1">
        <is>
          <t>分类</t>
        </is>
      </c>
      <c r="D2635" t="inlineStr" s="1">
        <is>
          <t>事项</t>
        </is>
      </c>
      <c r="E2635" t="inlineStr" s="1">
        <is>
          <t>详情</t>
        </is>
      </c>
      <c r="F2635" t="inlineStr" s="1">
        <is>
          <t>支出金额</t>
        </is>
      </c>
      <c r="G2635" t="inlineStr" s="1">
        <is>
          <t>收入金额</t>
        </is>
      </c>
      <c r="H2635" t="inlineStr" s="1">
        <is>
          <t>当笔净额</t>
        </is>
      </c>
      <c r="I2635" t="inlineStr" s="1">
        <is>
          <t>支付方式</t>
        </is>
      </c>
      <c r="J2635" t="inlineStr" s="1">
        <is>
          <t>备注</t>
        </is>
      </c>
    </row>
    <row r="2636" ht="21" customHeight="1">
      <c r="A2636" s="3">
        <v>46415</v>
      </c>
      <c r="B2636" t="inlineStr" s="4">
        <is>
          <t>星期四</t>
        </is>
      </c>
      <c r="C2636" t="inlineStr" s="4">
        <is>
          <t>餐饮</t>
        </is>
      </c>
      <c r="D2636" t="inlineStr" s="4">
        <is>
          <t>早餐</t>
        </is>
      </c>
      <c r="E2636" s="5"/>
      <c r="F2636" s="6"/>
      <c r="G2636" s="6"/>
      <c r="H2636" s="6">
        <f>IF(AND(F2636="",G2636=""),"",G2636-F2636)</f>
      </c>
      <c r="I2636" s="4"/>
      <c r="J2636" s="5"/>
    </row>
    <row r="2637" ht="21" customHeight="1">
      <c r="A2637" s="3">
        <v>46415</v>
      </c>
      <c r="B2637" t="inlineStr" s="4">
        <is>
          <t>星期四</t>
        </is>
      </c>
      <c r="C2637" t="inlineStr" s="4">
        <is>
          <t>餐饮</t>
        </is>
      </c>
      <c r="D2637" t="inlineStr" s="4">
        <is>
          <t>中餐</t>
        </is>
      </c>
      <c r="E2637" s="5"/>
      <c r="F2637" s="6"/>
      <c r="G2637" s="6"/>
      <c r="H2637" s="6">
        <f>IF(AND(F2637="",G2637=""),"",G2637-F2637)</f>
      </c>
      <c r="I2637" s="4"/>
      <c r="J2637" s="5"/>
    </row>
    <row r="2638" ht="21" customHeight="1">
      <c r="A2638" s="3">
        <v>46415</v>
      </c>
      <c r="B2638" t="inlineStr" s="4">
        <is>
          <t>星期四</t>
        </is>
      </c>
      <c r="C2638" t="inlineStr" s="4">
        <is>
          <t>餐饮</t>
        </is>
      </c>
      <c r="D2638" t="inlineStr" s="4">
        <is>
          <t>晚餐</t>
        </is>
      </c>
      <c r="E2638" s="5"/>
      <c r="F2638" s="6"/>
      <c r="G2638" s="6"/>
      <c r="H2638" s="6">
        <f>IF(AND(F2638="",G2638=""),"",G2638-F2638)</f>
      </c>
      <c r="I2638" s="4"/>
      <c r="J2638" s="5"/>
    </row>
    <row r="2639" ht="21" customHeight="1">
      <c r="A2639" s="3">
        <v>46415</v>
      </c>
      <c r="B2639" t="inlineStr" s="4">
        <is>
          <t>星期四</t>
        </is>
      </c>
      <c r="C2639" t="inlineStr" s="4">
        <is>
          <t>奶茶/咖啡</t>
        </is>
      </c>
      <c r="D2639" t="inlineStr" s="4">
        <is>
          <t>奶茶/咖啡</t>
        </is>
      </c>
      <c r="E2639" s="5"/>
      <c r="F2639" s="6"/>
      <c r="G2639" s="6"/>
      <c r="H2639" s="6">
        <f>IF(AND(F2639="",G2639=""),"",G2639-F2639)</f>
      </c>
      <c r="I2639" s="4"/>
      <c r="J2639" s="5"/>
    </row>
    <row r="2640" ht="21" customHeight="1">
      <c r="A2640" s="3">
        <v>46415</v>
      </c>
      <c r="B2640" t="inlineStr" s="4">
        <is>
          <t>星期四</t>
        </is>
      </c>
      <c r="C2640" t="inlineStr" s="4">
        <is>
          <t>其他</t>
        </is>
      </c>
      <c r="D2640" t="inlineStr" s="4">
        <is>
          <t>其他</t>
        </is>
      </c>
      <c r="E2640" s="5"/>
      <c r="F2640" s="6"/>
      <c r="G2640" s="6"/>
      <c r="H2640" s="6">
        <f>IF(AND(F2640="",G2640=""),"",G2640-F2640)</f>
      </c>
      <c r="I2640" s="4"/>
      <c r="J2640" s="5"/>
    </row>
    <row r="2641" ht="21" customHeight="1">
      <c r="A2641" s="3">
        <v>46415</v>
      </c>
      <c r="B2641" t="inlineStr" s="4">
        <is>
          <t>星期四</t>
        </is>
      </c>
      <c r="C2641" t="inlineStr" s="4">
        <is>
          <t>其他</t>
        </is>
      </c>
      <c r="D2641" t="inlineStr" s="4">
        <is>
          <t>其他</t>
        </is>
      </c>
      <c r="E2641" s="5"/>
      <c r="F2641" s="6"/>
      <c r="G2641" s="6"/>
      <c r="H2641" s="6">
        <f>IF(AND(F2641="",G2641=""),"",G2641-F2641)</f>
      </c>
      <c r="I2641" s="4"/>
      <c r="J2641" s="5"/>
    </row>
    <row r="2642" ht="21" customHeight="1">
      <c r="A2642" s="3">
        <v>46416</v>
      </c>
      <c r="B2642" t="inlineStr" s="4">
        <is>
          <t>星期五</t>
        </is>
      </c>
      <c r="C2642" t="inlineStr" s="4">
        <is>
          <t>餐饮</t>
        </is>
      </c>
      <c r="D2642" t="inlineStr" s="4">
        <is>
          <t>早餐</t>
        </is>
      </c>
      <c r="E2642" s="5"/>
      <c r="F2642" s="6"/>
      <c r="G2642" s="6"/>
      <c r="H2642" s="6">
        <f>IF(AND(F2642="",G2642=""),"",G2642-F2642)</f>
      </c>
      <c r="I2642" s="4"/>
      <c r="J2642" s="5"/>
    </row>
    <row r="2643" ht="21" customHeight="1">
      <c r="A2643" s="3">
        <v>46416</v>
      </c>
      <c r="B2643" t="inlineStr" s="4">
        <is>
          <t>星期五</t>
        </is>
      </c>
      <c r="C2643" t="inlineStr" s="4">
        <is>
          <t>餐饮</t>
        </is>
      </c>
      <c r="D2643" t="inlineStr" s="4">
        <is>
          <t>中餐</t>
        </is>
      </c>
      <c r="E2643" s="5"/>
      <c r="F2643" s="6"/>
      <c r="G2643" s="6"/>
      <c r="H2643" s="6">
        <f>IF(AND(F2643="",G2643=""),"",G2643-F2643)</f>
      </c>
      <c r="I2643" s="4"/>
      <c r="J2643" s="5"/>
    </row>
    <row r="2644" ht="21" customHeight="1">
      <c r="A2644" s="3">
        <v>46416</v>
      </c>
      <c r="B2644" t="inlineStr" s="4">
        <is>
          <t>星期五</t>
        </is>
      </c>
      <c r="C2644" t="inlineStr" s="4">
        <is>
          <t>餐饮</t>
        </is>
      </c>
      <c r="D2644" t="inlineStr" s="4">
        <is>
          <t>晚餐</t>
        </is>
      </c>
      <c r="E2644" s="5"/>
      <c r="F2644" s="6"/>
      <c r="G2644" s="6"/>
      <c r="H2644" s="6">
        <f>IF(AND(F2644="",G2644=""),"",G2644-F2644)</f>
      </c>
      <c r="I2644" s="4"/>
      <c r="J2644" s="5"/>
    </row>
    <row r="2645" ht="21" customHeight="1">
      <c r="A2645" s="3">
        <v>46416</v>
      </c>
      <c r="B2645" t="inlineStr" s="4">
        <is>
          <t>星期五</t>
        </is>
      </c>
      <c r="C2645" t="inlineStr" s="4">
        <is>
          <t>奶茶/咖啡</t>
        </is>
      </c>
      <c r="D2645" t="inlineStr" s="4">
        <is>
          <t>奶茶/咖啡</t>
        </is>
      </c>
      <c r="E2645" s="5"/>
      <c r="F2645" s="6"/>
      <c r="G2645" s="6"/>
      <c r="H2645" s="6">
        <f>IF(AND(F2645="",G2645=""),"",G2645-F2645)</f>
      </c>
      <c r="I2645" s="4"/>
      <c r="J2645" s="5"/>
    </row>
    <row r="2646" ht="21" customHeight="1">
      <c r="A2646" s="3">
        <v>46416</v>
      </c>
      <c r="B2646" t="inlineStr" s="4">
        <is>
          <t>星期五</t>
        </is>
      </c>
      <c r="C2646" t="inlineStr" s="4">
        <is>
          <t>其他</t>
        </is>
      </c>
      <c r="D2646" t="inlineStr" s="4">
        <is>
          <t>其他</t>
        </is>
      </c>
      <c r="E2646" s="5"/>
      <c r="F2646" s="6"/>
      <c r="G2646" s="6"/>
      <c r="H2646" s="6">
        <f>IF(AND(F2646="",G2646=""),"",G2646-F2646)</f>
      </c>
      <c r="I2646" s="4"/>
      <c r="J2646" s="5"/>
    </row>
    <row r="2647" ht="21" customHeight="1">
      <c r="A2647" s="3">
        <v>46416</v>
      </c>
      <c r="B2647" t="inlineStr" s="4">
        <is>
          <t>星期五</t>
        </is>
      </c>
      <c r="C2647" t="inlineStr" s="4">
        <is>
          <t>其他</t>
        </is>
      </c>
      <c r="D2647" t="inlineStr" s="4">
        <is>
          <t>其他</t>
        </is>
      </c>
      <c r="E2647" s="5"/>
      <c r="F2647" s="6"/>
      <c r="G2647" s="6"/>
      <c r="H2647" s="6">
        <f>IF(AND(F2647="",G2647=""),"",G2647-F2647)</f>
      </c>
      <c r="I2647" s="4"/>
      <c r="J2647" s="5"/>
    </row>
    <row r="2648" ht="21" customHeight="1">
      <c r="A2648" s="3">
        <v>46417</v>
      </c>
      <c r="B2648" t="inlineStr" s="4">
        <is>
          <t>星期六</t>
        </is>
      </c>
      <c r="C2648" t="inlineStr" s="4">
        <is>
          <t>餐饮</t>
        </is>
      </c>
      <c r="D2648" t="inlineStr" s="4">
        <is>
          <t>早餐</t>
        </is>
      </c>
      <c r="E2648" s="5"/>
      <c r="F2648" s="6"/>
      <c r="G2648" s="6"/>
      <c r="H2648" s="6">
        <f>IF(AND(F2648="",G2648=""),"",G2648-F2648)</f>
      </c>
      <c r="I2648" s="4"/>
      <c r="J2648" s="5"/>
    </row>
    <row r="2649" ht="21" customHeight="1">
      <c r="A2649" s="3">
        <v>46417</v>
      </c>
      <c r="B2649" t="inlineStr" s="4">
        <is>
          <t>星期六</t>
        </is>
      </c>
      <c r="C2649" t="inlineStr" s="4">
        <is>
          <t>餐饮</t>
        </is>
      </c>
      <c r="D2649" t="inlineStr" s="4">
        <is>
          <t>中餐</t>
        </is>
      </c>
      <c r="E2649" s="5"/>
      <c r="F2649" s="6"/>
      <c r="G2649" s="6"/>
      <c r="H2649" s="6">
        <f>IF(AND(F2649="",G2649=""),"",G2649-F2649)</f>
      </c>
      <c r="I2649" s="4"/>
      <c r="J2649" s="5"/>
    </row>
    <row r="2650" ht="21" customHeight="1">
      <c r="A2650" s="3">
        <v>46417</v>
      </c>
      <c r="B2650" t="inlineStr" s="4">
        <is>
          <t>星期六</t>
        </is>
      </c>
      <c r="C2650" t="inlineStr" s="4">
        <is>
          <t>餐饮</t>
        </is>
      </c>
      <c r="D2650" t="inlineStr" s="4">
        <is>
          <t>晚餐</t>
        </is>
      </c>
      <c r="E2650" s="5"/>
      <c r="F2650" s="6"/>
      <c r="G2650" s="6"/>
      <c r="H2650" s="6">
        <f>IF(AND(F2650="",G2650=""),"",G2650-F2650)</f>
      </c>
      <c r="I2650" s="4"/>
      <c r="J2650" s="5"/>
    </row>
    <row r="2651" ht="21" customHeight="1">
      <c r="A2651" s="3">
        <v>46417</v>
      </c>
      <c r="B2651" t="inlineStr" s="4">
        <is>
          <t>星期六</t>
        </is>
      </c>
      <c r="C2651" t="inlineStr" s="4">
        <is>
          <t>奶茶/咖啡</t>
        </is>
      </c>
      <c r="D2651" t="inlineStr" s="4">
        <is>
          <t>奶茶/咖啡</t>
        </is>
      </c>
      <c r="E2651" s="5"/>
      <c r="F2651" s="6"/>
      <c r="G2651" s="6"/>
      <c r="H2651" s="6">
        <f>IF(AND(F2651="",G2651=""),"",G2651-F2651)</f>
      </c>
      <c r="I2651" s="4"/>
      <c r="J2651" s="5"/>
    </row>
    <row r="2652" ht="21" customHeight="1">
      <c r="A2652" s="3">
        <v>46417</v>
      </c>
      <c r="B2652" t="inlineStr" s="4">
        <is>
          <t>星期六</t>
        </is>
      </c>
      <c r="C2652" t="inlineStr" s="4">
        <is>
          <t>其他</t>
        </is>
      </c>
      <c r="D2652" t="inlineStr" s="4">
        <is>
          <t>其他</t>
        </is>
      </c>
      <c r="E2652" s="5"/>
      <c r="F2652" s="6"/>
      <c r="G2652" s="6"/>
      <c r="H2652" s="6">
        <f>IF(AND(F2652="",G2652=""),"",G2652-F2652)</f>
      </c>
      <c r="I2652" s="4"/>
      <c r="J2652" s="5"/>
    </row>
    <row r="2653" ht="21" customHeight="1">
      <c r="A2653" s="3">
        <v>46417</v>
      </c>
      <c r="B2653" t="inlineStr" s="4">
        <is>
          <t>星期六</t>
        </is>
      </c>
      <c r="C2653" t="inlineStr" s="4">
        <is>
          <t>其他</t>
        </is>
      </c>
      <c r="D2653" t="inlineStr" s="4">
        <is>
          <t>其他</t>
        </is>
      </c>
      <c r="E2653" s="5"/>
      <c r="F2653" s="6"/>
      <c r="G2653" s="6"/>
      <c r="H2653" s="6">
        <f>IF(AND(F2653="",G2653=""),"",G2653-F2653)</f>
      </c>
      <c r="I2653" s="4"/>
      <c r="J2653" s="5"/>
    </row>
    <row r="2654" ht="21" customHeight="1">
      <c r="A2654" s="3">
        <v>46418</v>
      </c>
      <c r="B2654" t="inlineStr" s="4">
        <is>
          <t>星期日</t>
        </is>
      </c>
      <c r="C2654" t="inlineStr" s="4">
        <is>
          <t>餐饮</t>
        </is>
      </c>
      <c r="D2654" t="inlineStr" s="4">
        <is>
          <t>早餐</t>
        </is>
      </c>
      <c r="E2654" s="5"/>
      <c r="F2654" s="6"/>
      <c r="G2654" s="6"/>
      <c r="H2654" s="6">
        <f>IF(AND(F2654="",G2654=""),"",G2654-F2654)</f>
      </c>
      <c r="I2654" s="4"/>
      <c r="J2654" s="5"/>
    </row>
    <row r="2655" ht="21" customHeight="1">
      <c r="A2655" s="3">
        <v>46418</v>
      </c>
      <c r="B2655" t="inlineStr" s="4">
        <is>
          <t>星期日</t>
        </is>
      </c>
      <c r="C2655" t="inlineStr" s="4">
        <is>
          <t>餐饮</t>
        </is>
      </c>
      <c r="D2655" t="inlineStr" s="4">
        <is>
          <t>中餐</t>
        </is>
      </c>
      <c r="E2655" s="5"/>
      <c r="F2655" s="6"/>
      <c r="G2655" s="6"/>
      <c r="H2655" s="6">
        <f>IF(AND(F2655="",G2655=""),"",G2655-F2655)</f>
      </c>
      <c r="I2655" s="4"/>
      <c r="J2655" s="5"/>
    </row>
    <row r="2656" ht="21" customHeight="1">
      <c r="A2656" s="3">
        <v>46418</v>
      </c>
      <c r="B2656" t="inlineStr" s="4">
        <is>
          <t>星期日</t>
        </is>
      </c>
      <c r="C2656" t="inlineStr" s="4">
        <is>
          <t>餐饮</t>
        </is>
      </c>
      <c r="D2656" t="inlineStr" s="4">
        <is>
          <t>晚餐</t>
        </is>
      </c>
      <c r="E2656" s="5"/>
      <c r="F2656" s="6"/>
      <c r="G2656" s="6"/>
      <c r="H2656" s="6">
        <f>IF(AND(F2656="",G2656=""),"",G2656-F2656)</f>
      </c>
      <c r="I2656" s="4"/>
      <c r="J2656" s="5"/>
    </row>
    <row r="2657" ht="21" customHeight="1">
      <c r="A2657" s="3">
        <v>46418</v>
      </c>
      <c r="B2657" t="inlineStr" s="4">
        <is>
          <t>星期日</t>
        </is>
      </c>
      <c r="C2657" t="inlineStr" s="4">
        <is>
          <t>奶茶/咖啡</t>
        </is>
      </c>
      <c r="D2657" t="inlineStr" s="4">
        <is>
          <t>奶茶/咖啡</t>
        </is>
      </c>
      <c r="E2657" s="5"/>
      <c r="F2657" s="6"/>
      <c r="G2657" s="6"/>
      <c r="H2657" s="6">
        <f>IF(AND(F2657="",G2657=""),"",G2657-F2657)</f>
      </c>
      <c r="I2657" s="4"/>
      <c r="J2657" s="5"/>
    </row>
    <row r="2658" ht="21" customHeight="1">
      <c r="A2658" s="3">
        <v>46418</v>
      </c>
      <c r="B2658" t="inlineStr" s="4">
        <is>
          <t>星期日</t>
        </is>
      </c>
      <c r="C2658" t="inlineStr" s="4">
        <is>
          <t>其他</t>
        </is>
      </c>
      <c r="D2658" t="inlineStr" s="4">
        <is>
          <t>其他</t>
        </is>
      </c>
      <c r="E2658" s="5"/>
      <c r="F2658" s="6"/>
      <c r="G2658" s="6"/>
      <c r="H2658" s="6">
        <f>IF(AND(F2658="",G2658=""),"",G2658-F2658)</f>
      </c>
      <c r="I2658" s="4"/>
      <c r="J2658" s="5"/>
    </row>
    <row r="2659" ht="21" customHeight="1">
      <c r="A2659" s="3">
        <v>46418</v>
      </c>
      <c r="B2659" t="inlineStr" s="4">
        <is>
          <t>星期日</t>
        </is>
      </c>
      <c r="C2659" t="inlineStr" s="4">
        <is>
          <t>其他</t>
        </is>
      </c>
      <c r="D2659" t="inlineStr" s="4">
        <is>
          <t>其他</t>
        </is>
      </c>
      <c r="E2659" s="5"/>
      <c r="F2659" s="6"/>
      <c r="G2659" s="6"/>
      <c r="H2659" s="6">
        <f>IF(AND(F2659="",G2659=""),"",G2659-F2659)</f>
      </c>
      <c r="I2659" s="4"/>
      <c r="J2659" s="5"/>
    </row>
    <row r="2660" ht="21" customHeight="1">
      <c r="A2660" s="3">
        <v>46419</v>
      </c>
      <c r="B2660" t="inlineStr" s="4">
        <is>
          <t>星期一</t>
        </is>
      </c>
      <c r="C2660" t="inlineStr" s="4">
        <is>
          <t>餐饮</t>
        </is>
      </c>
      <c r="D2660" t="inlineStr" s="4">
        <is>
          <t>早餐</t>
        </is>
      </c>
      <c r="E2660" s="5"/>
      <c r="F2660" s="6"/>
      <c r="G2660" s="6"/>
      <c r="H2660" s="6">
        <f>IF(AND(F2660="",G2660=""),"",G2660-F2660)</f>
      </c>
      <c r="I2660" s="4"/>
      <c r="J2660" s="5"/>
    </row>
    <row r="2661" ht="21" customHeight="1">
      <c r="A2661" s="3">
        <v>46419</v>
      </c>
      <c r="B2661" t="inlineStr" s="4">
        <is>
          <t>星期一</t>
        </is>
      </c>
      <c r="C2661" t="inlineStr" s="4">
        <is>
          <t>餐饮</t>
        </is>
      </c>
      <c r="D2661" t="inlineStr" s="4">
        <is>
          <t>中餐</t>
        </is>
      </c>
      <c r="E2661" s="5"/>
      <c r="F2661" s="6"/>
      <c r="G2661" s="6"/>
      <c r="H2661" s="6">
        <f>IF(AND(F2661="",G2661=""),"",G2661-F2661)</f>
      </c>
      <c r="I2661" s="4"/>
      <c r="J2661" s="5"/>
    </row>
    <row r="2662" ht="21" customHeight="1">
      <c r="A2662" s="3">
        <v>46419</v>
      </c>
      <c r="B2662" t="inlineStr" s="4">
        <is>
          <t>星期一</t>
        </is>
      </c>
      <c r="C2662" t="inlineStr" s="4">
        <is>
          <t>餐饮</t>
        </is>
      </c>
      <c r="D2662" t="inlineStr" s="4">
        <is>
          <t>晚餐</t>
        </is>
      </c>
      <c r="E2662" s="5"/>
      <c r="F2662" s="6"/>
      <c r="G2662" s="6"/>
      <c r="H2662" s="6">
        <f>IF(AND(F2662="",G2662=""),"",G2662-F2662)</f>
      </c>
      <c r="I2662" s="4"/>
      <c r="J2662" s="5"/>
    </row>
    <row r="2663" ht="21" customHeight="1">
      <c r="A2663" s="3">
        <v>46419</v>
      </c>
      <c r="B2663" t="inlineStr" s="4">
        <is>
          <t>星期一</t>
        </is>
      </c>
      <c r="C2663" t="inlineStr" s="4">
        <is>
          <t>奶茶/咖啡</t>
        </is>
      </c>
      <c r="D2663" t="inlineStr" s="4">
        <is>
          <t>奶茶/咖啡</t>
        </is>
      </c>
      <c r="E2663" s="5"/>
      <c r="F2663" s="6"/>
      <c r="G2663" s="6"/>
      <c r="H2663" s="6">
        <f>IF(AND(F2663="",G2663=""),"",G2663-F2663)</f>
      </c>
      <c r="I2663" s="4"/>
      <c r="J2663" s="5"/>
    </row>
    <row r="2664" ht="21" customHeight="1">
      <c r="A2664" s="3">
        <v>46419</v>
      </c>
      <c r="B2664" t="inlineStr" s="4">
        <is>
          <t>星期一</t>
        </is>
      </c>
      <c r="C2664" t="inlineStr" s="4">
        <is>
          <t>其他</t>
        </is>
      </c>
      <c r="D2664" t="inlineStr" s="4">
        <is>
          <t>其他</t>
        </is>
      </c>
      <c r="E2664" s="5"/>
      <c r="F2664" s="6"/>
      <c r="G2664" s="6"/>
      <c r="H2664" s="6">
        <f>IF(AND(F2664="",G2664=""),"",G2664-F2664)</f>
      </c>
      <c r="I2664" s="4"/>
      <c r="J2664" s="5"/>
    </row>
    <row r="2665" ht="21" customHeight="1">
      <c r="A2665" s="3">
        <v>46419</v>
      </c>
      <c r="B2665" t="inlineStr" s="4">
        <is>
          <t>星期一</t>
        </is>
      </c>
      <c r="C2665" t="inlineStr" s="4">
        <is>
          <t>其他</t>
        </is>
      </c>
      <c r="D2665" t="inlineStr" s="4">
        <is>
          <t>其他</t>
        </is>
      </c>
      <c r="E2665" s="5"/>
      <c r="F2665" s="6"/>
      <c r="G2665" s="6"/>
      <c r="H2665" s="6">
        <f>IF(AND(F2665="",G2665=""),"",G2665-F2665)</f>
      </c>
      <c r="I2665" s="4"/>
      <c r="J2665" s="5"/>
    </row>
    <row r="2666" ht="21" customHeight="1">
      <c r="A2666" s="3">
        <v>46420</v>
      </c>
      <c r="B2666" t="inlineStr" s="4">
        <is>
          <t>星期二</t>
        </is>
      </c>
      <c r="C2666" t="inlineStr" s="4">
        <is>
          <t>餐饮</t>
        </is>
      </c>
      <c r="D2666" t="inlineStr" s="4">
        <is>
          <t>早餐</t>
        </is>
      </c>
      <c r="E2666" s="5"/>
      <c r="F2666" s="6"/>
      <c r="G2666" s="6"/>
      <c r="H2666" s="6">
        <f>IF(AND(F2666="",G2666=""),"",G2666-F2666)</f>
      </c>
      <c r="I2666" s="4"/>
      <c r="J2666" s="5"/>
    </row>
    <row r="2667" ht="21" customHeight="1">
      <c r="A2667" s="3">
        <v>46420</v>
      </c>
      <c r="B2667" t="inlineStr" s="4">
        <is>
          <t>星期二</t>
        </is>
      </c>
      <c r="C2667" t="inlineStr" s="4">
        <is>
          <t>餐饮</t>
        </is>
      </c>
      <c r="D2667" t="inlineStr" s="4">
        <is>
          <t>中餐</t>
        </is>
      </c>
      <c r="E2667" s="5"/>
      <c r="F2667" s="6"/>
      <c r="G2667" s="6"/>
      <c r="H2667" s="6">
        <f>IF(AND(F2667="",G2667=""),"",G2667-F2667)</f>
      </c>
      <c r="I2667" s="4"/>
      <c r="J2667" s="5"/>
    </row>
    <row r="2668" ht="21" customHeight="1">
      <c r="A2668" s="3">
        <v>46420</v>
      </c>
      <c r="B2668" t="inlineStr" s="4">
        <is>
          <t>星期二</t>
        </is>
      </c>
      <c r="C2668" t="inlineStr" s="4">
        <is>
          <t>餐饮</t>
        </is>
      </c>
      <c r="D2668" t="inlineStr" s="4">
        <is>
          <t>晚餐</t>
        </is>
      </c>
      <c r="E2668" s="5"/>
      <c r="F2668" s="6"/>
      <c r="G2668" s="6"/>
      <c r="H2668" s="6">
        <f>IF(AND(F2668="",G2668=""),"",G2668-F2668)</f>
      </c>
      <c r="I2668" s="4"/>
      <c r="J2668" s="5"/>
    </row>
    <row r="2669" ht="21" customHeight="1">
      <c r="A2669" s="3">
        <v>46420</v>
      </c>
      <c r="B2669" t="inlineStr" s="4">
        <is>
          <t>星期二</t>
        </is>
      </c>
      <c r="C2669" t="inlineStr" s="4">
        <is>
          <t>奶茶/咖啡</t>
        </is>
      </c>
      <c r="D2669" t="inlineStr" s="4">
        <is>
          <t>奶茶/咖啡</t>
        </is>
      </c>
      <c r="E2669" s="5"/>
      <c r="F2669" s="6"/>
      <c r="G2669" s="6"/>
      <c r="H2669" s="6">
        <f>IF(AND(F2669="",G2669=""),"",G2669-F2669)</f>
      </c>
      <c r="I2669" s="4"/>
      <c r="J2669" s="5"/>
    </row>
    <row r="2670" ht="21" customHeight="1">
      <c r="A2670" s="3">
        <v>46420</v>
      </c>
      <c r="B2670" t="inlineStr" s="4">
        <is>
          <t>星期二</t>
        </is>
      </c>
      <c r="C2670" t="inlineStr" s="4">
        <is>
          <t>其他</t>
        </is>
      </c>
      <c r="D2670" t="inlineStr" s="4">
        <is>
          <t>其他</t>
        </is>
      </c>
      <c r="E2670" s="5"/>
      <c r="F2670" s="6"/>
      <c r="G2670" s="6"/>
      <c r="H2670" s="6">
        <f>IF(AND(F2670="",G2670=""),"",G2670-F2670)</f>
      </c>
      <c r="I2670" s="4"/>
      <c r="J2670" s="5"/>
    </row>
    <row r="2671" ht="21" customHeight="1">
      <c r="A2671" s="3">
        <v>46420</v>
      </c>
      <c r="B2671" t="inlineStr" s="4">
        <is>
          <t>星期二</t>
        </is>
      </c>
      <c r="C2671" t="inlineStr" s="4">
        <is>
          <t>其他</t>
        </is>
      </c>
      <c r="D2671" t="inlineStr" s="4">
        <is>
          <t>其他</t>
        </is>
      </c>
      <c r="E2671" s="5"/>
      <c r="F2671" s="6"/>
      <c r="G2671" s="6"/>
      <c r="H2671" s="6">
        <f>IF(AND(F2671="",G2671=""),"",G2671-F2671)</f>
      </c>
      <c r="I2671" s="4"/>
      <c r="J2671" s="5"/>
    </row>
    <row r="2672" ht="21" customHeight="1">
      <c r="A2672" s="3">
        <v>46421</v>
      </c>
      <c r="B2672" t="inlineStr" s="4">
        <is>
          <t>星期三</t>
        </is>
      </c>
      <c r="C2672" t="inlineStr" s="4">
        <is>
          <t>餐饮</t>
        </is>
      </c>
      <c r="D2672" t="inlineStr" s="4">
        <is>
          <t>早餐</t>
        </is>
      </c>
      <c r="E2672" s="5"/>
      <c r="F2672" s="6"/>
      <c r="G2672" s="6"/>
      <c r="H2672" s="6">
        <f>IF(AND(F2672="",G2672=""),"",G2672-F2672)</f>
      </c>
      <c r="I2672" s="4"/>
      <c r="J2672" s="5"/>
    </row>
    <row r="2673" ht="21" customHeight="1">
      <c r="A2673" s="3">
        <v>46421</v>
      </c>
      <c r="B2673" t="inlineStr" s="4">
        <is>
          <t>星期三</t>
        </is>
      </c>
      <c r="C2673" t="inlineStr" s="4">
        <is>
          <t>餐饮</t>
        </is>
      </c>
      <c r="D2673" t="inlineStr" s="4">
        <is>
          <t>中餐</t>
        </is>
      </c>
      <c r="E2673" s="5"/>
      <c r="F2673" s="6"/>
      <c r="G2673" s="6"/>
      <c r="H2673" s="6">
        <f>IF(AND(F2673="",G2673=""),"",G2673-F2673)</f>
      </c>
      <c r="I2673" s="4"/>
      <c r="J2673" s="5"/>
    </row>
    <row r="2674" ht="21" customHeight="1">
      <c r="A2674" s="3">
        <v>46421</v>
      </c>
      <c r="B2674" t="inlineStr" s="4">
        <is>
          <t>星期三</t>
        </is>
      </c>
      <c r="C2674" t="inlineStr" s="4">
        <is>
          <t>餐饮</t>
        </is>
      </c>
      <c r="D2674" t="inlineStr" s="4">
        <is>
          <t>晚餐</t>
        </is>
      </c>
      <c r="E2674" s="5"/>
      <c r="F2674" s="6"/>
      <c r="G2674" s="6"/>
      <c r="H2674" s="6">
        <f>IF(AND(F2674="",G2674=""),"",G2674-F2674)</f>
      </c>
      <c r="I2674" s="4"/>
      <c r="J2674" s="5"/>
    </row>
    <row r="2675" ht="21" customHeight="1">
      <c r="A2675" s="3">
        <v>46421</v>
      </c>
      <c r="B2675" t="inlineStr" s="4">
        <is>
          <t>星期三</t>
        </is>
      </c>
      <c r="C2675" t="inlineStr" s="4">
        <is>
          <t>奶茶/咖啡</t>
        </is>
      </c>
      <c r="D2675" t="inlineStr" s="4">
        <is>
          <t>奶茶/咖啡</t>
        </is>
      </c>
      <c r="E2675" s="5"/>
      <c r="F2675" s="6"/>
      <c r="G2675" s="6"/>
      <c r="H2675" s="6">
        <f>IF(AND(F2675="",G2675=""),"",G2675-F2675)</f>
      </c>
      <c r="I2675" s="4"/>
      <c r="J2675" s="5"/>
    </row>
    <row r="2676" ht="21" customHeight="1">
      <c r="A2676" s="3">
        <v>46421</v>
      </c>
      <c r="B2676" t="inlineStr" s="4">
        <is>
          <t>星期三</t>
        </is>
      </c>
      <c r="C2676" t="inlineStr" s="4">
        <is>
          <t>其他</t>
        </is>
      </c>
      <c r="D2676" t="inlineStr" s="4">
        <is>
          <t>其他</t>
        </is>
      </c>
      <c r="E2676" s="5"/>
      <c r="F2676" s="6"/>
      <c r="G2676" s="6"/>
      <c r="H2676" s="6">
        <f>IF(AND(F2676="",G2676=""),"",G2676-F2676)</f>
      </c>
      <c r="I2676" s="4"/>
      <c r="J2676" s="5"/>
    </row>
    <row r="2677" ht="21" customHeight="1">
      <c r="A2677" s="3">
        <v>46421</v>
      </c>
      <c r="B2677" t="inlineStr" s="4">
        <is>
          <t>星期三</t>
        </is>
      </c>
      <c r="C2677" t="inlineStr" s="4">
        <is>
          <t>其他</t>
        </is>
      </c>
      <c r="D2677" t="inlineStr" s="4">
        <is>
          <t>其他</t>
        </is>
      </c>
      <c r="E2677" s="5"/>
      <c r="F2677" s="6"/>
      <c r="G2677" s="6"/>
      <c r="H2677" s="6">
        <f>IF(AND(F2677="",G2677=""),"",G2677-F2677)</f>
      </c>
      <c r="I2677" s="4"/>
      <c r="J2677" s="5"/>
    </row>
    <row r="2678" ht="23" customHeight="1">
      <c r="A2678" t="inlineStr" s="7">
        <is>
          <t>本周小计</t>
        </is>
      </c>
      <c r="B2678" s="7"/>
      <c r="C2678" s="7"/>
      <c r="D2678" s="7"/>
      <c r="E2678" s="7"/>
      <c r="F2678" s="8">
        <f>SUMIFS($F:$F,$A:$A,"&gt;="&amp;DATE(2027,1,28),$A:$A,"&lt;="&amp;DATE(2027,2,3))</f>
      </c>
      <c r="G2678" s="8">
        <f>SUMIFS($G:$G,$A:$A,"&gt;="&amp;DATE(2027,1,28),$A:$A,"&lt;="&amp;DATE(2027,2,3))</f>
      </c>
      <c r="H2678" s="8">
        <f>G2678-F2678</f>
      </c>
      <c r="I2678" s="7"/>
      <c r="J2678" s="7"/>
    </row>
    <row r="2679" ht="18" customHeight="1">
      <c r="A2679" s="9"/>
      <c r="B2679" s="9"/>
      <c r="C2679" s="9"/>
      <c r="D2679" s="9"/>
      <c r="E2679" s="9"/>
      <c r="F2679" s="9"/>
      <c r="G2679" s="9"/>
      <c r="H2679" s="9"/>
      <c r="I2679" s="9"/>
      <c r="J2679" s="9"/>
    </row>
    <row r="2680" ht="18" customHeight="1">
      <c r="A2680" s="9"/>
      <c r="B2680" s="9"/>
      <c r="C2680" s="9"/>
      <c r="D2680" s="9"/>
      <c r="E2680" s="9"/>
      <c r="F2680" s="9"/>
      <c r="G2680" s="9"/>
      <c r="H2680" s="9"/>
      <c r="I2680" s="9"/>
      <c r="J2680" s="9"/>
    </row>
    <row r="2681" ht="26" customHeight="1">
      <c r="A2681" t="inlineStr" s="2">
        <is>
          <t>2027年2月｜第一周（2月4日 - 2月10日）</t>
        </is>
      </c>
      <c r="B2681" s="2"/>
      <c r="C2681" s="2"/>
      <c r="D2681" s="2"/>
      <c r="E2681" s="2"/>
      <c r="F2681" s="2"/>
      <c r="G2681" s="2"/>
      <c r="H2681" s="2"/>
      <c r="I2681" s="2"/>
      <c r="J2681" s="2"/>
    </row>
    <row r="2682" ht="22" customHeight="1">
      <c r="A2682" t="inlineStr" s="1">
        <is>
          <t>日期</t>
        </is>
      </c>
      <c r="B2682" t="inlineStr" s="1">
        <is>
          <t>星期</t>
        </is>
      </c>
      <c r="C2682" t="inlineStr" s="1">
        <is>
          <t>分类</t>
        </is>
      </c>
      <c r="D2682" t="inlineStr" s="1">
        <is>
          <t>事项</t>
        </is>
      </c>
      <c r="E2682" t="inlineStr" s="1">
        <is>
          <t>详情</t>
        </is>
      </c>
      <c r="F2682" t="inlineStr" s="1">
        <is>
          <t>支出金额</t>
        </is>
      </c>
      <c r="G2682" t="inlineStr" s="1">
        <is>
          <t>收入金额</t>
        </is>
      </c>
      <c r="H2682" t="inlineStr" s="1">
        <is>
          <t>当笔净额</t>
        </is>
      </c>
      <c r="I2682" t="inlineStr" s="1">
        <is>
          <t>支付方式</t>
        </is>
      </c>
      <c r="J2682" t="inlineStr" s="1">
        <is>
          <t>备注</t>
        </is>
      </c>
    </row>
    <row r="2683" ht="21" customHeight="1">
      <c r="A2683" s="3">
        <v>46422</v>
      </c>
      <c r="B2683" t="inlineStr" s="4">
        <is>
          <t>星期四</t>
        </is>
      </c>
      <c r="C2683" t="inlineStr" s="4">
        <is>
          <t>餐饮</t>
        </is>
      </c>
      <c r="D2683" t="inlineStr" s="4">
        <is>
          <t>早餐</t>
        </is>
      </c>
      <c r="E2683" s="5"/>
      <c r="F2683" s="6"/>
      <c r="G2683" s="6"/>
      <c r="H2683" s="6">
        <f>IF(AND(F2683="",G2683=""),"",G2683-F2683)</f>
      </c>
      <c r="I2683" s="4"/>
      <c r="J2683" s="5"/>
    </row>
    <row r="2684" ht="21" customHeight="1">
      <c r="A2684" s="3">
        <v>46422</v>
      </c>
      <c r="B2684" t="inlineStr" s="4">
        <is>
          <t>星期四</t>
        </is>
      </c>
      <c r="C2684" t="inlineStr" s="4">
        <is>
          <t>餐饮</t>
        </is>
      </c>
      <c r="D2684" t="inlineStr" s="4">
        <is>
          <t>中餐</t>
        </is>
      </c>
      <c r="E2684" s="5"/>
      <c r="F2684" s="6"/>
      <c r="G2684" s="6"/>
      <c r="H2684" s="6">
        <f>IF(AND(F2684="",G2684=""),"",G2684-F2684)</f>
      </c>
      <c r="I2684" s="4"/>
      <c r="J2684" s="5"/>
    </row>
    <row r="2685" ht="21" customHeight="1">
      <c r="A2685" s="3">
        <v>46422</v>
      </c>
      <c r="B2685" t="inlineStr" s="4">
        <is>
          <t>星期四</t>
        </is>
      </c>
      <c r="C2685" t="inlineStr" s="4">
        <is>
          <t>餐饮</t>
        </is>
      </c>
      <c r="D2685" t="inlineStr" s="4">
        <is>
          <t>晚餐</t>
        </is>
      </c>
      <c r="E2685" s="5"/>
      <c r="F2685" s="6"/>
      <c r="G2685" s="6"/>
      <c r="H2685" s="6">
        <f>IF(AND(F2685="",G2685=""),"",G2685-F2685)</f>
      </c>
      <c r="I2685" s="4"/>
      <c r="J2685" s="5"/>
    </row>
    <row r="2686" ht="21" customHeight="1">
      <c r="A2686" s="3">
        <v>46422</v>
      </c>
      <c r="B2686" t="inlineStr" s="4">
        <is>
          <t>星期四</t>
        </is>
      </c>
      <c r="C2686" t="inlineStr" s="4">
        <is>
          <t>奶茶/咖啡</t>
        </is>
      </c>
      <c r="D2686" t="inlineStr" s="4">
        <is>
          <t>奶茶/咖啡</t>
        </is>
      </c>
      <c r="E2686" s="5"/>
      <c r="F2686" s="6"/>
      <c r="G2686" s="6"/>
      <c r="H2686" s="6">
        <f>IF(AND(F2686="",G2686=""),"",G2686-F2686)</f>
      </c>
      <c r="I2686" s="4"/>
      <c r="J2686" s="5"/>
    </row>
    <row r="2687" ht="21" customHeight="1">
      <c r="A2687" s="3">
        <v>46422</v>
      </c>
      <c r="B2687" t="inlineStr" s="4">
        <is>
          <t>星期四</t>
        </is>
      </c>
      <c r="C2687" t="inlineStr" s="4">
        <is>
          <t>其他</t>
        </is>
      </c>
      <c r="D2687" t="inlineStr" s="4">
        <is>
          <t>其他</t>
        </is>
      </c>
      <c r="E2687" s="5"/>
      <c r="F2687" s="6"/>
      <c r="G2687" s="6"/>
      <c r="H2687" s="6">
        <f>IF(AND(F2687="",G2687=""),"",G2687-F2687)</f>
      </c>
      <c r="I2687" s="4"/>
      <c r="J2687" s="5"/>
    </row>
    <row r="2688" ht="21" customHeight="1">
      <c r="A2688" s="3">
        <v>46422</v>
      </c>
      <c r="B2688" t="inlineStr" s="4">
        <is>
          <t>星期四</t>
        </is>
      </c>
      <c r="C2688" t="inlineStr" s="4">
        <is>
          <t>其他</t>
        </is>
      </c>
      <c r="D2688" t="inlineStr" s="4">
        <is>
          <t>其他</t>
        </is>
      </c>
      <c r="E2688" s="5"/>
      <c r="F2688" s="6"/>
      <c r="G2688" s="6"/>
      <c r="H2688" s="6">
        <f>IF(AND(F2688="",G2688=""),"",G2688-F2688)</f>
      </c>
      <c r="I2688" s="4"/>
      <c r="J2688" s="5"/>
    </row>
    <row r="2689" ht="21" customHeight="1">
      <c r="A2689" s="3">
        <v>46423</v>
      </c>
      <c r="B2689" t="inlineStr" s="4">
        <is>
          <t>星期五</t>
        </is>
      </c>
      <c r="C2689" t="inlineStr" s="4">
        <is>
          <t>餐饮</t>
        </is>
      </c>
      <c r="D2689" t="inlineStr" s="4">
        <is>
          <t>早餐</t>
        </is>
      </c>
      <c r="E2689" s="5"/>
      <c r="F2689" s="6"/>
      <c r="G2689" s="6"/>
      <c r="H2689" s="6">
        <f>IF(AND(F2689="",G2689=""),"",G2689-F2689)</f>
      </c>
      <c r="I2689" s="4"/>
      <c r="J2689" s="5"/>
    </row>
    <row r="2690" ht="21" customHeight="1">
      <c r="A2690" s="3">
        <v>46423</v>
      </c>
      <c r="B2690" t="inlineStr" s="4">
        <is>
          <t>星期五</t>
        </is>
      </c>
      <c r="C2690" t="inlineStr" s="4">
        <is>
          <t>餐饮</t>
        </is>
      </c>
      <c r="D2690" t="inlineStr" s="4">
        <is>
          <t>中餐</t>
        </is>
      </c>
      <c r="E2690" s="5"/>
      <c r="F2690" s="6"/>
      <c r="G2690" s="6"/>
      <c r="H2690" s="6">
        <f>IF(AND(F2690="",G2690=""),"",G2690-F2690)</f>
      </c>
      <c r="I2690" s="4"/>
      <c r="J2690" s="5"/>
    </row>
    <row r="2691" ht="21" customHeight="1">
      <c r="A2691" s="3">
        <v>46423</v>
      </c>
      <c r="B2691" t="inlineStr" s="4">
        <is>
          <t>星期五</t>
        </is>
      </c>
      <c r="C2691" t="inlineStr" s="4">
        <is>
          <t>餐饮</t>
        </is>
      </c>
      <c r="D2691" t="inlineStr" s="4">
        <is>
          <t>晚餐</t>
        </is>
      </c>
      <c r="E2691" s="5"/>
      <c r="F2691" s="6"/>
      <c r="G2691" s="6"/>
      <c r="H2691" s="6">
        <f>IF(AND(F2691="",G2691=""),"",G2691-F2691)</f>
      </c>
      <c r="I2691" s="4"/>
      <c r="J2691" s="5"/>
    </row>
    <row r="2692" ht="21" customHeight="1">
      <c r="A2692" s="3">
        <v>46423</v>
      </c>
      <c r="B2692" t="inlineStr" s="4">
        <is>
          <t>星期五</t>
        </is>
      </c>
      <c r="C2692" t="inlineStr" s="4">
        <is>
          <t>奶茶/咖啡</t>
        </is>
      </c>
      <c r="D2692" t="inlineStr" s="4">
        <is>
          <t>奶茶/咖啡</t>
        </is>
      </c>
      <c r="E2692" s="5"/>
      <c r="F2692" s="6"/>
      <c r="G2692" s="6"/>
      <c r="H2692" s="6">
        <f>IF(AND(F2692="",G2692=""),"",G2692-F2692)</f>
      </c>
      <c r="I2692" s="4"/>
      <c r="J2692" s="5"/>
    </row>
    <row r="2693" ht="21" customHeight="1">
      <c r="A2693" s="3">
        <v>46423</v>
      </c>
      <c r="B2693" t="inlineStr" s="4">
        <is>
          <t>星期五</t>
        </is>
      </c>
      <c r="C2693" t="inlineStr" s="4">
        <is>
          <t>其他</t>
        </is>
      </c>
      <c r="D2693" t="inlineStr" s="4">
        <is>
          <t>其他</t>
        </is>
      </c>
      <c r="E2693" s="5"/>
      <c r="F2693" s="6"/>
      <c r="G2693" s="6"/>
      <c r="H2693" s="6">
        <f>IF(AND(F2693="",G2693=""),"",G2693-F2693)</f>
      </c>
      <c r="I2693" s="4"/>
      <c r="J2693" s="5"/>
    </row>
    <row r="2694" ht="21" customHeight="1">
      <c r="A2694" s="3">
        <v>46423</v>
      </c>
      <c r="B2694" t="inlineStr" s="4">
        <is>
          <t>星期五</t>
        </is>
      </c>
      <c r="C2694" t="inlineStr" s="4">
        <is>
          <t>其他</t>
        </is>
      </c>
      <c r="D2694" t="inlineStr" s="4">
        <is>
          <t>其他</t>
        </is>
      </c>
      <c r="E2694" s="5"/>
      <c r="F2694" s="6"/>
      <c r="G2694" s="6"/>
      <c r="H2694" s="6">
        <f>IF(AND(F2694="",G2694=""),"",G2694-F2694)</f>
      </c>
      <c r="I2694" s="4"/>
      <c r="J2694" s="5"/>
    </row>
    <row r="2695" ht="21" customHeight="1">
      <c r="A2695" s="3">
        <v>46424</v>
      </c>
      <c r="B2695" t="inlineStr" s="4">
        <is>
          <t>星期六</t>
        </is>
      </c>
      <c r="C2695" t="inlineStr" s="4">
        <is>
          <t>餐饮</t>
        </is>
      </c>
      <c r="D2695" t="inlineStr" s="4">
        <is>
          <t>早餐</t>
        </is>
      </c>
      <c r="E2695" s="5"/>
      <c r="F2695" s="6"/>
      <c r="G2695" s="6"/>
      <c r="H2695" s="6">
        <f>IF(AND(F2695="",G2695=""),"",G2695-F2695)</f>
      </c>
      <c r="I2695" s="4"/>
      <c r="J2695" s="5"/>
    </row>
    <row r="2696" ht="21" customHeight="1">
      <c r="A2696" s="3">
        <v>46424</v>
      </c>
      <c r="B2696" t="inlineStr" s="4">
        <is>
          <t>星期六</t>
        </is>
      </c>
      <c r="C2696" t="inlineStr" s="4">
        <is>
          <t>餐饮</t>
        </is>
      </c>
      <c r="D2696" t="inlineStr" s="4">
        <is>
          <t>中餐</t>
        </is>
      </c>
      <c r="E2696" s="5"/>
      <c r="F2696" s="6"/>
      <c r="G2696" s="6"/>
      <c r="H2696" s="6">
        <f>IF(AND(F2696="",G2696=""),"",G2696-F2696)</f>
      </c>
      <c r="I2696" s="4"/>
      <c r="J2696" s="5"/>
    </row>
    <row r="2697" ht="21" customHeight="1">
      <c r="A2697" s="3">
        <v>46424</v>
      </c>
      <c r="B2697" t="inlineStr" s="4">
        <is>
          <t>星期六</t>
        </is>
      </c>
      <c r="C2697" t="inlineStr" s="4">
        <is>
          <t>餐饮</t>
        </is>
      </c>
      <c r="D2697" t="inlineStr" s="4">
        <is>
          <t>晚餐</t>
        </is>
      </c>
      <c r="E2697" s="5"/>
      <c r="F2697" s="6"/>
      <c r="G2697" s="6"/>
      <c r="H2697" s="6">
        <f>IF(AND(F2697="",G2697=""),"",G2697-F2697)</f>
      </c>
      <c r="I2697" s="4"/>
      <c r="J2697" s="5"/>
    </row>
    <row r="2698" ht="21" customHeight="1">
      <c r="A2698" s="3">
        <v>46424</v>
      </c>
      <c r="B2698" t="inlineStr" s="4">
        <is>
          <t>星期六</t>
        </is>
      </c>
      <c r="C2698" t="inlineStr" s="4">
        <is>
          <t>奶茶/咖啡</t>
        </is>
      </c>
      <c r="D2698" t="inlineStr" s="4">
        <is>
          <t>奶茶/咖啡</t>
        </is>
      </c>
      <c r="E2698" s="5"/>
      <c r="F2698" s="6"/>
      <c r="G2698" s="6"/>
      <c r="H2698" s="6">
        <f>IF(AND(F2698="",G2698=""),"",G2698-F2698)</f>
      </c>
      <c r="I2698" s="4"/>
      <c r="J2698" s="5"/>
    </row>
    <row r="2699" ht="21" customHeight="1">
      <c r="A2699" s="3">
        <v>46424</v>
      </c>
      <c r="B2699" t="inlineStr" s="4">
        <is>
          <t>星期六</t>
        </is>
      </c>
      <c r="C2699" t="inlineStr" s="4">
        <is>
          <t>其他</t>
        </is>
      </c>
      <c r="D2699" t="inlineStr" s="4">
        <is>
          <t>其他</t>
        </is>
      </c>
      <c r="E2699" s="5"/>
      <c r="F2699" s="6"/>
      <c r="G2699" s="6"/>
      <c r="H2699" s="6">
        <f>IF(AND(F2699="",G2699=""),"",G2699-F2699)</f>
      </c>
      <c r="I2699" s="4"/>
      <c r="J2699" s="5"/>
    </row>
    <row r="2700" ht="21" customHeight="1">
      <c r="A2700" s="3">
        <v>46424</v>
      </c>
      <c r="B2700" t="inlineStr" s="4">
        <is>
          <t>星期六</t>
        </is>
      </c>
      <c r="C2700" t="inlineStr" s="4">
        <is>
          <t>其他</t>
        </is>
      </c>
      <c r="D2700" t="inlineStr" s="4">
        <is>
          <t>其他</t>
        </is>
      </c>
      <c r="E2700" s="5"/>
      <c r="F2700" s="6"/>
      <c r="G2700" s="6"/>
      <c r="H2700" s="6">
        <f>IF(AND(F2700="",G2700=""),"",G2700-F2700)</f>
      </c>
      <c r="I2700" s="4"/>
      <c r="J2700" s="5"/>
    </row>
    <row r="2701" ht="21" customHeight="1">
      <c r="A2701" s="3">
        <v>46425</v>
      </c>
      <c r="B2701" t="inlineStr" s="4">
        <is>
          <t>星期日</t>
        </is>
      </c>
      <c r="C2701" t="inlineStr" s="4">
        <is>
          <t>餐饮</t>
        </is>
      </c>
      <c r="D2701" t="inlineStr" s="4">
        <is>
          <t>早餐</t>
        </is>
      </c>
      <c r="E2701" s="5"/>
      <c r="F2701" s="6"/>
      <c r="G2701" s="6"/>
      <c r="H2701" s="6">
        <f>IF(AND(F2701="",G2701=""),"",G2701-F2701)</f>
      </c>
      <c r="I2701" s="4"/>
      <c r="J2701" s="5"/>
    </row>
    <row r="2702" ht="21" customHeight="1">
      <c r="A2702" s="3">
        <v>46425</v>
      </c>
      <c r="B2702" t="inlineStr" s="4">
        <is>
          <t>星期日</t>
        </is>
      </c>
      <c r="C2702" t="inlineStr" s="4">
        <is>
          <t>餐饮</t>
        </is>
      </c>
      <c r="D2702" t="inlineStr" s="4">
        <is>
          <t>中餐</t>
        </is>
      </c>
      <c r="E2702" s="5"/>
      <c r="F2702" s="6"/>
      <c r="G2702" s="6"/>
      <c r="H2702" s="6">
        <f>IF(AND(F2702="",G2702=""),"",G2702-F2702)</f>
      </c>
      <c r="I2702" s="4"/>
      <c r="J2702" s="5"/>
    </row>
    <row r="2703" ht="21" customHeight="1">
      <c r="A2703" s="3">
        <v>46425</v>
      </c>
      <c r="B2703" t="inlineStr" s="4">
        <is>
          <t>星期日</t>
        </is>
      </c>
      <c r="C2703" t="inlineStr" s="4">
        <is>
          <t>餐饮</t>
        </is>
      </c>
      <c r="D2703" t="inlineStr" s="4">
        <is>
          <t>晚餐</t>
        </is>
      </c>
      <c r="E2703" s="5"/>
      <c r="F2703" s="6"/>
      <c r="G2703" s="6"/>
      <c r="H2703" s="6">
        <f>IF(AND(F2703="",G2703=""),"",G2703-F2703)</f>
      </c>
      <c r="I2703" s="4"/>
      <c r="J2703" s="5"/>
    </row>
    <row r="2704" ht="21" customHeight="1">
      <c r="A2704" s="3">
        <v>46425</v>
      </c>
      <c r="B2704" t="inlineStr" s="4">
        <is>
          <t>星期日</t>
        </is>
      </c>
      <c r="C2704" t="inlineStr" s="4">
        <is>
          <t>奶茶/咖啡</t>
        </is>
      </c>
      <c r="D2704" t="inlineStr" s="4">
        <is>
          <t>奶茶/咖啡</t>
        </is>
      </c>
      <c r="E2704" s="5"/>
      <c r="F2704" s="6"/>
      <c r="G2704" s="6"/>
      <c r="H2704" s="6">
        <f>IF(AND(F2704="",G2704=""),"",G2704-F2704)</f>
      </c>
      <c r="I2704" s="4"/>
      <c r="J2704" s="5"/>
    </row>
    <row r="2705" ht="21" customHeight="1">
      <c r="A2705" s="3">
        <v>46425</v>
      </c>
      <c r="B2705" t="inlineStr" s="4">
        <is>
          <t>星期日</t>
        </is>
      </c>
      <c r="C2705" t="inlineStr" s="4">
        <is>
          <t>其他</t>
        </is>
      </c>
      <c r="D2705" t="inlineStr" s="4">
        <is>
          <t>其他</t>
        </is>
      </c>
      <c r="E2705" s="5"/>
      <c r="F2705" s="6"/>
      <c r="G2705" s="6"/>
      <c r="H2705" s="6">
        <f>IF(AND(F2705="",G2705=""),"",G2705-F2705)</f>
      </c>
      <c r="I2705" s="4"/>
      <c r="J2705" s="5"/>
    </row>
    <row r="2706" ht="21" customHeight="1">
      <c r="A2706" s="3">
        <v>46425</v>
      </c>
      <c r="B2706" t="inlineStr" s="4">
        <is>
          <t>星期日</t>
        </is>
      </c>
      <c r="C2706" t="inlineStr" s="4">
        <is>
          <t>其他</t>
        </is>
      </c>
      <c r="D2706" t="inlineStr" s="4">
        <is>
          <t>其他</t>
        </is>
      </c>
      <c r="E2706" s="5"/>
      <c r="F2706" s="6"/>
      <c r="G2706" s="6"/>
      <c r="H2706" s="6">
        <f>IF(AND(F2706="",G2706=""),"",G2706-F2706)</f>
      </c>
      <c r="I2706" s="4"/>
      <c r="J2706" s="5"/>
    </row>
    <row r="2707" ht="21" customHeight="1">
      <c r="A2707" s="3">
        <v>46426</v>
      </c>
      <c r="B2707" t="inlineStr" s="4">
        <is>
          <t>星期一</t>
        </is>
      </c>
      <c r="C2707" t="inlineStr" s="4">
        <is>
          <t>餐饮</t>
        </is>
      </c>
      <c r="D2707" t="inlineStr" s="4">
        <is>
          <t>早餐</t>
        </is>
      </c>
      <c r="E2707" s="5"/>
      <c r="F2707" s="6"/>
      <c r="G2707" s="6"/>
      <c r="H2707" s="6">
        <f>IF(AND(F2707="",G2707=""),"",G2707-F2707)</f>
      </c>
      <c r="I2707" s="4"/>
      <c r="J2707" s="5"/>
    </row>
    <row r="2708" ht="21" customHeight="1">
      <c r="A2708" s="3">
        <v>46426</v>
      </c>
      <c r="B2708" t="inlineStr" s="4">
        <is>
          <t>星期一</t>
        </is>
      </c>
      <c r="C2708" t="inlineStr" s="4">
        <is>
          <t>餐饮</t>
        </is>
      </c>
      <c r="D2708" t="inlineStr" s="4">
        <is>
          <t>中餐</t>
        </is>
      </c>
      <c r="E2708" s="5"/>
      <c r="F2708" s="6"/>
      <c r="G2708" s="6"/>
      <c r="H2708" s="6">
        <f>IF(AND(F2708="",G2708=""),"",G2708-F2708)</f>
      </c>
      <c r="I2708" s="4"/>
      <c r="J2708" s="5"/>
    </row>
    <row r="2709" ht="21" customHeight="1">
      <c r="A2709" s="3">
        <v>46426</v>
      </c>
      <c r="B2709" t="inlineStr" s="4">
        <is>
          <t>星期一</t>
        </is>
      </c>
      <c r="C2709" t="inlineStr" s="4">
        <is>
          <t>餐饮</t>
        </is>
      </c>
      <c r="D2709" t="inlineStr" s="4">
        <is>
          <t>晚餐</t>
        </is>
      </c>
      <c r="E2709" s="5"/>
      <c r="F2709" s="6"/>
      <c r="G2709" s="6"/>
      <c r="H2709" s="6">
        <f>IF(AND(F2709="",G2709=""),"",G2709-F2709)</f>
      </c>
      <c r="I2709" s="4"/>
      <c r="J2709" s="5"/>
    </row>
    <row r="2710" ht="21" customHeight="1">
      <c r="A2710" s="3">
        <v>46426</v>
      </c>
      <c r="B2710" t="inlineStr" s="4">
        <is>
          <t>星期一</t>
        </is>
      </c>
      <c r="C2710" t="inlineStr" s="4">
        <is>
          <t>奶茶/咖啡</t>
        </is>
      </c>
      <c r="D2710" t="inlineStr" s="4">
        <is>
          <t>奶茶/咖啡</t>
        </is>
      </c>
      <c r="E2710" s="5"/>
      <c r="F2710" s="6"/>
      <c r="G2710" s="6"/>
      <c r="H2710" s="6">
        <f>IF(AND(F2710="",G2710=""),"",G2710-F2710)</f>
      </c>
      <c r="I2710" s="4"/>
      <c r="J2710" s="5"/>
    </row>
    <row r="2711" ht="21" customHeight="1">
      <c r="A2711" s="3">
        <v>46426</v>
      </c>
      <c r="B2711" t="inlineStr" s="4">
        <is>
          <t>星期一</t>
        </is>
      </c>
      <c r="C2711" t="inlineStr" s="4">
        <is>
          <t>其他</t>
        </is>
      </c>
      <c r="D2711" t="inlineStr" s="4">
        <is>
          <t>其他</t>
        </is>
      </c>
      <c r="E2711" s="5"/>
      <c r="F2711" s="6"/>
      <c r="G2711" s="6"/>
      <c r="H2711" s="6">
        <f>IF(AND(F2711="",G2711=""),"",G2711-F2711)</f>
      </c>
      <c r="I2711" s="4"/>
      <c r="J2711" s="5"/>
    </row>
    <row r="2712" ht="21" customHeight="1">
      <c r="A2712" s="3">
        <v>46426</v>
      </c>
      <c r="B2712" t="inlineStr" s="4">
        <is>
          <t>星期一</t>
        </is>
      </c>
      <c r="C2712" t="inlineStr" s="4">
        <is>
          <t>其他</t>
        </is>
      </c>
      <c r="D2712" t="inlineStr" s="4">
        <is>
          <t>其他</t>
        </is>
      </c>
      <c r="E2712" s="5"/>
      <c r="F2712" s="6"/>
      <c r="G2712" s="6"/>
      <c r="H2712" s="6">
        <f>IF(AND(F2712="",G2712=""),"",G2712-F2712)</f>
      </c>
      <c r="I2712" s="4"/>
      <c r="J2712" s="5"/>
    </row>
    <row r="2713" ht="21" customHeight="1">
      <c r="A2713" s="3">
        <v>46427</v>
      </c>
      <c r="B2713" t="inlineStr" s="4">
        <is>
          <t>星期二</t>
        </is>
      </c>
      <c r="C2713" t="inlineStr" s="4">
        <is>
          <t>餐饮</t>
        </is>
      </c>
      <c r="D2713" t="inlineStr" s="4">
        <is>
          <t>早餐</t>
        </is>
      </c>
      <c r="E2713" s="5"/>
      <c r="F2713" s="6"/>
      <c r="G2713" s="6"/>
      <c r="H2713" s="6">
        <f>IF(AND(F2713="",G2713=""),"",G2713-F2713)</f>
      </c>
      <c r="I2713" s="4"/>
      <c r="J2713" s="5"/>
    </row>
    <row r="2714" ht="21" customHeight="1">
      <c r="A2714" s="3">
        <v>46427</v>
      </c>
      <c r="B2714" t="inlineStr" s="4">
        <is>
          <t>星期二</t>
        </is>
      </c>
      <c r="C2714" t="inlineStr" s="4">
        <is>
          <t>餐饮</t>
        </is>
      </c>
      <c r="D2714" t="inlineStr" s="4">
        <is>
          <t>中餐</t>
        </is>
      </c>
      <c r="E2714" s="5"/>
      <c r="F2714" s="6"/>
      <c r="G2714" s="6"/>
      <c r="H2714" s="6">
        <f>IF(AND(F2714="",G2714=""),"",G2714-F2714)</f>
      </c>
      <c r="I2714" s="4"/>
      <c r="J2714" s="5"/>
    </row>
    <row r="2715" ht="21" customHeight="1">
      <c r="A2715" s="3">
        <v>46427</v>
      </c>
      <c r="B2715" t="inlineStr" s="4">
        <is>
          <t>星期二</t>
        </is>
      </c>
      <c r="C2715" t="inlineStr" s="4">
        <is>
          <t>餐饮</t>
        </is>
      </c>
      <c r="D2715" t="inlineStr" s="4">
        <is>
          <t>晚餐</t>
        </is>
      </c>
      <c r="E2715" s="5"/>
      <c r="F2715" s="6"/>
      <c r="G2715" s="6"/>
      <c r="H2715" s="6">
        <f>IF(AND(F2715="",G2715=""),"",G2715-F2715)</f>
      </c>
      <c r="I2715" s="4"/>
      <c r="J2715" s="5"/>
    </row>
    <row r="2716" ht="21" customHeight="1">
      <c r="A2716" s="3">
        <v>46427</v>
      </c>
      <c r="B2716" t="inlineStr" s="4">
        <is>
          <t>星期二</t>
        </is>
      </c>
      <c r="C2716" t="inlineStr" s="4">
        <is>
          <t>奶茶/咖啡</t>
        </is>
      </c>
      <c r="D2716" t="inlineStr" s="4">
        <is>
          <t>奶茶/咖啡</t>
        </is>
      </c>
      <c r="E2716" s="5"/>
      <c r="F2716" s="6"/>
      <c r="G2716" s="6"/>
      <c r="H2716" s="6">
        <f>IF(AND(F2716="",G2716=""),"",G2716-F2716)</f>
      </c>
      <c r="I2716" s="4"/>
      <c r="J2716" s="5"/>
    </row>
    <row r="2717" ht="21" customHeight="1">
      <c r="A2717" s="3">
        <v>46427</v>
      </c>
      <c r="B2717" t="inlineStr" s="4">
        <is>
          <t>星期二</t>
        </is>
      </c>
      <c r="C2717" t="inlineStr" s="4">
        <is>
          <t>其他</t>
        </is>
      </c>
      <c r="D2717" t="inlineStr" s="4">
        <is>
          <t>其他</t>
        </is>
      </c>
      <c r="E2717" s="5"/>
      <c r="F2717" s="6"/>
      <c r="G2717" s="6"/>
      <c r="H2717" s="6">
        <f>IF(AND(F2717="",G2717=""),"",G2717-F2717)</f>
      </c>
      <c r="I2717" s="4"/>
      <c r="J2717" s="5"/>
    </row>
    <row r="2718" ht="21" customHeight="1">
      <c r="A2718" s="3">
        <v>46427</v>
      </c>
      <c r="B2718" t="inlineStr" s="4">
        <is>
          <t>星期二</t>
        </is>
      </c>
      <c r="C2718" t="inlineStr" s="4">
        <is>
          <t>其他</t>
        </is>
      </c>
      <c r="D2718" t="inlineStr" s="4">
        <is>
          <t>其他</t>
        </is>
      </c>
      <c r="E2718" s="5"/>
      <c r="F2718" s="6"/>
      <c r="G2718" s="6"/>
      <c r="H2718" s="6">
        <f>IF(AND(F2718="",G2718=""),"",G2718-F2718)</f>
      </c>
      <c r="I2718" s="4"/>
      <c r="J2718" s="5"/>
    </row>
    <row r="2719" ht="21" customHeight="1">
      <c r="A2719" s="3">
        <v>46428</v>
      </c>
      <c r="B2719" t="inlineStr" s="4">
        <is>
          <t>星期三</t>
        </is>
      </c>
      <c r="C2719" t="inlineStr" s="4">
        <is>
          <t>餐饮</t>
        </is>
      </c>
      <c r="D2719" t="inlineStr" s="4">
        <is>
          <t>早餐</t>
        </is>
      </c>
      <c r="E2719" s="5"/>
      <c r="F2719" s="6"/>
      <c r="G2719" s="6"/>
      <c r="H2719" s="6">
        <f>IF(AND(F2719="",G2719=""),"",G2719-F2719)</f>
      </c>
      <c r="I2719" s="4"/>
      <c r="J2719" s="5"/>
    </row>
    <row r="2720" ht="21" customHeight="1">
      <c r="A2720" s="3">
        <v>46428</v>
      </c>
      <c r="B2720" t="inlineStr" s="4">
        <is>
          <t>星期三</t>
        </is>
      </c>
      <c r="C2720" t="inlineStr" s="4">
        <is>
          <t>餐饮</t>
        </is>
      </c>
      <c r="D2720" t="inlineStr" s="4">
        <is>
          <t>中餐</t>
        </is>
      </c>
      <c r="E2720" s="5"/>
      <c r="F2720" s="6"/>
      <c r="G2720" s="6"/>
      <c r="H2720" s="6">
        <f>IF(AND(F2720="",G2720=""),"",G2720-F2720)</f>
      </c>
      <c r="I2720" s="4"/>
      <c r="J2720" s="5"/>
    </row>
    <row r="2721" ht="21" customHeight="1">
      <c r="A2721" s="3">
        <v>46428</v>
      </c>
      <c r="B2721" t="inlineStr" s="4">
        <is>
          <t>星期三</t>
        </is>
      </c>
      <c r="C2721" t="inlineStr" s="4">
        <is>
          <t>餐饮</t>
        </is>
      </c>
      <c r="D2721" t="inlineStr" s="4">
        <is>
          <t>晚餐</t>
        </is>
      </c>
      <c r="E2721" s="5"/>
      <c r="F2721" s="6"/>
      <c r="G2721" s="6"/>
      <c r="H2721" s="6">
        <f>IF(AND(F2721="",G2721=""),"",G2721-F2721)</f>
      </c>
      <c r="I2721" s="4"/>
      <c r="J2721" s="5"/>
    </row>
    <row r="2722" ht="21" customHeight="1">
      <c r="A2722" s="3">
        <v>46428</v>
      </c>
      <c r="B2722" t="inlineStr" s="4">
        <is>
          <t>星期三</t>
        </is>
      </c>
      <c r="C2722" t="inlineStr" s="4">
        <is>
          <t>奶茶/咖啡</t>
        </is>
      </c>
      <c r="D2722" t="inlineStr" s="4">
        <is>
          <t>奶茶/咖啡</t>
        </is>
      </c>
      <c r="E2722" s="5"/>
      <c r="F2722" s="6"/>
      <c r="G2722" s="6"/>
      <c r="H2722" s="6">
        <f>IF(AND(F2722="",G2722=""),"",G2722-F2722)</f>
      </c>
      <c r="I2722" s="4"/>
      <c r="J2722" s="5"/>
    </row>
    <row r="2723" ht="21" customHeight="1">
      <c r="A2723" s="3">
        <v>46428</v>
      </c>
      <c r="B2723" t="inlineStr" s="4">
        <is>
          <t>星期三</t>
        </is>
      </c>
      <c r="C2723" t="inlineStr" s="4">
        <is>
          <t>其他</t>
        </is>
      </c>
      <c r="D2723" t="inlineStr" s="4">
        <is>
          <t>其他</t>
        </is>
      </c>
      <c r="E2723" s="5"/>
      <c r="F2723" s="6"/>
      <c r="G2723" s="6"/>
      <c r="H2723" s="6">
        <f>IF(AND(F2723="",G2723=""),"",G2723-F2723)</f>
      </c>
      <c r="I2723" s="4"/>
      <c r="J2723" s="5"/>
    </row>
    <row r="2724" ht="21" customHeight="1">
      <c r="A2724" s="3">
        <v>46428</v>
      </c>
      <c r="B2724" t="inlineStr" s="4">
        <is>
          <t>星期三</t>
        </is>
      </c>
      <c r="C2724" t="inlineStr" s="4">
        <is>
          <t>其他</t>
        </is>
      </c>
      <c r="D2724" t="inlineStr" s="4">
        <is>
          <t>其他</t>
        </is>
      </c>
      <c r="E2724" s="5"/>
      <c r="F2724" s="6"/>
      <c r="G2724" s="6"/>
      <c r="H2724" s="6">
        <f>IF(AND(F2724="",G2724=""),"",G2724-F2724)</f>
      </c>
      <c r="I2724" s="4"/>
      <c r="J2724" s="5"/>
    </row>
    <row r="2725" ht="23" customHeight="1">
      <c r="A2725" t="inlineStr" s="7">
        <is>
          <t>本周小计</t>
        </is>
      </c>
      <c r="B2725" s="7"/>
      <c r="C2725" s="7"/>
      <c r="D2725" s="7"/>
      <c r="E2725" s="7"/>
      <c r="F2725" s="8">
        <f>SUMIFS($F:$F,$A:$A,"&gt;="&amp;DATE(2027,2,4),$A:$A,"&lt;="&amp;DATE(2027,2,10))</f>
      </c>
      <c r="G2725" s="8">
        <f>SUMIFS($G:$G,$A:$A,"&gt;="&amp;DATE(2027,2,4),$A:$A,"&lt;="&amp;DATE(2027,2,10))</f>
      </c>
      <c r="H2725" s="8">
        <f>G2725-F2725</f>
      </c>
      <c r="I2725" s="7"/>
      <c r="J2725" s="7"/>
    </row>
    <row r="2726" ht="18" customHeight="1">
      <c r="A2726" s="9"/>
      <c r="B2726" s="9"/>
      <c r="C2726" s="9"/>
      <c r="D2726" s="9"/>
      <c r="E2726" s="9"/>
      <c r="F2726" s="9"/>
      <c r="G2726" s="9"/>
      <c r="H2726" s="9"/>
      <c r="I2726" s="9"/>
      <c r="J2726" s="9"/>
    </row>
    <row r="2727" ht="18" customHeight="1">
      <c r="A2727" s="9"/>
      <c r="B2727" s="9"/>
      <c r="C2727" s="9"/>
      <c r="D2727" s="9"/>
      <c r="E2727" s="9"/>
      <c r="F2727" s="9"/>
      <c r="G2727" s="9"/>
      <c r="H2727" s="9"/>
      <c r="I2727" s="9"/>
      <c r="J2727" s="9"/>
    </row>
    <row r="2728" ht="26" customHeight="1">
      <c r="A2728" t="inlineStr" s="2">
        <is>
          <t>2027年2月｜第二周（2月11日 - 2月17日）</t>
        </is>
      </c>
      <c r="B2728" s="2"/>
      <c r="C2728" s="2"/>
      <c r="D2728" s="2"/>
      <c r="E2728" s="2"/>
      <c r="F2728" s="2"/>
      <c r="G2728" s="2"/>
      <c r="H2728" s="2"/>
      <c r="I2728" s="2"/>
      <c r="J2728" s="2"/>
    </row>
    <row r="2729" ht="22" customHeight="1">
      <c r="A2729" t="inlineStr" s="1">
        <is>
          <t>日期</t>
        </is>
      </c>
      <c r="B2729" t="inlineStr" s="1">
        <is>
          <t>星期</t>
        </is>
      </c>
      <c r="C2729" t="inlineStr" s="1">
        <is>
          <t>分类</t>
        </is>
      </c>
      <c r="D2729" t="inlineStr" s="1">
        <is>
          <t>事项</t>
        </is>
      </c>
      <c r="E2729" t="inlineStr" s="1">
        <is>
          <t>详情</t>
        </is>
      </c>
      <c r="F2729" t="inlineStr" s="1">
        <is>
          <t>支出金额</t>
        </is>
      </c>
      <c r="G2729" t="inlineStr" s="1">
        <is>
          <t>收入金额</t>
        </is>
      </c>
      <c r="H2729" t="inlineStr" s="1">
        <is>
          <t>当笔净额</t>
        </is>
      </c>
      <c r="I2729" t="inlineStr" s="1">
        <is>
          <t>支付方式</t>
        </is>
      </c>
      <c r="J2729" t="inlineStr" s="1">
        <is>
          <t>备注</t>
        </is>
      </c>
    </row>
    <row r="2730" ht="21" customHeight="1">
      <c r="A2730" s="3">
        <v>46429</v>
      </c>
      <c r="B2730" t="inlineStr" s="4">
        <is>
          <t>星期四</t>
        </is>
      </c>
      <c r="C2730" t="inlineStr" s="4">
        <is>
          <t>餐饮</t>
        </is>
      </c>
      <c r="D2730" t="inlineStr" s="4">
        <is>
          <t>早餐</t>
        </is>
      </c>
      <c r="E2730" s="5"/>
      <c r="F2730" s="6"/>
      <c r="G2730" s="6"/>
      <c r="H2730" s="6">
        <f>IF(AND(F2730="",G2730=""),"",G2730-F2730)</f>
      </c>
      <c r="I2730" s="4"/>
      <c r="J2730" s="5"/>
    </row>
    <row r="2731" ht="21" customHeight="1">
      <c r="A2731" s="3">
        <v>46429</v>
      </c>
      <c r="B2731" t="inlineStr" s="4">
        <is>
          <t>星期四</t>
        </is>
      </c>
      <c r="C2731" t="inlineStr" s="4">
        <is>
          <t>餐饮</t>
        </is>
      </c>
      <c r="D2731" t="inlineStr" s="4">
        <is>
          <t>中餐</t>
        </is>
      </c>
      <c r="E2731" s="5"/>
      <c r="F2731" s="6"/>
      <c r="G2731" s="6"/>
      <c r="H2731" s="6">
        <f>IF(AND(F2731="",G2731=""),"",G2731-F2731)</f>
      </c>
      <c r="I2731" s="4"/>
      <c r="J2731" s="5"/>
    </row>
    <row r="2732" ht="21" customHeight="1">
      <c r="A2732" s="3">
        <v>46429</v>
      </c>
      <c r="B2732" t="inlineStr" s="4">
        <is>
          <t>星期四</t>
        </is>
      </c>
      <c r="C2732" t="inlineStr" s="4">
        <is>
          <t>餐饮</t>
        </is>
      </c>
      <c r="D2732" t="inlineStr" s="4">
        <is>
          <t>晚餐</t>
        </is>
      </c>
      <c r="E2732" s="5"/>
      <c r="F2732" s="6"/>
      <c r="G2732" s="6"/>
      <c r="H2732" s="6">
        <f>IF(AND(F2732="",G2732=""),"",G2732-F2732)</f>
      </c>
      <c r="I2732" s="4"/>
      <c r="J2732" s="5"/>
    </row>
    <row r="2733" ht="21" customHeight="1">
      <c r="A2733" s="3">
        <v>46429</v>
      </c>
      <c r="B2733" t="inlineStr" s="4">
        <is>
          <t>星期四</t>
        </is>
      </c>
      <c r="C2733" t="inlineStr" s="4">
        <is>
          <t>奶茶/咖啡</t>
        </is>
      </c>
      <c r="D2733" t="inlineStr" s="4">
        <is>
          <t>奶茶/咖啡</t>
        </is>
      </c>
      <c r="E2733" s="5"/>
      <c r="F2733" s="6"/>
      <c r="G2733" s="6"/>
      <c r="H2733" s="6">
        <f>IF(AND(F2733="",G2733=""),"",G2733-F2733)</f>
      </c>
      <c r="I2733" s="4"/>
      <c r="J2733" s="5"/>
    </row>
    <row r="2734" ht="21" customHeight="1">
      <c r="A2734" s="3">
        <v>46429</v>
      </c>
      <c r="B2734" t="inlineStr" s="4">
        <is>
          <t>星期四</t>
        </is>
      </c>
      <c r="C2734" t="inlineStr" s="4">
        <is>
          <t>其他</t>
        </is>
      </c>
      <c r="D2734" t="inlineStr" s="4">
        <is>
          <t>其他</t>
        </is>
      </c>
      <c r="E2734" s="5"/>
      <c r="F2734" s="6"/>
      <c r="G2734" s="6"/>
      <c r="H2734" s="6">
        <f>IF(AND(F2734="",G2734=""),"",G2734-F2734)</f>
      </c>
      <c r="I2734" s="4"/>
      <c r="J2734" s="5"/>
    </row>
    <row r="2735" ht="21" customHeight="1">
      <c r="A2735" s="3">
        <v>46429</v>
      </c>
      <c r="B2735" t="inlineStr" s="4">
        <is>
          <t>星期四</t>
        </is>
      </c>
      <c r="C2735" t="inlineStr" s="4">
        <is>
          <t>其他</t>
        </is>
      </c>
      <c r="D2735" t="inlineStr" s="4">
        <is>
          <t>其他</t>
        </is>
      </c>
      <c r="E2735" s="5"/>
      <c r="F2735" s="6"/>
      <c r="G2735" s="6"/>
      <c r="H2735" s="6">
        <f>IF(AND(F2735="",G2735=""),"",G2735-F2735)</f>
      </c>
      <c r="I2735" s="4"/>
      <c r="J2735" s="5"/>
    </row>
    <row r="2736" ht="21" customHeight="1">
      <c r="A2736" s="3">
        <v>46430</v>
      </c>
      <c r="B2736" t="inlineStr" s="4">
        <is>
          <t>星期五</t>
        </is>
      </c>
      <c r="C2736" t="inlineStr" s="4">
        <is>
          <t>餐饮</t>
        </is>
      </c>
      <c r="D2736" t="inlineStr" s="4">
        <is>
          <t>早餐</t>
        </is>
      </c>
      <c r="E2736" s="5"/>
      <c r="F2736" s="6"/>
      <c r="G2736" s="6"/>
      <c r="H2736" s="6">
        <f>IF(AND(F2736="",G2736=""),"",G2736-F2736)</f>
      </c>
      <c r="I2736" s="4"/>
      <c r="J2736" s="5"/>
    </row>
    <row r="2737" ht="21" customHeight="1">
      <c r="A2737" s="3">
        <v>46430</v>
      </c>
      <c r="B2737" t="inlineStr" s="4">
        <is>
          <t>星期五</t>
        </is>
      </c>
      <c r="C2737" t="inlineStr" s="4">
        <is>
          <t>餐饮</t>
        </is>
      </c>
      <c r="D2737" t="inlineStr" s="4">
        <is>
          <t>中餐</t>
        </is>
      </c>
      <c r="E2737" s="5"/>
      <c r="F2737" s="6"/>
      <c r="G2737" s="6"/>
      <c r="H2737" s="6">
        <f>IF(AND(F2737="",G2737=""),"",G2737-F2737)</f>
      </c>
      <c r="I2737" s="4"/>
      <c r="J2737" s="5"/>
    </row>
    <row r="2738" ht="21" customHeight="1">
      <c r="A2738" s="3">
        <v>46430</v>
      </c>
      <c r="B2738" t="inlineStr" s="4">
        <is>
          <t>星期五</t>
        </is>
      </c>
      <c r="C2738" t="inlineStr" s="4">
        <is>
          <t>餐饮</t>
        </is>
      </c>
      <c r="D2738" t="inlineStr" s="4">
        <is>
          <t>晚餐</t>
        </is>
      </c>
      <c r="E2738" s="5"/>
      <c r="F2738" s="6"/>
      <c r="G2738" s="6"/>
      <c r="H2738" s="6">
        <f>IF(AND(F2738="",G2738=""),"",G2738-F2738)</f>
      </c>
      <c r="I2738" s="4"/>
      <c r="J2738" s="5"/>
    </row>
    <row r="2739" ht="21" customHeight="1">
      <c r="A2739" s="3">
        <v>46430</v>
      </c>
      <c r="B2739" t="inlineStr" s="4">
        <is>
          <t>星期五</t>
        </is>
      </c>
      <c r="C2739" t="inlineStr" s="4">
        <is>
          <t>奶茶/咖啡</t>
        </is>
      </c>
      <c r="D2739" t="inlineStr" s="4">
        <is>
          <t>奶茶/咖啡</t>
        </is>
      </c>
      <c r="E2739" s="5"/>
      <c r="F2739" s="6"/>
      <c r="G2739" s="6"/>
      <c r="H2739" s="6">
        <f>IF(AND(F2739="",G2739=""),"",G2739-F2739)</f>
      </c>
      <c r="I2739" s="4"/>
      <c r="J2739" s="5"/>
    </row>
    <row r="2740" ht="21" customHeight="1">
      <c r="A2740" s="3">
        <v>46430</v>
      </c>
      <c r="B2740" t="inlineStr" s="4">
        <is>
          <t>星期五</t>
        </is>
      </c>
      <c r="C2740" t="inlineStr" s="4">
        <is>
          <t>其他</t>
        </is>
      </c>
      <c r="D2740" t="inlineStr" s="4">
        <is>
          <t>其他</t>
        </is>
      </c>
      <c r="E2740" s="5"/>
      <c r="F2740" s="6"/>
      <c r="G2740" s="6"/>
      <c r="H2740" s="6">
        <f>IF(AND(F2740="",G2740=""),"",G2740-F2740)</f>
      </c>
      <c r="I2740" s="4"/>
      <c r="J2740" s="5"/>
    </row>
    <row r="2741" ht="21" customHeight="1">
      <c r="A2741" s="3">
        <v>46430</v>
      </c>
      <c r="B2741" t="inlineStr" s="4">
        <is>
          <t>星期五</t>
        </is>
      </c>
      <c r="C2741" t="inlineStr" s="4">
        <is>
          <t>其他</t>
        </is>
      </c>
      <c r="D2741" t="inlineStr" s="4">
        <is>
          <t>其他</t>
        </is>
      </c>
      <c r="E2741" s="5"/>
      <c r="F2741" s="6"/>
      <c r="G2741" s="6"/>
      <c r="H2741" s="6">
        <f>IF(AND(F2741="",G2741=""),"",G2741-F2741)</f>
      </c>
      <c r="I2741" s="4"/>
      <c r="J2741" s="5"/>
    </row>
    <row r="2742" ht="21" customHeight="1">
      <c r="A2742" s="3">
        <v>46431</v>
      </c>
      <c r="B2742" t="inlineStr" s="4">
        <is>
          <t>星期六</t>
        </is>
      </c>
      <c r="C2742" t="inlineStr" s="4">
        <is>
          <t>餐饮</t>
        </is>
      </c>
      <c r="D2742" t="inlineStr" s="4">
        <is>
          <t>早餐</t>
        </is>
      </c>
      <c r="E2742" s="5"/>
      <c r="F2742" s="6"/>
      <c r="G2742" s="6"/>
      <c r="H2742" s="6">
        <f>IF(AND(F2742="",G2742=""),"",G2742-F2742)</f>
      </c>
      <c r="I2742" s="4"/>
      <c r="J2742" s="5"/>
    </row>
    <row r="2743" ht="21" customHeight="1">
      <c r="A2743" s="3">
        <v>46431</v>
      </c>
      <c r="B2743" t="inlineStr" s="4">
        <is>
          <t>星期六</t>
        </is>
      </c>
      <c r="C2743" t="inlineStr" s="4">
        <is>
          <t>餐饮</t>
        </is>
      </c>
      <c r="D2743" t="inlineStr" s="4">
        <is>
          <t>中餐</t>
        </is>
      </c>
      <c r="E2743" s="5"/>
      <c r="F2743" s="6"/>
      <c r="G2743" s="6"/>
      <c r="H2743" s="6">
        <f>IF(AND(F2743="",G2743=""),"",G2743-F2743)</f>
      </c>
      <c r="I2743" s="4"/>
      <c r="J2743" s="5"/>
    </row>
    <row r="2744" ht="21" customHeight="1">
      <c r="A2744" s="3">
        <v>46431</v>
      </c>
      <c r="B2744" t="inlineStr" s="4">
        <is>
          <t>星期六</t>
        </is>
      </c>
      <c r="C2744" t="inlineStr" s="4">
        <is>
          <t>餐饮</t>
        </is>
      </c>
      <c r="D2744" t="inlineStr" s="4">
        <is>
          <t>晚餐</t>
        </is>
      </c>
      <c r="E2744" s="5"/>
      <c r="F2744" s="6"/>
      <c r="G2744" s="6"/>
      <c r="H2744" s="6">
        <f>IF(AND(F2744="",G2744=""),"",G2744-F2744)</f>
      </c>
      <c r="I2744" s="4"/>
      <c r="J2744" s="5"/>
    </row>
    <row r="2745" ht="21" customHeight="1">
      <c r="A2745" s="3">
        <v>46431</v>
      </c>
      <c r="B2745" t="inlineStr" s="4">
        <is>
          <t>星期六</t>
        </is>
      </c>
      <c r="C2745" t="inlineStr" s="4">
        <is>
          <t>奶茶/咖啡</t>
        </is>
      </c>
      <c r="D2745" t="inlineStr" s="4">
        <is>
          <t>奶茶/咖啡</t>
        </is>
      </c>
      <c r="E2745" s="5"/>
      <c r="F2745" s="6"/>
      <c r="G2745" s="6"/>
      <c r="H2745" s="6">
        <f>IF(AND(F2745="",G2745=""),"",G2745-F2745)</f>
      </c>
      <c r="I2745" s="4"/>
      <c r="J2745" s="5"/>
    </row>
    <row r="2746" ht="21" customHeight="1">
      <c r="A2746" s="3">
        <v>46431</v>
      </c>
      <c r="B2746" t="inlineStr" s="4">
        <is>
          <t>星期六</t>
        </is>
      </c>
      <c r="C2746" t="inlineStr" s="4">
        <is>
          <t>其他</t>
        </is>
      </c>
      <c r="D2746" t="inlineStr" s="4">
        <is>
          <t>其他</t>
        </is>
      </c>
      <c r="E2746" s="5"/>
      <c r="F2746" s="6"/>
      <c r="G2746" s="6"/>
      <c r="H2746" s="6">
        <f>IF(AND(F2746="",G2746=""),"",G2746-F2746)</f>
      </c>
      <c r="I2746" s="4"/>
      <c r="J2746" s="5"/>
    </row>
    <row r="2747" ht="21" customHeight="1">
      <c r="A2747" s="3">
        <v>46431</v>
      </c>
      <c r="B2747" t="inlineStr" s="4">
        <is>
          <t>星期六</t>
        </is>
      </c>
      <c r="C2747" t="inlineStr" s="4">
        <is>
          <t>其他</t>
        </is>
      </c>
      <c r="D2747" t="inlineStr" s="4">
        <is>
          <t>其他</t>
        </is>
      </c>
      <c r="E2747" s="5"/>
      <c r="F2747" s="6"/>
      <c r="G2747" s="6"/>
      <c r="H2747" s="6">
        <f>IF(AND(F2747="",G2747=""),"",G2747-F2747)</f>
      </c>
      <c r="I2747" s="4"/>
      <c r="J2747" s="5"/>
    </row>
    <row r="2748" ht="21" customHeight="1">
      <c r="A2748" s="3">
        <v>46432</v>
      </c>
      <c r="B2748" t="inlineStr" s="4">
        <is>
          <t>星期日</t>
        </is>
      </c>
      <c r="C2748" t="inlineStr" s="4">
        <is>
          <t>餐饮</t>
        </is>
      </c>
      <c r="D2748" t="inlineStr" s="4">
        <is>
          <t>早餐</t>
        </is>
      </c>
      <c r="E2748" s="5"/>
      <c r="F2748" s="6"/>
      <c r="G2748" s="6"/>
      <c r="H2748" s="6">
        <f>IF(AND(F2748="",G2748=""),"",G2748-F2748)</f>
      </c>
      <c r="I2748" s="4"/>
      <c r="J2748" s="5"/>
    </row>
    <row r="2749" ht="21" customHeight="1">
      <c r="A2749" s="3">
        <v>46432</v>
      </c>
      <c r="B2749" t="inlineStr" s="4">
        <is>
          <t>星期日</t>
        </is>
      </c>
      <c r="C2749" t="inlineStr" s="4">
        <is>
          <t>餐饮</t>
        </is>
      </c>
      <c r="D2749" t="inlineStr" s="4">
        <is>
          <t>中餐</t>
        </is>
      </c>
      <c r="E2749" s="5"/>
      <c r="F2749" s="6"/>
      <c r="G2749" s="6"/>
      <c r="H2749" s="6">
        <f>IF(AND(F2749="",G2749=""),"",G2749-F2749)</f>
      </c>
      <c r="I2749" s="4"/>
      <c r="J2749" s="5"/>
    </row>
    <row r="2750" ht="21" customHeight="1">
      <c r="A2750" s="3">
        <v>46432</v>
      </c>
      <c r="B2750" t="inlineStr" s="4">
        <is>
          <t>星期日</t>
        </is>
      </c>
      <c r="C2750" t="inlineStr" s="4">
        <is>
          <t>餐饮</t>
        </is>
      </c>
      <c r="D2750" t="inlineStr" s="4">
        <is>
          <t>晚餐</t>
        </is>
      </c>
      <c r="E2750" s="5"/>
      <c r="F2750" s="6"/>
      <c r="G2750" s="6"/>
      <c r="H2750" s="6">
        <f>IF(AND(F2750="",G2750=""),"",G2750-F2750)</f>
      </c>
      <c r="I2750" s="4"/>
      <c r="J2750" s="5"/>
    </row>
    <row r="2751" ht="21" customHeight="1">
      <c r="A2751" s="3">
        <v>46432</v>
      </c>
      <c r="B2751" t="inlineStr" s="4">
        <is>
          <t>星期日</t>
        </is>
      </c>
      <c r="C2751" t="inlineStr" s="4">
        <is>
          <t>奶茶/咖啡</t>
        </is>
      </c>
      <c r="D2751" t="inlineStr" s="4">
        <is>
          <t>奶茶/咖啡</t>
        </is>
      </c>
      <c r="E2751" s="5"/>
      <c r="F2751" s="6"/>
      <c r="G2751" s="6"/>
      <c r="H2751" s="6">
        <f>IF(AND(F2751="",G2751=""),"",G2751-F2751)</f>
      </c>
      <c r="I2751" s="4"/>
      <c r="J2751" s="5"/>
    </row>
    <row r="2752" ht="21" customHeight="1">
      <c r="A2752" s="3">
        <v>46432</v>
      </c>
      <c r="B2752" t="inlineStr" s="4">
        <is>
          <t>星期日</t>
        </is>
      </c>
      <c r="C2752" t="inlineStr" s="4">
        <is>
          <t>其他</t>
        </is>
      </c>
      <c r="D2752" t="inlineStr" s="4">
        <is>
          <t>其他</t>
        </is>
      </c>
      <c r="E2752" s="5"/>
      <c r="F2752" s="6"/>
      <c r="G2752" s="6"/>
      <c r="H2752" s="6">
        <f>IF(AND(F2752="",G2752=""),"",G2752-F2752)</f>
      </c>
      <c r="I2752" s="4"/>
      <c r="J2752" s="5"/>
    </row>
    <row r="2753" ht="21" customHeight="1">
      <c r="A2753" s="3">
        <v>46432</v>
      </c>
      <c r="B2753" t="inlineStr" s="4">
        <is>
          <t>星期日</t>
        </is>
      </c>
      <c r="C2753" t="inlineStr" s="4">
        <is>
          <t>其他</t>
        </is>
      </c>
      <c r="D2753" t="inlineStr" s="4">
        <is>
          <t>其他</t>
        </is>
      </c>
      <c r="E2753" s="5"/>
      <c r="F2753" s="6"/>
      <c r="G2753" s="6"/>
      <c r="H2753" s="6">
        <f>IF(AND(F2753="",G2753=""),"",G2753-F2753)</f>
      </c>
      <c r="I2753" s="4"/>
      <c r="J2753" s="5"/>
    </row>
    <row r="2754" ht="21" customHeight="1">
      <c r="A2754" s="3">
        <v>46433</v>
      </c>
      <c r="B2754" t="inlineStr" s="4">
        <is>
          <t>星期一</t>
        </is>
      </c>
      <c r="C2754" t="inlineStr" s="4">
        <is>
          <t>餐饮</t>
        </is>
      </c>
      <c r="D2754" t="inlineStr" s="4">
        <is>
          <t>早餐</t>
        </is>
      </c>
      <c r="E2754" s="5"/>
      <c r="F2754" s="6"/>
      <c r="G2754" s="6"/>
      <c r="H2754" s="6">
        <f>IF(AND(F2754="",G2754=""),"",G2754-F2754)</f>
      </c>
      <c r="I2754" s="4"/>
      <c r="J2754" s="5"/>
    </row>
    <row r="2755" ht="21" customHeight="1">
      <c r="A2755" s="3">
        <v>46433</v>
      </c>
      <c r="B2755" t="inlineStr" s="4">
        <is>
          <t>星期一</t>
        </is>
      </c>
      <c r="C2755" t="inlineStr" s="4">
        <is>
          <t>餐饮</t>
        </is>
      </c>
      <c r="D2755" t="inlineStr" s="4">
        <is>
          <t>中餐</t>
        </is>
      </c>
      <c r="E2755" s="5"/>
      <c r="F2755" s="6"/>
      <c r="G2755" s="6"/>
      <c r="H2755" s="6">
        <f>IF(AND(F2755="",G2755=""),"",G2755-F2755)</f>
      </c>
      <c r="I2755" s="4"/>
      <c r="J2755" s="5"/>
    </row>
    <row r="2756" ht="21" customHeight="1">
      <c r="A2756" s="3">
        <v>46433</v>
      </c>
      <c r="B2756" t="inlineStr" s="4">
        <is>
          <t>星期一</t>
        </is>
      </c>
      <c r="C2756" t="inlineStr" s="4">
        <is>
          <t>餐饮</t>
        </is>
      </c>
      <c r="D2756" t="inlineStr" s="4">
        <is>
          <t>晚餐</t>
        </is>
      </c>
      <c r="E2756" s="5"/>
      <c r="F2756" s="6"/>
      <c r="G2756" s="6"/>
      <c r="H2756" s="6">
        <f>IF(AND(F2756="",G2756=""),"",G2756-F2756)</f>
      </c>
      <c r="I2756" s="4"/>
      <c r="J2756" s="5"/>
    </row>
    <row r="2757" ht="21" customHeight="1">
      <c r="A2757" s="3">
        <v>46433</v>
      </c>
      <c r="B2757" t="inlineStr" s="4">
        <is>
          <t>星期一</t>
        </is>
      </c>
      <c r="C2757" t="inlineStr" s="4">
        <is>
          <t>奶茶/咖啡</t>
        </is>
      </c>
      <c r="D2757" t="inlineStr" s="4">
        <is>
          <t>奶茶/咖啡</t>
        </is>
      </c>
      <c r="E2757" s="5"/>
      <c r="F2757" s="6"/>
      <c r="G2757" s="6"/>
      <c r="H2757" s="6">
        <f>IF(AND(F2757="",G2757=""),"",G2757-F2757)</f>
      </c>
      <c r="I2757" s="4"/>
      <c r="J2757" s="5"/>
    </row>
    <row r="2758" ht="21" customHeight="1">
      <c r="A2758" s="3">
        <v>46433</v>
      </c>
      <c r="B2758" t="inlineStr" s="4">
        <is>
          <t>星期一</t>
        </is>
      </c>
      <c r="C2758" t="inlineStr" s="4">
        <is>
          <t>其他</t>
        </is>
      </c>
      <c r="D2758" t="inlineStr" s="4">
        <is>
          <t>其他</t>
        </is>
      </c>
      <c r="E2758" s="5"/>
      <c r="F2758" s="6"/>
      <c r="G2758" s="6"/>
      <c r="H2758" s="6">
        <f>IF(AND(F2758="",G2758=""),"",G2758-F2758)</f>
      </c>
      <c r="I2758" s="4"/>
      <c r="J2758" s="5"/>
    </row>
    <row r="2759" ht="21" customHeight="1">
      <c r="A2759" s="3">
        <v>46433</v>
      </c>
      <c r="B2759" t="inlineStr" s="4">
        <is>
          <t>星期一</t>
        </is>
      </c>
      <c r="C2759" t="inlineStr" s="4">
        <is>
          <t>其他</t>
        </is>
      </c>
      <c r="D2759" t="inlineStr" s="4">
        <is>
          <t>其他</t>
        </is>
      </c>
      <c r="E2759" s="5"/>
      <c r="F2759" s="6"/>
      <c r="G2759" s="6"/>
      <c r="H2759" s="6">
        <f>IF(AND(F2759="",G2759=""),"",G2759-F2759)</f>
      </c>
      <c r="I2759" s="4"/>
      <c r="J2759" s="5"/>
    </row>
    <row r="2760" ht="21" customHeight="1">
      <c r="A2760" s="3">
        <v>46434</v>
      </c>
      <c r="B2760" t="inlineStr" s="4">
        <is>
          <t>星期二</t>
        </is>
      </c>
      <c r="C2760" t="inlineStr" s="4">
        <is>
          <t>餐饮</t>
        </is>
      </c>
      <c r="D2760" t="inlineStr" s="4">
        <is>
          <t>早餐</t>
        </is>
      </c>
      <c r="E2760" s="5"/>
      <c r="F2760" s="6"/>
      <c r="G2760" s="6"/>
      <c r="H2760" s="6">
        <f>IF(AND(F2760="",G2760=""),"",G2760-F2760)</f>
      </c>
      <c r="I2760" s="4"/>
      <c r="J2760" s="5"/>
    </row>
    <row r="2761" ht="21" customHeight="1">
      <c r="A2761" s="3">
        <v>46434</v>
      </c>
      <c r="B2761" t="inlineStr" s="4">
        <is>
          <t>星期二</t>
        </is>
      </c>
      <c r="C2761" t="inlineStr" s="4">
        <is>
          <t>餐饮</t>
        </is>
      </c>
      <c r="D2761" t="inlineStr" s="4">
        <is>
          <t>中餐</t>
        </is>
      </c>
      <c r="E2761" s="5"/>
      <c r="F2761" s="6"/>
      <c r="G2761" s="6"/>
      <c r="H2761" s="6">
        <f>IF(AND(F2761="",G2761=""),"",G2761-F2761)</f>
      </c>
      <c r="I2761" s="4"/>
      <c r="J2761" s="5"/>
    </row>
    <row r="2762" ht="21" customHeight="1">
      <c r="A2762" s="3">
        <v>46434</v>
      </c>
      <c r="B2762" t="inlineStr" s="4">
        <is>
          <t>星期二</t>
        </is>
      </c>
      <c r="C2762" t="inlineStr" s="4">
        <is>
          <t>餐饮</t>
        </is>
      </c>
      <c r="D2762" t="inlineStr" s="4">
        <is>
          <t>晚餐</t>
        </is>
      </c>
      <c r="E2762" s="5"/>
      <c r="F2762" s="6"/>
      <c r="G2762" s="6"/>
      <c r="H2762" s="6">
        <f>IF(AND(F2762="",G2762=""),"",G2762-F2762)</f>
      </c>
      <c r="I2762" s="4"/>
      <c r="J2762" s="5"/>
    </row>
    <row r="2763" ht="21" customHeight="1">
      <c r="A2763" s="3">
        <v>46434</v>
      </c>
      <c r="B2763" t="inlineStr" s="4">
        <is>
          <t>星期二</t>
        </is>
      </c>
      <c r="C2763" t="inlineStr" s="4">
        <is>
          <t>奶茶/咖啡</t>
        </is>
      </c>
      <c r="D2763" t="inlineStr" s="4">
        <is>
          <t>奶茶/咖啡</t>
        </is>
      </c>
      <c r="E2763" s="5"/>
      <c r="F2763" s="6"/>
      <c r="G2763" s="6"/>
      <c r="H2763" s="6">
        <f>IF(AND(F2763="",G2763=""),"",G2763-F2763)</f>
      </c>
      <c r="I2763" s="4"/>
      <c r="J2763" s="5"/>
    </row>
    <row r="2764" ht="21" customHeight="1">
      <c r="A2764" s="3">
        <v>46434</v>
      </c>
      <c r="B2764" t="inlineStr" s="4">
        <is>
          <t>星期二</t>
        </is>
      </c>
      <c r="C2764" t="inlineStr" s="4">
        <is>
          <t>其他</t>
        </is>
      </c>
      <c r="D2764" t="inlineStr" s="4">
        <is>
          <t>其他</t>
        </is>
      </c>
      <c r="E2764" s="5"/>
      <c r="F2764" s="6"/>
      <c r="G2764" s="6"/>
      <c r="H2764" s="6">
        <f>IF(AND(F2764="",G2764=""),"",G2764-F2764)</f>
      </c>
      <c r="I2764" s="4"/>
      <c r="J2764" s="5"/>
    </row>
    <row r="2765" ht="21" customHeight="1">
      <c r="A2765" s="3">
        <v>46434</v>
      </c>
      <c r="B2765" t="inlineStr" s="4">
        <is>
          <t>星期二</t>
        </is>
      </c>
      <c r="C2765" t="inlineStr" s="4">
        <is>
          <t>其他</t>
        </is>
      </c>
      <c r="D2765" t="inlineStr" s="4">
        <is>
          <t>其他</t>
        </is>
      </c>
      <c r="E2765" s="5"/>
      <c r="F2765" s="6"/>
      <c r="G2765" s="6"/>
      <c r="H2765" s="6">
        <f>IF(AND(F2765="",G2765=""),"",G2765-F2765)</f>
      </c>
      <c r="I2765" s="4"/>
      <c r="J2765" s="5"/>
    </row>
    <row r="2766" ht="21" customHeight="1">
      <c r="A2766" s="3">
        <v>46435</v>
      </c>
      <c r="B2766" t="inlineStr" s="4">
        <is>
          <t>星期三</t>
        </is>
      </c>
      <c r="C2766" t="inlineStr" s="4">
        <is>
          <t>餐饮</t>
        </is>
      </c>
      <c r="D2766" t="inlineStr" s="4">
        <is>
          <t>早餐</t>
        </is>
      </c>
      <c r="E2766" s="5"/>
      <c r="F2766" s="6"/>
      <c r="G2766" s="6"/>
      <c r="H2766" s="6">
        <f>IF(AND(F2766="",G2766=""),"",G2766-F2766)</f>
      </c>
      <c r="I2766" s="4"/>
      <c r="J2766" s="5"/>
    </row>
    <row r="2767" ht="21" customHeight="1">
      <c r="A2767" s="3">
        <v>46435</v>
      </c>
      <c r="B2767" t="inlineStr" s="4">
        <is>
          <t>星期三</t>
        </is>
      </c>
      <c r="C2767" t="inlineStr" s="4">
        <is>
          <t>餐饮</t>
        </is>
      </c>
      <c r="D2767" t="inlineStr" s="4">
        <is>
          <t>中餐</t>
        </is>
      </c>
      <c r="E2767" s="5"/>
      <c r="F2767" s="6"/>
      <c r="G2767" s="6"/>
      <c r="H2767" s="6">
        <f>IF(AND(F2767="",G2767=""),"",G2767-F2767)</f>
      </c>
      <c r="I2767" s="4"/>
      <c r="J2767" s="5"/>
    </row>
    <row r="2768" ht="21" customHeight="1">
      <c r="A2768" s="3">
        <v>46435</v>
      </c>
      <c r="B2768" t="inlineStr" s="4">
        <is>
          <t>星期三</t>
        </is>
      </c>
      <c r="C2768" t="inlineStr" s="4">
        <is>
          <t>餐饮</t>
        </is>
      </c>
      <c r="D2768" t="inlineStr" s="4">
        <is>
          <t>晚餐</t>
        </is>
      </c>
      <c r="E2768" s="5"/>
      <c r="F2768" s="6"/>
      <c r="G2768" s="6"/>
      <c r="H2768" s="6">
        <f>IF(AND(F2768="",G2768=""),"",G2768-F2768)</f>
      </c>
      <c r="I2768" s="4"/>
      <c r="J2768" s="5"/>
    </row>
    <row r="2769" ht="21" customHeight="1">
      <c r="A2769" s="3">
        <v>46435</v>
      </c>
      <c r="B2769" t="inlineStr" s="4">
        <is>
          <t>星期三</t>
        </is>
      </c>
      <c r="C2769" t="inlineStr" s="4">
        <is>
          <t>奶茶/咖啡</t>
        </is>
      </c>
      <c r="D2769" t="inlineStr" s="4">
        <is>
          <t>奶茶/咖啡</t>
        </is>
      </c>
      <c r="E2769" s="5"/>
      <c r="F2769" s="6"/>
      <c r="G2769" s="6"/>
      <c r="H2769" s="6">
        <f>IF(AND(F2769="",G2769=""),"",G2769-F2769)</f>
      </c>
      <c r="I2769" s="4"/>
      <c r="J2769" s="5"/>
    </row>
    <row r="2770" ht="21" customHeight="1">
      <c r="A2770" s="3">
        <v>46435</v>
      </c>
      <c r="B2770" t="inlineStr" s="4">
        <is>
          <t>星期三</t>
        </is>
      </c>
      <c r="C2770" t="inlineStr" s="4">
        <is>
          <t>其他</t>
        </is>
      </c>
      <c r="D2770" t="inlineStr" s="4">
        <is>
          <t>其他</t>
        </is>
      </c>
      <c r="E2770" s="5"/>
      <c r="F2770" s="6"/>
      <c r="G2770" s="6"/>
      <c r="H2770" s="6">
        <f>IF(AND(F2770="",G2770=""),"",G2770-F2770)</f>
      </c>
      <c r="I2770" s="4"/>
      <c r="J2770" s="5"/>
    </row>
    <row r="2771" ht="21" customHeight="1">
      <c r="A2771" s="3">
        <v>46435</v>
      </c>
      <c r="B2771" t="inlineStr" s="4">
        <is>
          <t>星期三</t>
        </is>
      </c>
      <c r="C2771" t="inlineStr" s="4">
        <is>
          <t>其他</t>
        </is>
      </c>
      <c r="D2771" t="inlineStr" s="4">
        <is>
          <t>其他</t>
        </is>
      </c>
      <c r="E2771" s="5"/>
      <c r="F2771" s="6"/>
      <c r="G2771" s="6"/>
      <c r="H2771" s="6">
        <f>IF(AND(F2771="",G2771=""),"",G2771-F2771)</f>
      </c>
      <c r="I2771" s="4"/>
      <c r="J2771" s="5"/>
    </row>
    <row r="2772" ht="23" customHeight="1">
      <c r="A2772" t="inlineStr" s="7">
        <is>
          <t>本周小计</t>
        </is>
      </c>
      <c r="B2772" s="7"/>
      <c r="C2772" s="7"/>
      <c r="D2772" s="7"/>
      <c r="E2772" s="7"/>
      <c r="F2772" s="8">
        <f>SUMIFS($F:$F,$A:$A,"&gt;="&amp;DATE(2027,2,11),$A:$A,"&lt;="&amp;DATE(2027,2,17))</f>
      </c>
      <c r="G2772" s="8">
        <f>SUMIFS($G:$G,$A:$A,"&gt;="&amp;DATE(2027,2,11),$A:$A,"&lt;="&amp;DATE(2027,2,17))</f>
      </c>
      <c r="H2772" s="8">
        <f>G2772-F2772</f>
      </c>
      <c r="I2772" s="7"/>
      <c r="J2772" s="7"/>
    </row>
    <row r="2773" ht="18" customHeight="1">
      <c r="A2773" s="9"/>
      <c r="B2773" s="9"/>
      <c r="C2773" s="9"/>
      <c r="D2773" s="9"/>
      <c r="E2773" s="9"/>
      <c r="F2773" s="9"/>
      <c r="G2773" s="9"/>
      <c r="H2773" s="9"/>
      <c r="I2773" s="9"/>
      <c r="J2773" s="9"/>
    </row>
    <row r="2774" ht="18" customHeight="1">
      <c r="A2774" s="9"/>
      <c r="B2774" s="9"/>
      <c r="C2774" s="9"/>
      <c r="D2774" s="9"/>
      <c r="E2774" s="9"/>
      <c r="F2774" s="9"/>
      <c r="G2774" s="9"/>
      <c r="H2774" s="9"/>
      <c r="I2774" s="9"/>
      <c r="J2774" s="9"/>
    </row>
    <row r="2775" ht="26" customHeight="1">
      <c r="A2775" t="inlineStr" s="2">
        <is>
          <t>2027年2月｜第三周（2月18日 - 2月24日）</t>
        </is>
      </c>
      <c r="B2775" s="2"/>
      <c r="C2775" s="2"/>
      <c r="D2775" s="2"/>
      <c r="E2775" s="2"/>
      <c r="F2775" s="2"/>
      <c r="G2775" s="2"/>
      <c r="H2775" s="2"/>
      <c r="I2775" s="2"/>
      <c r="J2775" s="2"/>
    </row>
    <row r="2776" ht="22" customHeight="1">
      <c r="A2776" t="inlineStr" s="1">
        <is>
          <t>日期</t>
        </is>
      </c>
      <c r="B2776" t="inlineStr" s="1">
        <is>
          <t>星期</t>
        </is>
      </c>
      <c r="C2776" t="inlineStr" s="1">
        <is>
          <t>分类</t>
        </is>
      </c>
      <c r="D2776" t="inlineStr" s="1">
        <is>
          <t>事项</t>
        </is>
      </c>
      <c r="E2776" t="inlineStr" s="1">
        <is>
          <t>详情</t>
        </is>
      </c>
      <c r="F2776" t="inlineStr" s="1">
        <is>
          <t>支出金额</t>
        </is>
      </c>
      <c r="G2776" t="inlineStr" s="1">
        <is>
          <t>收入金额</t>
        </is>
      </c>
      <c r="H2776" t="inlineStr" s="1">
        <is>
          <t>当笔净额</t>
        </is>
      </c>
      <c r="I2776" t="inlineStr" s="1">
        <is>
          <t>支付方式</t>
        </is>
      </c>
      <c r="J2776" t="inlineStr" s="1">
        <is>
          <t>备注</t>
        </is>
      </c>
    </row>
    <row r="2777" ht="21" customHeight="1">
      <c r="A2777" s="3">
        <v>46436</v>
      </c>
      <c r="B2777" t="inlineStr" s="4">
        <is>
          <t>星期四</t>
        </is>
      </c>
      <c r="C2777" t="inlineStr" s="4">
        <is>
          <t>餐饮</t>
        </is>
      </c>
      <c r="D2777" t="inlineStr" s="4">
        <is>
          <t>早餐</t>
        </is>
      </c>
      <c r="E2777" s="5"/>
      <c r="F2777" s="6"/>
      <c r="G2777" s="6"/>
      <c r="H2777" s="6">
        <f>IF(AND(F2777="",G2777=""),"",G2777-F2777)</f>
      </c>
      <c r="I2777" s="4"/>
      <c r="J2777" s="5"/>
    </row>
    <row r="2778" ht="21" customHeight="1">
      <c r="A2778" s="3">
        <v>46436</v>
      </c>
      <c r="B2778" t="inlineStr" s="4">
        <is>
          <t>星期四</t>
        </is>
      </c>
      <c r="C2778" t="inlineStr" s="4">
        <is>
          <t>餐饮</t>
        </is>
      </c>
      <c r="D2778" t="inlineStr" s="4">
        <is>
          <t>中餐</t>
        </is>
      </c>
      <c r="E2778" s="5"/>
      <c r="F2778" s="6"/>
      <c r="G2778" s="6"/>
      <c r="H2778" s="6">
        <f>IF(AND(F2778="",G2778=""),"",G2778-F2778)</f>
      </c>
      <c r="I2778" s="4"/>
      <c r="J2778" s="5"/>
    </row>
    <row r="2779" ht="21" customHeight="1">
      <c r="A2779" s="3">
        <v>46436</v>
      </c>
      <c r="B2779" t="inlineStr" s="4">
        <is>
          <t>星期四</t>
        </is>
      </c>
      <c r="C2779" t="inlineStr" s="4">
        <is>
          <t>餐饮</t>
        </is>
      </c>
      <c r="D2779" t="inlineStr" s="4">
        <is>
          <t>晚餐</t>
        </is>
      </c>
      <c r="E2779" s="5"/>
      <c r="F2779" s="6"/>
      <c r="G2779" s="6"/>
      <c r="H2779" s="6">
        <f>IF(AND(F2779="",G2779=""),"",G2779-F2779)</f>
      </c>
      <c r="I2779" s="4"/>
      <c r="J2779" s="5"/>
    </row>
    <row r="2780" ht="21" customHeight="1">
      <c r="A2780" s="3">
        <v>46436</v>
      </c>
      <c r="B2780" t="inlineStr" s="4">
        <is>
          <t>星期四</t>
        </is>
      </c>
      <c r="C2780" t="inlineStr" s="4">
        <is>
          <t>奶茶/咖啡</t>
        </is>
      </c>
      <c r="D2780" t="inlineStr" s="4">
        <is>
          <t>奶茶/咖啡</t>
        </is>
      </c>
      <c r="E2780" s="5"/>
      <c r="F2780" s="6"/>
      <c r="G2780" s="6"/>
      <c r="H2780" s="6">
        <f>IF(AND(F2780="",G2780=""),"",G2780-F2780)</f>
      </c>
      <c r="I2780" s="4"/>
      <c r="J2780" s="5"/>
    </row>
    <row r="2781" ht="21" customHeight="1">
      <c r="A2781" s="3">
        <v>46436</v>
      </c>
      <c r="B2781" t="inlineStr" s="4">
        <is>
          <t>星期四</t>
        </is>
      </c>
      <c r="C2781" t="inlineStr" s="4">
        <is>
          <t>其他</t>
        </is>
      </c>
      <c r="D2781" t="inlineStr" s="4">
        <is>
          <t>其他</t>
        </is>
      </c>
      <c r="E2781" s="5"/>
      <c r="F2781" s="6"/>
      <c r="G2781" s="6"/>
      <c r="H2781" s="6">
        <f>IF(AND(F2781="",G2781=""),"",G2781-F2781)</f>
      </c>
      <c r="I2781" s="4"/>
      <c r="J2781" s="5"/>
    </row>
    <row r="2782" ht="21" customHeight="1">
      <c r="A2782" s="3">
        <v>46436</v>
      </c>
      <c r="B2782" t="inlineStr" s="4">
        <is>
          <t>星期四</t>
        </is>
      </c>
      <c r="C2782" t="inlineStr" s="4">
        <is>
          <t>其他</t>
        </is>
      </c>
      <c r="D2782" t="inlineStr" s="4">
        <is>
          <t>其他</t>
        </is>
      </c>
      <c r="E2782" s="5"/>
      <c r="F2782" s="6"/>
      <c r="G2782" s="6"/>
      <c r="H2782" s="6">
        <f>IF(AND(F2782="",G2782=""),"",G2782-F2782)</f>
      </c>
      <c r="I2782" s="4"/>
      <c r="J2782" s="5"/>
    </row>
    <row r="2783" ht="21" customHeight="1">
      <c r="A2783" s="3">
        <v>46437</v>
      </c>
      <c r="B2783" t="inlineStr" s="4">
        <is>
          <t>星期五</t>
        </is>
      </c>
      <c r="C2783" t="inlineStr" s="4">
        <is>
          <t>餐饮</t>
        </is>
      </c>
      <c r="D2783" t="inlineStr" s="4">
        <is>
          <t>早餐</t>
        </is>
      </c>
      <c r="E2783" s="5"/>
      <c r="F2783" s="6"/>
      <c r="G2783" s="6"/>
      <c r="H2783" s="6">
        <f>IF(AND(F2783="",G2783=""),"",G2783-F2783)</f>
      </c>
      <c r="I2783" s="4"/>
      <c r="J2783" s="5"/>
    </row>
    <row r="2784" ht="21" customHeight="1">
      <c r="A2784" s="3">
        <v>46437</v>
      </c>
      <c r="B2784" t="inlineStr" s="4">
        <is>
          <t>星期五</t>
        </is>
      </c>
      <c r="C2784" t="inlineStr" s="4">
        <is>
          <t>餐饮</t>
        </is>
      </c>
      <c r="D2784" t="inlineStr" s="4">
        <is>
          <t>中餐</t>
        </is>
      </c>
      <c r="E2784" s="5"/>
      <c r="F2784" s="6"/>
      <c r="G2784" s="6"/>
      <c r="H2784" s="6">
        <f>IF(AND(F2784="",G2784=""),"",G2784-F2784)</f>
      </c>
      <c r="I2784" s="4"/>
      <c r="J2784" s="5"/>
    </row>
    <row r="2785" ht="21" customHeight="1">
      <c r="A2785" s="3">
        <v>46437</v>
      </c>
      <c r="B2785" t="inlineStr" s="4">
        <is>
          <t>星期五</t>
        </is>
      </c>
      <c r="C2785" t="inlineStr" s="4">
        <is>
          <t>餐饮</t>
        </is>
      </c>
      <c r="D2785" t="inlineStr" s="4">
        <is>
          <t>晚餐</t>
        </is>
      </c>
      <c r="E2785" s="5"/>
      <c r="F2785" s="6"/>
      <c r="G2785" s="6"/>
      <c r="H2785" s="6">
        <f>IF(AND(F2785="",G2785=""),"",G2785-F2785)</f>
      </c>
      <c r="I2785" s="4"/>
      <c r="J2785" s="5"/>
    </row>
    <row r="2786" ht="21" customHeight="1">
      <c r="A2786" s="3">
        <v>46437</v>
      </c>
      <c r="B2786" t="inlineStr" s="4">
        <is>
          <t>星期五</t>
        </is>
      </c>
      <c r="C2786" t="inlineStr" s="4">
        <is>
          <t>奶茶/咖啡</t>
        </is>
      </c>
      <c r="D2786" t="inlineStr" s="4">
        <is>
          <t>奶茶/咖啡</t>
        </is>
      </c>
      <c r="E2786" s="5"/>
      <c r="F2786" s="6"/>
      <c r="G2786" s="6"/>
      <c r="H2786" s="6">
        <f>IF(AND(F2786="",G2786=""),"",G2786-F2786)</f>
      </c>
      <c r="I2786" s="4"/>
      <c r="J2786" s="5"/>
    </row>
    <row r="2787" ht="21" customHeight="1">
      <c r="A2787" s="3">
        <v>46437</v>
      </c>
      <c r="B2787" t="inlineStr" s="4">
        <is>
          <t>星期五</t>
        </is>
      </c>
      <c r="C2787" t="inlineStr" s="4">
        <is>
          <t>其他</t>
        </is>
      </c>
      <c r="D2787" t="inlineStr" s="4">
        <is>
          <t>其他</t>
        </is>
      </c>
      <c r="E2787" s="5"/>
      <c r="F2787" s="6"/>
      <c r="G2787" s="6"/>
      <c r="H2787" s="6">
        <f>IF(AND(F2787="",G2787=""),"",G2787-F2787)</f>
      </c>
      <c r="I2787" s="4"/>
      <c r="J2787" s="5"/>
    </row>
    <row r="2788" ht="21" customHeight="1">
      <c r="A2788" s="3">
        <v>46437</v>
      </c>
      <c r="B2788" t="inlineStr" s="4">
        <is>
          <t>星期五</t>
        </is>
      </c>
      <c r="C2788" t="inlineStr" s="4">
        <is>
          <t>其他</t>
        </is>
      </c>
      <c r="D2788" t="inlineStr" s="4">
        <is>
          <t>其他</t>
        </is>
      </c>
      <c r="E2788" s="5"/>
      <c r="F2788" s="6"/>
      <c r="G2788" s="6"/>
      <c r="H2788" s="6">
        <f>IF(AND(F2788="",G2788=""),"",G2788-F2788)</f>
      </c>
      <c r="I2788" s="4"/>
      <c r="J2788" s="5"/>
    </row>
    <row r="2789" ht="21" customHeight="1">
      <c r="A2789" s="3">
        <v>46438</v>
      </c>
      <c r="B2789" t="inlineStr" s="4">
        <is>
          <t>星期六</t>
        </is>
      </c>
      <c r="C2789" t="inlineStr" s="4">
        <is>
          <t>餐饮</t>
        </is>
      </c>
      <c r="D2789" t="inlineStr" s="4">
        <is>
          <t>早餐</t>
        </is>
      </c>
      <c r="E2789" s="5"/>
      <c r="F2789" s="6"/>
      <c r="G2789" s="6"/>
      <c r="H2789" s="6">
        <f>IF(AND(F2789="",G2789=""),"",G2789-F2789)</f>
      </c>
      <c r="I2789" s="4"/>
      <c r="J2789" s="5"/>
    </row>
    <row r="2790" ht="21" customHeight="1">
      <c r="A2790" s="3">
        <v>46438</v>
      </c>
      <c r="B2790" t="inlineStr" s="4">
        <is>
          <t>星期六</t>
        </is>
      </c>
      <c r="C2790" t="inlineStr" s="4">
        <is>
          <t>餐饮</t>
        </is>
      </c>
      <c r="D2790" t="inlineStr" s="4">
        <is>
          <t>中餐</t>
        </is>
      </c>
      <c r="E2790" s="5"/>
      <c r="F2790" s="6"/>
      <c r="G2790" s="6"/>
      <c r="H2790" s="6">
        <f>IF(AND(F2790="",G2790=""),"",G2790-F2790)</f>
      </c>
      <c r="I2790" s="4"/>
      <c r="J2790" s="5"/>
    </row>
    <row r="2791" ht="21" customHeight="1">
      <c r="A2791" s="3">
        <v>46438</v>
      </c>
      <c r="B2791" t="inlineStr" s="4">
        <is>
          <t>星期六</t>
        </is>
      </c>
      <c r="C2791" t="inlineStr" s="4">
        <is>
          <t>餐饮</t>
        </is>
      </c>
      <c r="D2791" t="inlineStr" s="4">
        <is>
          <t>晚餐</t>
        </is>
      </c>
      <c r="E2791" s="5"/>
      <c r="F2791" s="6"/>
      <c r="G2791" s="6"/>
      <c r="H2791" s="6">
        <f>IF(AND(F2791="",G2791=""),"",G2791-F2791)</f>
      </c>
      <c r="I2791" s="4"/>
      <c r="J2791" s="5"/>
    </row>
    <row r="2792" ht="21" customHeight="1">
      <c r="A2792" s="3">
        <v>46438</v>
      </c>
      <c r="B2792" t="inlineStr" s="4">
        <is>
          <t>星期六</t>
        </is>
      </c>
      <c r="C2792" t="inlineStr" s="4">
        <is>
          <t>奶茶/咖啡</t>
        </is>
      </c>
      <c r="D2792" t="inlineStr" s="4">
        <is>
          <t>奶茶/咖啡</t>
        </is>
      </c>
      <c r="E2792" s="5"/>
      <c r="F2792" s="6"/>
      <c r="G2792" s="6"/>
      <c r="H2792" s="6">
        <f>IF(AND(F2792="",G2792=""),"",G2792-F2792)</f>
      </c>
      <c r="I2792" s="4"/>
      <c r="J2792" s="5"/>
    </row>
    <row r="2793" ht="21" customHeight="1">
      <c r="A2793" s="3">
        <v>46438</v>
      </c>
      <c r="B2793" t="inlineStr" s="4">
        <is>
          <t>星期六</t>
        </is>
      </c>
      <c r="C2793" t="inlineStr" s="4">
        <is>
          <t>其他</t>
        </is>
      </c>
      <c r="D2793" t="inlineStr" s="4">
        <is>
          <t>其他</t>
        </is>
      </c>
      <c r="E2793" s="5"/>
      <c r="F2793" s="6"/>
      <c r="G2793" s="6"/>
      <c r="H2793" s="6">
        <f>IF(AND(F2793="",G2793=""),"",G2793-F2793)</f>
      </c>
      <c r="I2793" s="4"/>
      <c r="J2793" s="5"/>
    </row>
    <row r="2794" ht="21" customHeight="1">
      <c r="A2794" s="3">
        <v>46438</v>
      </c>
      <c r="B2794" t="inlineStr" s="4">
        <is>
          <t>星期六</t>
        </is>
      </c>
      <c r="C2794" t="inlineStr" s="4">
        <is>
          <t>其他</t>
        </is>
      </c>
      <c r="D2794" t="inlineStr" s="4">
        <is>
          <t>其他</t>
        </is>
      </c>
      <c r="E2794" s="5"/>
      <c r="F2794" s="6"/>
      <c r="G2794" s="6"/>
      <c r="H2794" s="6">
        <f>IF(AND(F2794="",G2794=""),"",G2794-F2794)</f>
      </c>
      <c r="I2794" s="4"/>
      <c r="J2794" s="5"/>
    </row>
    <row r="2795" ht="21" customHeight="1">
      <c r="A2795" s="3">
        <v>46439</v>
      </c>
      <c r="B2795" t="inlineStr" s="4">
        <is>
          <t>星期日</t>
        </is>
      </c>
      <c r="C2795" t="inlineStr" s="4">
        <is>
          <t>餐饮</t>
        </is>
      </c>
      <c r="D2795" t="inlineStr" s="4">
        <is>
          <t>早餐</t>
        </is>
      </c>
      <c r="E2795" s="5"/>
      <c r="F2795" s="6"/>
      <c r="G2795" s="6"/>
      <c r="H2795" s="6">
        <f>IF(AND(F2795="",G2795=""),"",G2795-F2795)</f>
      </c>
      <c r="I2795" s="4"/>
      <c r="J2795" s="5"/>
    </row>
    <row r="2796" ht="21" customHeight="1">
      <c r="A2796" s="3">
        <v>46439</v>
      </c>
      <c r="B2796" t="inlineStr" s="4">
        <is>
          <t>星期日</t>
        </is>
      </c>
      <c r="C2796" t="inlineStr" s="4">
        <is>
          <t>餐饮</t>
        </is>
      </c>
      <c r="D2796" t="inlineStr" s="4">
        <is>
          <t>中餐</t>
        </is>
      </c>
      <c r="E2796" s="5"/>
      <c r="F2796" s="6"/>
      <c r="G2796" s="6"/>
      <c r="H2796" s="6">
        <f>IF(AND(F2796="",G2796=""),"",G2796-F2796)</f>
      </c>
      <c r="I2796" s="4"/>
      <c r="J2796" s="5"/>
    </row>
    <row r="2797" ht="21" customHeight="1">
      <c r="A2797" s="3">
        <v>46439</v>
      </c>
      <c r="B2797" t="inlineStr" s="4">
        <is>
          <t>星期日</t>
        </is>
      </c>
      <c r="C2797" t="inlineStr" s="4">
        <is>
          <t>餐饮</t>
        </is>
      </c>
      <c r="D2797" t="inlineStr" s="4">
        <is>
          <t>晚餐</t>
        </is>
      </c>
      <c r="E2797" s="5"/>
      <c r="F2797" s="6"/>
      <c r="G2797" s="6"/>
      <c r="H2797" s="6">
        <f>IF(AND(F2797="",G2797=""),"",G2797-F2797)</f>
      </c>
      <c r="I2797" s="4"/>
      <c r="J2797" s="5"/>
    </row>
    <row r="2798" ht="21" customHeight="1">
      <c r="A2798" s="3">
        <v>46439</v>
      </c>
      <c r="B2798" t="inlineStr" s="4">
        <is>
          <t>星期日</t>
        </is>
      </c>
      <c r="C2798" t="inlineStr" s="4">
        <is>
          <t>奶茶/咖啡</t>
        </is>
      </c>
      <c r="D2798" t="inlineStr" s="4">
        <is>
          <t>奶茶/咖啡</t>
        </is>
      </c>
      <c r="E2798" s="5"/>
      <c r="F2798" s="6"/>
      <c r="G2798" s="6"/>
      <c r="H2798" s="6">
        <f>IF(AND(F2798="",G2798=""),"",G2798-F2798)</f>
      </c>
      <c r="I2798" s="4"/>
      <c r="J2798" s="5"/>
    </row>
    <row r="2799" ht="21" customHeight="1">
      <c r="A2799" s="3">
        <v>46439</v>
      </c>
      <c r="B2799" t="inlineStr" s="4">
        <is>
          <t>星期日</t>
        </is>
      </c>
      <c r="C2799" t="inlineStr" s="4">
        <is>
          <t>其他</t>
        </is>
      </c>
      <c r="D2799" t="inlineStr" s="4">
        <is>
          <t>其他</t>
        </is>
      </c>
      <c r="E2799" s="5"/>
      <c r="F2799" s="6"/>
      <c r="G2799" s="6"/>
      <c r="H2799" s="6">
        <f>IF(AND(F2799="",G2799=""),"",G2799-F2799)</f>
      </c>
      <c r="I2799" s="4"/>
      <c r="J2799" s="5"/>
    </row>
    <row r="2800" ht="21" customHeight="1">
      <c r="A2800" s="3">
        <v>46439</v>
      </c>
      <c r="B2800" t="inlineStr" s="4">
        <is>
          <t>星期日</t>
        </is>
      </c>
      <c r="C2800" t="inlineStr" s="4">
        <is>
          <t>其他</t>
        </is>
      </c>
      <c r="D2800" t="inlineStr" s="4">
        <is>
          <t>其他</t>
        </is>
      </c>
      <c r="E2800" s="5"/>
      <c r="F2800" s="6"/>
      <c r="G2800" s="6"/>
      <c r="H2800" s="6">
        <f>IF(AND(F2800="",G2800=""),"",G2800-F2800)</f>
      </c>
      <c r="I2800" s="4"/>
      <c r="J2800" s="5"/>
    </row>
    <row r="2801" ht="21" customHeight="1">
      <c r="A2801" s="3">
        <v>46440</v>
      </c>
      <c r="B2801" t="inlineStr" s="4">
        <is>
          <t>星期一</t>
        </is>
      </c>
      <c r="C2801" t="inlineStr" s="4">
        <is>
          <t>餐饮</t>
        </is>
      </c>
      <c r="D2801" t="inlineStr" s="4">
        <is>
          <t>早餐</t>
        </is>
      </c>
      <c r="E2801" s="5"/>
      <c r="F2801" s="6"/>
      <c r="G2801" s="6"/>
      <c r="H2801" s="6">
        <f>IF(AND(F2801="",G2801=""),"",G2801-F2801)</f>
      </c>
      <c r="I2801" s="4"/>
      <c r="J2801" s="5"/>
    </row>
    <row r="2802" ht="21" customHeight="1">
      <c r="A2802" s="3">
        <v>46440</v>
      </c>
      <c r="B2802" t="inlineStr" s="4">
        <is>
          <t>星期一</t>
        </is>
      </c>
      <c r="C2802" t="inlineStr" s="4">
        <is>
          <t>餐饮</t>
        </is>
      </c>
      <c r="D2802" t="inlineStr" s="4">
        <is>
          <t>中餐</t>
        </is>
      </c>
      <c r="E2802" s="5"/>
      <c r="F2802" s="6"/>
      <c r="G2802" s="6"/>
      <c r="H2802" s="6">
        <f>IF(AND(F2802="",G2802=""),"",G2802-F2802)</f>
      </c>
      <c r="I2802" s="4"/>
      <c r="J2802" s="5"/>
    </row>
    <row r="2803" ht="21" customHeight="1">
      <c r="A2803" s="3">
        <v>46440</v>
      </c>
      <c r="B2803" t="inlineStr" s="4">
        <is>
          <t>星期一</t>
        </is>
      </c>
      <c r="C2803" t="inlineStr" s="4">
        <is>
          <t>餐饮</t>
        </is>
      </c>
      <c r="D2803" t="inlineStr" s="4">
        <is>
          <t>晚餐</t>
        </is>
      </c>
      <c r="E2803" s="5"/>
      <c r="F2803" s="6"/>
      <c r="G2803" s="6"/>
      <c r="H2803" s="6">
        <f>IF(AND(F2803="",G2803=""),"",G2803-F2803)</f>
      </c>
      <c r="I2803" s="4"/>
      <c r="J2803" s="5"/>
    </row>
    <row r="2804" ht="21" customHeight="1">
      <c r="A2804" s="3">
        <v>46440</v>
      </c>
      <c r="B2804" t="inlineStr" s="4">
        <is>
          <t>星期一</t>
        </is>
      </c>
      <c r="C2804" t="inlineStr" s="4">
        <is>
          <t>奶茶/咖啡</t>
        </is>
      </c>
      <c r="D2804" t="inlineStr" s="4">
        <is>
          <t>奶茶/咖啡</t>
        </is>
      </c>
      <c r="E2804" s="5"/>
      <c r="F2804" s="6"/>
      <c r="G2804" s="6"/>
      <c r="H2804" s="6">
        <f>IF(AND(F2804="",G2804=""),"",G2804-F2804)</f>
      </c>
      <c r="I2804" s="4"/>
      <c r="J2804" s="5"/>
    </row>
    <row r="2805" ht="21" customHeight="1">
      <c r="A2805" s="3">
        <v>46440</v>
      </c>
      <c r="B2805" t="inlineStr" s="4">
        <is>
          <t>星期一</t>
        </is>
      </c>
      <c r="C2805" t="inlineStr" s="4">
        <is>
          <t>其他</t>
        </is>
      </c>
      <c r="D2805" t="inlineStr" s="4">
        <is>
          <t>其他</t>
        </is>
      </c>
      <c r="E2805" s="5"/>
      <c r="F2805" s="6"/>
      <c r="G2805" s="6"/>
      <c r="H2805" s="6">
        <f>IF(AND(F2805="",G2805=""),"",G2805-F2805)</f>
      </c>
      <c r="I2805" s="4"/>
      <c r="J2805" s="5"/>
    </row>
    <row r="2806" ht="21" customHeight="1">
      <c r="A2806" s="3">
        <v>46440</v>
      </c>
      <c r="B2806" t="inlineStr" s="4">
        <is>
          <t>星期一</t>
        </is>
      </c>
      <c r="C2806" t="inlineStr" s="4">
        <is>
          <t>其他</t>
        </is>
      </c>
      <c r="D2806" t="inlineStr" s="4">
        <is>
          <t>其他</t>
        </is>
      </c>
      <c r="E2806" s="5"/>
      <c r="F2806" s="6"/>
      <c r="G2806" s="6"/>
      <c r="H2806" s="6">
        <f>IF(AND(F2806="",G2806=""),"",G2806-F2806)</f>
      </c>
      <c r="I2806" s="4"/>
      <c r="J2806" s="5"/>
    </row>
    <row r="2807" ht="21" customHeight="1">
      <c r="A2807" s="3">
        <v>46441</v>
      </c>
      <c r="B2807" t="inlineStr" s="4">
        <is>
          <t>星期二</t>
        </is>
      </c>
      <c r="C2807" t="inlineStr" s="4">
        <is>
          <t>餐饮</t>
        </is>
      </c>
      <c r="D2807" t="inlineStr" s="4">
        <is>
          <t>早餐</t>
        </is>
      </c>
      <c r="E2807" s="5"/>
      <c r="F2807" s="6"/>
      <c r="G2807" s="6"/>
      <c r="H2807" s="6">
        <f>IF(AND(F2807="",G2807=""),"",G2807-F2807)</f>
      </c>
      <c r="I2807" s="4"/>
      <c r="J2807" s="5"/>
    </row>
    <row r="2808" ht="21" customHeight="1">
      <c r="A2808" s="3">
        <v>46441</v>
      </c>
      <c r="B2808" t="inlineStr" s="4">
        <is>
          <t>星期二</t>
        </is>
      </c>
      <c r="C2808" t="inlineStr" s="4">
        <is>
          <t>餐饮</t>
        </is>
      </c>
      <c r="D2808" t="inlineStr" s="4">
        <is>
          <t>中餐</t>
        </is>
      </c>
      <c r="E2808" s="5"/>
      <c r="F2808" s="6"/>
      <c r="G2808" s="6"/>
      <c r="H2808" s="6">
        <f>IF(AND(F2808="",G2808=""),"",G2808-F2808)</f>
      </c>
      <c r="I2808" s="4"/>
      <c r="J2808" s="5"/>
    </row>
    <row r="2809" ht="21" customHeight="1">
      <c r="A2809" s="3">
        <v>46441</v>
      </c>
      <c r="B2809" t="inlineStr" s="4">
        <is>
          <t>星期二</t>
        </is>
      </c>
      <c r="C2809" t="inlineStr" s="4">
        <is>
          <t>餐饮</t>
        </is>
      </c>
      <c r="D2809" t="inlineStr" s="4">
        <is>
          <t>晚餐</t>
        </is>
      </c>
      <c r="E2809" s="5"/>
      <c r="F2809" s="6"/>
      <c r="G2809" s="6"/>
      <c r="H2809" s="6">
        <f>IF(AND(F2809="",G2809=""),"",G2809-F2809)</f>
      </c>
      <c r="I2809" s="4"/>
      <c r="J2809" s="5"/>
    </row>
    <row r="2810" ht="21" customHeight="1">
      <c r="A2810" s="3">
        <v>46441</v>
      </c>
      <c r="B2810" t="inlineStr" s="4">
        <is>
          <t>星期二</t>
        </is>
      </c>
      <c r="C2810" t="inlineStr" s="4">
        <is>
          <t>奶茶/咖啡</t>
        </is>
      </c>
      <c r="D2810" t="inlineStr" s="4">
        <is>
          <t>奶茶/咖啡</t>
        </is>
      </c>
      <c r="E2810" s="5"/>
      <c r="F2810" s="6"/>
      <c r="G2810" s="6"/>
      <c r="H2810" s="6">
        <f>IF(AND(F2810="",G2810=""),"",G2810-F2810)</f>
      </c>
      <c r="I2810" s="4"/>
      <c r="J2810" s="5"/>
    </row>
    <row r="2811" ht="21" customHeight="1">
      <c r="A2811" s="3">
        <v>46441</v>
      </c>
      <c r="B2811" t="inlineStr" s="4">
        <is>
          <t>星期二</t>
        </is>
      </c>
      <c r="C2811" t="inlineStr" s="4">
        <is>
          <t>其他</t>
        </is>
      </c>
      <c r="D2811" t="inlineStr" s="4">
        <is>
          <t>其他</t>
        </is>
      </c>
      <c r="E2811" s="5"/>
      <c r="F2811" s="6"/>
      <c r="G2811" s="6"/>
      <c r="H2811" s="6">
        <f>IF(AND(F2811="",G2811=""),"",G2811-F2811)</f>
      </c>
      <c r="I2811" s="4"/>
      <c r="J2811" s="5"/>
    </row>
    <row r="2812" ht="21" customHeight="1">
      <c r="A2812" s="3">
        <v>46441</v>
      </c>
      <c r="B2812" t="inlineStr" s="4">
        <is>
          <t>星期二</t>
        </is>
      </c>
      <c r="C2812" t="inlineStr" s="4">
        <is>
          <t>其他</t>
        </is>
      </c>
      <c r="D2812" t="inlineStr" s="4">
        <is>
          <t>其他</t>
        </is>
      </c>
      <c r="E2812" s="5"/>
      <c r="F2812" s="6"/>
      <c r="G2812" s="6"/>
      <c r="H2812" s="6">
        <f>IF(AND(F2812="",G2812=""),"",G2812-F2812)</f>
      </c>
      <c r="I2812" s="4"/>
      <c r="J2812" s="5"/>
    </row>
    <row r="2813" ht="21" customHeight="1">
      <c r="A2813" s="3">
        <v>46442</v>
      </c>
      <c r="B2813" t="inlineStr" s="4">
        <is>
          <t>星期三</t>
        </is>
      </c>
      <c r="C2813" t="inlineStr" s="4">
        <is>
          <t>餐饮</t>
        </is>
      </c>
      <c r="D2813" t="inlineStr" s="4">
        <is>
          <t>早餐</t>
        </is>
      </c>
      <c r="E2813" s="5"/>
      <c r="F2813" s="6"/>
      <c r="G2813" s="6"/>
      <c r="H2813" s="6">
        <f>IF(AND(F2813="",G2813=""),"",G2813-F2813)</f>
      </c>
      <c r="I2813" s="4"/>
      <c r="J2813" s="5"/>
    </row>
    <row r="2814" ht="21" customHeight="1">
      <c r="A2814" s="3">
        <v>46442</v>
      </c>
      <c r="B2814" t="inlineStr" s="4">
        <is>
          <t>星期三</t>
        </is>
      </c>
      <c r="C2814" t="inlineStr" s="4">
        <is>
          <t>餐饮</t>
        </is>
      </c>
      <c r="D2814" t="inlineStr" s="4">
        <is>
          <t>中餐</t>
        </is>
      </c>
      <c r="E2814" s="5"/>
      <c r="F2814" s="6"/>
      <c r="G2814" s="6"/>
      <c r="H2814" s="6">
        <f>IF(AND(F2814="",G2814=""),"",G2814-F2814)</f>
      </c>
      <c r="I2814" s="4"/>
      <c r="J2814" s="5"/>
    </row>
    <row r="2815" ht="21" customHeight="1">
      <c r="A2815" s="3">
        <v>46442</v>
      </c>
      <c r="B2815" t="inlineStr" s="4">
        <is>
          <t>星期三</t>
        </is>
      </c>
      <c r="C2815" t="inlineStr" s="4">
        <is>
          <t>餐饮</t>
        </is>
      </c>
      <c r="D2815" t="inlineStr" s="4">
        <is>
          <t>晚餐</t>
        </is>
      </c>
      <c r="E2815" s="5"/>
      <c r="F2815" s="6"/>
      <c r="G2815" s="6"/>
      <c r="H2815" s="6">
        <f>IF(AND(F2815="",G2815=""),"",G2815-F2815)</f>
      </c>
      <c r="I2815" s="4"/>
      <c r="J2815" s="5"/>
    </row>
    <row r="2816" ht="21" customHeight="1">
      <c r="A2816" s="3">
        <v>46442</v>
      </c>
      <c r="B2816" t="inlineStr" s="4">
        <is>
          <t>星期三</t>
        </is>
      </c>
      <c r="C2816" t="inlineStr" s="4">
        <is>
          <t>奶茶/咖啡</t>
        </is>
      </c>
      <c r="D2816" t="inlineStr" s="4">
        <is>
          <t>奶茶/咖啡</t>
        </is>
      </c>
      <c r="E2816" s="5"/>
      <c r="F2816" s="6"/>
      <c r="G2816" s="6"/>
      <c r="H2816" s="6">
        <f>IF(AND(F2816="",G2816=""),"",G2816-F2816)</f>
      </c>
      <c r="I2816" s="4"/>
      <c r="J2816" s="5"/>
    </row>
    <row r="2817" ht="21" customHeight="1">
      <c r="A2817" s="3">
        <v>46442</v>
      </c>
      <c r="B2817" t="inlineStr" s="4">
        <is>
          <t>星期三</t>
        </is>
      </c>
      <c r="C2817" t="inlineStr" s="4">
        <is>
          <t>其他</t>
        </is>
      </c>
      <c r="D2817" t="inlineStr" s="4">
        <is>
          <t>其他</t>
        </is>
      </c>
      <c r="E2817" s="5"/>
      <c r="F2817" s="6"/>
      <c r="G2817" s="6"/>
      <c r="H2817" s="6">
        <f>IF(AND(F2817="",G2817=""),"",G2817-F2817)</f>
      </c>
      <c r="I2817" s="4"/>
      <c r="J2817" s="5"/>
    </row>
    <row r="2818" ht="21" customHeight="1">
      <c r="A2818" s="3">
        <v>46442</v>
      </c>
      <c r="B2818" t="inlineStr" s="4">
        <is>
          <t>星期三</t>
        </is>
      </c>
      <c r="C2818" t="inlineStr" s="4">
        <is>
          <t>其他</t>
        </is>
      </c>
      <c r="D2818" t="inlineStr" s="4">
        <is>
          <t>其他</t>
        </is>
      </c>
      <c r="E2818" s="5"/>
      <c r="F2818" s="6"/>
      <c r="G2818" s="6"/>
      <c r="H2818" s="6">
        <f>IF(AND(F2818="",G2818=""),"",G2818-F2818)</f>
      </c>
      <c r="I2818" s="4"/>
      <c r="J2818" s="5"/>
    </row>
    <row r="2819" ht="23" customHeight="1">
      <c r="A2819" t="inlineStr" s="7">
        <is>
          <t>本周小计</t>
        </is>
      </c>
      <c r="B2819" s="7"/>
      <c r="C2819" s="7"/>
      <c r="D2819" s="7"/>
      <c r="E2819" s="7"/>
      <c r="F2819" s="8">
        <f>SUMIFS($F:$F,$A:$A,"&gt;="&amp;DATE(2027,2,18),$A:$A,"&lt;="&amp;DATE(2027,2,24))</f>
      </c>
      <c r="G2819" s="8">
        <f>SUMIFS($G:$G,$A:$A,"&gt;="&amp;DATE(2027,2,18),$A:$A,"&lt;="&amp;DATE(2027,2,24))</f>
      </c>
      <c r="H2819" s="8">
        <f>G2819-F2819</f>
      </c>
      <c r="I2819" s="7"/>
      <c r="J2819" s="7"/>
    </row>
    <row r="2820" ht="18" customHeight="1">
      <c r="A2820" s="9"/>
      <c r="B2820" s="9"/>
      <c r="C2820" s="9"/>
      <c r="D2820" s="9"/>
      <c r="E2820" s="9"/>
      <c r="F2820" s="9"/>
      <c r="G2820" s="9"/>
      <c r="H2820" s="9"/>
      <c r="I2820" s="9"/>
      <c r="J2820" s="9"/>
    </row>
    <row r="2821" ht="18" customHeight="1">
      <c r="A2821" s="9"/>
      <c r="B2821" s="9"/>
      <c r="C2821" s="9"/>
      <c r="D2821" s="9"/>
      <c r="E2821" s="9"/>
      <c r="F2821" s="9"/>
      <c r="G2821" s="9"/>
      <c r="H2821" s="9"/>
      <c r="I2821" s="9"/>
      <c r="J2821" s="9"/>
    </row>
    <row r="2822" ht="26" customHeight="1">
      <c r="A2822" t="inlineStr" s="2">
        <is>
          <t>2027年2月-3月｜第四周（2月25日 - 3月3日）</t>
        </is>
      </c>
      <c r="B2822" s="2"/>
      <c r="C2822" s="2"/>
      <c r="D2822" s="2"/>
      <c r="E2822" s="2"/>
      <c r="F2822" s="2"/>
      <c r="G2822" s="2"/>
      <c r="H2822" s="2"/>
      <c r="I2822" s="2"/>
      <c r="J2822" s="2"/>
    </row>
    <row r="2823" ht="22" customHeight="1">
      <c r="A2823" t="inlineStr" s="1">
        <is>
          <t>日期</t>
        </is>
      </c>
      <c r="B2823" t="inlineStr" s="1">
        <is>
          <t>星期</t>
        </is>
      </c>
      <c r="C2823" t="inlineStr" s="1">
        <is>
          <t>分类</t>
        </is>
      </c>
      <c r="D2823" t="inlineStr" s="1">
        <is>
          <t>事项</t>
        </is>
      </c>
      <c r="E2823" t="inlineStr" s="1">
        <is>
          <t>详情</t>
        </is>
      </c>
      <c r="F2823" t="inlineStr" s="1">
        <is>
          <t>支出金额</t>
        </is>
      </c>
      <c r="G2823" t="inlineStr" s="1">
        <is>
          <t>收入金额</t>
        </is>
      </c>
      <c r="H2823" t="inlineStr" s="1">
        <is>
          <t>当笔净额</t>
        </is>
      </c>
      <c r="I2823" t="inlineStr" s="1">
        <is>
          <t>支付方式</t>
        </is>
      </c>
      <c r="J2823" t="inlineStr" s="1">
        <is>
          <t>备注</t>
        </is>
      </c>
    </row>
    <row r="2824" ht="21" customHeight="1">
      <c r="A2824" s="3">
        <v>46443</v>
      </c>
      <c r="B2824" t="inlineStr" s="4">
        <is>
          <t>星期四</t>
        </is>
      </c>
      <c r="C2824" t="inlineStr" s="4">
        <is>
          <t>餐饮</t>
        </is>
      </c>
      <c r="D2824" t="inlineStr" s="4">
        <is>
          <t>早餐</t>
        </is>
      </c>
      <c r="E2824" s="5"/>
      <c r="F2824" s="6"/>
      <c r="G2824" s="6"/>
      <c r="H2824" s="6">
        <f>IF(AND(F2824="",G2824=""),"",G2824-F2824)</f>
      </c>
      <c r="I2824" s="4"/>
      <c r="J2824" s="5"/>
    </row>
    <row r="2825" ht="21" customHeight="1">
      <c r="A2825" s="3">
        <v>46443</v>
      </c>
      <c r="B2825" t="inlineStr" s="4">
        <is>
          <t>星期四</t>
        </is>
      </c>
      <c r="C2825" t="inlineStr" s="4">
        <is>
          <t>餐饮</t>
        </is>
      </c>
      <c r="D2825" t="inlineStr" s="4">
        <is>
          <t>中餐</t>
        </is>
      </c>
      <c r="E2825" s="5"/>
      <c r="F2825" s="6"/>
      <c r="G2825" s="6"/>
      <c r="H2825" s="6">
        <f>IF(AND(F2825="",G2825=""),"",G2825-F2825)</f>
      </c>
      <c r="I2825" s="4"/>
      <c r="J2825" s="5"/>
    </row>
    <row r="2826" ht="21" customHeight="1">
      <c r="A2826" s="3">
        <v>46443</v>
      </c>
      <c r="B2826" t="inlineStr" s="4">
        <is>
          <t>星期四</t>
        </is>
      </c>
      <c r="C2826" t="inlineStr" s="4">
        <is>
          <t>餐饮</t>
        </is>
      </c>
      <c r="D2826" t="inlineStr" s="4">
        <is>
          <t>晚餐</t>
        </is>
      </c>
      <c r="E2826" s="5"/>
      <c r="F2826" s="6"/>
      <c r="G2826" s="6"/>
      <c r="H2826" s="6">
        <f>IF(AND(F2826="",G2826=""),"",G2826-F2826)</f>
      </c>
      <c r="I2826" s="4"/>
      <c r="J2826" s="5"/>
    </row>
    <row r="2827" ht="21" customHeight="1">
      <c r="A2827" s="3">
        <v>46443</v>
      </c>
      <c r="B2827" t="inlineStr" s="4">
        <is>
          <t>星期四</t>
        </is>
      </c>
      <c r="C2827" t="inlineStr" s="4">
        <is>
          <t>奶茶/咖啡</t>
        </is>
      </c>
      <c r="D2827" t="inlineStr" s="4">
        <is>
          <t>奶茶/咖啡</t>
        </is>
      </c>
      <c r="E2827" s="5"/>
      <c r="F2827" s="6"/>
      <c r="G2827" s="6"/>
      <c r="H2827" s="6">
        <f>IF(AND(F2827="",G2827=""),"",G2827-F2827)</f>
      </c>
      <c r="I2827" s="4"/>
      <c r="J2827" s="5"/>
    </row>
    <row r="2828" ht="21" customHeight="1">
      <c r="A2828" s="3">
        <v>46443</v>
      </c>
      <c r="B2828" t="inlineStr" s="4">
        <is>
          <t>星期四</t>
        </is>
      </c>
      <c r="C2828" t="inlineStr" s="4">
        <is>
          <t>其他</t>
        </is>
      </c>
      <c r="D2828" t="inlineStr" s="4">
        <is>
          <t>其他</t>
        </is>
      </c>
      <c r="E2828" s="5"/>
      <c r="F2828" s="6"/>
      <c r="G2828" s="6"/>
      <c r="H2828" s="6">
        <f>IF(AND(F2828="",G2828=""),"",G2828-F2828)</f>
      </c>
      <c r="I2828" s="4"/>
      <c r="J2828" s="5"/>
    </row>
    <row r="2829" ht="21" customHeight="1">
      <c r="A2829" s="3">
        <v>46443</v>
      </c>
      <c r="B2829" t="inlineStr" s="4">
        <is>
          <t>星期四</t>
        </is>
      </c>
      <c r="C2829" t="inlineStr" s="4">
        <is>
          <t>其他</t>
        </is>
      </c>
      <c r="D2829" t="inlineStr" s="4">
        <is>
          <t>其他</t>
        </is>
      </c>
      <c r="E2829" s="5"/>
      <c r="F2829" s="6"/>
      <c r="G2829" s="6"/>
      <c r="H2829" s="6">
        <f>IF(AND(F2829="",G2829=""),"",G2829-F2829)</f>
      </c>
      <c r="I2829" s="4"/>
      <c r="J2829" s="5"/>
    </row>
    <row r="2830" ht="21" customHeight="1">
      <c r="A2830" s="3">
        <v>46444</v>
      </c>
      <c r="B2830" t="inlineStr" s="4">
        <is>
          <t>星期五</t>
        </is>
      </c>
      <c r="C2830" t="inlineStr" s="4">
        <is>
          <t>餐饮</t>
        </is>
      </c>
      <c r="D2830" t="inlineStr" s="4">
        <is>
          <t>早餐</t>
        </is>
      </c>
      <c r="E2830" s="5"/>
      <c r="F2830" s="6"/>
      <c r="G2830" s="6"/>
      <c r="H2830" s="6">
        <f>IF(AND(F2830="",G2830=""),"",G2830-F2830)</f>
      </c>
      <c r="I2830" s="4"/>
      <c r="J2830" s="5"/>
    </row>
    <row r="2831" ht="21" customHeight="1">
      <c r="A2831" s="3">
        <v>46444</v>
      </c>
      <c r="B2831" t="inlineStr" s="4">
        <is>
          <t>星期五</t>
        </is>
      </c>
      <c r="C2831" t="inlineStr" s="4">
        <is>
          <t>餐饮</t>
        </is>
      </c>
      <c r="D2831" t="inlineStr" s="4">
        <is>
          <t>中餐</t>
        </is>
      </c>
      <c r="E2831" s="5"/>
      <c r="F2831" s="6"/>
      <c r="G2831" s="6"/>
      <c r="H2831" s="6">
        <f>IF(AND(F2831="",G2831=""),"",G2831-F2831)</f>
      </c>
      <c r="I2831" s="4"/>
      <c r="J2831" s="5"/>
    </row>
    <row r="2832" ht="21" customHeight="1">
      <c r="A2832" s="3">
        <v>46444</v>
      </c>
      <c r="B2832" t="inlineStr" s="4">
        <is>
          <t>星期五</t>
        </is>
      </c>
      <c r="C2832" t="inlineStr" s="4">
        <is>
          <t>餐饮</t>
        </is>
      </c>
      <c r="D2832" t="inlineStr" s="4">
        <is>
          <t>晚餐</t>
        </is>
      </c>
      <c r="E2832" s="5"/>
      <c r="F2832" s="6"/>
      <c r="G2832" s="6"/>
      <c r="H2832" s="6">
        <f>IF(AND(F2832="",G2832=""),"",G2832-F2832)</f>
      </c>
      <c r="I2832" s="4"/>
      <c r="J2832" s="5"/>
    </row>
    <row r="2833" ht="21" customHeight="1">
      <c r="A2833" s="3">
        <v>46444</v>
      </c>
      <c r="B2833" t="inlineStr" s="4">
        <is>
          <t>星期五</t>
        </is>
      </c>
      <c r="C2833" t="inlineStr" s="4">
        <is>
          <t>奶茶/咖啡</t>
        </is>
      </c>
      <c r="D2833" t="inlineStr" s="4">
        <is>
          <t>奶茶/咖啡</t>
        </is>
      </c>
      <c r="E2833" s="5"/>
      <c r="F2833" s="6"/>
      <c r="G2833" s="6"/>
      <c r="H2833" s="6">
        <f>IF(AND(F2833="",G2833=""),"",G2833-F2833)</f>
      </c>
      <c r="I2833" s="4"/>
      <c r="J2833" s="5"/>
    </row>
    <row r="2834" ht="21" customHeight="1">
      <c r="A2834" s="3">
        <v>46444</v>
      </c>
      <c r="B2834" t="inlineStr" s="4">
        <is>
          <t>星期五</t>
        </is>
      </c>
      <c r="C2834" t="inlineStr" s="4">
        <is>
          <t>其他</t>
        </is>
      </c>
      <c r="D2834" t="inlineStr" s="4">
        <is>
          <t>其他</t>
        </is>
      </c>
      <c r="E2834" s="5"/>
      <c r="F2834" s="6"/>
      <c r="G2834" s="6"/>
      <c r="H2834" s="6">
        <f>IF(AND(F2834="",G2834=""),"",G2834-F2834)</f>
      </c>
      <c r="I2834" s="4"/>
      <c r="J2834" s="5"/>
    </row>
    <row r="2835" ht="21" customHeight="1">
      <c r="A2835" s="3">
        <v>46444</v>
      </c>
      <c r="B2835" t="inlineStr" s="4">
        <is>
          <t>星期五</t>
        </is>
      </c>
      <c r="C2835" t="inlineStr" s="4">
        <is>
          <t>其他</t>
        </is>
      </c>
      <c r="D2835" t="inlineStr" s="4">
        <is>
          <t>其他</t>
        </is>
      </c>
      <c r="E2835" s="5"/>
      <c r="F2835" s="6"/>
      <c r="G2835" s="6"/>
      <c r="H2835" s="6">
        <f>IF(AND(F2835="",G2835=""),"",G2835-F2835)</f>
      </c>
      <c r="I2835" s="4"/>
      <c r="J2835" s="5"/>
    </row>
    <row r="2836" ht="21" customHeight="1">
      <c r="A2836" s="3">
        <v>46445</v>
      </c>
      <c r="B2836" t="inlineStr" s="4">
        <is>
          <t>星期六</t>
        </is>
      </c>
      <c r="C2836" t="inlineStr" s="4">
        <is>
          <t>餐饮</t>
        </is>
      </c>
      <c r="D2836" t="inlineStr" s="4">
        <is>
          <t>早餐</t>
        </is>
      </c>
      <c r="E2836" s="5"/>
      <c r="F2836" s="6"/>
      <c r="G2836" s="6"/>
      <c r="H2836" s="6">
        <f>IF(AND(F2836="",G2836=""),"",G2836-F2836)</f>
      </c>
      <c r="I2836" s="4"/>
      <c r="J2836" s="5"/>
    </row>
    <row r="2837" ht="21" customHeight="1">
      <c r="A2837" s="3">
        <v>46445</v>
      </c>
      <c r="B2837" t="inlineStr" s="4">
        <is>
          <t>星期六</t>
        </is>
      </c>
      <c r="C2837" t="inlineStr" s="4">
        <is>
          <t>餐饮</t>
        </is>
      </c>
      <c r="D2837" t="inlineStr" s="4">
        <is>
          <t>中餐</t>
        </is>
      </c>
      <c r="E2837" s="5"/>
      <c r="F2837" s="6"/>
      <c r="G2837" s="6"/>
      <c r="H2837" s="6">
        <f>IF(AND(F2837="",G2837=""),"",G2837-F2837)</f>
      </c>
      <c r="I2837" s="4"/>
      <c r="J2837" s="5"/>
    </row>
    <row r="2838" ht="21" customHeight="1">
      <c r="A2838" s="3">
        <v>46445</v>
      </c>
      <c r="B2838" t="inlineStr" s="4">
        <is>
          <t>星期六</t>
        </is>
      </c>
      <c r="C2838" t="inlineStr" s="4">
        <is>
          <t>餐饮</t>
        </is>
      </c>
      <c r="D2838" t="inlineStr" s="4">
        <is>
          <t>晚餐</t>
        </is>
      </c>
      <c r="E2838" s="5"/>
      <c r="F2838" s="6"/>
      <c r="G2838" s="6"/>
      <c r="H2838" s="6">
        <f>IF(AND(F2838="",G2838=""),"",G2838-F2838)</f>
      </c>
      <c r="I2838" s="4"/>
      <c r="J2838" s="5"/>
    </row>
    <row r="2839" ht="21" customHeight="1">
      <c r="A2839" s="3">
        <v>46445</v>
      </c>
      <c r="B2839" t="inlineStr" s="4">
        <is>
          <t>星期六</t>
        </is>
      </c>
      <c r="C2839" t="inlineStr" s="4">
        <is>
          <t>奶茶/咖啡</t>
        </is>
      </c>
      <c r="D2839" t="inlineStr" s="4">
        <is>
          <t>奶茶/咖啡</t>
        </is>
      </c>
      <c r="E2839" s="5"/>
      <c r="F2839" s="6"/>
      <c r="G2839" s="6"/>
      <c r="H2839" s="6">
        <f>IF(AND(F2839="",G2839=""),"",G2839-F2839)</f>
      </c>
      <c r="I2839" s="4"/>
      <c r="J2839" s="5"/>
    </row>
    <row r="2840" ht="21" customHeight="1">
      <c r="A2840" s="3">
        <v>46445</v>
      </c>
      <c r="B2840" t="inlineStr" s="4">
        <is>
          <t>星期六</t>
        </is>
      </c>
      <c r="C2840" t="inlineStr" s="4">
        <is>
          <t>其他</t>
        </is>
      </c>
      <c r="D2840" t="inlineStr" s="4">
        <is>
          <t>其他</t>
        </is>
      </c>
      <c r="E2840" s="5"/>
      <c r="F2840" s="6"/>
      <c r="G2840" s="6"/>
      <c r="H2840" s="6">
        <f>IF(AND(F2840="",G2840=""),"",G2840-F2840)</f>
      </c>
      <c r="I2840" s="4"/>
      <c r="J2840" s="5"/>
    </row>
    <row r="2841" ht="21" customHeight="1">
      <c r="A2841" s="3">
        <v>46445</v>
      </c>
      <c r="B2841" t="inlineStr" s="4">
        <is>
          <t>星期六</t>
        </is>
      </c>
      <c r="C2841" t="inlineStr" s="4">
        <is>
          <t>其他</t>
        </is>
      </c>
      <c r="D2841" t="inlineStr" s="4">
        <is>
          <t>其他</t>
        </is>
      </c>
      <c r="E2841" s="5"/>
      <c r="F2841" s="6"/>
      <c r="G2841" s="6"/>
      <c r="H2841" s="6">
        <f>IF(AND(F2841="",G2841=""),"",G2841-F2841)</f>
      </c>
      <c r="I2841" s="4"/>
      <c r="J2841" s="5"/>
    </row>
    <row r="2842" ht="21" customHeight="1">
      <c r="A2842" s="3">
        <v>46446</v>
      </c>
      <c r="B2842" t="inlineStr" s="4">
        <is>
          <t>星期日</t>
        </is>
      </c>
      <c r="C2842" t="inlineStr" s="4">
        <is>
          <t>餐饮</t>
        </is>
      </c>
      <c r="D2842" t="inlineStr" s="4">
        <is>
          <t>早餐</t>
        </is>
      </c>
      <c r="E2842" s="5"/>
      <c r="F2842" s="6"/>
      <c r="G2842" s="6"/>
      <c r="H2842" s="6">
        <f>IF(AND(F2842="",G2842=""),"",G2842-F2842)</f>
      </c>
      <c r="I2842" s="4"/>
      <c r="J2842" s="5"/>
    </row>
    <row r="2843" ht="21" customHeight="1">
      <c r="A2843" s="3">
        <v>46446</v>
      </c>
      <c r="B2843" t="inlineStr" s="4">
        <is>
          <t>星期日</t>
        </is>
      </c>
      <c r="C2843" t="inlineStr" s="4">
        <is>
          <t>餐饮</t>
        </is>
      </c>
      <c r="D2843" t="inlineStr" s="4">
        <is>
          <t>中餐</t>
        </is>
      </c>
      <c r="E2843" s="5"/>
      <c r="F2843" s="6"/>
      <c r="G2843" s="6"/>
      <c r="H2843" s="6">
        <f>IF(AND(F2843="",G2843=""),"",G2843-F2843)</f>
      </c>
      <c r="I2843" s="4"/>
      <c r="J2843" s="5"/>
    </row>
    <row r="2844" ht="21" customHeight="1">
      <c r="A2844" s="3">
        <v>46446</v>
      </c>
      <c r="B2844" t="inlineStr" s="4">
        <is>
          <t>星期日</t>
        </is>
      </c>
      <c r="C2844" t="inlineStr" s="4">
        <is>
          <t>餐饮</t>
        </is>
      </c>
      <c r="D2844" t="inlineStr" s="4">
        <is>
          <t>晚餐</t>
        </is>
      </c>
      <c r="E2844" s="5"/>
      <c r="F2844" s="6"/>
      <c r="G2844" s="6"/>
      <c r="H2844" s="6">
        <f>IF(AND(F2844="",G2844=""),"",G2844-F2844)</f>
      </c>
      <c r="I2844" s="4"/>
      <c r="J2844" s="5"/>
    </row>
    <row r="2845" ht="21" customHeight="1">
      <c r="A2845" s="3">
        <v>46446</v>
      </c>
      <c r="B2845" t="inlineStr" s="4">
        <is>
          <t>星期日</t>
        </is>
      </c>
      <c r="C2845" t="inlineStr" s="4">
        <is>
          <t>奶茶/咖啡</t>
        </is>
      </c>
      <c r="D2845" t="inlineStr" s="4">
        <is>
          <t>奶茶/咖啡</t>
        </is>
      </c>
      <c r="E2845" s="5"/>
      <c r="F2845" s="6"/>
      <c r="G2845" s="6"/>
      <c r="H2845" s="6">
        <f>IF(AND(F2845="",G2845=""),"",G2845-F2845)</f>
      </c>
      <c r="I2845" s="4"/>
      <c r="J2845" s="5"/>
    </row>
    <row r="2846" ht="21" customHeight="1">
      <c r="A2846" s="3">
        <v>46446</v>
      </c>
      <c r="B2846" t="inlineStr" s="4">
        <is>
          <t>星期日</t>
        </is>
      </c>
      <c r="C2846" t="inlineStr" s="4">
        <is>
          <t>其他</t>
        </is>
      </c>
      <c r="D2846" t="inlineStr" s="4">
        <is>
          <t>其他</t>
        </is>
      </c>
      <c r="E2846" s="5"/>
      <c r="F2846" s="6"/>
      <c r="G2846" s="6"/>
      <c r="H2846" s="6">
        <f>IF(AND(F2846="",G2846=""),"",G2846-F2846)</f>
      </c>
      <c r="I2846" s="4"/>
      <c r="J2846" s="5"/>
    </row>
    <row r="2847" ht="21" customHeight="1">
      <c r="A2847" s="3">
        <v>46446</v>
      </c>
      <c r="B2847" t="inlineStr" s="4">
        <is>
          <t>星期日</t>
        </is>
      </c>
      <c r="C2847" t="inlineStr" s="4">
        <is>
          <t>其他</t>
        </is>
      </c>
      <c r="D2847" t="inlineStr" s="4">
        <is>
          <t>其他</t>
        </is>
      </c>
      <c r="E2847" s="5"/>
      <c r="F2847" s="6"/>
      <c r="G2847" s="6"/>
      <c r="H2847" s="6">
        <f>IF(AND(F2847="",G2847=""),"",G2847-F2847)</f>
      </c>
      <c r="I2847" s="4"/>
      <c r="J2847" s="5"/>
    </row>
    <row r="2848" ht="21" customHeight="1">
      <c r="A2848" s="3">
        <v>46447</v>
      </c>
      <c r="B2848" t="inlineStr" s="4">
        <is>
          <t>星期一</t>
        </is>
      </c>
      <c r="C2848" t="inlineStr" s="4">
        <is>
          <t>餐饮</t>
        </is>
      </c>
      <c r="D2848" t="inlineStr" s="4">
        <is>
          <t>早餐</t>
        </is>
      </c>
      <c r="E2848" s="5"/>
      <c r="F2848" s="6"/>
      <c r="G2848" s="6"/>
      <c r="H2848" s="6">
        <f>IF(AND(F2848="",G2848=""),"",G2848-F2848)</f>
      </c>
      <c r="I2848" s="4"/>
      <c r="J2848" s="5"/>
    </row>
    <row r="2849" ht="21" customHeight="1">
      <c r="A2849" s="3">
        <v>46447</v>
      </c>
      <c r="B2849" t="inlineStr" s="4">
        <is>
          <t>星期一</t>
        </is>
      </c>
      <c r="C2849" t="inlineStr" s="4">
        <is>
          <t>餐饮</t>
        </is>
      </c>
      <c r="D2849" t="inlineStr" s="4">
        <is>
          <t>中餐</t>
        </is>
      </c>
      <c r="E2849" s="5"/>
      <c r="F2849" s="6"/>
      <c r="G2849" s="6"/>
      <c r="H2849" s="6">
        <f>IF(AND(F2849="",G2849=""),"",G2849-F2849)</f>
      </c>
      <c r="I2849" s="4"/>
      <c r="J2849" s="5"/>
    </row>
    <row r="2850" ht="21" customHeight="1">
      <c r="A2850" s="3">
        <v>46447</v>
      </c>
      <c r="B2850" t="inlineStr" s="4">
        <is>
          <t>星期一</t>
        </is>
      </c>
      <c r="C2850" t="inlineStr" s="4">
        <is>
          <t>餐饮</t>
        </is>
      </c>
      <c r="D2850" t="inlineStr" s="4">
        <is>
          <t>晚餐</t>
        </is>
      </c>
      <c r="E2850" s="5"/>
      <c r="F2850" s="6"/>
      <c r="G2850" s="6"/>
      <c r="H2850" s="6">
        <f>IF(AND(F2850="",G2850=""),"",G2850-F2850)</f>
      </c>
      <c r="I2850" s="4"/>
      <c r="J2850" s="5"/>
    </row>
    <row r="2851" ht="21" customHeight="1">
      <c r="A2851" s="3">
        <v>46447</v>
      </c>
      <c r="B2851" t="inlineStr" s="4">
        <is>
          <t>星期一</t>
        </is>
      </c>
      <c r="C2851" t="inlineStr" s="4">
        <is>
          <t>奶茶/咖啡</t>
        </is>
      </c>
      <c r="D2851" t="inlineStr" s="4">
        <is>
          <t>奶茶/咖啡</t>
        </is>
      </c>
      <c r="E2851" s="5"/>
      <c r="F2851" s="6"/>
      <c r="G2851" s="6"/>
      <c r="H2851" s="6">
        <f>IF(AND(F2851="",G2851=""),"",G2851-F2851)</f>
      </c>
      <c r="I2851" s="4"/>
      <c r="J2851" s="5"/>
    </row>
    <row r="2852" ht="21" customHeight="1">
      <c r="A2852" s="3">
        <v>46447</v>
      </c>
      <c r="B2852" t="inlineStr" s="4">
        <is>
          <t>星期一</t>
        </is>
      </c>
      <c r="C2852" t="inlineStr" s="4">
        <is>
          <t>其他</t>
        </is>
      </c>
      <c r="D2852" t="inlineStr" s="4">
        <is>
          <t>其他</t>
        </is>
      </c>
      <c r="E2852" s="5"/>
      <c r="F2852" s="6"/>
      <c r="G2852" s="6"/>
      <c r="H2852" s="6">
        <f>IF(AND(F2852="",G2852=""),"",G2852-F2852)</f>
      </c>
      <c r="I2852" s="4"/>
      <c r="J2852" s="5"/>
    </row>
    <row r="2853" ht="21" customHeight="1">
      <c r="A2853" s="3">
        <v>46447</v>
      </c>
      <c r="B2853" t="inlineStr" s="4">
        <is>
          <t>星期一</t>
        </is>
      </c>
      <c r="C2853" t="inlineStr" s="4">
        <is>
          <t>其他</t>
        </is>
      </c>
      <c r="D2853" t="inlineStr" s="4">
        <is>
          <t>其他</t>
        </is>
      </c>
      <c r="E2853" s="5"/>
      <c r="F2853" s="6"/>
      <c r="G2853" s="6"/>
      <c r="H2853" s="6">
        <f>IF(AND(F2853="",G2853=""),"",G2853-F2853)</f>
      </c>
      <c r="I2853" s="4"/>
      <c r="J2853" s="5"/>
    </row>
    <row r="2854" ht="21" customHeight="1">
      <c r="A2854" s="3">
        <v>46448</v>
      </c>
      <c r="B2854" t="inlineStr" s="4">
        <is>
          <t>星期二</t>
        </is>
      </c>
      <c r="C2854" t="inlineStr" s="4">
        <is>
          <t>餐饮</t>
        </is>
      </c>
      <c r="D2854" t="inlineStr" s="4">
        <is>
          <t>早餐</t>
        </is>
      </c>
      <c r="E2854" s="5"/>
      <c r="F2854" s="6"/>
      <c r="G2854" s="6"/>
      <c r="H2854" s="6">
        <f>IF(AND(F2854="",G2854=""),"",G2854-F2854)</f>
      </c>
      <c r="I2854" s="4"/>
      <c r="J2854" s="5"/>
    </row>
    <row r="2855" ht="21" customHeight="1">
      <c r="A2855" s="3">
        <v>46448</v>
      </c>
      <c r="B2855" t="inlineStr" s="4">
        <is>
          <t>星期二</t>
        </is>
      </c>
      <c r="C2855" t="inlineStr" s="4">
        <is>
          <t>餐饮</t>
        </is>
      </c>
      <c r="D2855" t="inlineStr" s="4">
        <is>
          <t>中餐</t>
        </is>
      </c>
      <c r="E2855" s="5"/>
      <c r="F2855" s="6"/>
      <c r="G2855" s="6"/>
      <c r="H2855" s="6">
        <f>IF(AND(F2855="",G2855=""),"",G2855-F2855)</f>
      </c>
      <c r="I2855" s="4"/>
      <c r="J2855" s="5"/>
    </row>
    <row r="2856" ht="21" customHeight="1">
      <c r="A2856" s="3">
        <v>46448</v>
      </c>
      <c r="B2856" t="inlineStr" s="4">
        <is>
          <t>星期二</t>
        </is>
      </c>
      <c r="C2856" t="inlineStr" s="4">
        <is>
          <t>餐饮</t>
        </is>
      </c>
      <c r="D2856" t="inlineStr" s="4">
        <is>
          <t>晚餐</t>
        </is>
      </c>
      <c r="E2856" s="5"/>
      <c r="F2856" s="6"/>
      <c r="G2856" s="6"/>
      <c r="H2856" s="6">
        <f>IF(AND(F2856="",G2856=""),"",G2856-F2856)</f>
      </c>
      <c r="I2856" s="4"/>
      <c r="J2856" s="5"/>
    </row>
    <row r="2857" ht="21" customHeight="1">
      <c r="A2857" s="3">
        <v>46448</v>
      </c>
      <c r="B2857" t="inlineStr" s="4">
        <is>
          <t>星期二</t>
        </is>
      </c>
      <c r="C2857" t="inlineStr" s="4">
        <is>
          <t>奶茶/咖啡</t>
        </is>
      </c>
      <c r="D2857" t="inlineStr" s="4">
        <is>
          <t>奶茶/咖啡</t>
        </is>
      </c>
      <c r="E2857" s="5"/>
      <c r="F2857" s="6"/>
      <c r="G2857" s="6"/>
      <c r="H2857" s="6">
        <f>IF(AND(F2857="",G2857=""),"",G2857-F2857)</f>
      </c>
      <c r="I2857" s="4"/>
      <c r="J2857" s="5"/>
    </row>
    <row r="2858" ht="21" customHeight="1">
      <c r="A2858" s="3">
        <v>46448</v>
      </c>
      <c r="B2858" t="inlineStr" s="4">
        <is>
          <t>星期二</t>
        </is>
      </c>
      <c r="C2858" t="inlineStr" s="4">
        <is>
          <t>其他</t>
        </is>
      </c>
      <c r="D2858" t="inlineStr" s="4">
        <is>
          <t>其他</t>
        </is>
      </c>
      <c r="E2858" s="5"/>
      <c r="F2858" s="6"/>
      <c r="G2858" s="6"/>
      <c r="H2858" s="6">
        <f>IF(AND(F2858="",G2858=""),"",G2858-F2858)</f>
      </c>
      <c r="I2858" s="4"/>
      <c r="J2858" s="5"/>
    </row>
    <row r="2859" ht="21" customHeight="1">
      <c r="A2859" s="3">
        <v>46448</v>
      </c>
      <c r="B2859" t="inlineStr" s="4">
        <is>
          <t>星期二</t>
        </is>
      </c>
      <c r="C2859" t="inlineStr" s="4">
        <is>
          <t>其他</t>
        </is>
      </c>
      <c r="D2859" t="inlineStr" s="4">
        <is>
          <t>其他</t>
        </is>
      </c>
      <c r="E2859" s="5"/>
      <c r="F2859" s="6"/>
      <c r="G2859" s="6"/>
      <c r="H2859" s="6">
        <f>IF(AND(F2859="",G2859=""),"",G2859-F2859)</f>
      </c>
      <c r="I2859" s="4"/>
      <c r="J2859" s="5"/>
    </row>
    <row r="2860" ht="21" customHeight="1">
      <c r="A2860" s="3">
        <v>46449</v>
      </c>
      <c r="B2860" t="inlineStr" s="4">
        <is>
          <t>星期三</t>
        </is>
      </c>
      <c r="C2860" t="inlineStr" s="4">
        <is>
          <t>餐饮</t>
        </is>
      </c>
      <c r="D2860" t="inlineStr" s="4">
        <is>
          <t>早餐</t>
        </is>
      </c>
      <c r="E2860" s="5"/>
      <c r="F2860" s="6"/>
      <c r="G2860" s="6"/>
      <c r="H2860" s="6">
        <f>IF(AND(F2860="",G2860=""),"",G2860-F2860)</f>
      </c>
      <c r="I2860" s="4"/>
      <c r="J2860" s="5"/>
    </row>
    <row r="2861" ht="21" customHeight="1">
      <c r="A2861" s="3">
        <v>46449</v>
      </c>
      <c r="B2861" t="inlineStr" s="4">
        <is>
          <t>星期三</t>
        </is>
      </c>
      <c r="C2861" t="inlineStr" s="4">
        <is>
          <t>餐饮</t>
        </is>
      </c>
      <c r="D2861" t="inlineStr" s="4">
        <is>
          <t>中餐</t>
        </is>
      </c>
      <c r="E2861" s="5"/>
      <c r="F2861" s="6"/>
      <c r="G2861" s="6"/>
      <c r="H2861" s="6">
        <f>IF(AND(F2861="",G2861=""),"",G2861-F2861)</f>
      </c>
      <c r="I2861" s="4"/>
      <c r="J2861" s="5"/>
    </row>
    <row r="2862" ht="21" customHeight="1">
      <c r="A2862" s="3">
        <v>46449</v>
      </c>
      <c r="B2862" t="inlineStr" s="4">
        <is>
          <t>星期三</t>
        </is>
      </c>
      <c r="C2862" t="inlineStr" s="4">
        <is>
          <t>餐饮</t>
        </is>
      </c>
      <c r="D2862" t="inlineStr" s="4">
        <is>
          <t>晚餐</t>
        </is>
      </c>
      <c r="E2862" s="5"/>
      <c r="F2862" s="6"/>
      <c r="G2862" s="6"/>
      <c r="H2862" s="6">
        <f>IF(AND(F2862="",G2862=""),"",G2862-F2862)</f>
      </c>
      <c r="I2862" s="4"/>
      <c r="J2862" s="5"/>
    </row>
    <row r="2863" ht="21" customHeight="1">
      <c r="A2863" s="3">
        <v>46449</v>
      </c>
      <c r="B2863" t="inlineStr" s="4">
        <is>
          <t>星期三</t>
        </is>
      </c>
      <c r="C2863" t="inlineStr" s="4">
        <is>
          <t>奶茶/咖啡</t>
        </is>
      </c>
      <c r="D2863" t="inlineStr" s="4">
        <is>
          <t>奶茶/咖啡</t>
        </is>
      </c>
      <c r="E2863" s="5"/>
      <c r="F2863" s="6"/>
      <c r="G2863" s="6"/>
      <c r="H2863" s="6">
        <f>IF(AND(F2863="",G2863=""),"",G2863-F2863)</f>
      </c>
      <c r="I2863" s="4"/>
      <c r="J2863" s="5"/>
    </row>
    <row r="2864" ht="21" customHeight="1">
      <c r="A2864" s="3">
        <v>46449</v>
      </c>
      <c r="B2864" t="inlineStr" s="4">
        <is>
          <t>星期三</t>
        </is>
      </c>
      <c r="C2864" t="inlineStr" s="4">
        <is>
          <t>其他</t>
        </is>
      </c>
      <c r="D2864" t="inlineStr" s="4">
        <is>
          <t>其他</t>
        </is>
      </c>
      <c r="E2864" s="5"/>
      <c r="F2864" s="6"/>
      <c r="G2864" s="6"/>
      <c r="H2864" s="6">
        <f>IF(AND(F2864="",G2864=""),"",G2864-F2864)</f>
      </c>
      <c r="I2864" s="4"/>
      <c r="J2864" s="5"/>
    </row>
    <row r="2865" ht="21" customHeight="1">
      <c r="A2865" s="3">
        <v>46449</v>
      </c>
      <c r="B2865" t="inlineStr" s="4">
        <is>
          <t>星期三</t>
        </is>
      </c>
      <c r="C2865" t="inlineStr" s="4">
        <is>
          <t>其他</t>
        </is>
      </c>
      <c r="D2865" t="inlineStr" s="4">
        <is>
          <t>其他</t>
        </is>
      </c>
      <c r="E2865" s="5"/>
      <c r="F2865" s="6"/>
      <c r="G2865" s="6"/>
      <c r="H2865" s="6">
        <f>IF(AND(F2865="",G2865=""),"",G2865-F2865)</f>
      </c>
      <c r="I2865" s="4"/>
      <c r="J2865" s="5"/>
    </row>
    <row r="2866" ht="23" customHeight="1">
      <c r="A2866" t="inlineStr" s="7">
        <is>
          <t>本周小计</t>
        </is>
      </c>
      <c r="B2866" s="7"/>
      <c r="C2866" s="7"/>
      <c r="D2866" s="7"/>
      <c r="E2866" s="7"/>
      <c r="F2866" s="8">
        <f>SUMIFS($F:$F,$A:$A,"&gt;="&amp;DATE(2027,2,25),$A:$A,"&lt;="&amp;DATE(2027,3,3))</f>
      </c>
      <c r="G2866" s="8">
        <f>SUMIFS($G:$G,$A:$A,"&gt;="&amp;DATE(2027,2,25),$A:$A,"&lt;="&amp;DATE(2027,3,3))</f>
      </c>
      <c r="H2866" s="8">
        <f>G2866-F2866</f>
      </c>
      <c r="I2866" s="7"/>
      <c r="J2866" s="7"/>
    </row>
    <row r="2867" ht="18" customHeight="1">
      <c r="A2867" s="9"/>
      <c r="B2867" s="9"/>
      <c r="C2867" s="9"/>
      <c r="D2867" s="9"/>
      <c r="E2867" s="9"/>
      <c r="F2867" s="9"/>
      <c r="G2867" s="9"/>
      <c r="H2867" s="9"/>
      <c r="I2867" s="9"/>
      <c r="J2867" s="9"/>
    </row>
    <row r="2868" ht="18" customHeight="1">
      <c r="A2868" s="9"/>
      <c r="B2868" s="9"/>
      <c r="C2868" s="9"/>
      <c r="D2868" s="9"/>
      <c r="E2868" s="9"/>
      <c r="F2868" s="9"/>
      <c r="G2868" s="9"/>
      <c r="H2868" s="9"/>
      <c r="I2868" s="9"/>
      <c r="J2868" s="9"/>
    </row>
    <row r="2869" ht="26" customHeight="1">
      <c r="A2869" t="inlineStr" s="2">
        <is>
          <t>2027年3月｜第一周（3月4日 - 3月10日）</t>
        </is>
      </c>
      <c r="B2869" s="2"/>
      <c r="C2869" s="2"/>
      <c r="D2869" s="2"/>
      <c r="E2869" s="2"/>
      <c r="F2869" s="2"/>
      <c r="G2869" s="2"/>
      <c r="H2869" s="2"/>
      <c r="I2869" s="2"/>
      <c r="J2869" s="2"/>
    </row>
    <row r="2870" ht="22" customHeight="1">
      <c r="A2870" t="inlineStr" s="1">
        <is>
          <t>日期</t>
        </is>
      </c>
      <c r="B2870" t="inlineStr" s="1">
        <is>
          <t>星期</t>
        </is>
      </c>
      <c r="C2870" t="inlineStr" s="1">
        <is>
          <t>分类</t>
        </is>
      </c>
      <c r="D2870" t="inlineStr" s="1">
        <is>
          <t>事项</t>
        </is>
      </c>
      <c r="E2870" t="inlineStr" s="1">
        <is>
          <t>详情</t>
        </is>
      </c>
      <c r="F2870" t="inlineStr" s="1">
        <is>
          <t>支出金额</t>
        </is>
      </c>
      <c r="G2870" t="inlineStr" s="1">
        <is>
          <t>收入金额</t>
        </is>
      </c>
      <c r="H2870" t="inlineStr" s="1">
        <is>
          <t>当笔净额</t>
        </is>
      </c>
      <c r="I2870" t="inlineStr" s="1">
        <is>
          <t>支付方式</t>
        </is>
      </c>
      <c r="J2870" t="inlineStr" s="1">
        <is>
          <t>备注</t>
        </is>
      </c>
    </row>
    <row r="2871" ht="21" customHeight="1">
      <c r="A2871" s="3">
        <v>46450</v>
      </c>
      <c r="B2871" t="inlineStr" s="4">
        <is>
          <t>星期四</t>
        </is>
      </c>
      <c r="C2871" t="inlineStr" s="4">
        <is>
          <t>餐饮</t>
        </is>
      </c>
      <c r="D2871" t="inlineStr" s="4">
        <is>
          <t>早餐</t>
        </is>
      </c>
      <c r="E2871" s="5"/>
      <c r="F2871" s="6"/>
      <c r="G2871" s="6"/>
      <c r="H2871" s="6">
        <f>IF(AND(F2871="",G2871=""),"",G2871-F2871)</f>
      </c>
      <c r="I2871" s="4"/>
      <c r="J2871" s="5"/>
    </row>
    <row r="2872" ht="21" customHeight="1">
      <c r="A2872" s="3">
        <v>46450</v>
      </c>
      <c r="B2872" t="inlineStr" s="4">
        <is>
          <t>星期四</t>
        </is>
      </c>
      <c r="C2872" t="inlineStr" s="4">
        <is>
          <t>餐饮</t>
        </is>
      </c>
      <c r="D2872" t="inlineStr" s="4">
        <is>
          <t>中餐</t>
        </is>
      </c>
      <c r="E2872" s="5"/>
      <c r="F2872" s="6"/>
      <c r="G2872" s="6"/>
      <c r="H2872" s="6">
        <f>IF(AND(F2872="",G2872=""),"",G2872-F2872)</f>
      </c>
      <c r="I2872" s="4"/>
      <c r="J2872" s="5"/>
    </row>
    <row r="2873" ht="21" customHeight="1">
      <c r="A2873" s="3">
        <v>46450</v>
      </c>
      <c r="B2873" t="inlineStr" s="4">
        <is>
          <t>星期四</t>
        </is>
      </c>
      <c r="C2873" t="inlineStr" s="4">
        <is>
          <t>餐饮</t>
        </is>
      </c>
      <c r="D2873" t="inlineStr" s="4">
        <is>
          <t>晚餐</t>
        </is>
      </c>
      <c r="E2873" s="5"/>
      <c r="F2873" s="6"/>
      <c r="G2873" s="6"/>
      <c r="H2873" s="6">
        <f>IF(AND(F2873="",G2873=""),"",G2873-F2873)</f>
      </c>
      <c r="I2873" s="4"/>
      <c r="J2873" s="5"/>
    </row>
    <row r="2874" ht="21" customHeight="1">
      <c r="A2874" s="3">
        <v>46450</v>
      </c>
      <c r="B2874" t="inlineStr" s="4">
        <is>
          <t>星期四</t>
        </is>
      </c>
      <c r="C2874" t="inlineStr" s="4">
        <is>
          <t>奶茶/咖啡</t>
        </is>
      </c>
      <c r="D2874" t="inlineStr" s="4">
        <is>
          <t>奶茶/咖啡</t>
        </is>
      </c>
      <c r="E2874" s="5"/>
      <c r="F2874" s="6"/>
      <c r="G2874" s="6"/>
      <c r="H2874" s="6">
        <f>IF(AND(F2874="",G2874=""),"",G2874-F2874)</f>
      </c>
      <c r="I2874" s="4"/>
      <c r="J2874" s="5"/>
    </row>
    <row r="2875" ht="21" customHeight="1">
      <c r="A2875" s="3">
        <v>46450</v>
      </c>
      <c r="B2875" t="inlineStr" s="4">
        <is>
          <t>星期四</t>
        </is>
      </c>
      <c r="C2875" t="inlineStr" s="4">
        <is>
          <t>其他</t>
        </is>
      </c>
      <c r="D2875" t="inlineStr" s="4">
        <is>
          <t>其他</t>
        </is>
      </c>
      <c r="E2875" s="5"/>
      <c r="F2875" s="6"/>
      <c r="G2875" s="6"/>
      <c r="H2875" s="6">
        <f>IF(AND(F2875="",G2875=""),"",G2875-F2875)</f>
      </c>
      <c r="I2875" s="4"/>
      <c r="J2875" s="5"/>
    </row>
    <row r="2876" ht="21" customHeight="1">
      <c r="A2876" s="3">
        <v>46450</v>
      </c>
      <c r="B2876" t="inlineStr" s="4">
        <is>
          <t>星期四</t>
        </is>
      </c>
      <c r="C2876" t="inlineStr" s="4">
        <is>
          <t>其他</t>
        </is>
      </c>
      <c r="D2876" t="inlineStr" s="4">
        <is>
          <t>其他</t>
        </is>
      </c>
      <c r="E2876" s="5"/>
      <c r="F2876" s="6"/>
      <c r="G2876" s="6"/>
      <c r="H2876" s="6">
        <f>IF(AND(F2876="",G2876=""),"",G2876-F2876)</f>
      </c>
      <c r="I2876" s="4"/>
      <c r="J2876" s="5"/>
    </row>
    <row r="2877" ht="21" customHeight="1">
      <c r="A2877" s="3">
        <v>46451</v>
      </c>
      <c r="B2877" t="inlineStr" s="4">
        <is>
          <t>星期五</t>
        </is>
      </c>
      <c r="C2877" t="inlineStr" s="4">
        <is>
          <t>餐饮</t>
        </is>
      </c>
      <c r="D2877" t="inlineStr" s="4">
        <is>
          <t>早餐</t>
        </is>
      </c>
      <c r="E2877" s="5"/>
      <c r="F2877" s="6"/>
      <c r="G2877" s="6"/>
      <c r="H2877" s="6">
        <f>IF(AND(F2877="",G2877=""),"",G2877-F2877)</f>
      </c>
      <c r="I2877" s="4"/>
      <c r="J2877" s="5"/>
    </row>
    <row r="2878" ht="21" customHeight="1">
      <c r="A2878" s="3">
        <v>46451</v>
      </c>
      <c r="B2878" t="inlineStr" s="4">
        <is>
          <t>星期五</t>
        </is>
      </c>
      <c r="C2878" t="inlineStr" s="4">
        <is>
          <t>餐饮</t>
        </is>
      </c>
      <c r="D2878" t="inlineStr" s="4">
        <is>
          <t>中餐</t>
        </is>
      </c>
      <c r="E2878" s="5"/>
      <c r="F2878" s="6"/>
      <c r="G2878" s="6"/>
      <c r="H2878" s="6">
        <f>IF(AND(F2878="",G2878=""),"",G2878-F2878)</f>
      </c>
      <c r="I2878" s="4"/>
      <c r="J2878" s="5"/>
    </row>
    <row r="2879" ht="21" customHeight="1">
      <c r="A2879" s="3">
        <v>46451</v>
      </c>
      <c r="B2879" t="inlineStr" s="4">
        <is>
          <t>星期五</t>
        </is>
      </c>
      <c r="C2879" t="inlineStr" s="4">
        <is>
          <t>餐饮</t>
        </is>
      </c>
      <c r="D2879" t="inlineStr" s="4">
        <is>
          <t>晚餐</t>
        </is>
      </c>
      <c r="E2879" s="5"/>
      <c r="F2879" s="6"/>
      <c r="G2879" s="6"/>
      <c r="H2879" s="6">
        <f>IF(AND(F2879="",G2879=""),"",G2879-F2879)</f>
      </c>
      <c r="I2879" s="4"/>
      <c r="J2879" s="5"/>
    </row>
    <row r="2880" ht="21" customHeight="1">
      <c r="A2880" s="3">
        <v>46451</v>
      </c>
      <c r="B2880" t="inlineStr" s="4">
        <is>
          <t>星期五</t>
        </is>
      </c>
      <c r="C2880" t="inlineStr" s="4">
        <is>
          <t>奶茶/咖啡</t>
        </is>
      </c>
      <c r="D2880" t="inlineStr" s="4">
        <is>
          <t>奶茶/咖啡</t>
        </is>
      </c>
      <c r="E2880" s="5"/>
      <c r="F2880" s="6"/>
      <c r="G2880" s="6"/>
      <c r="H2880" s="6">
        <f>IF(AND(F2880="",G2880=""),"",G2880-F2880)</f>
      </c>
      <c r="I2880" s="4"/>
      <c r="J2880" s="5"/>
    </row>
    <row r="2881" ht="21" customHeight="1">
      <c r="A2881" s="3">
        <v>46451</v>
      </c>
      <c r="B2881" t="inlineStr" s="4">
        <is>
          <t>星期五</t>
        </is>
      </c>
      <c r="C2881" t="inlineStr" s="4">
        <is>
          <t>其他</t>
        </is>
      </c>
      <c r="D2881" t="inlineStr" s="4">
        <is>
          <t>其他</t>
        </is>
      </c>
      <c r="E2881" s="5"/>
      <c r="F2881" s="6"/>
      <c r="G2881" s="6"/>
      <c r="H2881" s="6">
        <f>IF(AND(F2881="",G2881=""),"",G2881-F2881)</f>
      </c>
      <c r="I2881" s="4"/>
      <c r="J2881" s="5"/>
    </row>
    <row r="2882" ht="21" customHeight="1">
      <c r="A2882" s="3">
        <v>46451</v>
      </c>
      <c r="B2882" t="inlineStr" s="4">
        <is>
          <t>星期五</t>
        </is>
      </c>
      <c r="C2882" t="inlineStr" s="4">
        <is>
          <t>其他</t>
        </is>
      </c>
      <c r="D2882" t="inlineStr" s="4">
        <is>
          <t>其他</t>
        </is>
      </c>
      <c r="E2882" s="5"/>
      <c r="F2882" s="6"/>
      <c r="G2882" s="6"/>
      <c r="H2882" s="6">
        <f>IF(AND(F2882="",G2882=""),"",G2882-F2882)</f>
      </c>
      <c r="I2882" s="4"/>
      <c r="J2882" s="5"/>
    </row>
    <row r="2883" ht="21" customHeight="1">
      <c r="A2883" s="3">
        <v>46452</v>
      </c>
      <c r="B2883" t="inlineStr" s="4">
        <is>
          <t>星期六</t>
        </is>
      </c>
      <c r="C2883" t="inlineStr" s="4">
        <is>
          <t>餐饮</t>
        </is>
      </c>
      <c r="D2883" t="inlineStr" s="4">
        <is>
          <t>早餐</t>
        </is>
      </c>
      <c r="E2883" s="5"/>
      <c r="F2883" s="6"/>
      <c r="G2883" s="6"/>
      <c r="H2883" s="6">
        <f>IF(AND(F2883="",G2883=""),"",G2883-F2883)</f>
      </c>
      <c r="I2883" s="4"/>
      <c r="J2883" s="5"/>
    </row>
    <row r="2884" ht="21" customHeight="1">
      <c r="A2884" s="3">
        <v>46452</v>
      </c>
      <c r="B2884" t="inlineStr" s="4">
        <is>
          <t>星期六</t>
        </is>
      </c>
      <c r="C2884" t="inlineStr" s="4">
        <is>
          <t>餐饮</t>
        </is>
      </c>
      <c r="D2884" t="inlineStr" s="4">
        <is>
          <t>中餐</t>
        </is>
      </c>
      <c r="E2884" s="5"/>
      <c r="F2884" s="6"/>
      <c r="G2884" s="6"/>
      <c r="H2884" s="6">
        <f>IF(AND(F2884="",G2884=""),"",G2884-F2884)</f>
      </c>
      <c r="I2884" s="4"/>
      <c r="J2884" s="5"/>
    </row>
    <row r="2885" ht="21" customHeight="1">
      <c r="A2885" s="3">
        <v>46452</v>
      </c>
      <c r="B2885" t="inlineStr" s="4">
        <is>
          <t>星期六</t>
        </is>
      </c>
      <c r="C2885" t="inlineStr" s="4">
        <is>
          <t>餐饮</t>
        </is>
      </c>
      <c r="D2885" t="inlineStr" s="4">
        <is>
          <t>晚餐</t>
        </is>
      </c>
      <c r="E2885" s="5"/>
      <c r="F2885" s="6"/>
      <c r="G2885" s="6"/>
      <c r="H2885" s="6">
        <f>IF(AND(F2885="",G2885=""),"",G2885-F2885)</f>
      </c>
      <c r="I2885" s="4"/>
      <c r="J2885" s="5"/>
    </row>
    <row r="2886" ht="21" customHeight="1">
      <c r="A2886" s="3">
        <v>46452</v>
      </c>
      <c r="B2886" t="inlineStr" s="4">
        <is>
          <t>星期六</t>
        </is>
      </c>
      <c r="C2886" t="inlineStr" s="4">
        <is>
          <t>奶茶/咖啡</t>
        </is>
      </c>
      <c r="D2886" t="inlineStr" s="4">
        <is>
          <t>奶茶/咖啡</t>
        </is>
      </c>
      <c r="E2886" s="5"/>
      <c r="F2886" s="6"/>
      <c r="G2886" s="6"/>
      <c r="H2886" s="6">
        <f>IF(AND(F2886="",G2886=""),"",G2886-F2886)</f>
      </c>
      <c r="I2886" s="4"/>
      <c r="J2886" s="5"/>
    </row>
    <row r="2887" ht="21" customHeight="1">
      <c r="A2887" s="3">
        <v>46452</v>
      </c>
      <c r="B2887" t="inlineStr" s="4">
        <is>
          <t>星期六</t>
        </is>
      </c>
      <c r="C2887" t="inlineStr" s="4">
        <is>
          <t>其他</t>
        </is>
      </c>
      <c r="D2887" t="inlineStr" s="4">
        <is>
          <t>其他</t>
        </is>
      </c>
      <c r="E2887" s="5"/>
      <c r="F2887" s="6"/>
      <c r="G2887" s="6"/>
      <c r="H2887" s="6">
        <f>IF(AND(F2887="",G2887=""),"",G2887-F2887)</f>
      </c>
      <c r="I2887" s="4"/>
      <c r="J2887" s="5"/>
    </row>
    <row r="2888" ht="21" customHeight="1">
      <c r="A2888" s="3">
        <v>46452</v>
      </c>
      <c r="B2888" t="inlineStr" s="4">
        <is>
          <t>星期六</t>
        </is>
      </c>
      <c r="C2888" t="inlineStr" s="4">
        <is>
          <t>其他</t>
        </is>
      </c>
      <c r="D2888" t="inlineStr" s="4">
        <is>
          <t>其他</t>
        </is>
      </c>
      <c r="E2888" s="5"/>
      <c r="F2888" s="6"/>
      <c r="G2888" s="6"/>
      <c r="H2888" s="6">
        <f>IF(AND(F2888="",G2888=""),"",G2888-F2888)</f>
      </c>
      <c r="I2888" s="4"/>
      <c r="J2888" s="5"/>
    </row>
    <row r="2889" ht="21" customHeight="1">
      <c r="A2889" s="3">
        <v>46453</v>
      </c>
      <c r="B2889" t="inlineStr" s="4">
        <is>
          <t>星期日</t>
        </is>
      </c>
      <c r="C2889" t="inlineStr" s="4">
        <is>
          <t>餐饮</t>
        </is>
      </c>
      <c r="D2889" t="inlineStr" s="4">
        <is>
          <t>早餐</t>
        </is>
      </c>
      <c r="E2889" s="5"/>
      <c r="F2889" s="6"/>
      <c r="G2889" s="6"/>
      <c r="H2889" s="6">
        <f>IF(AND(F2889="",G2889=""),"",G2889-F2889)</f>
      </c>
      <c r="I2889" s="4"/>
      <c r="J2889" s="5"/>
    </row>
    <row r="2890" ht="21" customHeight="1">
      <c r="A2890" s="3">
        <v>46453</v>
      </c>
      <c r="B2890" t="inlineStr" s="4">
        <is>
          <t>星期日</t>
        </is>
      </c>
      <c r="C2890" t="inlineStr" s="4">
        <is>
          <t>餐饮</t>
        </is>
      </c>
      <c r="D2890" t="inlineStr" s="4">
        <is>
          <t>中餐</t>
        </is>
      </c>
      <c r="E2890" s="5"/>
      <c r="F2890" s="6"/>
      <c r="G2890" s="6"/>
      <c r="H2890" s="6">
        <f>IF(AND(F2890="",G2890=""),"",G2890-F2890)</f>
      </c>
      <c r="I2890" s="4"/>
      <c r="J2890" s="5"/>
    </row>
    <row r="2891" ht="21" customHeight="1">
      <c r="A2891" s="3">
        <v>46453</v>
      </c>
      <c r="B2891" t="inlineStr" s="4">
        <is>
          <t>星期日</t>
        </is>
      </c>
      <c r="C2891" t="inlineStr" s="4">
        <is>
          <t>餐饮</t>
        </is>
      </c>
      <c r="D2891" t="inlineStr" s="4">
        <is>
          <t>晚餐</t>
        </is>
      </c>
      <c r="E2891" s="5"/>
      <c r="F2891" s="6"/>
      <c r="G2891" s="6"/>
      <c r="H2891" s="6">
        <f>IF(AND(F2891="",G2891=""),"",G2891-F2891)</f>
      </c>
      <c r="I2891" s="4"/>
      <c r="J2891" s="5"/>
    </row>
    <row r="2892" ht="21" customHeight="1">
      <c r="A2892" s="3">
        <v>46453</v>
      </c>
      <c r="B2892" t="inlineStr" s="4">
        <is>
          <t>星期日</t>
        </is>
      </c>
      <c r="C2892" t="inlineStr" s="4">
        <is>
          <t>奶茶/咖啡</t>
        </is>
      </c>
      <c r="D2892" t="inlineStr" s="4">
        <is>
          <t>奶茶/咖啡</t>
        </is>
      </c>
      <c r="E2892" s="5"/>
      <c r="F2892" s="6"/>
      <c r="G2892" s="6"/>
      <c r="H2892" s="6">
        <f>IF(AND(F2892="",G2892=""),"",G2892-F2892)</f>
      </c>
      <c r="I2892" s="4"/>
      <c r="J2892" s="5"/>
    </row>
    <row r="2893" ht="21" customHeight="1">
      <c r="A2893" s="3">
        <v>46453</v>
      </c>
      <c r="B2893" t="inlineStr" s="4">
        <is>
          <t>星期日</t>
        </is>
      </c>
      <c r="C2893" t="inlineStr" s="4">
        <is>
          <t>其他</t>
        </is>
      </c>
      <c r="D2893" t="inlineStr" s="4">
        <is>
          <t>其他</t>
        </is>
      </c>
      <c r="E2893" s="5"/>
      <c r="F2893" s="6"/>
      <c r="G2893" s="6"/>
      <c r="H2893" s="6">
        <f>IF(AND(F2893="",G2893=""),"",G2893-F2893)</f>
      </c>
      <c r="I2893" s="4"/>
      <c r="J2893" s="5"/>
    </row>
    <row r="2894" ht="21" customHeight="1">
      <c r="A2894" s="3">
        <v>46453</v>
      </c>
      <c r="B2894" t="inlineStr" s="4">
        <is>
          <t>星期日</t>
        </is>
      </c>
      <c r="C2894" t="inlineStr" s="4">
        <is>
          <t>其他</t>
        </is>
      </c>
      <c r="D2894" t="inlineStr" s="4">
        <is>
          <t>其他</t>
        </is>
      </c>
      <c r="E2894" s="5"/>
      <c r="F2894" s="6"/>
      <c r="G2894" s="6"/>
      <c r="H2894" s="6">
        <f>IF(AND(F2894="",G2894=""),"",G2894-F2894)</f>
      </c>
      <c r="I2894" s="4"/>
      <c r="J2894" s="5"/>
    </row>
    <row r="2895" ht="21" customHeight="1">
      <c r="A2895" s="3">
        <v>46454</v>
      </c>
      <c r="B2895" t="inlineStr" s="4">
        <is>
          <t>星期一</t>
        </is>
      </c>
      <c r="C2895" t="inlineStr" s="4">
        <is>
          <t>餐饮</t>
        </is>
      </c>
      <c r="D2895" t="inlineStr" s="4">
        <is>
          <t>早餐</t>
        </is>
      </c>
      <c r="E2895" s="5"/>
      <c r="F2895" s="6"/>
      <c r="G2895" s="6"/>
      <c r="H2895" s="6">
        <f>IF(AND(F2895="",G2895=""),"",G2895-F2895)</f>
      </c>
      <c r="I2895" s="4"/>
      <c r="J2895" s="5"/>
    </row>
    <row r="2896" ht="21" customHeight="1">
      <c r="A2896" s="3">
        <v>46454</v>
      </c>
      <c r="B2896" t="inlineStr" s="4">
        <is>
          <t>星期一</t>
        </is>
      </c>
      <c r="C2896" t="inlineStr" s="4">
        <is>
          <t>餐饮</t>
        </is>
      </c>
      <c r="D2896" t="inlineStr" s="4">
        <is>
          <t>中餐</t>
        </is>
      </c>
      <c r="E2896" s="5"/>
      <c r="F2896" s="6"/>
      <c r="G2896" s="6"/>
      <c r="H2896" s="6">
        <f>IF(AND(F2896="",G2896=""),"",G2896-F2896)</f>
      </c>
      <c r="I2896" s="4"/>
      <c r="J2896" s="5"/>
    </row>
    <row r="2897" ht="21" customHeight="1">
      <c r="A2897" s="3">
        <v>46454</v>
      </c>
      <c r="B2897" t="inlineStr" s="4">
        <is>
          <t>星期一</t>
        </is>
      </c>
      <c r="C2897" t="inlineStr" s="4">
        <is>
          <t>餐饮</t>
        </is>
      </c>
      <c r="D2897" t="inlineStr" s="4">
        <is>
          <t>晚餐</t>
        </is>
      </c>
      <c r="E2897" s="5"/>
      <c r="F2897" s="6"/>
      <c r="G2897" s="6"/>
      <c r="H2897" s="6">
        <f>IF(AND(F2897="",G2897=""),"",G2897-F2897)</f>
      </c>
      <c r="I2897" s="4"/>
      <c r="J2897" s="5"/>
    </row>
    <row r="2898" ht="21" customHeight="1">
      <c r="A2898" s="3">
        <v>46454</v>
      </c>
      <c r="B2898" t="inlineStr" s="4">
        <is>
          <t>星期一</t>
        </is>
      </c>
      <c r="C2898" t="inlineStr" s="4">
        <is>
          <t>奶茶/咖啡</t>
        </is>
      </c>
      <c r="D2898" t="inlineStr" s="4">
        <is>
          <t>奶茶/咖啡</t>
        </is>
      </c>
      <c r="E2898" s="5"/>
      <c r="F2898" s="6"/>
      <c r="G2898" s="6"/>
      <c r="H2898" s="6">
        <f>IF(AND(F2898="",G2898=""),"",G2898-F2898)</f>
      </c>
      <c r="I2898" s="4"/>
      <c r="J2898" s="5"/>
    </row>
    <row r="2899" ht="21" customHeight="1">
      <c r="A2899" s="3">
        <v>46454</v>
      </c>
      <c r="B2899" t="inlineStr" s="4">
        <is>
          <t>星期一</t>
        </is>
      </c>
      <c r="C2899" t="inlineStr" s="4">
        <is>
          <t>其他</t>
        </is>
      </c>
      <c r="D2899" t="inlineStr" s="4">
        <is>
          <t>其他</t>
        </is>
      </c>
      <c r="E2899" s="5"/>
      <c r="F2899" s="6"/>
      <c r="G2899" s="6"/>
      <c r="H2899" s="6">
        <f>IF(AND(F2899="",G2899=""),"",G2899-F2899)</f>
      </c>
      <c r="I2899" s="4"/>
      <c r="J2899" s="5"/>
    </row>
    <row r="2900" ht="21" customHeight="1">
      <c r="A2900" s="3">
        <v>46454</v>
      </c>
      <c r="B2900" t="inlineStr" s="4">
        <is>
          <t>星期一</t>
        </is>
      </c>
      <c r="C2900" t="inlineStr" s="4">
        <is>
          <t>其他</t>
        </is>
      </c>
      <c r="D2900" t="inlineStr" s="4">
        <is>
          <t>其他</t>
        </is>
      </c>
      <c r="E2900" s="5"/>
      <c r="F2900" s="6"/>
      <c r="G2900" s="6"/>
      <c r="H2900" s="6">
        <f>IF(AND(F2900="",G2900=""),"",G2900-F2900)</f>
      </c>
      <c r="I2900" s="4"/>
      <c r="J2900" s="5"/>
    </row>
    <row r="2901" ht="21" customHeight="1">
      <c r="A2901" s="3">
        <v>46455</v>
      </c>
      <c r="B2901" t="inlineStr" s="4">
        <is>
          <t>星期二</t>
        </is>
      </c>
      <c r="C2901" t="inlineStr" s="4">
        <is>
          <t>餐饮</t>
        </is>
      </c>
      <c r="D2901" t="inlineStr" s="4">
        <is>
          <t>早餐</t>
        </is>
      </c>
      <c r="E2901" s="5"/>
      <c r="F2901" s="6"/>
      <c r="G2901" s="6"/>
      <c r="H2901" s="6">
        <f>IF(AND(F2901="",G2901=""),"",G2901-F2901)</f>
      </c>
      <c r="I2901" s="4"/>
      <c r="J2901" s="5"/>
    </row>
    <row r="2902" ht="21" customHeight="1">
      <c r="A2902" s="3">
        <v>46455</v>
      </c>
      <c r="B2902" t="inlineStr" s="4">
        <is>
          <t>星期二</t>
        </is>
      </c>
      <c r="C2902" t="inlineStr" s="4">
        <is>
          <t>餐饮</t>
        </is>
      </c>
      <c r="D2902" t="inlineStr" s="4">
        <is>
          <t>中餐</t>
        </is>
      </c>
      <c r="E2902" s="5"/>
      <c r="F2902" s="6"/>
      <c r="G2902" s="6"/>
      <c r="H2902" s="6">
        <f>IF(AND(F2902="",G2902=""),"",G2902-F2902)</f>
      </c>
      <c r="I2902" s="4"/>
      <c r="J2902" s="5"/>
    </row>
    <row r="2903" ht="21" customHeight="1">
      <c r="A2903" s="3">
        <v>46455</v>
      </c>
      <c r="B2903" t="inlineStr" s="4">
        <is>
          <t>星期二</t>
        </is>
      </c>
      <c r="C2903" t="inlineStr" s="4">
        <is>
          <t>餐饮</t>
        </is>
      </c>
      <c r="D2903" t="inlineStr" s="4">
        <is>
          <t>晚餐</t>
        </is>
      </c>
      <c r="E2903" s="5"/>
      <c r="F2903" s="6"/>
      <c r="G2903" s="6"/>
      <c r="H2903" s="6">
        <f>IF(AND(F2903="",G2903=""),"",G2903-F2903)</f>
      </c>
      <c r="I2903" s="4"/>
      <c r="J2903" s="5"/>
    </row>
    <row r="2904" ht="21" customHeight="1">
      <c r="A2904" s="3">
        <v>46455</v>
      </c>
      <c r="B2904" t="inlineStr" s="4">
        <is>
          <t>星期二</t>
        </is>
      </c>
      <c r="C2904" t="inlineStr" s="4">
        <is>
          <t>奶茶/咖啡</t>
        </is>
      </c>
      <c r="D2904" t="inlineStr" s="4">
        <is>
          <t>奶茶/咖啡</t>
        </is>
      </c>
      <c r="E2904" s="5"/>
      <c r="F2904" s="6"/>
      <c r="G2904" s="6"/>
      <c r="H2904" s="6">
        <f>IF(AND(F2904="",G2904=""),"",G2904-F2904)</f>
      </c>
      <c r="I2904" s="4"/>
      <c r="J2904" s="5"/>
    </row>
    <row r="2905" ht="21" customHeight="1">
      <c r="A2905" s="3">
        <v>46455</v>
      </c>
      <c r="B2905" t="inlineStr" s="4">
        <is>
          <t>星期二</t>
        </is>
      </c>
      <c r="C2905" t="inlineStr" s="4">
        <is>
          <t>其他</t>
        </is>
      </c>
      <c r="D2905" t="inlineStr" s="4">
        <is>
          <t>其他</t>
        </is>
      </c>
      <c r="E2905" s="5"/>
      <c r="F2905" s="6"/>
      <c r="G2905" s="6"/>
      <c r="H2905" s="6">
        <f>IF(AND(F2905="",G2905=""),"",G2905-F2905)</f>
      </c>
      <c r="I2905" s="4"/>
      <c r="J2905" s="5"/>
    </row>
    <row r="2906" ht="21" customHeight="1">
      <c r="A2906" s="3">
        <v>46455</v>
      </c>
      <c r="B2906" t="inlineStr" s="4">
        <is>
          <t>星期二</t>
        </is>
      </c>
      <c r="C2906" t="inlineStr" s="4">
        <is>
          <t>其他</t>
        </is>
      </c>
      <c r="D2906" t="inlineStr" s="4">
        <is>
          <t>其他</t>
        </is>
      </c>
      <c r="E2906" s="5"/>
      <c r="F2906" s="6"/>
      <c r="G2906" s="6"/>
      <c r="H2906" s="6">
        <f>IF(AND(F2906="",G2906=""),"",G2906-F2906)</f>
      </c>
      <c r="I2906" s="4"/>
      <c r="J2906" s="5"/>
    </row>
    <row r="2907" ht="21" customHeight="1">
      <c r="A2907" s="3">
        <v>46456</v>
      </c>
      <c r="B2907" t="inlineStr" s="4">
        <is>
          <t>星期三</t>
        </is>
      </c>
      <c r="C2907" t="inlineStr" s="4">
        <is>
          <t>餐饮</t>
        </is>
      </c>
      <c r="D2907" t="inlineStr" s="4">
        <is>
          <t>早餐</t>
        </is>
      </c>
      <c r="E2907" s="5"/>
      <c r="F2907" s="6"/>
      <c r="G2907" s="6"/>
      <c r="H2907" s="6">
        <f>IF(AND(F2907="",G2907=""),"",G2907-F2907)</f>
      </c>
      <c r="I2907" s="4"/>
      <c r="J2907" s="5"/>
    </row>
    <row r="2908" ht="21" customHeight="1">
      <c r="A2908" s="3">
        <v>46456</v>
      </c>
      <c r="B2908" t="inlineStr" s="4">
        <is>
          <t>星期三</t>
        </is>
      </c>
      <c r="C2908" t="inlineStr" s="4">
        <is>
          <t>餐饮</t>
        </is>
      </c>
      <c r="D2908" t="inlineStr" s="4">
        <is>
          <t>中餐</t>
        </is>
      </c>
      <c r="E2908" s="5"/>
      <c r="F2908" s="6"/>
      <c r="G2908" s="6"/>
      <c r="H2908" s="6">
        <f>IF(AND(F2908="",G2908=""),"",G2908-F2908)</f>
      </c>
      <c r="I2908" s="4"/>
      <c r="J2908" s="5"/>
    </row>
    <row r="2909" ht="21" customHeight="1">
      <c r="A2909" s="3">
        <v>46456</v>
      </c>
      <c r="B2909" t="inlineStr" s="4">
        <is>
          <t>星期三</t>
        </is>
      </c>
      <c r="C2909" t="inlineStr" s="4">
        <is>
          <t>餐饮</t>
        </is>
      </c>
      <c r="D2909" t="inlineStr" s="4">
        <is>
          <t>晚餐</t>
        </is>
      </c>
      <c r="E2909" s="5"/>
      <c r="F2909" s="6"/>
      <c r="G2909" s="6"/>
      <c r="H2909" s="6">
        <f>IF(AND(F2909="",G2909=""),"",G2909-F2909)</f>
      </c>
      <c r="I2909" s="4"/>
      <c r="J2909" s="5"/>
    </row>
    <row r="2910" ht="21" customHeight="1">
      <c r="A2910" s="3">
        <v>46456</v>
      </c>
      <c r="B2910" t="inlineStr" s="4">
        <is>
          <t>星期三</t>
        </is>
      </c>
      <c r="C2910" t="inlineStr" s="4">
        <is>
          <t>奶茶/咖啡</t>
        </is>
      </c>
      <c r="D2910" t="inlineStr" s="4">
        <is>
          <t>奶茶/咖啡</t>
        </is>
      </c>
      <c r="E2910" s="5"/>
      <c r="F2910" s="6"/>
      <c r="G2910" s="6"/>
      <c r="H2910" s="6">
        <f>IF(AND(F2910="",G2910=""),"",G2910-F2910)</f>
      </c>
      <c r="I2910" s="4"/>
      <c r="J2910" s="5"/>
    </row>
    <row r="2911" ht="21" customHeight="1">
      <c r="A2911" s="3">
        <v>46456</v>
      </c>
      <c r="B2911" t="inlineStr" s="4">
        <is>
          <t>星期三</t>
        </is>
      </c>
      <c r="C2911" t="inlineStr" s="4">
        <is>
          <t>其他</t>
        </is>
      </c>
      <c r="D2911" t="inlineStr" s="4">
        <is>
          <t>其他</t>
        </is>
      </c>
      <c r="E2911" s="5"/>
      <c r="F2911" s="6"/>
      <c r="G2911" s="6"/>
      <c r="H2911" s="6">
        <f>IF(AND(F2911="",G2911=""),"",G2911-F2911)</f>
      </c>
      <c r="I2911" s="4"/>
      <c r="J2911" s="5"/>
    </row>
    <row r="2912" ht="21" customHeight="1">
      <c r="A2912" s="3">
        <v>46456</v>
      </c>
      <c r="B2912" t="inlineStr" s="4">
        <is>
          <t>星期三</t>
        </is>
      </c>
      <c r="C2912" t="inlineStr" s="4">
        <is>
          <t>其他</t>
        </is>
      </c>
      <c r="D2912" t="inlineStr" s="4">
        <is>
          <t>其他</t>
        </is>
      </c>
      <c r="E2912" s="5"/>
      <c r="F2912" s="6"/>
      <c r="G2912" s="6"/>
      <c r="H2912" s="6">
        <f>IF(AND(F2912="",G2912=""),"",G2912-F2912)</f>
      </c>
      <c r="I2912" s="4"/>
      <c r="J2912" s="5"/>
    </row>
    <row r="2913" ht="23" customHeight="1">
      <c r="A2913" t="inlineStr" s="7">
        <is>
          <t>本周小计</t>
        </is>
      </c>
      <c r="B2913" s="7"/>
      <c r="C2913" s="7"/>
      <c r="D2913" s="7"/>
      <c r="E2913" s="7"/>
      <c r="F2913" s="8">
        <f>SUMIFS($F:$F,$A:$A,"&gt;="&amp;DATE(2027,3,4),$A:$A,"&lt;="&amp;DATE(2027,3,10))</f>
      </c>
      <c r="G2913" s="8">
        <f>SUMIFS($G:$G,$A:$A,"&gt;="&amp;DATE(2027,3,4),$A:$A,"&lt;="&amp;DATE(2027,3,10))</f>
      </c>
      <c r="H2913" s="8">
        <f>G2913-F2913</f>
      </c>
      <c r="I2913" s="7"/>
      <c r="J2913" s="7"/>
    </row>
    <row r="2914" ht="18" customHeight="1">
      <c r="A2914" s="9"/>
      <c r="B2914" s="9"/>
      <c r="C2914" s="9"/>
      <c r="D2914" s="9"/>
      <c r="E2914" s="9"/>
      <c r="F2914" s="9"/>
      <c r="G2914" s="9"/>
      <c r="H2914" s="9"/>
      <c r="I2914" s="9"/>
      <c r="J2914" s="9"/>
    </row>
    <row r="2915" ht="18" customHeight="1">
      <c r="A2915" s="9"/>
      <c r="B2915" s="9"/>
      <c r="C2915" s="9"/>
      <c r="D2915" s="9"/>
      <c r="E2915" s="9"/>
      <c r="F2915" s="9"/>
      <c r="G2915" s="9"/>
      <c r="H2915" s="9"/>
      <c r="I2915" s="9"/>
      <c r="J2915" s="9"/>
    </row>
    <row r="2916" ht="26" customHeight="1">
      <c r="A2916" t="inlineStr" s="2">
        <is>
          <t>2027年3月｜第二周（3月11日 - 3月17日）</t>
        </is>
      </c>
      <c r="B2916" s="2"/>
      <c r="C2916" s="2"/>
      <c r="D2916" s="2"/>
      <c r="E2916" s="2"/>
      <c r="F2916" s="2"/>
      <c r="G2916" s="2"/>
      <c r="H2916" s="2"/>
      <c r="I2916" s="2"/>
      <c r="J2916" s="2"/>
    </row>
    <row r="2917" ht="22" customHeight="1">
      <c r="A2917" t="inlineStr" s="1">
        <is>
          <t>日期</t>
        </is>
      </c>
      <c r="B2917" t="inlineStr" s="1">
        <is>
          <t>星期</t>
        </is>
      </c>
      <c r="C2917" t="inlineStr" s="1">
        <is>
          <t>分类</t>
        </is>
      </c>
      <c r="D2917" t="inlineStr" s="1">
        <is>
          <t>事项</t>
        </is>
      </c>
      <c r="E2917" t="inlineStr" s="1">
        <is>
          <t>详情</t>
        </is>
      </c>
      <c r="F2917" t="inlineStr" s="1">
        <is>
          <t>支出金额</t>
        </is>
      </c>
      <c r="G2917" t="inlineStr" s="1">
        <is>
          <t>收入金额</t>
        </is>
      </c>
      <c r="H2917" t="inlineStr" s="1">
        <is>
          <t>当笔净额</t>
        </is>
      </c>
      <c r="I2917" t="inlineStr" s="1">
        <is>
          <t>支付方式</t>
        </is>
      </c>
      <c r="J2917" t="inlineStr" s="1">
        <is>
          <t>备注</t>
        </is>
      </c>
    </row>
    <row r="2918" ht="21" customHeight="1">
      <c r="A2918" s="3">
        <v>46457</v>
      </c>
      <c r="B2918" t="inlineStr" s="4">
        <is>
          <t>星期四</t>
        </is>
      </c>
      <c r="C2918" t="inlineStr" s="4">
        <is>
          <t>餐饮</t>
        </is>
      </c>
      <c r="D2918" t="inlineStr" s="4">
        <is>
          <t>早餐</t>
        </is>
      </c>
      <c r="E2918" s="5"/>
      <c r="F2918" s="6"/>
      <c r="G2918" s="6"/>
      <c r="H2918" s="6">
        <f>IF(AND(F2918="",G2918=""),"",G2918-F2918)</f>
      </c>
      <c r="I2918" s="4"/>
      <c r="J2918" s="5"/>
    </row>
    <row r="2919" ht="21" customHeight="1">
      <c r="A2919" s="3">
        <v>46457</v>
      </c>
      <c r="B2919" t="inlineStr" s="4">
        <is>
          <t>星期四</t>
        </is>
      </c>
      <c r="C2919" t="inlineStr" s="4">
        <is>
          <t>餐饮</t>
        </is>
      </c>
      <c r="D2919" t="inlineStr" s="4">
        <is>
          <t>中餐</t>
        </is>
      </c>
      <c r="E2919" s="5"/>
      <c r="F2919" s="6"/>
      <c r="G2919" s="6"/>
      <c r="H2919" s="6">
        <f>IF(AND(F2919="",G2919=""),"",G2919-F2919)</f>
      </c>
      <c r="I2919" s="4"/>
      <c r="J2919" s="5"/>
    </row>
    <row r="2920" ht="21" customHeight="1">
      <c r="A2920" s="3">
        <v>46457</v>
      </c>
      <c r="B2920" t="inlineStr" s="4">
        <is>
          <t>星期四</t>
        </is>
      </c>
      <c r="C2920" t="inlineStr" s="4">
        <is>
          <t>餐饮</t>
        </is>
      </c>
      <c r="D2920" t="inlineStr" s="4">
        <is>
          <t>晚餐</t>
        </is>
      </c>
      <c r="E2920" s="5"/>
      <c r="F2920" s="6"/>
      <c r="G2920" s="6"/>
      <c r="H2920" s="6">
        <f>IF(AND(F2920="",G2920=""),"",G2920-F2920)</f>
      </c>
      <c r="I2920" s="4"/>
      <c r="J2920" s="5"/>
    </row>
    <row r="2921" ht="21" customHeight="1">
      <c r="A2921" s="3">
        <v>46457</v>
      </c>
      <c r="B2921" t="inlineStr" s="4">
        <is>
          <t>星期四</t>
        </is>
      </c>
      <c r="C2921" t="inlineStr" s="4">
        <is>
          <t>奶茶/咖啡</t>
        </is>
      </c>
      <c r="D2921" t="inlineStr" s="4">
        <is>
          <t>奶茶/咖啡</t>
        </is>
      </c>
      <c r="E2921" s="5"/>
      <c r="F2921" s="6"/>
      <c r="G2921" s="6"/>
      <c r="H2921" s="6">
        <f>IF(AND(F2921="",G2921=""),"",G2921-F2921)</f>
      </c>
      <c r="I2921" s="4"/>
      <c r="J2921" s="5"/>
    </row>
    <row r="2922" ht="21" customHeight="1">
      <c r="A2922" s="3">
        <v>46457</v>
      </c>
      <c r="B2922" t="inlineStr" s="4">
        <is>
          <t>星期四</t>
        </is>
      </c>
      <c r="C2922" t="inlineStr" s="4">
        <is>
          <t>其他</t>
        </is>
      </c>
      <c r="D2922" t="inlineStr" s="4">
        <is>
          <t>其他</t>
        </is>
      </c>
      <c r="E2922" s="5"/>
      <c r="F2922" s="6"/>
      <c r="G2922" s="6"/>
      <c r="H2922" s="6">
        <f>IF(AND(F2922="",G2922=""),"",G2922-F2922)</f>
      </c>
      <c r="I2922" s="4"/>
      <c r="J2922" s="5"/>
    </row>
    <row r="2923" ht="21" customHeight="1">
      <c r="A2923" s="3">
        <v>46457</v>
      </c>
      <c r="B2923" t="inlineStr" s="4">
        <is>
          <t>星期四</t>
        </is>
      </c>
      <c r="C2923" t="inlineStr" s="4">
        <is>
          <t>其他</t>
        </is>
      </c>
      <c r="D2923" t="inlineStr" s="4">
        <is>
          <t>其他</t>
        </is>
      </c>
      <c r="E2923" s="5"/>
      <c r="F2923" s="6"/>
      <c r="G2923" s="6"/>
      <c r="H2923" s="6">
        <f>IF(AND(F2923="",G2923=""),"",G2923-F2923)</f>
      </c>
      <c r="I2923" s="4"/>
      <c r="J2923" s="5"/>
    </row>
    <row r="2924" ht="21" customHeight="1">
      <c r="A2924" s="3">
        <v>46458</v>
      </c>
      <c r="B2924" t="inlineStr" s="4">
        <is>
          <t>星期五</t>
        </is>
      </c>
      <c r="C2924" t="inlineStr" s="4">
        <is>
          <t>餐饮</t>
        </is>
      </c>
      <c r="D2924" t="inlineStr" s="4">
        <is>
          <t>早餐</t>
        </is>
      </c>
      <c r="E2924" s="5"/>
      <c r="F2924" s="6"/>
      <c r="G2924" s="6"/>
      <c r="H2924" s="6">
        <f>IF(AND(F2924="",G2924=""),"",G2924-F2924)</f>
      </c>
      <c r="I2924" s="4"/>
      <c r="J2924" s="5"/>
    </row>
    <row r="2925" ht="21" customHeight="1">
      <c r="A2925" s="3">
        <v>46458</v>
      </c>
      <c r="B2925" t="inlineStr" s="4">
        <is>
          <t>星期五</t>
        </is>
      </c>
      <c r="C2925" t="inlineStr" s="4">
        <is>
          <t>餐饮</t>
        </is>
      </c>
      <c r="D2925" t="inlineStr" s="4">
        <is>
          <t>中餐</t>
        </is>
      </c>
      <c r="E2925" s="5"/>
      <c r="F2925" s="6"/>
      <c r="G2925" s="6"/>
      <c r="H2925" s="6">
        <f>IF(AND(F2925="",G2925=""),"",G2925-F2925)</f>
      </c>
      <c r="I2925" s="4"/>
      <c r="J2925" s="5"/>
    </row>
    <row r="2926" ht="21" customHeight="1">
      <c r="A2926" s="3">
        <v>46458</v>
      </c>
      <c r="B2926" t="inlineStr" s="4">
        <is>
          <t>星期五</t>
        </is>
      </c>
      <c r="C2926" t="inlineStr" s="4">
        <is>
          <t>餐饮</t>
        </is>
      </c>
      <c r="D2926" t="inlineStr" s="4">
        <is>
          <t>晚餐</t>
        </is>
      </c>
      <c r="E2926" s="5"/>
      <c r="F2926" s="6"/>
      <c r="G2926" s="6"/>
      <c r="H2926" s="6">
        <f>IF(AND(F2926="",G2926=""),"",G2926-F2926)</f>
      </c>
      <c r="I2926" s="4"/>
      <c r="J2926" s="5"/>
    </row>
    <row r="2927" ht="21" customHeight="1">
      <c r="A2927" s="3">
        <v>46458</v>
      </c>
      <c r="B2927" t="inlineStr" s="4">
        <is>
          <t>星期五</t>
        </is>
      </c>
      <c r="C2927" t="inlineStr" s="4">
        <is>
          <t>奶茶/咖啡</t>
        </is>
      </c>
      <c r="D2927" t="inlineStr" s="4">
        <is>
          <t>奶茶/咖啡</t>
        </is>
      </c>
      <c r="E2927" s="5"/>
      <c r="F2927" s="6"/>
      <c r="G2927" s="6"/>
      <c r="H2927" s="6">
        <f>IF(AND(F2927="",G2927=""),"",G2927-F2927)</f>
      </c>
      <c r="I2927" s="4"/>
      <c r="J2927" s="5"/>
    </row>
    <row r="2928" ht="21" customHeight="1">
      <c r="A2928" s="3">
        <v>46458</v>
      </c>
      <c r="B2928" t="inlineStr" s="4">
        <is>
          <t>星期五</t>
        </is>
      </c>
      <c r="C2928" t="inlineStr" s="4">
        <is>
          <t>其他</t>
        </is>
      </c>
      <c r="D2928" t="inlineStr" s="4">
        <is>
          <t>其他</t>
        </is>
      </c>
      <c r="E2928" s="5"/>
      <c r="F2928" s="6"/>
      <c r="G2928" s="6"/>
      <c r="H2928" s="6">
        <f>IF(AND(F2928="",G2928=""),"",G2928-F2928)</f>
      </c>
      <c r="I2928" s="4"/>
      <c r="J2928" s="5"/>
    </row>
    <row r="2929" ht="21" customHeight="1">
      <c r="A2929" s="3">
        <v>46458</v>
      </c>
      <c r="B2929" t="inlineStr" s="4">
        <is>
          <t>星期五</t>
        </is>
      </c>
      <c r="C2929" t="inlineStr" s="4">
        <is>
          <t>其他</t>
        </is>
      </c>
      <c r="D2929" t="inlineStr" s="4">
        <is>
          <t>其他</t>
        </is>
      </c>
      <c r="E2929" s="5"/>
      <c r="F2929" s="6"/>
      <c r="G2929" s="6"/>
      <c r="H2929" s="6">
        <f>IF(AND(F2929="",G2929=""),"",G2929-F2929)</f>
      </c>
      <c r="I2929" s="4"/>
      <c r="J2929" s="5"/>
    </row>
    <row r="2930" ht="21" customHeight="1">
      <c r="A2930" s="3">
        <v>46459</v>
      </c>
      <c r="B2930" t="inlineStr" s="4">
        <is>
          <t>星期六</t>
        </is>
      </c>
      <c r="C2930" t="inlineStr" s="4">
        <is>
          <t>餐饮</t>
        </is>
      </c>
      <c r="D2930" t="inlineStr" s="4">
        <is>
          <t>早餐</t>
        </is>
      </c>
      <c r="E2930" s="5"/>
      <c r="F2930" s="6"/>
      <c r="G2930" s="6"/>
      <c r="H2930" s="6">
        <f>IF(AND(F2930="",G2930=""),"",G2930-F2930)</f>
      </c>
      <c r="I2930" s="4"/>
      <c r="J2930" s="5"/>
    </row>
    <row r="2931" ht="21" customHeight="1">
      <c r="A2931" s="3">
        <v>46459</v>
      </c>
      <c r="B2931" t="inlineStr" s="4">
        <is>
          <t>星期六</t>
        </is>
      </c>
      <c r="C2931" t="inlineStr" s="4">
        <is>
          <t>餐饮</t>
        </is>
      </c>
      <c r="D2931" t="inlineStr" s="4">
        <is>
          <t>中餐</t>
        </is>
      </c>
      <c r="E2931" s="5"/>
      <c r="F2931" s="6"/>
      <c r="G2931" s="6"/>
      <c r="H2931" s="6">
        <f>IF(AND(F2931="",G2931=""),"",G2931-F2931)</f>
      </c>
      <c r="I2931" s="4"/>
      <c r="J2931" s="5"/>
    </row>
    <row r="2932" ht="21" customHeight="1">
      <c r="A2932" s="3">
        <v>46459</v>
      </c>
      <c r="B2932" t="inlineStr" s="4">
        <is>
          <t>星期六</t>
        </is>
      </c>
      <c r="C2932" t="inlineStr" s="4">
        <is>
          <t>餐饮</t>
        </is>
      </c>
      <c r="D2932" t="inlineStr" s="4">
        <is>
          <t>晚餐</t>
        </is>
      </c>
      <c r="E2932" s="5"/>
      <c r="F2932" s="6"/>
      <c r="G2932" s="6"/>
      <c r="H2932" s="6">
        <f>IF(AND(F2932="",G2932=""),"",G2932-F2932)</f>
      </c>
      <c r="I2932" s="4"/>
      <c r="J2932" s="5"/>
    </row>
    <row r="2933" ht="21" customHeight="1">
      <c r="A2933" s="3">
        <v>46459</v>
      </c>
      <c r="B2933" t="inlineStr" s="4">
        <is>
          <t>星期六</t>
        </is>
      </c>
      <c r="C2933" t="inlineStr" s="4">
        <is>
          <t>奶茶/咖啡</t>
        </is>
      </c>
      <c r="D2933" t="inlineStr" s="4">
        <is>
          <t>奶茶/咖啡</t>
        </is>
      </c>
      <c r="E2933" s="5"/>
      <c r="F2933" s="6"/>
      <c r="G2933" s="6"/>
      <c r="H2933" s="6">
        <f>IF(AND(F2933="",G2933=""),"",G2933-F2933)</f>
      </c>
      <c r="I2933" s="4"/>
      <c r="J2933" s="5"/>
    </row>
    <row r="2934" ht="21" customHeight="1">
      <c r="A2934" s="3">
        <v>46459</v>
      </c>
      <c r="B2934" t="inlineStr" s="4">
        <is>
          <t>星期六</t>
        </is>
      </c>
      <c r="C2934" t="inlineStr" s="4">
        <is>
          <t>其他</t>
        </is>
      </c>
      <c r="D2934" t="inlineStr" s="4">
        <is>
          <t>其他</t>
        </is>
      </c>
      <c r="E2934" s="5"/>
      <c r="F2934" s="6"/>
      <c r="G2934" s="6"/>
      <c r="H2934" s="6">
        <f>IF(AND(F2934="",G2934=""),"",G2934-F2934)</f>
      </c>
      <c r="I2934" s="4"/>
      <c r="J2934" s="5"/>
    </row>
    <row r="2935" ht="21" customHeight="1">
      <c r="A2935" s="3">
        <v>46459</v>
      </c>
      <c r="B2935" t="inlineStr" s="4">
        <is>
          <t>星期六</t>
        </is>
      </c>
      <c r="C2935" t="inlineStr" s="4">
        <is>
          <t>其他</t>
        </is>
      </c>
      <c r="D2935" t="inlineStr" s="4">
        <is>
          <t>其他</t>
        </is>
      </c>
      <c r="E2935" s="5"/>
      <c r="F2935" s="6"/>
      <c r="G2935" s="6"/>
      <c r="H2935" s="6">
        <f>IF(AND(F2935="",G2935=""),"",G2935-F2935)</f>
      </c>
      <c r="I2935" s="4"/>
      <c r="J2935" s="5"/>
    </row>
    <row r="2936" ht="21" customHeight="1">
      <c r="A2936" s="3">
        <v>46460</v>
      </c>
      <c r="B2936" t="inlineStr" s="4">
        <is>
          <t>星期日</t>
        </is>
      </c>
      <c r="C2936" t="inlineStr" s="4">
        <is>
          <t>餐饮</t>
        </is>
      </c>
      <c r="D2936" t="inlineStr" s="4">
        <is>
          <t>早餐</t>
        </is>
      </c>
      <c r="E2936" s="5"/>
      <c r="F2936" s="6"/>
      <c r="G2936" s="6"/>
      <c r="H2936" s="6">
        <f>IF(AND(F2936="",G2936=""),"",G2936-F2936)</f>
      </c>
      <c r="I2936" s="4"/>
      <c r="J2936" s="5"/>
    </row>
    <row r="2937" ht="21" customHeight="1">
      <c r="A2937" s="3">
        <v>46460</v>
      </c>
      <c r="B2937" t="inlineStr" s="4">
        <is>
          <t>星期日</t>
        </is>
      </c>
      <c r="C2937" t="inlineStr" s="4">
        <is>
          <t>餐饮</t>
        </is>
      </c>
      <c r="D2937" t="inlineStr" s="4">
        <is>
          <t>中餐</t>
        </is>
      </c>
      <c r="E2937" s="5"/>
      <c r="F2937" s="6"/>
      <c r="G2937" s="6"/>
      <c r="H2937" s="6">
        <f>IF(AND(F2937="",G2937=""),"",G2937-F2937)</f>
      </c>
      <c r="I2937" s="4"/>
      <c r="J2937" s="5"/>
    </row>
    <row r="2938" ht="21" customHeight="1">
      <c r="A2938" s="3">
        <v>46460</v>
      </c>
      <c r="B2938" t="inlineStr" s="4">
        <is>
          <t>星期日</t>
        </is>
      </c>
      <c r="C2938" t="inlineStr" s="4">
        <is>
          <t>餐饮</t>
        </is>
      </c>
      <c r="D2938" t="inlineStr" s="4">
        <is>
          <t>晚餐</t>
        </is>
      </c>
      <c r="E2938" s="5"/>
      <c r="F2938" s="6"/>
      <c r="G2938" s="6"/>
      <c r="H2938" s="6">
        <f>IF(AND(F2938="",G2938=""),"",G2938-F2938)</f>
      </c>
      <c r="I2938" s="4"/>
      <c r="J2938" s="5"/>
    </row>
    <row r="2939" ht="21" customHeight="1">
      <c r="A2939" s="3">
        <v>46460</v>
      </c>
      <c r="B2939" t="inlineStr" s="4">
        <is>
          <t>星期日</t>
        </is>
      </c>
      <c r="C2939" t="inlineStr" s="4">
        <is>
          <t>奶茶/咖啡</t>
        </is>
      </c>
      <c r="D2939" t="inlineStr" s="4">
        <is>
          <t>奶茶/咖啡</t>
        </is>
      </c>
      <c r="E2939" s="5"/>
      <c r="F2939" s="6"/>
      <c r="G2939" s="6"/>
      <c r="H2939" s="6">
        <f>IF(AND(F2939="",G2939=""),"",G2939-F2939)</f>
      </c>
      <c r="I2939" s="4"/>
      <c r="J2939" s="5"/>
    </row>
    <row r="2940" ht="21" customHeight="1">
      <c r="A2940" s="3">
        <v>46460</v>
      </c>
      <c r="B2940" t="inlineStr" s="4">
        <is>
          <t>星期日</t>
        </is>
      </c>
      <c r="C2940" t="inlineStr" s="4">
        <is>
          <t>其他</t>
        </is>
      </c>
      <c r="D2940" t="inlineStr" s="4">
        <is>
          <t>其他</t>
        </is>
      </c>
      <c r="E2940" s="5"/>
      <c r="F2940" s="6"/>
      <c r="G2940" s="6"/>
      <c r="H2940" s="6">
        <f>IF(AND(F2940="",G2940=""),"",G2940-F2940)</f>
      </c>
      <c r="I2940" s="4"/>
      <c r="J2940" s="5"/>
    </row>
    <row r="2941" ht="21" customHeight="1">
      <c r="A2941" s="3">
        <v>46460</v>
      </c>
      <c r="B2941" t="inlineStr" s="4">
        <is>
          <t>星期日</t>
        </is>
      </c>
      <c r="C2941" t="inlineStr" s="4">
        <is>
          <t>其他</t>
        </is>
      </c>
      <c r="D2941" t="inlineStr" s="4">
        <is>
          <t>其他</t>
        </is>
      </c>
      <c r="E2941" s="5"/>
      <c r="F2941" s="6"/>
      <c r="G2941" s="6"/>
      <c r="H2941" s="6">
        <f>IF(AND(F2941="",G2941=""),"",G2941-F2941)</f>
      </c>
      <c r="I2941" s="4"/>
      <c r="J2941" s="5"/>
    </row>
    <row r="2942" ht="21" customHeight="1">
      <c r="A2942" s="3">
        <v>46461</v>
      </c>
      <c r="B2942" t="inlineStr" s="4">
        <is>
          <t>星期一</t>
        </is>
      </c>
      <c r="C2942" t="inlineStr" s="4">
        <is>
          <t>餐饮</t>
        </is>
      </c>
      <c r="D2942" t="inlineStr" s="4">
        <is>
          <t>早餐</t>
        </is>
      </c>
      <c r="E2942" s="5"/>
      <c r="F2942" s="6"/>
      <c r="G2942" s="6"/>
      <c r="H2942" s="6">
        <f>IF(AND(F2942="",G2942=""),"",G2942-F2942)</f>
      </c>
      <c r="I2942" s="4"/>
      <c r="J2942" s="5"/>
    </row>
    <row r="2943" ht="21" customHeight="1">
      <c r="A2943" s="3">
        <v>46461</v>
      </c>
      <c r="B2943" t="inlineStr" s="4">
        <is>
          <t>星期一</t>
        </is>
      </c>
      <c r="C2943" t="inlineStr" s="4">
        <is>
          <t>餐饮</t>
        </is>
      </c>
      <c r="D2943" t="inlineStr" s="4">
        <is>
          <t>中餐</t>
        </is>
      </c>
      <c r="E2943" s="5"/>
      <c r="F2943" s="6"/>
      <c r="G2943" s="6"/>
      <c r="H2943" s="6">
        <f>IF(AND(F2943="",G2943=""),"",G2943-F2943)</f>
      </c>
      <c r="I2943" s="4"/>
      <c r="J2943" s="5"/>
    </row>
    <row r="2944" ht="21" customHeight="1">
      <c r="A2944" s="3">
        <v>46461</v>
      </c>
      <c r="B2944" t="inlineStr" s="4">
        <is>
          <t>星期一</t>
        </is>
      </c>
      <c r="C2944" t="inlineStr" s="4">
        <is>
          <t>餐饮</t>
        </is>
      </c>
      <c r="D2944" t="inlineStr" s="4">
        <is>
          <t>晚餐</t>
        </is>
      </c>
      <c r="E2944" s="5"/>
      <c r="F2944" s="6"/>
      <c r="G2944" s="6"/>
      <c r="H2944" s="6">
        <f>IF(AND(F2944="",G2944=""),"",G2944-F2944)</f>
      </c>
      <c r="I2944" s="4"/>
      <c r="J2944" s="5"/>
    </row>
    <row r="2945" ht="21" customHeight="1">
      <c r="A2945" s="3">
        <v>46461</v>
      </c>
      <c r="B2945" t="inlineStr" s="4">
        <is>
          <t>星期一</t>
        </is>
      </c>
      <c r="C2945" t="inlineStr" s="4">
        <is>
          <t>奶茶/咖啡</t>
        </is>
      </c>
      <c r="D2945" t="inlineStr" s="4">
        <is>
          <t>奶茶/咖啡</t>
        </is>
      </c>
      <c r="E2945" s="5"/>
      <c r="F2945" s="6"/>
      <c r="G2945" s="6"/>
      <c r="H2945" s="6">
        <f>IF(AND(F2945="",G2945=""),"",G2945-F2945)</f>
      </c>
      <c r="I2945" s="4"/>
      <c r="J2945" s="5"/>
    </row>
    <row r="2946" ht="21" customHeight="1">
      <c r="A2946" s="3">
        <v>46461</v>
      </c>
      <c r="B2946" t="inlineStr" s="4">
        <is>
          <t>星期一</t>
        </is>
      </c>
      <c r="C2946" t="inlineStr" s="4">
        <is>
          <t>其他</t>
        </is>
      </c>
      <c r="D2946" t="inlineStr" s="4">
        <is>
          <t>其他</t>
        </is>
      </c>
      <c r="E2946" s="5"/>
      <c r="F2946" s="6"/>
      <c r="G2946" s="6"/>
      <c r="H2946" s="6">
        <f>IF(AND(F2946="",G2946=""),"",G2946-F2946)</f>
      </c>
      <c r="I2946" s="4"/>
      <c r="J2946" s="5"/>
    </row>
    <row r="2947" ht="21" customHeight="1">
      <c r="A2947" s="3">
        <v>46461</v>
      </c>
      <c r="B2947" t="inlineStr" s="4">
        <is>
          <t>星期一</t>
        </is>
      </c>
      <c r="C2947" t="inlineStr" s="4">
        <is>
          <t>其他</t>
        </is>
      </c>
      <c r="D2947" t="inlineStr" s="4">
        <is>
          <t>其他</t>
        </is>
      </c>
      <c r="E2947" s="5"/>
      <c r="F2947" s="6"/>
      <c r="G2947" s="6"/>
      <c r="H2947" s="6">
        <f>IF(AND(F2947="",G2947=""),"",G2947-F2947)</f>
      </c>
      <c r="I2947" s="4"/>
      <c r="J2947" s="5"/>
    </row>
    <row r="2948" ht="21" customHeight="1">
      <c r="A2948" s="3">
        <v>46462</v>
      </c>
      <c r="B2948" t="inlineStr" s="4">
        <is>
          <t>星期二</t>
        </is>
      </c>
      <c r="C2948" t="inlineStr" s="4">
        <is>
          <t>餐饮</t>
        </is>
      </c>
      <c r="D2948" t="inlineStr" s="4">
        <is>
          <t>早餐</t>
        </is>
      </c>
      <c r="E2948" s="5"/>
      <c r="F2948" s="6"/>
      <c r="G2948" s="6"/>
      <c r="H2948" s="6">
        <f>IF(AND(F2948="",G2948=""),"",G2948-F2948)</f>
      </c>
      <c r="I2948" s="4"/>
      <c r="J2948" s="5"/>
    </row>
    <row r="2949" ht="21" customHeight="1">
      <c r="A2949" s="3">
        <v>46462</v>
      </c>
      <c r="B2949" t="inlineStr" s="4">
        <is>
          <t>星期二</t>
        </is>
      </c>
      <c r="C2949" t="inlineStr" s="4">
        <is>
          <t>餐饮</t>
        </is>
      </c>
      <c r="D2949" t="inlineStr" s="4">
        <is>
          <t>中餐</t>
        </is>
      </c>
      <c r="E2949" s="5"/>
      <c r="F2949" s="6"/>
      <c r="G2949" s="6"/>
      <c r="H2949" s="6">
        <f>IF(AND(F2949="",G2949=""),"",G2949-F2949)</f>
      </c>
      <c r="I2949" s="4"/>
      <c r="J2949" s="5"/>
    </row>
    <row r="2950" ht="21" customHeight="1">
      <c r="A2950" s="3">
        <v>46462</v>
      </c>
      <c r="B2950" t="inlineStr" s="4">
        <is>
          <t>星期二</t>
        </is>
      </c>
      <c r="C2950" t="inlineStr" s="4">
        <is>
          <t>餐饮</t>
        </is>
      </c>
      <c r="D2950" t="inlineStr" s="4">
        <is>
          <t>晚餐</t>
        </is>
      </c>
      <c r="E2950" s="5"/>
      <c r="F2950" s="6"/>
      <c r="G2950" s="6"/>
      <c r="H2950" s="6">
        <f>IF(AND(F2950="",G2950=""),"",G2950-F2950)</f>
      </c>
      <c r="I2950" s="4"/>
      <c r="J2950" s="5"/>
    </row>
    <row r="2951" ht="21" customHeight="1">
      <c r="A2951" s="3">
        <v>46462</v>
      </c>
      <c r="B2951" t="inlineStr" s="4">
        <is>
          <t>星期二</t>
        </is>
      </c>
      <c r="C2951" t="inlineStr" s="4">
        <is>
          <t>奶茶/咖啡</t>
        </is>
      </c>
      <c r="D2951" t="inlineStr" s="4">
        <is>
          <t>奶茶/咖啡</t>
        </is>
      </c>
      <c r="E2951" s="5"/>
      <c r="F2951" s="6"/>
      <c r="G2951" s="6"/>
      <c r="H2951" s="6">
        <f>IF(AND(F2951="",G2951=""),"",G2951-F2951)</f>
      </c>
      <c r="I2951" s="4"/>
      <c r="J2951" s="5"/>
    </row>
    <row r="2952" ht="21" customHeight="1">
      <c r="A2952" s="3">
        <v>46462</v>
      </c>
      <c r="B2952" t="inlineStr" s="4">
        <is>
          <t>星期二</t>
        </is>
      </c>
      <c r="C2952" t="inlineStr" s="4">
        <is>
          <t>其他</t>
        </is>
      </c>
      <c r="D2952" t="inlineStr" s="4">
        <is>
          <t>其他</t>
        </is>
      </c>
      <c r="E2952" s="5"/>
      <c r="F2952" s="6"/>
      <c r="G2952" s="6"/>
      <c r="H2952" s="6">
        <f>IF(AND(F2952="",G2952=""),"",G2952-F2952)</f>
      </c>
      <c r="I2952" s="4"/>
      <c r="J2952" s="5"/>
    </row>
    <row r="2953" ht="21" customHeight="1">
      <c r="A2953" s="3">
        <v>46462</v>
      </c>
      <c r="B2953" t="inlineStr" s="4">
        <is>
          <t>星期二</t>
        </is>
      </c>
      <c r="C2953" t="inlineStr" s="4">
        <is>
          <t>其他</t>
        </is>
      </c>
      <c r="D2953" t="inlineStr" s="4">
        <is>
          <t>其他</t>
        </is>
      </c>
      <c r="E2953" s="5"/>
      <c r="F2953" s="6"/>
      <c r="G2953" s="6"/>
      <c r="H2953" s="6">
        <f>IF(AND(F2953="",G2953=""),"",G2953-F2953)</f>
      </c>
      <c r="I2953" s="4"/>
      <c r="J2953" s="5"/>
    </row>
    <row r="2954" ht="21" customHeight="1">
      <c r="A2954" s="3">
        <v>46463</v>
      </c>
      <c r="B2954" t="inlineStr" s="4">
        <is>
          <t>星期三</t>
        </is>
      </c>
      <c r="C2954" t="inlineStr" s="4">
        <is>
          <t>餐饮</t>
        </is>
      </c>
      <c r="D2954" t="inlineStr" s="4">
        <is>
          <t>早餐</t>
        </is>
      </c>
      <c r="E2954" s="5"/>
      <c r="F2954" s="6"/>
      <c r="G2954" s="6"/>
      <c r="H2954" s="6">
        <f>IF(AND(F2954="",G2954=""),"",G2954-F2954)</f>
      </c>
      <c r="I2954" s="4"/>
      <c r="J2954" s="5"/>
    </row>
    <row r="2955" ht="21" customHeight="1">
      <c r="A2955" s="3">
        <v>46463</v>
      </c>
      <c r="B2955" t="inlineStr" s="4">
        <is>
          <t>星期三</t>
        </is>
      </c>
      <c r="C2955" t="inlineStr" s="4">
        <is>
          <t>餐饮</t>
        </is>
      </c>
      <c r="D2955" t="inlineStr" s="4">
        <is>
          <t>中餐</t>
        </is>
      </c>
      <c r="E2955" s="5"/>
      <c r="F2955" s="6"/>
      <c r="G2955" s="6"/>
      <c r="H2955" s="6">
        <f>IF(AND(F2955="",G2955=""),"",G2955-F2955)</f>
      </c>
      <c r="I2955" s="4"/>
      <c r="J2955" s="5"/>
    </row>
    <row r="2956" ht="21" customHeight="1">
      <c r="A2956" s="3">
        <v>46463</v>
      </c>
      <c r="B2956" t="inlineStr" s="4">
        <is>
          <t>星期三</t>
        </is>
      </c>
      <c r="C2956" t="inlineStr" s="4">
        <is>
          <t>餐饮</t>
        </is>
      </c>
      <c r="D2956" t="inlineStr" s="4">
        <is>
          <t>晚餐</t>
        </is>
      </c>
      <c r="E2956" s="5"/>
      <c r="F2956" s="6"/>
      <c r="G2956" s="6"/>
      <c r="H2956" s="6">
        <f>IF(AND(F2956="",G2956=""),"",G2956-F2956)</f>
      </c>
      <c r="I2956" s="4"/>
      <c r="J2956" s="5"/>
    </row>
    <row r="2957" ht="21" customHeight="1">
      <c r="A2957" s="3">
        <v>46463</v>
      </c>
      <c r="B2957" t="inlineStr" s="4">
        <is>
          <t>星期三</t>
        </is>
      </c>
      <c r="C2957" t="inlineStr" s="4">
        <is>
          <t>奶茶/咖啡</t>
        </is>
      </c>
      <c r="D2957" t="inlineStr" s="4">
        <is>
          <t>奶茶/咖啡</t>
        </is>
      </c>
      <c r="E2957" s="5"/>
      <c r="F2957" s="6"/>
      <c r="G2957" s="6"/>
      <c r="H2957" s="6">
        <f>IF(AND(F2957="",G2957=""),"",G2957-F2957)</f>
      </c>
      <c r="I2957" s="4"/>
      <c r="J2957" s="5"/>
    </row>
    <row r="2958" ht="21" customHeight="1">
      <c r="A2958" s="3">
        <v>46463</v>
      </c>
      <c r="B2958" t="inlineStr" s="4">
        <is>
          <t>星期三</t>
        </is>
      </c>
      <c r="C2958" t="inlineStr" s="4">
        <is>
          <t>其他</t>
        </is>
      </c>
      <c r="D2958" t="inlineStr" s="4">
        <is>
          <t>其他</t>
        </is>
      </c>
      <c r="E2958" s="5"/>
      <c r="F2958" s="6"/>
      <c r="G2958" s="6"/>
      <c r="H2958" s="6">
        <f>IF(AND(F2958="",G2958=""),"",G2958-F2958)</f>
      </c>
      <c r="I2958" s="4"/>
      <c r="J2958" s="5"/>
    </row>
    <row r="2959" ht="21" customHeight="1">
      <c r="A2959" s="3">
        <v>46463</v>
      </c>
      <c r="B2959" t="inlineStr" s="4">
        <is>
          <t>星期三</t>
        </is>
      </c>
      <c r="C2959" t="inlineStr" s="4">
        <is>
          <t>其他</t>
        </is>
      </c>
      <c r="D2959" t="inlineStr" s="4">
        <is>
          <t>其他</t>
        </is>
      </c>
      <c r="E2959" s="5"/>
      <c r="F2959" s="6"/>
      <c r="G2959" s="6"/>
      <c r="H2959" s="6">
        <f>IF(AND(F2959="",G2959=""),"",G2959-F2959)</f>
      </c>
      <c r="I2959" s="4"/>
      <c r="J2959" s="5"/>
    </row>
    <row r="2960" ht="23" customHeight="1">
      <c r="A2960" t="inlineStr" s="7">
        <is>
          <t>本周小计</t>
        </is>
      </c>
      <c r="B2960" s="7"/>
      <c r="C2960" s="7"/>
      <c r="D2960" s="7"/>
      <c r="E2960" s="7"/>
      <c r="F2960" s="8">
        <f>SUMIFS($F:$F,$A:$A,"&gt;="&amp;DATE(2027,3,11),$A:$A,"&lt;="&amp;DATE(2027,3,17))</f>
      </c>
      <c r="G2960" s="8">
        <f>SUMIFS($G:$G,$A:$A,"&gt;="&amp;DATE(2027,3,11),$A:$A,"&lt;="&amp;DATE(2027,3,17))</f>
      </c>
      <c r="H2960" s="8">
        <f>G2960-F2960</f>
      </c>
      <c r="I2960" s="7"/>
      <c r="J2960" s="7"/>
    </row>
    <row r="2961" ht="18" customHeight="1">
      <c r="A2961" s="9"/>
      <c r="B2961" s="9"/>
      <c r="C2961" s="9"/>
      <c r="D2961" s="9"/>
      <c r="E2961" s="9"/>
      <c r="F2961" s="9"/>
      <c r="G2961" s="9"/>
      <c r="H2961" s="9"/>
      <c r="I2961" s="9"/>
      <c r="J2961" s="9"/>
    </row>
    <row r="2962" ht="18" customHeight="1">
      <c r="A2962" s="9"/>
      <c r="B2962" s="9"/>
      <c r="C2962" s="9"/>
      <c r="D2962" s="9"/>
      <c r="E2962" s="9"/>
      <c r="F2962" s="9"/>
      <c r="G2962" s="9"/>
      <c r="H2962" s="9"/>
      <c r="I2962" s="9"/>
      <c r="J2962" s="9"/>
    </row>
    <row r="2963" ht="26" customHeight="1">
      <c r="A2963" t="inlineStr" s="2">
        <is>
          <t>2027年3月｜第三周（3月18日 - 3月24日）</t>
        </is>
      </c>
      <c r="B2963" s="2"/>
      <c r="C2963" s="2"/>
      <c r="D2963" s="2"/>
      <c r="E2963" s="2"/>
      <c r="F2963" s="2"/>
      <c r="G2963" s="2"/>
      <c r="H2963" s="2"/>
      <c r="I2963" s="2"/>
      <c r="J2963" s="2"/>
    </row>
    <row r="2964" ht="22" customHeight="1">
      <c r="A2964" t="inlineStr" s="1">
        <is>
          <t>日期</t>
        </is>
      </c>
      <c r="B2964" t="inlineStr" s="1">
        <is>
          <t>星期</t>
        </is>
      </c>
      <c r="C2964" t="inlineStr" s="1">
        <is>
          <t>分类</t>
        </is>
      </c>
      <c r="D2964" t="inlineStr" s="1">
        <is>
          <t>事项</t>
        </is>
      </c>
      <c r="E2964" t="inlineStr" s="1">
        <is>
          <t>详情</t>
        </is>
      </c>
      <c r="F2964" t="inlineStr" s="1">
        <is>
          <t>支出金额</t>
        </is>
      </c>
      <c r="G2964" t="inlineStr" s="1">
        <is>
          <t>收入金额</t>
        </is>
      </c>
      <c r="H2964" t="inlineStr" s="1">
        <is>
          <t>当笔净额</t>
        </is>
      </c>
      <c r="I2964" t="inlineStr" s="1">
        <is>
          <t>支付方式</t>
        </is>
      </c>
      <c r="J2964" t="inlineStr" s="1">
        <is>
          <t>备注</t>
        </is>
      </c>
    </row>
    <row r="2965" ht="21" customHeight="1">
      <c r="A2965" s="3">
        <v>46464</v>
      </c>
      <c r="B2965" t="inlineStr" s="4">
        <is>
          <t>星期四</t>
        </is>
      </c>
      <c r="C2965" t="inlineStr" s="4">
        <is>
          <t>餐饮</t>
        </is>
      </c>
      <c r="D2965" t="inlineStr" s="4">
        <is>
          <t>早餐</t>
        </is>
      </c>
      <c r="E2965" s="5"/>
      <c r="F2965" s="6"/>
      <c r="G2965" s="6"/>
      <c r="H2965" s="6">
        <f>IF(AND(F2965="",G2965=""),"",G2965-F2965)</f>
      </c>
      <c r="I2965" s="4"/>
      <c r="J2965" s="5"/>
    </row>
    <row r="2966" ht="21" customHeight="1">
      <c r="A2966" s="3">
        <v>46464</v>
      </c>
      <c r="B2966" t="inlineStr" s="4">
        <is>
          <t>星期四</t>
        </is>
      </c>
      <c r="C2966" t="inlineStr" s="4">
        <is>
          <t>餐饮</t>
        </is>
      </c>
      <c r="D2966" t="inlineStr" s="4">
        <is>
          <t>中餐</t>
        </is>
      </c>
      <c r="E2966" s="5"/>
      <c r="F2966" s="6"/>
      <c r="G2966" s="6"/>
      <c r="H2966" s="6">
        <f>IF(AND(F2966="",G2966=""),"",G2966-F2966)</f>
      </c>
      <c r="I2966" s="4"/>
      <c r="J2966" s="5"/>
    </row>
    <row r="2967" ht="21" customHeight="1">
      <c r="A2967" s="3">
        <v>46464</v>
      </c>
      <c r="B2967" t="inlineStr" s="4">
        <is>
          <t>星期四</t>
        </is>
      </c>
      <c r="C2967" t="inlineStr" s="4">
        <is>
          <t>餐饮</t>
        </is>
      </c>
      <c r="D2967" t="inlineStr" s="4">
        <is>
          <t>晚餐</t>
        </is>
      </c>
      <c r="E2967" s="5"/>
      <c r="F2967" s="6"/>
      <c r="G2967" s="6"/>
      <c r="H2967" s="6">
        <f>IF(AND(F2967="",G2967=""),"",G2967-F2967)</f>
      </c>
      <c r="I2967" s="4"/>
      <c r="J2967" s="5"/>
    </row>
    <row r="2968" ht="21" customHeight="1">
      <c r="A2968" s="3">
        <v>46464</v>
      </c>
      <c r="B2968" t="inlineStr" s="4">
        <is>
          <t>星期四</t>
        </is>
      </c>
      <c r="C2968" t="inlineStr" s="4">
        <is>
          <t>奶茶/咖啡</t>
        </is>
      </c>
      <c r="D2968" t="inlineStr" s="4">
        <is>
          <t>奶茶/咖啡</t>
        </is>
      </c>
      <c r="E2968" s="5"/>
      <c r="F2968" s="6"/>
      <c r="G2968" s="6"/>
      <c r="H2968" s="6">
        <f>IF(AND(F2968="",G2968=""),"",G2968-F2968)</f>
      </c>
      <c r="I2968" s="4"/>
      <c r="J2968" s="5"/>
    </row>
    <row r="2969" ht="21" customHeight="1">
      <c r="A2969" s="3">
        <v>46464</v>
      </c>
      <c r="B2969" t="inlineStr" s="4">
        <is>
          <t>星期四</t>
        </is>
      </c>
      <c r="C2969" t="inlineStr" s="4">
        <is>
          <t>其他</t>
        </is>
      </c>
      <c r="D2969" t="inlineStr" s="4">
        <is>
          <t>其他</t>
        </is>
      </c>
      <c r="E2969" s="5"/>
      <c r="F2969" s="6"/>
      <c r="G2969" s="6"/>
      <c r="H2969" s="6">
        <f>IF(AND(F2969="",G2969=""),"",G2969-F2969)</f>
      </c>
      <c r="I2969" s="4"/>
      <c r="J2969" s="5"/>
    </row>
    <row r="2970" ht="21" customHeight="1">
      <c r="A2970" s="3">
        <v>46464</v>
      </c>
      <c r="B2970" t="inlineStr" s="4">
        <is>
          <t>星期四</t>
        </is>
      </c>
      <c r="C2970" t="inlineStr" s="4">
        <is>
          <t>其他</t>
        </is>
      </c>
      <c r="D2970" t="inlineStr" s="4">
        <is>
          <t>其他</t>
        </is>
      </c>
      <c r="E2970" s="5"/>
      <c r="F2970" s="6"/>
      <c r="G2970" s="6"/>
      <c r="H2970" s="6">
        <f>IF(AND(F2970="",G2970=""),"",G2970-F2970)</f>
      </c>
      <c r="I2970" s="4"/>
      <c r="J2970" s="5"/>
    </row>
    <row r="2971" ht="21" customHeight="1">
      <c r="A2971" s="3">
        <v>46465</v>
      </c>
      <c r="B2971" t="inlineStr" s="4">
        <is>
          <t>星期五</t>
        </is>
      </c>
      <c r="C2971" t="inlineStr" s="4">
        <is>
          <t>餐饮</t>
        </is>
      </c>
      <c r="D2971" t="inlineStr" s="4">
        <is>
          <t>早餐</t>
        </is>
      </c>
      <c r="E2971" s="5"/>
      <c r="F2971" s="6"/>
      <c r="G2971" s="6"/>
      <c r="H2971" s="6">
        <f>IF(AND(F2971="",G2971=""),"",G2971-F2971)</f>
      </c>
      <c r="I2971" s="4"/>
      <c r="J2971" s="5"/>
    </row>
    <row r="2972" ht="21" customHeight="1">
      <c r="A2972" s="3">
        <v>46465</v>
      </c>
      <c r="B2972" t="inlineStr" s="4">
        <is>
          <t>星期五</t>
        </is>
      </c>
      <c r="C2972" t="inlineStr" s="4">
        <is>
          <t>餐饮</t>
        </is>
      </c>
      <c r="D2972" t="inlineStr" s="4">
        <is>
          <t>中餐</t>
        </is>
      </c>
      <c r="E2972" s="5"/>
      <c r="F2972" s="6"/>
      <c r="G2972" s="6"/>
      <c r="H2972" s="6">
        <f>IF(AND(F2972="",G2972=""),"",G2972-F2972)</f>
      </c>
      <c r="I2972" s="4"/>
      <c r="J2972" s="5"/>
    </row>
    <row r="2973" ht="21" customHeight="1">
      <c r="A2973" s="3">
        <v>46465</v>
      </c>
      <c r="B2973" t="inlineStr" s="4">
        <is>
          <t>星期五</t>
        </is>
      </c>
      <c r="C2973" t="inlineStr" s="4">
        <is>
          <t>餐饮</t>
        </is>
      </c>
      <c r="D2973" t="inlineStr" s="4">
        <is>
          <t>晚餐</t>
        </is>
      </c>
      <c r="E2973" s="5"/>
      <c r="F2973" s="6"/>
      <c r="G2973" s="6"/>
      <c r="H2973" s="6">
        <f>IF(AND(F2973="",G2973=""),"",G2973-F2973)</f>
      </c>
      <c r="I2973" s="4"/>
      <c r="J2973" s="5"/>
    </row>
    <row r="2974" ht="21" customHeight="1">
      <c r="A2974" s="3">
        <v>46465</v>
      </c>
      <c r="B2974" t="inlineStr" s="4">
        <is>
          <t>星期五</t>
        </is>
      </c>
      <c r="C2974" t="inlineStr" s="4">
        <is>
          <t>奶茶/咖啡</t>
        </is>
      </c>
      <c r="D2974" t="inlineStr" s="4">
        <is>
          <t>奶茶/咖啡</t>
        </is>
      </c>
      <c r="E2974" s="5"/>
      <c r="F2974" s="6"/>
      <c r="G2974" s="6"/>
      <c r="H2974" s="6">
        <f>IF(AND(F2974="",G2974=""),"",G2974-F2974)</f>
      </c>
      <c r="I2974" s="4"/>
      <c r="J2974" s="5"/>
    </row>
    <row r="2975" ht="21" customHeight="1">
      <c r="A2975" s="3">
        <v>46465</v>
      </c>
      <c r="B2975" t="inlineStr" s="4">
        <is>
          <t>星期五</t>
        </is>
      </c>
      <c r="C2975" t="inlineStr" s="4">
        <is>
          <t>其他</t>
        </is>
      </c>
      <c r="D2975" t="inlineStr" s="4">
        <is>
          <t>其他</t>
        </is>
      </c>
      <c r="E2975" s="5"/>
      <c r="F2975" s="6"/>
      <c r="G2975" s="6"/>
      <c r="H2975" s="6">
        <f>IF(AND(F2975="",G2975=""),"",G2975-F2975)</f>
      </c>
      <c r="I2975" s="4"/>
      <c r="J2975" s="5"/>
    </row>
    <row r="2976" ht="21" customHeight="1">
      <c r="A2976" s="3">
        <v>46465</v>
      </c>
      <c r="B2976" t="inlineStr" s="4">
        <is>
          <t>星期五</t>
        </is>
      </c>
      <c r="C2976" t="inlineStr" s="4">
        <is>
          <t>其他</t>
        </is>
      </c>
      <c r="D2976" t="inlineStr" s="4">
        <is>
          <t>其他</t>
        </is>
      </c>
      <c r="E2976" s="5"/>
      <c r="F2976" s="6"/>
      <c r="G2976" s="6"/>
      <c r="H2976" s="6">
        <f>IF(AND(F2976="",G2976=""),"",G2976-F2976)</f>
      </c>
      <c r="I2976" s="4"/>
      <c r="J2976" s="5"/>
    </row>
    <row r="2977" ht="21" customHeight="1">
      <c r="A2977" s="3">
        <v>46466</v>
      </c>
      <c r="B2977" t="inlineStr" s="4">
        <is>
          <t>星期六</t>
        </is>
      </c>
      <c r="C2977" t="inlineStr" s="4">
        <is>
          <t>餐饮</t>
        </is>
      </c>
      <c r="D2977" t="inlineStr" s="4">
        <is>
          <t>早餐</t>
        </is>
      </c>
      <c r="E2977" s="5"/>
      <c r="F2977" s="6"/>
      <c r="G2977" s="6"/>
      <c r="H2977" s="6">
        <f>IF(AND(F2977="",G2977=""),"",G2977-F2977)</f>
      </c>
      <c r="I2977" s="4"/>
      <c r="J2977" s="5"/>
    </row>
    <row r="2978" ht="21" customHeight="1">
      <c r="A2978" s="3">
        <v>46466</v>
      </c>
      <c r="B2978" t="inlineStr" s="4">
        <is>
          <t>星期六</t>
        </is>
      </c>
      <c r="C2978" t="inlineStr" s="4">
        <is>
          <t>餐饮</t>
        </is>
      </c>
      <c r="D2978" t="inlineStr" s="4">
        <is>
          <t>中餐</t>
        </is>
      </c>
      <c r="E2978" s="5"/>
      <c r="F2978" s="6"/>
      <c r="G2978" s="6"/>
      <c r="H2978" s="6">
        <f>IF(AND(F2978="",G2978=""),"",G2978-F2978)</f>
      </c>
      <c r="I2978" s="4"/>
      <c r="J2978" s="5"/>
    </row>
    <row r="2979" ht="21" customHeight="1">
      <c r="A2979" s="3">
        <v>46466</v>
      </c>
      <c r="B2979" t="inlineStr" s="4">
        <is>
          <t>星期六</t>
        </is>
      </c>
      <c r="C2979" t="inlineStr" s="4">
        <is>
          <t>餐饮</t>
        </is>
      </c>
      <c r="D2979" t="inlineStr" s="4">
        <is>
          <t>晚餐</t>
        </is>
      </c>
      <c r="E2979" s="5"/>
      <c r="F2979" s="6"/>
      <c r="G2979" s="6"/>
      <c r="H2979" s="6">
        <f>IF(AND(F2979="",G2979=""),"",G2979-F2979)</f>
      </c>
      <c r="I2979" s="4"/>
      <c r="J2979" s="5"/>
    </row>
    <row r="2980" ht="21" customHeight="1">
      <c r="A2980" s="3">
        <v>46466</v>
      </c>
      <c r="B2980" t="inlineStr" s="4">
        <is>
          <t>星期六</t>
        </is>
      </c>
      <c r="C2980" t="inlineStr" s="4">
        <is>
          <t>奶茶/咖啡</t>
        </is>
      </c>
      <c r="D2980" t="inlineStr" s="4">
        <is>
          <t>奶茶/咖啡</t>
        </is>
      </c>
      <c r="E2980" s="5"/>
      <c r="F2980" s="6"/>
      <c r="G2980" s="6"/>
      <c r="H2980" s="6">
        <f>IF(AND(F2980="",G2980=""),"",G2980-F2980)</f>
      </c>
      <c r="I2980" s="4"/>
      <c r="J2980" s="5"/>
    </row>
    <row r="2981" ht="21" customHeight="1">
      <c r="A2981" s="3">
        <v>46466</v>
      </c>
      <c r="B2981" t="inlineStr" s="4">
        <is>
          <t>星期六</t>
        </is>
      </c>
      <c r="C2981" t="inlineStr" s="4">
        <is>
          <t>其他</t>
        </is>
      </c>
      <c r="D2981" t="inlineStr" s="4">
        <is>
          <t>其他</t>
        </is>
      </c>
      <c r="E2981" s="5"/>
      <c r="F2981" s="6"/>
      <c r="G2981" s="6"/>
      <c r="H2981" s="6">
        <f>IF(AND(F2981="",G2981=""),"",G2981-F2981)</f>
      </c>
      <c r="I2981" s="4"/>
      <c r="J2981" s="5"/>
    </row>
    <row r="2982" ht="21" customHeight="1">
      <c r="A2982" s="3">
        <v>46466</v>
      </c>
      <c r="B2982" t="inlineStr" s="4">
        <is>
          <t>星期六</t>
        </is>
      </c>
      <c r="C2982" t="inlineStr" s="4">
        <is>
          <t>其他</t>
        </is>
      </c>
      <c r="D2982" t="inlineStr" s="4">
        <is>
          <t>其他</t>
        </is>
      </c>
      <c r="E2982" s="5"/>
      <c r="F2982" s="6"/>
      <c r="G2982" s="6"/>
      <c r="H2982" s="6">
        <f>IF(AND(F2982="",G2982=""),"",G2982-F2982)</f>
      </c>
      <c r="I2982" s="4"/>
      <c r="J2982" s="5"/>
    </row>
    <row r="2983" ht="21" customHeight="1">
      <c r="A2983" s="3">
        <v>46467</v>
      </c>
      <c r="B2983" t="inlineStr" s="4">
        <is>
          <t>星期日</t>
        </is>
      </c>
      <c r="C2983" t="inlineStr" s="4">
        <is>
          <t>餐饮</t>
        </is>
      </c>
      <c r="D2983" t="inlineStr" s="4">
        <is>
          <t>早餐</t>
        </is>
      </c>
      <c r="E2983" s="5"/>
      <c r="F2983" s="6"/>
      <c r="G2983" s="6"/>
      <c r="H2983" s="6">
        <f>IF(AND(F2983="",G2983=""),"",G2983-F2983)</f>
      </c>
      <c r="I2983" s="4"/>
      <c r="J2983" s="5"/>
    </row>
    <row r="2984" ht="21" customHeight="1">
      <c r="A2984" s="3">
        <v>46467</v>
      </c>
      <c r="B2984" t="inlineStr" s="4">
        <is>
          <t>星期日</t>
        </is>
      </c>
      <c r="C2984" t="inlineStr" s="4">
        <is>
          <t>餐饮</t>
        </is>
      </c>
      <c r="D2984" t="inlineStr" s="4">
        <is>
          <t>中餐</t>
        </is>
      </c>
      <c r="E2984" s="5"/>
      <c r="F2984" s="6"/>
      <c r="G2984" s="6"/>
      <c r="H2984" s="6">
        <f>IF(AND(F2984="",G2984=""),"",G2984-F2984)</f>
      </c>
      <c r="I2984" s="4"/>
      <c r="J2984" s="5"/>
    </row>
    <row r="2985" ht="21" customHeight="1">
      <c r="A2985" s="3">
        <v>46467</v>
      </c>
      <c r="B2985" t="inlineStr" s="4">
        <is>
          <t>星期日</t>
        </is>
      </c>
      <c r="C2985" t="inlineStr" s="4">
        <is>
          <t>餐饮</t>
        </is>
      </c>
      <c r="D2985" t="inlineStr" s="4">
        <is>
          <t>晚餐</t>
        </is>
      </c>
      <c r="E2985" s="5"/>
      <c r="F2985" s="6"/>
      <c r="G2985" s="6"/>
      <c r="H2985" s="6">
        <f>IF(AND(F2985="",G2985=""),"",G2985-F2985)</f>
      </c>
      <c r="I2985" s="4"/>
      <c r="J2985" s="5"/>
    </row>
    <row r="2986" ht="21" customHeight="1">
      <c r="A2986" s="3">
        <v>46467</v>
      </c>
      <c r="B2986" t="inlineStr" s="4">
        <is>
          <t>星期日</t>
        </is>
      </c>
      <c r="C2986" t="inlineStr" s="4">
        <is>
          <t>奶茶/咖啡</t>
        </is>
      </c>
      <c r="D2986" t="inlineStr" s="4">
        <is>
          <t>奶茶/咖啡</t>
        </is>
      </c>
      <c r="E2986" s="5"/>
      <c r="F2986" s="6"/>
      <c r="G2986" s="6"/>
      <c r="H2986" s="6">
        <f>IF(AND(F2986="",G2986=""),"",G2986-F2986)</f>
      </c>
      <c r="I2986" s="4"/>
      <c r="J2986" s="5"/>
    </row>
    <row r="2987" ht="21" customHeight="1">
      <c r="A2987" s="3">
        <v>46467</v>
      </c>
      <c r="B2987" t="inlineStr" s="4">
        <is>
          <t>星期日</t>
        </is>
      </c>
      <c r="C2987" t="inlineStr" s="4">
        <is>
          <t>其他</t>
        </is>
      </c>
      <c r="D2987" t="inlineStr" s="4">
        <is>
          <t>其他</t>
        </is>
      </c>
      <c r="E2987" s="5"/>
      <c r="F2987" s="6"/>
      <c r="G2987" s="6"/>
      <c r="H2987" s="6">
        <f>IF(AND(F2987="",G2987=""),"",G2987-F2987)</f>
      </c>
      <c r="I2987" s="4"/>
      <c r="J2987" s="5"/>
    </row>
    <row r="2988" ht="21" customHeight="1">
      <c r="A2988" s="3">
        <v>46467</v>
      </c>
      <c r="B2988" t="inlineStr" s="4">
        <is>
          <t>星期日</t>
        </is>
      </c>
      <c r="C2988" t="inlineStr" s="4">
        <is>
          <t>其他</t>
        </is>
      </c>
      <c r="D2988" t="inlineStr" s="4">
        <is>
          <t>其他</t>
        </is>
      </c>
      <c r="E2988" s="5"/>
      <c r="F2988" s="6"/>
      <c r="G2988" s="6"/>
      <c r="H2988" s="6">
        <f>IF(AND(F2988="",G2988=""),"",G2988-F2988)</f>
      </c>
      <c r="I2988" s="4"/>
      <c r="J2988" s="5"/>
    </row>
    <row r="2989" ht="21" customHeight="1">
      <c r="A2989" s="3">
        <v>46468</v>
      </c>
      <c r="B2989" t="inlineStr" s="4">
        <is>
          <t>星期一</t>
        </is>
      </c>
      <c r="C2989" t="inlineStr" s="4">
        <is>
          <t>餐饮</t>
        </is>
      </c>
      <c r="D2989" t="inlineStr" s="4">
        <is>
          <t>早餐</t>
        </is>
      </c>
      <c r="E2989" s="5"/>
      <c r="F2989" s="6"/>
      <c r="G2989" s="6"/>
      <c r="H2989" s="6">
        <f>IF(AND(F2989="",G2989=""),"",G2989-F2989)</f>
      </c>
      <c r="I2989" s="4"/>
      <c r="J2989" s="5"/>
    </row>
    <row r="2990" ht="21" customHeight="1">
      <c r="A2990" s="3">
        <v>46468</v>
      </c>
      <c r="B2990" t="inlineStr" s="4">
        <is>
          <t>星期一</t>
        </is>
      </c>
      <c r="C2990" t="inlineStr" s="4">
        <is>
          <t>餐饮</t>
        </is>
      </c>
      <c r="D2990" t="inlineStr" s="4">
        <is>
          <t>中餐</t>
        </is>
      </c>
      <c r="E2990" s="5"/>
      <c r="F2990" s="6"/>
      <c r="G2990" s="6"/>
      <c r="H2990" s="6">
        <f>IF(AND(F2990="",G2990=""),"",G2990-F2990)</f>
      </c>
      <c r="I2990" s="4"/>
      <c r="J2990" s="5"/>
    </row>
    <row r="2991" ht="21" customHeight="1">
      <c r="A2991" s="3">
        <v>46468</v>
      </c>
      <c r="B2991" t="inlineStr" s="4">
        <is>
          <t>星期一</t>
        </is>
      </c>
      <c r="C2991" t="inlineStr" s="4">
        <is>
          <t>餐饮</t>
        </is>
      </c>
      <c r="D2991" t="inlineStr" s="4">
        <is>
          <t>晚餐</t>
        </is>
      </c>
      <c r="E2991" s="5"/>
      <c r="F2991" s="6"/>
      <c r="G2991" s="6"/>
      <c r="H2991" s="6">
        <f>IF(AND(F2991="",G2991=""),"",G2991-F2991)</f>
      </c>
      <c r="I2991" s="4"/>
      <c r="J2991" s="5"/>
    </row>
    <row r="2992" ht="21" customHeight="1">
      <c r="A2992" s="3">
        <v>46468</v>
      </c>
      <c r="B2992" t="inlineStr" s="4">
        <is>
          <t>星期一</t>
        </is>
      </c>
      <c r="C2992" t="inlineStr" s="4">
        <is>
          <t>奶茶/咖啡</t>
        </is>
      </c>
      <c r="D2992" t="inlineStr" s="4">
        <is>
          <t>奶茶/咖啡</t>
        </is>
      </c>
      <c r="E2992" s="5"/>
      <c r="F2992" s="6"/>
      <c r="G2992" s="6"/>
      <c r="H2992" s="6">
        <f>IF(AND(F2992="",G2992=""),"",G2992-F2992)</f>
      </c>
      <c r="I2992" s="4"/>
      <c r="J2992" s="5"/>
    </row>
    <row r="2993" ht="21" customHeight="1">
      <c r="A2993" s="3">
        <v>46468</v>
      </c>
      <c r="B2993" t="inlineStr" s="4">
        <is>
          <t>星期一</t>
        </is>
      </c>
      <c r="C2993" t="inlineStr" s="4">
        <is>
          <t>其他</t>
        </is>
      </c>
      <c r="D2993" t="inlineStr" s="4">
        <is>
          <t>其他</t>
        </is>
      </c>
      <c r="E2993" s="5"/>
      <c r="F2993" s="6"/>
      <c r="G2993" s="6"/>
      <c r="H2993" s="6">
        <f>IF(AND(F2993="",G2993=""),"",G2993-F2993)</f>
      </c>
      <c r="I2993" s="4"/>
      <c r="J2993" s="5"/>
    </row>
    <row r="2994" ht="21" customHeight="1">
      <c r="A2994" s="3">
        <v>46468</v>
      </c>
      <c r="B2994" t="inlineStr" s="4">
        <is>
          <t>星期一</t>
        </is>
      </c>
      <c r="C2994" t="inlineStr" s="4">
        <is>
          <t>其他</t>
        </is>
      </c>
      <c r="D2994" t="inlineStr" s="4">
        <is>
          <t>其他</t>
        </is>
      </c>
      <c r="E2994" s="5"/>
      <c r="F2994" s="6"/>
      <c r="G2994" s="6"/>
      <c r="H2994" s="6">
        <f>IF(AND(F2994="",G2994=""),"",G2994-F2994)</f>
      </c>
      <c r="I2994" s="4"/>
      <c r="J2994" s="5"/>
    </row>
    <row r="2995" ht="21" customHeight="1">
      <c r="A2995" s="3">
        <v>46469</v>
      </c>
      <c r="B2995" t="inlineStr" s="4">
        <is>
          <t>星期二</t>
        </is>
      </c>
      <c r="C2995" t="inlineStr" s="4">
        <is>
          <t>餐饮</t>
        </is>
      </c>
      <c r="D2995" t="inlineStr" s="4">
        <is>
          <t>早餐</t>
        </is>
      </c>
      <c r="E2995" s="5"/>
      <c r="F2995" s="6"/>
      <c r="G2995" s="6"/>
      <c r="H2995" s="6">
        <f>IF(AND(F2995="",G2995=""),"",G2995-F2995)</f>
      </c>
      <c r="I2995" s="4"/>
      <c r="J2995" s="5"/>
    </row>
    <row r="2996" ht="21" customHeight="1">
      <c r="A2996" s="3">
        <v>46469</v>
      </c>
      <c r="B2996" t="inlineStr" s="4">
        <is>
          <t>星期二</t>
        </is>
      </c>
      <c r="C2996" t="inlineStr" s="4">
        <is>
          <t>餐饮</t>
        </is>
      </c>
      <c r="D2996" t="inlineStr" s="4">
        <is>
          <t>中餐</t>
        </is>
      </c>
      <c r="E2996" s="5"/>
      <c r="F2996" s="6"/>
      <c r="G2996" s="6"/>
      <c r="H2996" s="6">
        <f>IF(AND(F2996="",G2996=""),"",G2996-F2996)</f>
      </c>
      <c r="I2996" s="4"/>
      <c r="J2996" s="5"/>
    </row>
    <row r="2997" ht="21" customHeight="1">
      <c r="A2997" s="3">
        <v>46469</v>
      </c>
      <c r="B2997" t="inlineStr" s="4">
        <is>
          <t>星期二</t>
        </is>
      </c>
      <c r="C2997" t="inlineStr" s="4">
        <is>
          <t>餐饮</t>
        </is>
      </c>
      <c r="D2997" t="inlineStr" s="4">
        <is>
          <t>晚餐</t>
        </is>
      </c>
      <c r="E2997" s="5"/>
      <c r="F2997" s="6"/>
      <c r="G2997" s="6"/>
      <c r="H2997" s="6">
        <f>IF(AND(F2997="",G2997=""),"",G2997-F2997)</f>
      </c>
      <c r="I2997" s="4"/>
      <c r="J2997" s="5"/>
    </row>
    <row r="2998" ht="21" customHeight="1">
      <c r="A2998" s="3">
        <v>46469</v>
      </c>
      <c r="B2998" t="inlineStr" s="4">
        <is>
          <t>星期二</t>
        </is>
      </c>
      <c r="C2998" t="inlineStr" s="4">
        <is>
          <t>奶茶/咖啡</t>
        </is>
      </c>
      <c r="D2998" t="inlineStr" s="4">
        <is>
          <t>奶茶/咖啡</t>
        </is>
      </c>
      <c r="E2998" s="5"/>
      <c r="F2998" s="6"/>
      <c r="G2998" s="6"/>
      <c r="H2998" s="6">
        <f>IF(AND(F2998="",G2998=""),"",G2998-F2998)</f>
      </c>
      <c r="I2998" s="4"/>
      <c r="J2998" s="5"/>
    </row>
    <row r="2999" ht="21" customHeight="1">
      <c r="A2999" s="3">
        <v>46469</v>
      </c>
      <c r="B2999" t="inlineStr" s="4">
        <is>
          <t>星期二</t>
        </is>
      </c>
      <c r="C2999" t="inlineStr" s="4">
        <is>
          <t>其他</t>
        </is>
      </c>
      <c r="D2999" t="inlineStr" s="4">
        <is>
          <t>其他</t>
        </is>
      </c>
      <c r="E2999" s="5"/>
      <c r="F2999" s="6"/>
      <c r="G2999" s="6"/>
      <c r="H2999" s="6">
        <f>IF(AND(F2999="",G2999=""),"",G2999-F2999)</f>
      </c>
      <c r="I2999" s="4"/>
      <c r="J2999" s="5"/>
    </row>
    <row r="3000" ht="21" customHeight="1">
      <c r="A3000" s="3">
        <v>46469</v>
      </c>
      <c r="B3000" t="inlineStr" s="4">
        <is>
          <t>星期二</t>
        </is>
      </c>
      <c r="C3000" t="inlineStr" s="4">
        <is>
          <t>其他</t>
        </is>
      </c>
      <c r="D3000" t="inlineStr" s="4">
        <is>
          <t>其他</t>
        </is>
      </c>
      <c r="E3000" s="5"/>
      <c r="F3000" s="6"/>
      <c r="G3000" s="6"/>
      <c r="H3000" s="6">
        <f>IF(AND(F3000="",G3000=""),"",G3000-F3000)</f>
      </c>
      <c r="I3000" s="4"/>
      <c r="J3000" s="5"/>
    </row>
    <row r="3001" ht="21" customHeight="1">
      <c r="A3001" s="3">
        <v>46470</v>
      </c>
      <c r="B3001" t="inlineStr" s="4">
        <is>
          <t>星期三</t>
        </is>
      </c>
      <c r="C3001" t="inlineStr" s="4">
        <is>
          <t>餐饮</t>
        </is>
      </c>
      <c r="D3001" t="inlineStr" s="4">
        <is>
          <t>早餐</t>
        </is>
      </c>
      <c r="E3001" s="5"/>
      <c r="F3001" s="6"/>
      <c r="G3001" s="6"/>
      <c r="H3001" s="6">
        <f>IF(AND(F3001="",G3001=""),"",G3001-F3001)</f>
      </c>
      <c r="I3001" s="4"/>
      <c r="J3001" s="5"/>
    </row>
    <row r="3002" ht="21" customHeight="1">
      <c r="A3002" s="3">
        <v>46470</v>
      </c>
      <c r="B3002" t="inlineStr" s="4">
        <is>
          <t>星期三</t>
        </is>
      </c>
      <c r="C3002" t="inlineStr" s="4">
        <is>
          <t>餐饮</t>
        </is>
      </c>
      <c r="D3002" t="inlineStr" s="4">
        <is>
          <t>中餐</t>
        </is>
      </c>
      <c r="E3002" s="5"/>
      <c r="F3002" s="6"/>
      <c r="G3002" s="6"/>
      <c r="H3002" s="6">
        <f>IF(AND(F3002="",G3002=""),"",G3002-F3002)</f>
      </c>
      <c r="I3002" s="4"/>
      <c r="J3002" s="5"/>
    </row>
    <row r="3003" ht="21" customHeight="1">
      <c r="A3003" s="3">
        <v>46470</v>
      </c>
      <c r="B3003" t="inlineStr" s="4">
        <is>
          <t>星期三</t>
        </is>
      </c>
      <c r="C3003" t="inlineStr" s="4">
        <is>
          <t>餐饮</t>
        </is>
      </c>
      <c r="D3003" t="inlineStr" s="4">
        <is>
          <t>晚餐</t>
        </is>
      </c>
      <c r="E3003" s="5"/>
      <c r="F3003" s="6"/>
      <c r="G3003" s="6"/>
      <c r="H3003" s="6">
        <f>IF(AND(F3003="",G3003=""),"",G3003-F3003)</f>
      </c>
      <c r="I3003" s="4"/>
      <c r="J3003" s="5"/>
    </row>
    <row r="3004" ht="21" customHeight="1">
      <c r="A3004" s="3">
        <v>46470</v>
      </c>
      <c r="B3004" t="inlineStr" s="4">
        <is>
          <t>星期三</t>
        </is>
      </c>
      <c r="C3004" t="inlineStr" s="4">
        <is>
          <t>奶茶/咖啡</t>
        </is>
      </c>
      <c r="D3004" t="inlineStr" s="4">
        <is>
          <t>奶茶/咖啡</t>
        </is>
      </c>
      <c r="E3004" s="5"/>
      <c r="F3004" s="6"/>
      <c r="G3004" s="6"/>
      <c r="H3004" s="6">
        <f>IF(AND(F3004="",G3004=""),"",G3004-F3004)</f>
      </c>
      <c r="I3004" s="4"/>
      <c r="J3004" s="5"/>
    </row>
    <row r="3005" ht="21" customHeight="1">
      <c r="A3005" s="3">
        <v>46470</v>
      </c>
      <c r="B3005" t="inlineStr" s="4">
        <is>
          <t>星期三</t>
        </is>
      </c>
      <c r="C3005" t="inlineStr" s="4">
        <is>
          <t>其他</t>
        </is>
      </c>
      <c r="D3005" t="inlineStr" s="4">
        <is>
          <t>其他</t>
        </is>
      </c>
      <c r="E3005" s="5"/>
      <c r="F3005" s="6"/>
      <c r="G3005" s="6"/>
      <c r="H3005" s="6">
        <f>IF(AND(F3005="",G3005=""),"",G3005-F3005)</f>
      </c>
      <c r="I3005" s="4"/>
      <c r="J3005" s="5"/>
    </row>
    <row r="3006" ht="21" customHeight="1">
      <c r="A3006" s="3">
        <v>46470</v>
      </c>
      <c r="B3006" t="inlineStr" s="4">
        <is>
          <t>星期三</t>
        </is>
      </c>
      <c r="C3006" t="inlineStr" s="4">
        <is>
          <t>其他</t>
        </is>
      </c>
      <c r="D3006" t="inlineStr" s="4">
        <is>
          <t>其他</t>
        </is>
      </c>
      <c r="E3006" s="5"/>
      <c r="F3006" s="6"/>
      <c r="G3006" s="6"/>
      <c r="H3006" s="6">
        <f>IF(AND(F3006="",G3006=""),"",G3006-F3006)</f>
      </c>
      <c r="I3006" s="4"/>
      <c r="J3006" s="5"/>
    </row>
    <row r="3007" ht="23" customHeight="1">
      <c r="A3007" t="inlineStr" s="7">
        <is>
          <t>本周小计</t>
        </is>
      </c>
      <c r="B3007" s="7"/>
      <c r="C3007" s="7"/>
      <c r="D3007" s="7"/>
      <c r="E3007" s="7"/>
      <c r="F3007" s="8">
        <f>SUMIFS($F:$F,$A:$A,"&gt;="&amp;DATE(2027,3,18),$A:$A,"&lt;="&amp;DATE(2027,3,24))</f>
      </c>
      <c r="G3007" s="8">
        <f>SUMIFS($G:$G,$A:$A,"&gt;="&amp;DATE(2027,3,18),$A:$A,"&lt;="&amp;DATE(2027,3,24))</f>
      </c>
      <c r="H3007" s="8">
        <f>G3007-F3007</f>
      </c>
      <c r="I3007" s="7"/>
      <c r="J3007" s="7"/>
    </row>
    <row r="3008" ht="18" customHeight="1">
      <c r="A3008" s="9"/>
      <c r="B3008" s="9"/>
      <c r="C3008" s="9"/>
      <c r="D3008" s="9"/>
      <c r="E3008" s="9"/>
      <c r="F3008" s="9"/>
      <c r="G3008" s="9"/>
      <c r="H3008" s="9"/>
      <c r="I3008" s="9"/>
      <c r="J3008" s="9"/>
    </row>
    <row r="3009" ht="18" customHeight="1">
      <c r="A3009" s="9"/>
      <c r="B3009" s="9"/>
      <c r="C3009" s="9"/>
      <c r="D3009" s="9"/>
      <c r="E3009" s="9"/>
      <c r="F3009" s="9"/>
      <c r="G3009" s="9"/>
      <c r="H3009" s="9"/>
      <c r="I3009" s="9"/>
      <c r="J3009" s="9"/>
    </row>
    <row r="3010" ht="26" customHeight="1">
      <c r="A3010" t="inlineStr" s="2">
        <is>
          <t>2027年3月｜第四周（3月25日 - 3月31日）</t>
        </is>
      </c>
      <c r="B3010" s="2"/>
      <c r="C3010" s="2"/>
      <c r="D3010" s="2"/>
      <c r="E3010" s="2"/>
      <c r="F3010" s="2"/>
      <c r="G3010" s="2"/>
      <c r="H3010" s="2"/>
      <c r="I3010" s="2"/>
      <c r="J3010" s="2"/>
    </row>
    <row r="3011" ht="22" customHeight="1">
      <c r="A3011" t="inlineStr" s="1">
        <is>
          <t>日期</t>
        </is>
      </c>
      <c r="B3011" t="inlineStr" s="1">
        <is>
          <t>星期</t>
        </is>
      </c>
      <c r="C3011" t="inlineStr" s="1">
        <is>
          <t>分类</t>
        </is>
      </c>
      <c r="D3011" t="inlineStr" s="1">
        <is>
          <t>事项</t>
        </is>
      </c>
      <c r="E3011" t="inlineStr" s="1">
        <is>
          <t>详情</t>
        </is>
      </c>
      <c r="F3011" t="inlineStr" s="1">
        <is>
          <t>支出金额</t>
        </is>
      </c>
      <c r="G3011" t="inlineStr" s="1">
        <is>
          <t>收入金额</t>
        </is>
      </c>
      <c r="H3011" t="inlineStr" s="1">
        <is>
          <t>当笔净额</t>
        </is>
      </c>
      <c r="I3011" t="inlineStr" s="1">
        <is>
          <t>支付方式</t>
        </is>
      </c>
      <c r="J3011" t="inlineStr" s="1">
        <is>
          <t>备注</t>
        </is>
      </c>
    </row>
    <row r="3012" ht="21" customHeight="1">
      <c r="A3012" s="3">
        <v>46471</v>
      </c>
      <c r="B3012" t="inlineStr" s="4">
        <is>
          <t>星期四</t>
        </is>
      </c>
      <c r="C3012" t="inlineStr" s="4">
        <is>
          <t>餐饮</t>
        </is>
      </c>
      <c r="D3012" t="inlineStr" s="4">
        <is>
          <t>早餐</t>
        </is>
      </c>
      <c r="E3012" s="5"/>
      <c r="F3012" s="6"/>
      <c r="G3012" s="6"/>
      <c r="H3012" s="6">
        <f>IF(AND(F3012="",G3012=""),"",G3012-F3012)</f>
      </c>
      <c r="I3012" s="4"/>
      <c r="J3012" s="5"/>
    </row>
    <row r="3013" ht="21" customHeight="1">
      <c r="A3013" s="3">
        <v>46471</v>
      </c>
      <c r="B3013" t="inlineStr" s="4">
        <is>
          <t>星期四</t>
        </is>
      </c>
      <c r="C3013" t="inlineStr" s="4">
        <is>
          <t>餐饮</t>
        </is>
      </c>
      <c r="D3013" t="inlineStr" s="4">
        <is>
          <t>中餐</t>
        </is>
      </c>
      <c r="E3013" s="5"/>
      <c r="F3013" s="6"/>
      <c r="G3013" s="6"/>
      <c r="H3013" s="6">
        <f>IF(AND(F3013="",G3013=""),"",G3013-F3013)</f>
      </c>
      <c r="I3013" s="4"/>
      <c r="J3013" s="5"/>
    </row>
    <row r="3014" ht="21" customHeight="1">
      <c r="A3014" s="3">
        <v>46471</v>
      </c>
      <c r="B3014" t="inlineStr" s="4">
        <is>
          <t>星期四</t>
        </is>
      </c>
      <c r="C3014" t="inlineStr" s="4">
        <is>
          <t>餐饮</t>
        </is>
      </c>
      <c r="D3014" t="inlineStr" s="4">
        <is>
          <t>晚餐</t>
        </is>
      </c>
      <c r="E3014" s="5"/>
      <c r="F3014" s="6"/>
      <c r="G3014" s="6"/>
      <c r="H3014" s="6">
        <f>IF(AND(F3014="",G3014=""),"",G3014-F3014)</f>
      </c>
      <c r="I3014" s="4"/>
      <c r="J3014" s="5"/>
    </row>
    <row r="3015" ht="21" customHeight="1">
      <c r="A3015" s="3">
        <v>46471</v>
      </c>
      <c r="B3015" t="inlineStr" s="4">
        <is>
          <t>星期四</t>
        </is>
      </c>
      <c r="C3015" t="inlineStr" s="4">
        <is>
          <t>奶茶/咖啡</t>
        </is>
      </c>
      <c r="D3015" t="inlineStr" s="4">
        <is>
          <t>奶茶/咖啡</t>
        </is>
      </c>
      <c r="E3015" s="5"/>
      <c r="F3015" s="6"/>
      <c r="G3015" s="6"/>
      <c r="H3015" s="6">
        <f>IF(AND(F3015="",G3015=""),"",G3015-F3015)</f>
      </c>
      <c r="I3015" s="4"/>
      <c r="J3015" s="5"/>
    </row>
    <row r="3016" ht="21" customHeight="1">
      <c r="A3016" s="3">
        <v>46471</v>
      </c>
      <c r="B3016" t="inlineStr" s="4">
        <is>
          <t>星期四</t>
        </is>
      </c>
      <c r="C3016" t="inlineStr" s="4">
        <is>
          <t>其他</t>
        </is>
      </c>
      <c r="D3016" t="inlineStr" s="4">
        <is>
          <t>其他</t>
        </is>
      </c>
      <c r="E3016" s="5"/>
      <c r="F3016" s="6"/>
      <c r="G3016" s="6"/>
      <c r="H3016" s="6">
        <f>IF(AND(F3016="",G3016=""),"",G3016-F3016)</f>
      </c>
      <c r="I3016" s="4"/>
      <c r="J3016" s="5"/>
    </row>
    <row r="3017" ht="21" customHeight="1">
      <c r="A3017" s="3">
        <v>46471</v>
      </c>
      <c r="B3017" t="inlineStr" s="4">
        <is>
          <t>星期四</t>
        </is>
      </c>
      <c r="C3017" t="inlineStr" s="4">
        <is>
          <t>其他</t>
        </is>
      </c>
      <c r="D3017" t="inlineStr" s="4">
        <is>
          <t>其他</t>
        </is>
      </c>
      <c r="E3017" s="5"/>
      <c r="F3017" s="6"/>
      <c r="G3017" s="6"/>
      <c r="H3017" s="6">
        <f>IF(AND(F3017="",G3017=""),"",G3017-F3017)</f>
      </c>
      <c r="I3017" s="4"/>
      <c r="J3017" s="5"/>
    </row>
    <row r="3018" ht="21" customHeight="1">
      <c r="A3018" s="3">
        <v>46472</v>
      </c>
      <c r="B3018" t="inlineStr" s="4">
        <is>
          <t>星期五</t>
        </is>
      </c>
      <c r="C3018" t="inlineStr" s="4">
        <is>
          <t>餐饮</t>
        </is>
      </c>
      <c r="D3018" t="inlineStr" s="4">
        <is>
          <t>早餐</t>
        </is>
      </c>
      <c r="E3018" s="5"/>
      <c r="F3018" s="6"/>
      <c r="G3018" s="6"/>
      <c r="H3018" s="6">
        <f>IF(AND(F3018="",G3018=""),"",G3018-F3018)</f>
      </c>
      <c r="I3018" s="4"/>
      <c r="J3018" s="5"/>
    </row>
    <row r="3019" ht="21" customHeight="1">
      <c r="A3019" s="3">
        <v>46472</v>
      </c>
      <c r="B3019" t="inlineStr" s="4">
        <is>
          <t>星期五</t>
        </is>
      </c>
      <c r="C3019" t="inlineStr" s="4">
        <is>
          <t>餐饮</t>
        </is>
      </c>
      <c r="D3019" t="inlineStr" s="4">
        <is>
          <t>中餐</t>
        </is>
      </c>
      <c r="E3019" s="5"/>
      <c r="F3019" s="6"/>
      <c r="G3019" s="6"/>
      <c r="H3019" s="6">
        <f>IF(AND(F3019="",G3019=""),"",G3019-F3019)</f>
      </c>
      <c r="I3019" s="4"/>
      <c r="J3019" s="5"/>
    </row>
    <row r="3020" ht="21" customHeight="1">
      <c r="A3020" s="3">
        <v>46472</v>
      </c>
      <c r="B3020" t="inlineStr" s="4">
        <is>
          <t>星期五</t>
        </is>
      </c>
      <c r="C3020" t="inlineStr" s="4">
        <is>
          <t>餐饮</t>
        </is>
      </c>
      <c r="D3020" t="inlineStr" s="4">
        <is>
          <t>晚餐</t>
        </is>
      </c>
      <c r="E3020" s="5"/>
      <c r="F3020" s="6"/>
      <c r="G3020" s="6"/>
      <c r="H3020" s="6">
        <f>IF(AND(F3020="",G3020=""),"",G3020-F3020)</f>
      </c>
      <c r="I3020" s="4"/>
      <c r="J3020" s="5"/>
    </row>
    <row r="3021" ht="21" customHeight="1">
      <c r="A3021" s="3">
        <v>46472</v>
      </c>
      <c r="B3021" t="inlineStr" s="4">
        <is>
          <t>星期五</t>
        </is>
      </c>
      <c r="C3021" t="inlineStr" s="4">
        <is>
          <t>奶茶/咖啡</t>
        </is>
      </c>
      <c r="D3021" t="inlineStr" s="4">
        <is>
          <t>奶茶/咖啡</t>
        </is>
      </c>
      <c r="E3021" s="5"/>
      <c r="F3021" s="6"/>
      <c r="G3021" s="6"/>
      <c r="H3021" s="6">
        <f>IF(AND(F3021="",G3021=""),"",G3021-F3021)</f>
      </c>
      <c r="I3021" s="4"/>
      <c r="J3021" s="5"/>
    </row>
    <row r="3022" ht="21" customHeight="1">
      <c r="A3022" s="3">
        <v>46472</v>
      </c>
      <c r="B3022" t="inlineStr" s="4">
        <is>
          <t>星期五</t>
        </is>
      </c>
      <c r="C3022" t="inlineStr" s="4">
        <is>
          <t>其他</t>
        </is>
      </c>
      <c r="D3022" t="inlineStr" s="4">
        <is>
          <t>其他</t>
        </is>
      </c>
      <c r="E3022" s="5"/>
      <c r="F3022" s="6"/>
      <c r="G3022" s="6"/>
      <c r="H3022" s="6">
        <f>IF(AND(F3022="",G3022=""),"",G3022-F3022)</f>
      </c>
      <c r="I3022" s="4"/>
      <c r="J3022" s="5"/>
    </row>
    <row r="3023" ht="21" customHeight="1">
      <c r="A3023" s="3">
        <v>46472</v>
      </c>
      <c r="B3023" t="inlineStr" s="4">
        <is>
          <t>星期五</t>
        </is>
      </c>
      <c r="C3023" t="inlineStr" s="4">
        <is>
          <t>其他</t>
        </is>
      </c>
      <c r="D3023" t="inlineStr" s="4">
        <is>
          <t>其他</t>
        </is>
      </c>
      <c r="E3023" s="5"/>
      <c r="F3023" s="6"/>
      <c r="G3023" s="6"/>
      <c r="H3023" s="6">
        <f>IF(AND(F3023="",G3023=""),"",G3023-F3023)</f>
      </c>
      <c r="I3023" s="4"/>
      <c r="J3023" s="5"/>
    </row>
    <row r="3024" ht="21" customHeight="1">
      <c r="A3024" s="3">
        <v>46473</v>
      </c>
      <c r="B3024" t="inlineStr" s="4">
        <is>
          <t>星期六</t>
        </is>
      </c>
      <c r="C3024" t="inlineStr" s="4">
        <is>
          <t>餐饮</t>
        </is>
      </c>
      <c r="D3024" t="inlineStr" s="4">
        <is>
          <t>早餐</t>
        </is>
      </c>
      <c r="E3024" s="5"/>
      <c r="F3024" s="6"/>
      <c r="G3024" s="6"/>
      <c r="H3024" s="6">
        <f>IF(AND(F3024="",G3024=""),"",G3024-F3024)</f>
      </c>
      <c r="I3024" s="4"/>
      <c r="J3024" s="5"/>
    </row>
    <row r="3025" ht="21" customHeight="1">
      <c r="A3025" s="3">
        <v>46473</v>
      </c>
      <c r="B3025" t="inlineStr" s="4">
        <is>
          <t>星期六</t>
        </is>
      </c>
      <c r="C3025" t="inlineStr" s="4">
        <is>
          <t>餐饮</t>
        </is>
      </c>
      <c r="D3025" t="inlineStr" s="4">
        <is>
          <t>中餐</t>
        </is>
      </c>
      <c r="E3025" s="5"/>
      <c r="F3025" s="6"/>
      <c r="G3025" s="6"/>
      <c r="H3025" s="6">
        <f>IF(AND(F3025="",G3025=""),"",G3025-F3025)</f>
      </c>
      <c r="I3025" s="4"/>
      <c r="J3025" s="5"/>
    </row>
    <row r="3026" ht="21" customHeight="1">
      <c r="A3026" s="3">
        <v>46473</v>
      </c>
      <c r="B3026" t="inlineStr" s="4">
        <is>
          <t>星期六</t>
        </is>
      </c>
      <c r="C3026" t="inlineStr" s="4">
        <is>
          <t>餐饮</t>
        </is>
      </c>
      <c r="D3026" t="inlineStr" s="4">
        <is>
          <t>晚餐</t>
        </is>
      </c>
      <c r="E3026" s="5"/>
      <c r="F3026" s="6"/>
      <c r="G3026" s="6"/>
      <c r="H3026" s="6">
        <f>IF(AND(F3026="",G3026=""),"",G3026-F3026)</f>
      </c>
      <c r="I3026" s="4"/>
      <c r="J3026" s="5"/>
    </row>
    <row r="3027" ht="21" customHeight="1">
      <c r="A3027" s="3">
        <v>46473</v>
      </c>
      <c r="B3027" t="inlineStr" s="4">
        <is>
          <t>星期六</t>
        </is>
      </c>
      <c r="C3027" t="inlineStr" s="4">
        <is>
          <t>奶茶/咖啡</t>
        </is>
      </c>
      <c r="D3027" t="inlineStr" s="4">
        <is>
          <t>奶茶/咖啡</t>
        </is>
      </c>
      <c r="E3027" s="5"/>
      <c r="F3027" s="6"/>
      <c r="G3027" s="6"/>
      <c r="H3027" s="6">
        <f>IF(AND(F3027="",G3027=""),"",G3027-F3027)</f>
      </c>
      <c r="I3027" s="4"/>
      <c r="J3027" s="5"/>
    </row>
    <row r="3028" ht="21" customHeight="1">
      <c r="A3028" s="3">
        <v>46473</v>
      </c>
      <c r="B3028" t="inlineStr" s="4">
        <is>
          <t>星期六</t>
        </is>
      </c>
      <c r="C3028" t="inlineStr" s="4">
        <is>
          <t>其他</t>
        </is>
      </c>
      <c r="D3028" t="inlineStr" s="4">
        <is>
          <t>其他</t>
        </is>
      </c>
      <c r="E3028" s="5"/>
      <c r="F3028" s="6"/>
      <c r="G3028" s="6"/>
      <c r="H3028" s="6">
        <f>IF(AND(F3028="",G3028=""),"",G3028-F3028)</f>
      </c>
      <c r="I3028" s="4"/>
      <c r="J3028" s="5"/>
    </row>
    <row r="3029" ht="21" customHeight="1">
      <c r="A3029" s="3">
        <v>46473</v>
      </c>
      <c r="B3029" t="inlineStr" s="4">
        <is>
          <t>星期六</t>
        </is>
      </c>
      <c r="C3029" t="inlineStr" s="4">
        <is>
          <t>其他</t>
        </is>
      </c>
      <c r="D3029" t="inlineStr" s="4">
        <is>
          <t>其他</t>
        </is>
      </c>
      <c r="E3029" s="5"/>
      <c r="F3029" s="6"/>
      <c r="G3029" s="6"/>
      <c r="H3029" s="6">
        <f>IF(AND(F3029="",G3029=""),"",G3029-F3029)</f>
      </c>
      <c r="I3029" s="4"/>
      <c r="J3029" s="5"/>
    </row>
    <row r="3030" ht="21" customHeight="1">
      <c r="A3030" s="3">
        <v>46474</v>
      </c>
      <c r="B3030" t="inlineStr" s="4">
        <is>
          <t>星期日</t>
        </is>
      </c>
      <c r="C3030" t="inlineStr" s="4">
        <is>
          <t>餐饮</t>
        </is>
      </c>
      <c r="D3030" t="inlineStr" s="4">
        <is>
          <t>早餐</t>
        </is>
      </c>
      <c r="E3030" s="5"/>
      <c r="F3030" s="6"/>
      <c r="G3030" s="6"/>
      <c r="H3030" s="6">
        <f>IF(AND(F3030="",G3030=""),"",G3030-F3030)</f>
      </c>
      <c r="I3030" s="4"/>
      <c r="J3030" s="5"/>
    </row>
    <row r="3031" ht="21" customHeight="1">
      <c r="A3031" s="3">
        <v>46474</v>
      </c>
      <c r="B3031" t="inlineStr" s="4">
        <is>
          <t>星期日</t>
        </is>
      </c>
      <c r="C3031" t="inlineStr" s="4">
        <is>
          <t>餐饮</t>
        </is>
      </c>
      <c r="D3031" t="inlineStr" s="4">
        <is>
          <t>中餐</t>
        </is>
      </c>
      <c r="E3031" s="5"/>
      <c r="F3031" s="6"/>
      <c r="G3031" s="6"/>
      <c r="H3031" s="6">
        <f>IF(AND(F3031="",G3031=""),"",G3031-F3031)</f>
      </c>
      <c r="I3031" s="4"/>
      <c r="J3031" s="5"/>
    </row>
    <row r="3032" ht="21" customHeight="1">
      <c r="A3032" s="3">
        <v>46474</v>
      </c>
      <c r="B3032" t="inlineStr" s="4">
        <is>
          <t>星期日</t>
        </is>
      </c>
      <c r="C3032" t="inlineStr" s="4">
        <is>
          <t>餐饮</t>
        </is>
      </c>
      <c r="D3032" t="inlineStr" s="4">
        <is>
          <t>晚餐</t>
        </is>
      </c>
      <c r="E3032" s="5"/>
      <c r="F3032" s="6"/>
      <c r="G3032" s="6"/>
      <c r="H3032" s="6">
        <f>IF(AND(F3032="",G3032=""),"",G3032-F3032)</f>
      </c>
      <c r="I3032" s="4"/>
      <c r="J3032" s="5"/>
    </row>
    <row r="3033" ht="21" customHeight="1">
      <c r="A3033" s="3">
        <v>46474</v>
      </c>
      <c r="B3033" t="inlineStr" s="4">
        <is>
          <t>星期日</t>
        </is>
      </c>
      <c r="C3033" t="inlineStr" s="4">
        <is>
          <t>奶茶/咖啡</t>
        </is>
      </c>
      <c r="D3033" t="inlineStr" s="4">
        <is>
          <t>奶茶/咖啡</t>
        </is>
      </c>
      <c r="E3033" s="5"/>
      <c r="F3033" s="6"/>
      <c r="G3033" s="6"/>
      <c r="H3033" s="6">
        <f>IF(AND(F3033="",G3033=""),"",G3033-F3033)</f>
      </c>
      <c r="I3033" s="4"/>
      <c r="J3033" s="5"/>
    </row>
    <row r="3034" ht="21" customHeight="1">
      <c r="A3034" s="3">
        <v>46474</v>
      </c>
      <c r="B3034" t="inlineStr" s="4">
        <is>
          <t>星期日</t>
        </is>
      </c>
      <c r="C3034" t="inlineStr" s="4">
        <is>
          <t>其他</t>
        </is>
      </c>
      <c r="D3034" t="inlineStr" s="4">
        <is>
          <t>其他</t>
        </is>
      </c>
      <c r="E3034" s="5"/>
      <c r="F3034" s="6"/>
      <c r="G3034" s="6"/>
      <c r="H3034" s="6">
        <f>IF(AND(F3034="",G3034=""),"",G3034-F3034)</f>
      </c>
      <c r="I3034" s="4"/>
      <c r="J3034" s="5"/>
    </row>
    <row r="3035" ht="21" customHeight="1">
      <c r="A3035" s="3">
        <v>46474</v>
      </c>
      <c r="B3035" t="inlineStr" s="4">
        <is>
          <t>星期日</t>
        </is>
      </c>
      <c r="C3035" t="inlineStr" s="4">
        <is>
          <t>其他</t>
        </is>
      </c>
      <c r="D3035" t="inlineStr" s="4">
        <is>
          <t>其他</t>
        </is>
      </c>
      <c r="E3035" s="5"/>
      <c r="F3035" s="6"/>
      <c r="G3035" s="6"/>
      <c r="H3035" s="6">
        <f>IF(AND(F3035="",G3035=""),"",G3035-F3035)</f>
      </c>
      <c r="I3035" s="4"/>
      <c r="J3035" s="5"/>
    </row>
    <row r="3036" ht="21" customHeight="1">
      <c r="A3036" s="3">
        <v>46475</v>
      </c>
      <c r="B3036" t="inlineStr" s="4">
        <is>
          <t>星期一</t>
        </is>
      </c>
      <c r="C3036" t="inlineStr" s="4">
        <is>
          <t>餐饮</t>
        </is>
      </c>
      <c r="D3036" t="inlineStr" s="4">
        <is>
          <t>早餐</t>
        </is>
      </c>
      <c r="E3036" s="5"/>
      <c r="F3036" s="6"/>
      <c r="G3036" s="6"/>
      <c r="H3036" s="6">
        <f>IF(AND(F3036="",G3036=""),"",G3036-F3036)</f>
      </c>
      <c r="I3036" s="4"/>
      <c r="J3036" s="5"/>
    </row>
    <row r="3037" ht="21" customHeight="1">
      <c r="A3037" s="3">
        <v>46475</v>
      </c>
      <c r="B3037" t="inlineStr" s="4">
        <is>
          <t>星期一</t>
        </is>
      </c>
      <c r="C3037" t="inlineStr" s="4">
        <is>
          <t>餐饮</t>
        </is>
      </c>
      <c r="D3037" t="inlineStr" s="4">
        <is>
          <t>中餐</t>
        </is>
      </c>
      <c r="E3037" s="5"/>
      <c r="F3037" s="6"/>
      <c r="G3037" s="6"/>
      <c r="H3037" s="6">
        <f>IF(AND(F3037="",G3037=""),"",G3037-F3037)</f>
      </c>
      <c r="I3037" s="4"/>
      <c r="J3037" s="5"/>
    </row>
    <row r="3038" ht="21" customHeight="1">
      <c r="A3038" s="3">
        <v>46475</v>
      </c>
      <c r="B3038" t="inlineStr" s="4">
        <is>
          <t>星期一</t>
        </is>
      </c>
      <c r="C3038" t="inlineStr" s="4">
        <is>
          <t>餐饮</t>
        </is>
      </c>
      <c r="D3038" t="inlineStr" s="4">
        <is>
          <t>晚餐</t>
        </is>
      </c>
      <c r="E3038" s="5"/>
      <c r="F3038" s="6"/>
      <c r="G3038" s="6"/>
      <c r="H3038" s="6">
        <f>IF(AND(F3038="",G3038=""),"",G3038-F3038)</f>
      </c>
      <c r="I3038" s="4"/>
      <c r="J3038" s="5"/>
    </row>
    <row r="3039" ht="21" customHeight="1">
      <c r="A3039" s="3">
        <v>46475</v>
      </c>
      <c r="B3039" t="inlineStr" s="4">
        <is>
          <t>星期一</t>
        </is>
      </c>
      <c r="C3039" t="inlineStr" s="4">
        <is>
          <t>奶茶/咖啡</t>
        </is>
      </c>
      <c r="D3039" t="inlineStr" s="4">
        <is>
          <t>奶茶/咖啡</t>
        </is>
      </c>
      <c r="E3039" s="5"/>
      <c r="F3039" s="6"/>
      <c r="G3039" s="6"/>
      <c r="H3039" s="6">
        <f>IF(AND(F3039="",G3039=""),"",G3039-F3039)</f>
      </c>
      <c r="I3039" s="4"/>
      <c r="J3039" s="5"/>
    </row>
    <row r="3040" ht="21" customHeight="1">
      <c r="A3040" s="3">
        <v>46475</v>
      </c>
      <c r="B3040" t="inlineStr" s="4">
        <is>
          <t>星期一</t>
        </is>
      </c>
      <c r="C3040" t="inlineStr" s="4">
        <is>
          <t>其他</t>
        </is>
      </c>
      <c r="D3040" t="inlineStr" s="4">
        <is>
          <t>其他</t>
        </is>
      </c>
      <c r="E3040" s="5"/>
      <c r="F3040" s="6"/>
      <c r="G3040" s="6"/>
      <c r="H3040" s="6">
        <f>IF(AND(F3040="",G3040=""),"",G3040-F3040)</f>
      </c>
      <c r="I3040" s="4"/>
      <c r="J3040" s="5"/>
    </row>
    <row r="3041" ht="21" customHeight="1">
      <c r="A3041" s="3">
        <v>46475</v>
      </c>
      <c r="B3041" t="inlineStr" s="4">
        <is>
          <t>星期一</t>
        </is>
      </c>
      <c r="C3041" t="inlineStr" s="4">
        <is>
          <t>其他</t>
        </is>
      </c>
      <c r="D3041" t="inlineStr" s="4">
        <is>
          <t>其他</t>
        </is>
      </c>
      <c r="E3041" s="5"/>
      <c r="F3041" s="6"/>
      <c r="G3041" s="6"/>
      <c r="H3041" s="6">
        <f>IF(AND(F3041="",G3041=""),"",G3041-F3041)</f>
      </c>
      <c r="I3041" s="4"/>
      <c r="J3041" s="5"/>
    </row>
    <row r="3042" ht="21" customHeight="1">
      <c r="A3042" s="3">
        <v>46476</v>
      </c>
      <c r="B3042" t="inlineStr" s="4">
        <is>
          <t>星期二</t>
        </is>
      </c>
      <c r="C3042" t="inlineStr" s="4">
        <is>
          <t>餐饮</t>
        </is>
      </c>
      <c r="D3042" t="inlineStr" s="4">
        <is>
          <t>早餐</t>
        </is>
      </c>
      <c r="E3042" s="5"/>
      <c r="F3042" s="6"/>
      <c r="G3042" s="6"/>
      <c r="H3042" s="6">
        <f>IF(AND(F3042="",G3042=""),"",G3042-F3042)</f>
      </c>
      <c r="I3042" s="4"/>
      <c r="J3042" s="5"/>
    </row>
    <row r="3043" ht="21" customHeight="1">
      <c r="A3043" s="3">
        <v>46476</v>
      </c>
      <c r="B3043" t="inlineStr" s="4">
        <is>
          <t>星期二</t>
        </is>
      </c>
      <c r="C3043" t="inlineStr" s="4">
        <is>
          <t>餐饮</t>
        </is>
      </c>
      <c r="D3043" t="inlineStr" s="4">
        <is>
          <t>中餐</t>
        </is>
      </c>
      <c r="E3043" s="5"/>
      <c r="F3043" s="6"/>
      <c r="G3043" s="6"/>
      <c r="H3043" s="6">
        <f>IF(AND(F3043="",G3043=""),"",G3043-F3043)</f>
      </c>
      <c r="I3043" s="4"/>
      <c r="J3043" s="5"/>
    </row>
    <row r="3044" ht="21" customHeight="1">
      <c r="A3044" s="3">
        <v>46476</v>
      </c>
      <c r="B3044" t="inlineStr" s="4">
        <is>
          <t>星期二</t>
        </is>
      </c>
      <c r="C3044" t="inlineStr" s="4">
        <is>
          <t>餐饮</t>
        </is>
      </c>
      <c r="D3044" t="inlineStr" s="4">
        <is>
          <t>晚餐</t>
        </is>
      </c>
      <c r="E3044" s="5"/>
      <c r="F3044" s="6"/>
      <c r="G3044" s="6"/>
      <c r="H3044" s="6">
        <f>IF(AND(F3044="",G3044=""),"",G3044-F3044)</f>
      </c>
      <c r="I3044" s="4"/>
      <c r="J3044" s="5"/>
    </row>
    <row r="3045" ht="21" customHeight="1">
      <c r="A3045" s="3">
        <v>46476</v>
      </c>
      <c r="B3045" t="inlineStr" s="4">
        <is>
          <t>星期二</t>
        </is>
      </c>
      <c r="C3045" t="inlineStr" s="4">
        <is>
          <t>奶茶/咖啡</t>
        </is>
      </c>
      <c r="D3045" t="inlineStr" s="4">
        <is>
          <t>奶茶/咖啡</t>
        </is>
      </c>
      <c r="E3045" s="5"/>
      <c r="F3045" s="6"/>
      <c r="G3045" s="6"/>
      <c r="H3045" s="6">
        <f>IF(AND(F3045="",G3045=""),"",G3045-F3045)</f>
      </c>
      <c r="I3045" s="4"/>
      <c r="J3045" s="5"/>
    </row>
    <row r="3046" ht="21" customHeight="1">
      <c r="A3046" s="3">
        <v>46476</v>
      </c>
      <c r="B3046" t="inlineStr" s="4">
        <is>
          <t>星期二</t>
        </is>
      </c>
      <c r="C3046" t="inlineStr" s="4">
        <is>
          <t>其他</t>
        </is>
      </c>
      <c r="D3046" t="inlineStr" s="4">
        <is>
          <t>其他</t>
        </is>
      </c>
      <c r="E3046" s="5"/>
      <c r="F3046" s="6"/>
      <c r="G3046" s="6"/>
      <c r="H3046" s="6">
        <f>IF(AND(F3046="",G3046=""),"",G3046-F3046)</f>
      </c>
      <c r="I3046" s="4"/>
      <c r="J3046" s="5"/>
    </row>
    <row r="3047" ht="21" customHeight="1">
      <c r="A3047" s="3">
        <v>46476</v>
      </c>
      <c r="B3047" t="inlineStr" s="4">
        <is>
          <t>星期二</t>
        </is>
      </c>
      <c r="C3047" t="inlineStr" s="4">
        <is>
          <t>其他</t>
        </is>
      </c>
      <c r="D3047" t="inlineStr" s="4">
        <is>
          <t>其他</t>
        </is>
      </c>
      <c r="E3047" s="5"/>
      <c r="F3047" s="6"/>
      <c r="G3047" s="6"/>
      <c r="H3047" s="6">
        <f>IF(AND(F3047="",G3047=""),"",G3047-F3047)</f>
      </c>
      <c r="I3047" s="4"/>
      <c r="J3047" s="5"/>
    </row>
    <row r="3048" ht="21" customHeight="1">
      <c r="A3048" s="3">
        <v>46477</v>
      </c>
      <c r="B3048" t="inlineStr" s="4">
        <is>
          <t>星期三</t>
        </is>
      </c>
      <c r="C3048" t="inlineStr" s="4">
        <is>
          <t>餐饮</t>
        </is>
      </c>
      <c r="D3048" t="inlineStr" s="4">
        <is>
          <t>早餐</t>
        </is>
      </c>
      <c r="E3048" s="5"/>
      <c r="F3048" s="6"/>
      <c r="G3048" s="6"/>
      <c r="H3048" s="6">
        <f>IF(AND(F3048="",G3048=""),"",G3048-F3048)</f>
      </c>
      <c r="I3048" s="4"/>
      <c r="J3048" s="5"/>
    </row>
    <row r="3049" ht="21" customHeight="1">
      <c r="A3049" s="3">
        <v>46477</v>
      </c>
      <c r="B3049" t="inlineStr" s="4">
        <is>
          <t>星期三</t>
        </is>
      </c>
      <c r="C3049" t="inlineStr" s="4">
        <is>
          <t>餐饮</t>
        </is>
      </c>
      <c r="D3049" t="inlineStr" s="4">
        <is>
          <t>中餐</t>
        </is>
      </c>
      <c r="E3049" s="5"/>
      <c r="F3049" s="6"/>
      <c r="G3049" s="6"/>
      <c r="H3049" s="6">
        <f>IF(AND(F3049="",G3049=""),"",G3049-F3049)</f>
      </c>
      <c r="I3049" s="4"/>
      <c r="J3049" s="5"/>
    </row>
    <row r="3050" ht="21" customHeight="1">
      <c r="A3050" s="3">
        <v>46477</v>
      </c>
      <c r="B3050" t="inlineStr" s="4">
        <is>
          <t>星期三</t>
        </is>
      </c>
      <c r="C3050" t="inlineStr" s="4">
        <is>
          <t>餐饮</t>
        </is>
      </c>
      <c r="D3050" t="inlineStr" s="4">
        <is>
          <t>晚餐</t>
        </is>
      </c>
      <c r="E3050" s="5"/>
      <c r="F3050" s="6"/>
      <c r="G3050" s="6"/>
      <c r="H3050" s="6">
        <f>IF(AND(F3050="",G3050=""),"",G3050-F3050)</f>
      </c>
      <c r="I3050" s="4"/>
      <c r="J3050" s="5"/>
    </row>
    <row r="3051" ht="21" customHeight="1">
      <c r="A3051" s="3">
        <v>46477</v>
      </c>
      <c r="B3051" t="inlineStr" s="4">
        <is>
          <t>星期三</t>
        </is>
      </c>
      <c r="C3051" t="inlineStr" s="4">
        <is>
          <t>奶茶/咖啡</t>
        </is>
      </c>
      <c r="D3051" t="inlineStr" s="4">
        <is>
          <t>奶茶/咖啡</t>
        </is>
      </c>
      <c r="E3051" s="5"/>
      <c r="F3051" s="6"/>
      <c r="G3051" s="6"/>
      <c r="H3051" s="6">
        <f>IF(AND(F3051="",G3051=""),"",G3051-F3051)</f>
      </c>
      <c r="I3051" s="4"/>
      <c r="J3051" s="5"/>
    </row>
    <row r="3052" ht="21" customHeight="1">
      <c r="A3052" s="3">
        <v>46477</v>
      </c>
      <c r="B3052" t="inlineStr" s="4">
        <is>
          <t>星期三</t>
        </is>
      </c>
      <c r="C3052" t="inlineStr" s="4">
        <is>
          <t>其他</t>
        </is>
      </c>
      <c r="D3052" t="inlineStr" s="4">
        <is>
          <t>其他</t>
        </is>
      </c>
      <c r="E3052" s="5"/>
      <c r="F3052" s="6"/>
      <c r="G3052" s="6"/>
      <c r="H3052" s="6">
        <f>IF(AND(F3052="",G3052=""),"",G3052-F3052)</f>
      </c>
      <c r="I3052" s="4"/>
      <c r="J3052" s="5"/>
    </row>
    <row r="3053" ht="21" customHeight="1">
      <c r="A3053" s="3">
        <v>46477</v>
      </c>
      <c r="B3053" t="inlineStr" s="4">
        <is>
          <t>星期三</t>
        </is>
      </c>
      <c r="C3053" t="inlineStr" s="4">
        <is>
          <t>其他</t>
        </is>
      </c>
      <c r="D3053" t="inlineStr" s="4">
        <is>
          <t>其他</t>
        </is>
      </c>
      <c r="E3053" s="5"/>
      <c r="F3053" s="6"/>
      <c r="G3053" s="6"/>
      <c r="H3053" s="6">
        <f>IF(AND(F3053="",G3053=""),"",G3053-F3053)</f>
      </c>
      <c r="I3053" s="4"/>
      <c r="J3053" s="5"/>
    </row>
    <row r="3054" ht="23" customHeight="1">
      <c r="A3054" t="inlineStr" s="7">
        <is>
          <t>本周小计</t>
        </is>
      </c>
      <c r="B3054" s="7"/>
      <c r="C3054" s="7"/>
      <c r="D3054" s="7"/>
      <c r="E3054" s="7"/>
      <c r="F3054" s="8">
        <f>SUMIFS($F:$F,$A:$A,"&gt;="&amp;DATE(2027,3,25),$A:$A,"&lt;="&amp;DATE(2027,3,31))</f>
      </c>
      <c r="G3054" s="8">
        <f>SUMIFS($G:$G,$A:$A,"&gt;="&amp;DATE(2027,3,25),$A:$A,"&lt;="&amp;DATE(2027,3,31))</f>
      </c>
      <c r="H3054" s="8">
        <f>G3054-F3054</f>
      </c>
      <c r="I3054" s="7"/>
      <c r="J3054" s="7"/>
    </row>
    <row r="3055" ht="18" customHeight="1">
      <c r="A3055" s="9"/>
      <c r="B3055" s="9"/>
      <c r="C3055" s="9"/>
      <c r="D3055" s="9"/>
      <c r="E3055" s="9"/>
      <c r="F3055" s="9"/>
      <c r="G3055" s="9"/>
      <c r="H3055" s="9"/>
      <c r="I3055" s="9"/>
      <c r="J3055" s="9"/>
    </row>
    <row r="3056" ht="18" customHeight="1">
      <c r="A3056" s="9"/>
      <c r="B3056" s="9"/>
      <c r="C3056" s="9"/>
      <c r="D3056" s="9"/>
      <c r="E3056" s="9"/>
      <c r="F3056" s="9"/>
      <c r="G3056" s="9"/>
      <c r="H3056" s="9"/>
      <c r="I3056" s="9"/>
      <c r="J3056" s="9"/>
    </row>
    <row r="3057" ht="26" customHeight="1">
      <c r="A3057" t="inlineStr" s="2">
        <is>
          <t>2027年4月｜第一周（4月1日 - 4月7日）</t>
        </is>
      </c>
      <c r="B3057" s="2"/>
      <c r="C3057" s="2"/>
      <c r="D3057" s="2"/>
      <c r="E3057" s="2"/>
      <c r="F3057" s="2"/>
      <c r="G3057" s="2"/>
      <c r="H3057" s="2"/>
      <c r="I3057" s="2"/>
      <c r="J3057" s="2"/>
    </row>
    <row r="3058" ht="22" customHeight="1">
      <c r="A3058" t="inlineStr" s="1">
        <is>
          <t>日期</t>
        </is>
      </c>
      <c r="B3058" t="inlineStr" s="1">
        <is>
          <t>星期</t>
        </is>
      </c>
      <c r="C3058" t="inlineStr" s="1">
        <is>
          <t>分类</t>
        </is>
      </c>
      <c r="D3058" t="inlineStr" s="1">
        <is>
          <t>事项</t>
        </is>
      </c>
      <c r="E3058" t="inlineStr" s="1">
        <is>
          <t>详情</t>
        </is>
      </c>
      <c r="F3058" t="inlineStr" s="1">
        <is>
          <t>支出金额</t>
        </is>
      </c>
      <c r="G3058" t="inlineStr" s="1">
        <is>
          <t>收入金额</t>
        </is>
      </c>
      <c r="H3058" t="inlineStr" s="1">
        <is>
          <t>当笔净额</t>
        </is>
      </c>
      <c r="I3058" t="inlineStr" s="1">
        <is>
          <t>支付方式</t>
        </is>
      </c>
      <c r="J3058" t="inlineStr" s="1">
        <is>
          <t>备注</t>
        </is>
      </c>
    </row>
    <row r="3059" ht="21" customHeight="1">
      <c r="A3059" s="3">
        <v>46478</v>
      </c>
      <c r="B3059" t="inlineStr" s="4">
        <is>
          <t>星期四</t>
        </is>
      </c>
      <c r="C3059" t="inlineStr" s="4">
        <is>
          <t>餐饮</t>
        </is>
      </c>
      <c r="D3059" t="inlineStr" s="4">
        <is>
          <t>早餐</t>
        </is>
      </c>
      <c r="E3059" s="5"/>
      <c r="F3059" s="6"/>
      <c r="G3059" s="6"/>
      <c r="H3059" s="6">
        <f>IF(AND(F3059="",G3059=""),"",G3059-F3059)</f>
      </c>
      <c r="I3059" s="4"/>
      <c r="J3059" s="5"/>
    </row>
    <row r="3060" ht="21" customHeight="1">
      <c r="A3060" s="3">
        <v>46478</v>
      </c>
      <c r="B3060" t="inlineStr" s="4">
        <is>
          <t>星期四</t>
        </is>
      </c>
      <c r="C3060" t="inlineStr" s="4">
        <is>
          <t>餐饮</t>
        </is>
      </c>
      <c r="D3060" t="inlineStr" s="4">
        <is>
          <t>中餐</t>
        </is>
      </c>
      <c r="E3060" s="5"/>
      <c r="F3060" s="6"/>
      <c r="G3060" s="6"/>
      <c r="H3060" s="6">
        <f>IF(AND(F3060="",G3060=""),"",G3060-F3060)</f>
      </c>
      <c r="I3060" s="4"/>
      <c r="J3060" s="5"/>
    </row>
    <row r="3061" ht="21" customHeight="1">
      <c r="A3061" s="3">
        <v>46478</v>
      </c>
      <c r="B3061" t="inlineStr" s="4">
        <is>
          <t>星期四</t>
        </is>
      </c>
      <c r="C3061" t="inlineStr" s="4">
        <is>
          <t>餐饮</t>
        </is>
      </c>
      <c r="D3061" t="inlineStr" s="4">
        <is>
          <t>晚餐</t>
        </is>
      </c>
      <c r="E3061" s="5"/>
      <c r="F3061" s="6"/>
      <c r="G3061" s="6"/>
      <c r="H3061" s="6">
        <f>IF(AND(F3061="",G3061=""),"",G3061-F3061)</f>
      </c>
      <c r="I3061" s="4"/>
      <c r="J3061" s="5"/>
    </row>
    <row r="3062" ht="21" customHeight="1">
      <c r="A3062" s="3">
        <v>46478</v>
      </c>
      <c r="B3062" t="inlineStr" s="4">
        <is>
          <t>星期四</t>
        </is>
      </c>
      <c r="C3062" t="inlineStr" s="4">
        <is>
          <t>奶茶/咖啡</t>
        </is>
      </c>
      <c r="D3062" t="inlineStr" s="4">
        <is>
          <t>奶茶/咖啡</t>
        </is>
      </c>
      <c r="E3062" s="5"/>
      <c r="F3062" s="6"/>
      <c r="G3062" s="6"/>
      <c r="H3062" s="6">
        <f>IF(AND(F3062="",G3062=""),"",G3062-F3062)</f>
      </c>
      <c r="I3062" s="4"/>
      <c r="J3062" s="5"/>
    </row>
    <row r="3063" ht="21" customHeight="1">
      <c r="A3063" s="3">
        <v>46478</v>
      </c>
      <c r="B3063" t="inlineStr" s="4">
        <is>
          <t>星期四</t>
        </is>
      </c>
      <c r="C3063" t="inlineStr" s="4">
        <is>
          <t>其他</t>
        </is>
      </c>
      <c r="D3063" t="inlineStr" s="4">
        <is>
          <t>其他</t>
        </is>
      </c>
      <c r="E3063" s="5"/>
      <c r="F3063" s="6"/>
      <c r="G3063" s="6"/>
      <c r="H3063" s="6">
        <f>IF(AND(F3063="",G3063=""),"",G3063-F3063)</f>
      </c>
      <c r="I3063" s="4"/>
      <c r="J3063" s="5"/>
    </row>
    <row r="3064" ht="21" customHeight="1">
      <c r="A3064" s="3">
        <v>46478</v>
      </c>
      <c r="B3064" t="inlineStr" s="4">
        <is>
          <t>星期四</t>
        </is>
      </c>
      <c r="C3064" t="inlineStr" s="4">
        <is>
          <t>其他</t>
        </is>
      </c>
      <c r="D3064" t="inlineStr" s="4">
        <is>
          <t>其他</t>
        </is>
      </c>
      <c r="E3064" s="5"/>
      <c r="F3064" s="6"/>
      <c r="G3064" s="6"/>
      <c r="H3064" s="6">
        <f>IF(AND(F3064="",G3064=""),"",G3064-F3064)</f>
      </c>
      <c r="I3064" s="4"/>
      <c r="J3064" s="5"/>
    </row>
    <row r="3065" ht="21" customHeight="1">
      <c r="A3065" s="3">
        <v>46479</v>
      </c>
      <c r="B3065" t="inlineStr" s="4">
        <is>
          <t>星期五</t>
        </is>
      </c>
      <c r="C3065" t="inlineStr" s="4">
        <is>
          <t>餐饮</t>
        </is>
      </c>
      <c r="D3065" t="inlineStr" s="4">
        <is>
          <t>早餐</t>
        </is>
      </c>
      <c r="E3065" s="5"/>
      <c r="F3065" s="6"/>
      <c r="G3065" s="6"/>
      <c r="H3065" s="6">
        <f>IF(AND(F3065="",G3065=""),"",G3065-F3065)</f>
      </c>
      <c r="I3065" s="4"/>
      <c r="J3065" s="5"/>
    </row>
    <row r="3066" ht="21" customHeight="1">
      <c r="A3066" s="3">
        <v>46479</v>
      </c>
      <c r="B3066" t="inlineStr" s="4">
        <is>
          <t>星期五</t>
        </is>
      </c>
      <c r="C3066" t="inlineStr" s="4">
        <is>
          <t>餐饮</t>
        </is>
      </c>
      <c r="D3066" t="inlineStr" s="4">
        <is>
          <t>中餐</t>
        </is>
      </c>
      <c r="E3066" s="5"/>
      <c r="F3066" s="6"/>
      <c r="G3066" s="6"/>
      <c r="H3066" s="6">
        <f>IF(AND(F3066="",G3066=""),"",G3066-F3066)</f>
      </c>
      <c r="I3066" s="4"/>
      <c r="J3066" s="5"/>
    </row>
    <row r="3067" ht="21" customHeight="1">
      <c r="A3067" s="3">
        <v>46479</v>
      </c>
      <c r="B3067" t="inlineStr" s="4">
        <is>
          <t>星期五</t>
        </is>
      </c>
      <c r="C3067" t="inlineStr" s="4">
        <is>
          <t>餐饮</t>
        </is>
      </c>
      <c r="D3067" t="inlineStr" s="4">
        <is>
          <t>晚餐</t>
        </is>
      </c>
      <c r="E3067" s="5"/>
      <c r="F3067" s="6"/>
      <c r="G3067" s="6"/>
      <c r="H3067" s="6">
        <f>IF(AND(F3067="",G3067=""),"",G3067-F3067)</f>
      </c>
      <c r="I3067" s="4"/>
      <c r="J3067" s="5"/>
    </row>
    <row r="3068" ht="21" customHeight="1">
      <c r="A3068" s="3">
        <v>46479</v>
      </c>
      <c r="B3068" t="inlineStr" s="4">
        <is>
          <t>星期五</t>
        </is>
      </c>
      <c r="C3068" t="inlineStr" s="4">
        <is>
          <t>奶茶/咖啡</t>
        </is>
      </c>
      <c r="D3068" t="inlineStr" s="4">
        <is>
          <t>奶茶/咖啡</t>
        </is>
      </c>
      <c r="E3068" s="5"/>
      <c r="F3068" s="6"/>
      <c r="G3068" s="6"/>
      <c r="H3068" s="6">
        <f>IF(AND(F3068="",G3068=""),"",G3068-F3068)</f>
      </c>
      <c r="I3068" s="4"/>
      <c r="J3068" s="5"/>
    </row>
    <row r="3069" ht="21" customHeight="1">
      <c r="A3069" s="3">
        <v>46479</v>
      </c>
      <c r="B3069" t="inlineStr" s="4">
        <is>
          <t>星期五</t>
        </is>
      </c>
      <c r="C3069" t="inlineStr" s="4">
        <is>
          <t>其他</t>
        </is>
      </c>
      <c r="D3069" t="inlineStr" s="4">
        <is>
          <t>其他</t>
        </is>
      </c>
      <c r="E3069" s="5"/>
      <c r="F3069" s="6"/>
      <c r="G3069" s="6"/>
      <c r="H3069" s="6">
        <f>IF(AND(F3069="",G3069=""),"",G3069-F3069)</f>
      </c>
      <c r="I3069" s="4"/>
      <c r="J3069" s="5"/>
    </row>
    <row r="3070" ht="21" customHeight="1">
      <c r="A3070" s="3">
        <v>46479</v>
      </c>
      <c r="B3070" t="inlineStr" s="4">
        <is>
          <t>星期五</t>
        </is>
      </c>
      <c r="C3070" t="inlineStr" s="4">
        <is>
          <t>其他</t>
        </is>
      </c>
      <c r="D3070" t="inlineStr" s="4">
        <is>
          <t>其他</t>
        </is>
      </c>
      <c r="E3070" s="5"/>
      <c r="F3070" s="6"/>
      <c r="G3070" s="6"/>
      <c r="H3070" s="6">
        <f>IF(AND(F3070="",G3070=""),"",G3070-F3070)</f>
      </c>
      <c r="I3070" s="4"/>
      <c r="J3070" s="5"/>
    </row>
    <row r="3071" ht="21" customHeight="1">
      <c r="A3071" s="3">
        <v>46480</v>
      </c>
      <c r="B3071" t="inlineStr" s="4">
        <is>
          <t>星期六</t>
        </is>
      </c>
      <c r="C3071" t="inlineStr" s="4">
        <is>
          <t>餐饮</t>
        </is>
      </c>
      <c r="D3071" t="inlineStr" s="4">
        <is>
          <t>早餐</t>
        </is>
      </c>
      <c r="E3071" s="5"/>
      <c r="F3071" s="6"/>
      <c r="G3071" s="6"/>
      <c r="H3071" s="6">
        <f>IF(AND(F3071="",G3071=""),"",G3071-F3071)</f>
      </c>
      <c r="I3071" s="4"/>
      <c r="J3071" s="5"/>
    </row>
    <row r="3072" ht="21" customHeight="1">
      <c r="A3072" s="3">
        <v>46480</v>
      </c>
      <c r="B3072" t="inlineStr" s="4">
        <is>
          <t>星期六</t>
        </is>
      </c>
      <c r="C3072" t="inlineStr" s="4">
        <is>
          <t>餐饮</t>
        </is>
      </c>
      <c r="D3072" t="inlineStr" s="4">
        <is>
          <t>中餐</t>
        </is>
      </c>
      <c r="E3072" s="5"/>
      <c r="F3072" s="6"/>
      <c r="G3072" s="6"/>
      <c r="H3072" s="6">
        <f>IF(AND(F3072="",G3072=""),"",G3072-F3072)</f>
      </c>
      <c r="I3072" s="4"/>
      <c r="J3072" s="5"/>
    </row>
    <row r="3073" ht="21" customHeight="1">
      <c r="A3073" s="3">
        <v>46480</v>
      </c>
      <c r="B3073" t="inlineStr" s="4">
        <is>
          <t>星期六</t>
        </is>
      </c>
      <c r="C3073" t="inlineStr" s="4">
        <is>
          <t>餐饮</t>
        </is>
      </c>
      <c r="D3073" t="inlineStr" s="4">
        <is>
          <t>晚餐</t>
        </is>
      </c>
      <c r="E3073" s="5"/>
      <c r="F3073" s="6"/>
      <c r="G3073" s="6"/>
      <c r="H3073" s="6">
        <f>IF(AND(F3073="",G3073=""),"",G3073-F3073)</f>
      </c>
      <c r="I3073" s="4"/>
      <c r="J3073" s="5"/>
    </row>
    <row r="3074" ht="21" customHeight="1">
      <c r="A3074" s="3">
        <v>46480</v>
      </c>
      <c r="B3074" t="inlineStr" s="4">
        <is>
          <t>星期六</t>
        </is>
      </c>
      <c r="C3074" t="inlineStr" s="4">
        <is>
          <t>奶茶/咖啡</t>
        </is>
      </c>
      <c r="D3074" t="inlineStr" s="4">
        <is>
          <t>奶茶/咖啡</t>
        </is>
      </c>
      <c r="E3074" s="5"/>
      <c r="F3074" s="6"/>
      <c r="G3074" s="6"/>
      <c r="H3074" s="6">
        <f>IF(AND(F3074="",G3074=""),"",G3074-F3074)</f>
      </c>
      <c r="I3074" s="4"/>
      <c r="J3074" s="5"/>
    </row>
    <row r="3075" ht="21" customHeight="1">
      <c r="A3075" s="3">
        <v>46480</v>
      </c>
      <c r="B3075" t="inlineStr" s="4">
        <is>
          <t>星期六</t>
        </is>
      </c>
      <c r="C3075" t="inlineStr" s="4">
        <is>
          <t>其他</t>
        </is>
      </c>
      <c r="D3075" t="inlineStr" s="4">
        <is>
          <t>其他</t>
        </is>
      </c>
      <c r="E3075" s="5"/>
      <c r="F3075" s="6"/>
      <c r="G3075" s="6"/>
      <c r="H3075" s="6">
        <f>IF(AND(F3075="",G3075=""),"",G3075-F3075)</f>
      </c>
      <c r="I3075" s="4"/>
      <c r="J3075" s="5"/>
    </row>
    <row r="3076" ht="21" customHeight="1">
      <c r="A3076" s="3">
        <v>46480</v>
      </c>
      <c r="B3076" t="inlineStr" s="4">
        <is>
          <t>星期六</t>
        </is>
      </c>
      <c r="C3076" t="inlineStr" s="4">
        <is>
          <t>其他</t>
        </is>
      </c>
      <c r="D3076" t="inlineStr" s="4">
        <is>
          <t>其他</t>
        </is>
      </c>
      <c r="E3076" s="5"/>
      <c r="F3076" s="6"/>
      <c r="G3076" s="6"/>
      <c r="H3076" s="6">
        <f>IF(AND(F3076="",G3076=""),"",G3076-F3076)</f>
      </c>
      <c r="I3076" s="4"/>
      <c r="J3076" s="5"/>
    </row>
    <row r="3077" ht="21" customHeight="1">
      <c r="A3077" s="3">
        <v>46481</v>
      </c>
      <c r="B3077" t="inlineStr" s="4">
        <is>
          <t>星期日</t>
        </is>
      </c>
      <c r="C3077" t="inlineStr" s="4">
        <is>
          <t>餐饮</t>
        </is>
      </c>
      <c r="D3077" t="inlineStr" s="4">
        <is>
          <t>早餐</t>
        </is>
      </c>
      <c r="E3077" s="5"/>
      <c r="F3077" s="6"/>
      <c r="G3077" s="6"/>
      <c r="H3077" s="6">
        <f>IF(AND(F3077="",G3077=""),"",G3077-F3077)</f>
      </c>
      <c r="I3077" s="4"/>
      <c r="J3077" s="5"/>
    </row>
    <row r="3078" ht="21" customHeight="1">
      <c r="A3078" s="3">
        <v>46481</v>
      </c>
      <c r="B3078" t="inlineStr" s="4">
        <is>
          <t>星期日</t>
        </is>
      </c>
      <c r="C3078" t="inlineStr" s="4">
        <is>
          <t>餐饮</t>
        </is>
      </c>
      <c r="D3078" t="inlineStr" s="4">
        <is>
          <t>中餐</t>
        </is>
      </c>
      <c r="E3078" s="5"/>
      <c r="F3078" s="6"/>
      <c r="G3078" s="6"/>
      <c r="H3078" s="6">
        <f>IF(AND(F3078="",G3078=""),"",G3078-F3078)</f>
      </c>
      <c r="I3078" s="4"/>
      <c r="J3078" s="5"/>
    </row>
    <row r="3079" ht="21" customHeight="1">
      <c r="A3079" s="3">
        <v>46481</v>
      </c>
      <c r="B3079" t="inlineStr" s="4">
        <is>
          <t>星期日</t>
        </is>
      </c>
      <c r="C3079" t="inlineStr" s="4">
        <is>
          <t>餐饮</t>
        </is>
      </c>
      <c r="D3079" t="inlineStr" s="4">
        <is>
          <t>晚餐</t>
        </is>
      </c>
      <c r="E3079" s="5"/>
      <c r="F3079" s="6"/>
      <c r="G3079" s="6"/>
      <c r="H3079" s="6">
        <f>IF(AND(F3079="",G3079=""),"",G3079-F3079)</f>
      </c>
      <c r="I3079" s="4"/>
      <c r="J3079" s="5"/>
    </row>
    <row r="3080" ht="21" customHeight="1">
      <c r="A3080" s="3">
        <v>46481</v>
      </c>
      <c r="B3080" t="inlineStr" s="4">
        <is>
          <t>星期日</t>
        </is>
      </c>
      <c r="C3080" t="inlineStr" s="4">
        <is>
          <t>奶茶/咖啡</t>
        </is>
      </c>
      <c r="D3080" t="inlineStr" s="4">
        <is>
          <t>奶茶/咖啡</t>
        </is>
      </c>
      <c r="E3080" s="5"/>
      <c r="F3080" s="6"/>
      <c r="G3080" s="6"/>
      <c r="H3080" s="6">
        <f>IF(AND(F3080="",G3080=""),"",G3080-F3080)</f>
      </c>
      <c r="I3080" s="4"/>
      <c r="J3080" s="5"/>
    </row>
    <row r="3081" ht="21" customHeight="1">
      <c r="A3081" s="3">
        <v>46481</v>
      </c>
      <c r="B3081" t="inlineStr" s="4">
        <is>
          <t>星期日</t>
        </is>
      </c>
      <c r="C3081" t="inlineStr" s="4">
        <is>
          <t>其他</t>
        </is>
      </c>
      <c r="D3081" t="inlineStr" s="4">
        <is>
          <t>其他</t>
        </is>
      </c>
      <c r="E3081" s="5"/>
      <c r="F3081" s="6"/>
      <c r="G3081" s="6"/>
      <c r="H3081" s="6">
        <f>IF(AND(F3081="",G3081=""),"",G3081-F3081)</f>
      </c>
      <c r="I3081" s="4"/>
      <c r="J3081" s="5"/>
    </row>
    <row r="3082" ht="21" customHeight="1">
      <c r="A3082" s="3">
        <v>46481</v>
      </c>
      <c r="B3082" t="inlineStr" s="4">
        <is>
          <t>星期日</t>
        </is>
      </c>
      <c r="C3082" t="inlineStr" s="4">
        <is>
          <t>其他</t>
        </is>
      </c>
      <c r="D3082" t="inlineStr" s="4">
        <is>
          <t>其他</t>
        </is>
      </c>
      <c r="E3082" s="5"/>
      <c r="F3082" s="6"/>
      <c r="G3082" s="6"/>
      <c r="H3082" s="6">
        <f>IF(AND(F3082="",G3082=""),"",G3082-F3082)</f>
      </c>
      <c r="I3082" s="4"/>
      <c r="J3082" s="5"/>
    </row>
    <row r="3083" ht="21" customHeight="1">
      <c r="A3083" s="3">
        <v>46482</v>
      </c>
      <c r="B3083" t="inlineStr" s="4">
        <is>
          <t>星期一</t>
        </is>
      </c>
      <c r="C3083" t="inlineStr" s="4">
        <is>
          <t>餐饮</t>
        </is>
      </c>
      <c r="D3083" t="inlineStr" s="4">
        <is>
          <t>早餐</t>
        </is>
      </c>
      <c r="E3083" s="5"/>
      <c r="F3083" s="6"/>
      <c r="G3083" s="6"/>
      <c r="H3083" s="6">
        <f>IF(AND(F3083="",G3083=""),"",G3083-F3083)</f>
      </c>
      <c r="I3083" s="4"/>
      <c r="J3083" s="5"/>
    </row>
    <row r="3084" ht="21" customHeight="1">
      <c r="A3084" s="3">
        <v>46482</v>
      </c>
      <c r="B3084" t="inlineStr" s="4">
        <is>
          <t>星期一</t>
        </is>
      </c>
      <c r="C3084" t="inlineStr" s="4">
        <is>
          <t>餐饮</t>
        </is>
      </c>
      <c r="D3084" t="inlineStr" s="4">
        <is>
          <t>中餐</t>
        </is>
      </c>
      <c r="E3084" s="5"/>
      <c r="F3084" s="6"/>
      <c r="G3084" s="6"/>
      <c r="H3084" s="6">
        <f>IF(AND(F3084="",G3084=""),"",G3084-F3084)</f>
      </c>
      <c r="I3084" s="4"/>
      <c r="J3084" s="5"/>
    </row>
    <row r="3085" ht="21" customHeight="1">
      <c r="A3085" s="3">
        <v>46482</v>
      </c>
      <c r="B3085" t="inlineStr" s="4">
        <is>
          <t>星期一</t>
        </is>
      </c>
      <c r="C3085" t="inlineStr" s="4">
        <is>
          <t>餐饮</t>
        </is>
      </c>
      <c r="D3085" t="inlineStr" s="4">
        <is>
          <t>晚餐</t>
        </is>
      </c>
      <c r="E3085" s="5"/>
      <c r="F3085" s="6"/>
      <c r="G3085" s="6"/>
      <c r="H3085" s="6">
        <f>IF(AND(F3085="",G3085=""),"",G3085-F3085)</f>
      </c>
      <c r="I3085" s="4"/>
      <c r="J3085" s="5"/>
    </row>
    <row r="3086" ht="21" customHeight="1">
      <c r="A3086" s="3">
        <v>46482</v>
      </c>
      <c r="B3086" t="inlineStr" s="4">
        <is>
          <t>星期一</t>
        </is>
      </c>
      <c r="C3086" t="inlineStr" s="4">
        <is>
          <t>奶茶/咖啡</t>
        </is>
      </c>
      <c r="D3086" t="inlineStr" s="4">
        <is>
          <t>奶茶/咖啡</t>
        </is>
      </c>
      <c r="E3086" s="5"/>
      <c r="F3086" s="6"/>
      <c r="G3086" s="6"/>
      <c r="H3086" s="6">
        <f>IF(AND(F3086="",G3086=""),"",G3086-F3086)</f>
      </c>
      <c r="I3086" s="4"/>
      <c r="J3086" s="5"/>
    </row>
    <row r="3087" ht="21" customHeight="1">
      <c r="A3087" s="3">
        <v>46482</v>
      </c>
      <c r="B3087" t="inlineStr" s="4">
        <is>
          <t>星期一</t>
        </is>
      </c>
      <c r="C3087" t="inlineStr" s="4">
        <is>
          <t>其他</t>
        </is>
      </c>
      <c r="D3087" t="inlineStr" s="4">
        <is>
          <t>其他</t>
        </is>
      </c>
      <c r="E3087" s="5"/>
      <c r="F3087" s="6"/>
      <c r="G3087" s="6"/>
      <c r="H3087" s="6">
        <f>IF(AND(F3087="",G3087=""),"",G3087-F3087)</f>
      </c>
      <c r="I3087" s="4"/>
      <c r="J3087" s="5"/>
    </row>
    <row r="3088" ht="21" customHeight="1">
      <c r="A3088" s="3">
        <v>46482</v>
      </c>
      <c r="B3088" t="inlineStr" s="4">
        <is>
          <t>星期一</t>
        </is>
      </c>
      <c r="C3088" t="inlineStr" s="4">
        <is>
          <t>其他</t>
        </is>
      </c>
      <c r="D3088" t="inlineStr" s="4">
        <is>
          <t>其他</t>
        </is>
      </c>
      <c r="E3088" s="5"/>
      <c r="F3088" s="6"/>
      <c r="G3088" s="6"/>
      <c r="H3088" s="6">
        <f>IF(AND(F3088="",G3088=""),"",G3088-F3088)</f>
      </c>
      <c r="I3088" s="4"/>
      <c r="J3088" s="5"/>
    </row>
    <row r="3089" ht="21" customHeight="1">
      <c r="A3089" s="3">
        <v>46483</v>
      </c>
      <c r="B3089" t="inlineStr" s="4">
        <is>
          <t>星期二</t>
        </is>
      </c>
      <c r="C3089" t="inlineStr" s="4">
        <is>
          <t>餐饮</t>
        </is>
      </c>
      <c r="D3089" t="inlineStr" s="4">
        <is>
          <t>早餐</t>
        </is>
      </c>
      <c r="E3089" s="5"/>
      <c r="F3089" s="6"/>
      <c r="G3089" s="6"/>
      <c r="H3089" s="6">
        <f>IF(AND(F3089="",G3089=""),"",G3089-F3089)</f>
      </c>
      <c r="I3089" s="4"/>
      <c r="J3089" s="5"/>
    </row>
    <row r="3090" ht="21" customHeight="1">
      <c r="A3090" s="3">
        <v>46483</v>
      </c>
      <c r="B3090" t="inlineStr" s="4">
        <is>
          <t>星期二</t>
        </is>
      </c>
      <c r="C3090" t="inlineStr" s="4">
        <is>
          <t>餐饮</t>
        </is>
      </c>
      <c r="D3090" t="inlineStr" s="4">
        <is>
          <t>中餐</t>
        </is>
      </c>
      <c r="E3090" s="5"/>
      <c r="F3090" s="6"/>
      <c r="G3090" s="6"/>
      <c r="H3090" s="6">
        <f>IF(AND(F3090="",G3090=""),"",G3090-F3090)</f>
      </c>
      <c r="I3090" s="4"/>
      <c r="J3090" s="5"/>
    </row>
    <row r="3091" ht="21" customHeight="1">
      <c r="A3091" s="3">
        <v>46483</v>
      </c>
      <c r="B3091" t="inlineStr" s="4">
        <is>
          <t>星期二</t>
        </is>
      </c>
      <c r="C3091" t="inlineStr" s="4">
        <is>
          <t>餐饮</t>
        </is>
      </c>
      <c r="D3091" t="inlineStr" s="4">
        <is>
          <t>晚餐</t>
        </is>
      </c>
      <c r="E3091" s="5"/>
      <c r="F3091" s="6"/>
      <c r="G3091" s="6"/>
      <c r="H3091" s="6">
        <f>IF(AND(F3091="",G3091=""),"",G3091-F3091)</f>
      </c>
      <c r="I3091" s="4"/>
      <c r="J3091" s="5"/>
    </row>
    <row r="3092" ht="21" customHeight="1">
      <c r="A3092" s="3">
        <v>46483</v>
      </c>
      <c r="B3092" t="inlineStr" s="4">
        <is>
          <t>星期二</t>
        </is>
      </c>
      <c r="C3092" t="inlineStr" s="4">
        <is>
          <t>奶茶/咖啡</t>
        </is>
      </c>
      <c r="D3092" t="inlineStr" s="4">
        <is>
          <t>奶茶/咖啡</t>
        </is>
      </c>
      <c r="E3092" s="5"/>
      <c r="F3092" s="6"/>
      <c r="G3092" s="6"/>
      <c r="H3092" s="6">
        <f>IF(AND(F3092="",G3092=""),"",G3092-F3092)</f>
      </c>
      <c r="I3092" s="4"/>
      <c r="J3092" s="5"/>
    </row>
    <row r="3093" ht="21" customHeight="1">
      <c r="A3093" s="3">
        <v>46483</v>
      </c>
      <c r="B3093" t="inlineStr" s="4">
        <is>
          <t>星期二</t>
        </is>
      </c>
      <c r="C3093" t="inlineStr" s="4">
        <is>
          <t>其他</t>
        </is>
      </c>
      <c r="D3093" t="inlineStr" s="4">
        <is>
          <t>其他</t>
        </is>
      </c>
      <c r="E3093" s="5"/>
      <c r="F3093" s="6"/>
      <c r="G3093" s="6"/>
      <c r="H3093" s="6">
        <f>IF(AND(F3093="",G3093=""),"",G3093-F3093)</f>
      </c>
      <c r="I3093" s="4"/>
      <c r="J3093" s="5"/>
    </row>
    <row r="3094" ht="21" customHeight="1">
      <c r="A3094" s="3">
        <v>46483</v>
      </c>
      <c r="B3094" t="inlineStr" s="4">
        <is>
          <t>星期二</t>
        </is>
      </c>
      <c r="C3094" t="inlineStr" s="4">
        <is>
          <t>其他</t>
        </is>
      </c>
      <c r="D3094" t="inlineStr" s="4">
        <is>
          <t>其他</t>
        </is>
      </c>
      <c r="E3094" s="5"/>
      <c r="F3094" s="6"/>
      <c r="G3094" s="6"/>
      <c r="H3094" s="6">
        <f>IF(AND(F3094="",G3094=""),"",G3094-F3094)</f>
      </c>
      <c r="I3094" s="4"/>
      <c r="J3094" s="5"/>
    </row>
    <row r="3095" ht="21" customHeight="1">
      <c r="A3095" s="3">
        <v>46484</v>
      </c>
      <c r="B3095" t="inlineStr" s="4">
        <is>
          <t>星期三</t>
        </is>
      </c>
      <c r="C3095" t="inlineStr" s="4">
        <is>
          <t>餐饮</t>
        </is>
      </c>
      <c r="D3095" t="inlineStr" s="4">
        <is>
          <t>早餐</t>
        </is>
      </c>
      <c r="E3095" s="5"/>
      <c r="F3095" s="6"/>
      <c r="G3095" s="6"/>
      <c r="H3095" s="6">
        <f>IF(AND(F3095="",G3095=""),"",G3095-F3095)</f>
      </c>
      <c r="I3095" s="4"/>
      <c r="J3095" s="5"/>
    </row>
    <row r="3096" ht="21" customHeight="1">
      <c r="A3096" s="3">
        <v>46484</v>
      </c>
      <c r="B3096" t="inlineStr" s="4">
        <is>
          <t>星期三</t>
        </is>
      </c>
      <c r="C3096" t="inlineStr" s="4">
        <is>
          <t>餐饮</t>
        </is>
      </c>
      <c r="D3096" t="inlineStr" s="4">
        <is>
          <t>中餐</t>
        </is>
      </c>
      <c r="E3096" s="5"/>
      <c r="F3096" s="6"/>
      <c r="G3096" s="6"/>
      <c r="H3096" s="6">
        <f>IF(AND(F3096="",G3096=""),"",G3096-F3096)</f>
      </c>
      <c r="I3096" s="4"/>
      <c r="J3096" s="5"/>
    </row>
    <row r="3097" ht="21" customHeight="1">
      <c r="A3097" s="3">
        <v>46484</v>
      </c>
      <c r="B3097" t="inlineStr" s="4">
        <is>
          <t>星期三</t>
        </is>
      </c>
      <c r="C3097" t="inlineStr" s="4">
        <is>
          <t>餐饮</t>
        </is>
      </c>
      <c r="D3097" t="inlineStr" s="4">
        <is>
          <t>晚餐</t>
        </is>
      </c>
      <c r="E3097" s="5"/>
      <c r="F3097" s="6"/>
      <c r="G3097" s="6"/>
      <c r="H3097" s="6">
        <f>IF(AND(F3097="",G3097=""),"",G3097-F3097)</f>
      </c>
      <c r="I3097" s="4"/>
      <c r="J3097" s="5"/>
    </row>
    <row r="3098" ht="21" customHeight="1">
      <c r="A3098" s="3">
        <v>46484</v>
      </c>
      <c r="B3098" t="inlineStr" s="4">
        <is>
          <t>星期三</t>
        </is>
      </c>
      <c r="C3098" t="inlineStr" s="4">
        <is>
          <t>奶茶/咖啡</t>
        </is>
      </c>
      <c r="D3098" t="inlineStr" s="4">
        <is>
          <t>奶茶/咖啡</t>
        </is>
      </c>
      <c r="E3098" s="5"/>
      <c r="F3098" s="6"/>
      <c r="G3098" s="6"/>
      <c r="H3098" s="6">
        <f>IF(AND(F3098="",G3098=""),"",G3098-F3098)</f>
      </c>
      <c r="I3098" s="4"/>
      <c r="J3098" s="5"/>
    </row>
    <row r="3099" ht="21" customHeight="1">
      <c r="A3099" s="3">
        <v>46484</v>
      </c>
      <c r="B3099" t="inlineStr" s="4">
        <is>
          <t>星期三</t>
        </is>
      </c>
      <c r="C3099" t="inlineStr" s="4">
        <is>
          <t>其他</t>
        </is>
      </c>
      <c r="D3099" t="inlineStr" s="4">
        <is>
          <t>其他</t>
        </is>
      </c>
      <c r="E3099" s="5"/>
      <c r="F3099" s="6"/>
      <c r="G3099" s="6"/>
      <c r="H3099" s="6">
        <f>IF(AND(F3099="",G3099=""),"",G3099-F3099)</f>
      </c>
      <c r="I3099" s="4"/>
      <c r="J3099" s="5"/>
    </row>
    <row r="3100" ht="21" customHeight="1">
      <c r="A3100" s="3">
        <v>46484</v>
      </c>
      <c r="B3100" t="inlineStr" s="4">
        <is>
          <t>星期三</t>
        </is>
      </c>
      <c r="C3100" t="inlineStr" s="4">
        <is>
          <t>其他</t>
        </is>
      </c>
      <c r="D3100" t="inlineStr" s="4">
        <is>
          <t>其他</t>
        </is>
      </c>
      <c r="E3100" s="5"/>
      <c r="F3100" s="6"/>
      <c r="G3100" s="6"/>
      <c r="H3100" s="6">
        <f>IF(AND(F3100="",G3100=""),"",G3100-F3100)</f>
      </c>
      <c r="I3100" s="4"/>
      <c r="J3100" s="5"/>
    </row>
    <row r="3101" ht="23" customHeight="1">
      <c r="A3101" t="inlineStr" s="7">
        <is>
          <t>本周小计</t>
        </is>
      </c>
      <c r="B3101" s="7"/>
      <c r="C3101" s="7"/>
      <c r="D3101" s="7"/>
      <c r="E3101" s="7"/>
      <c r="F3101" s="8">
        <f>SUMIFS($F:$F,$A:$A,"&gt;="&amp;DATE(2027,4,1),$A:$A,"&lt;="&amp;DATE(2027,4,7))</f>
      </c>
      <c r="G3101" s="8">
        <f>SUMIFS($G:$G,$A:$A,"&gt;="&amp;DATE(2027,4,1),$A:$A,"&lt;="&amp;DATE(2027,4,7))</f>
      </c>
      <c r="H3101" s="8">
        <f>G3101-F3101</f>
      </c>
      <c r="I3101" s="7"/>
      <c r="J3101" s="7"/>
    </row>
    <row r="3102" ht="18" customHeight="1">
      <c r="A3102" s="9"/>
      <c r="B3102" s="9"/>
      <c r="C3102" s="9"/>
      <c r="D3102" s="9"/>
      <c r="E3102" s="9"/>
      <c r="F3102" s="9"/>
      <c r="G3102" s="9"/>
      <c r="H3102" s="9"/>
      <c r="I3102" s="9"/>
      <c r="J3102" s="9"/>
    </row>
    <row r="3103" ht="18" customHeight="1">
      <c r="A3103" s="9"/>
      <c r="B3103" s="9"/>
      <c r="C3103" s="9"/>
      <c r="D3103" s="9"/>
      <c r="E3103" s="9"/>
      <c r="F3103" s="9"/>
      <c r="G3103" s="9"/>
      <c r="H3103" s="9"/>
      <c r="I3103" s="9"/>
      <c r="J3103" s="9"/>
    </row>
    <row r="3104" ht="26" customHeight="1">
      <c r="A3104" t="inlineStr" s="2">
        <is>
          <t>2027年4月｜第二周（4月8日 - 4月14日）</t>
        </is>
      </c>
      <c r="B3104" s="2"/>
      <c r="C3104" s="2"/>
      <c r="D3104" s="2"/>
      <c r="E3104" s="2"/>
      <c r="F3104" s="2"/>
      <c r="G3104" s="2"/>
      <c r="H3104" s="2"/>
      <c r="I3104" s="2"/>
      <c r="J3104" s="2"/>
    </row>
    <row r="3105" ht="22" customHeight="1">
      <c r="A3105" t="inlineStr" s="1">
        <is>
          <t>日期</t>
        </is>
      </c>
      <c r="B3105" t="inlineStr" s="1">
        <is>
          <t>星期</t>
        </is>
      </c>
      <c r="C3105" t="inlineStr" s="1">
        <is>
          <t>分类</t>
        </is>
      </c>
      <c r="D3105" t="inlineStr" s="1">
        <is>
          <t>事项</t>
        </is>
      </c>
      <c r="E3105" t="inlineStr" s="1">
        <is>
          <t>详情</t>
        </is>
      </c>
      <c r="F3105" t="inlineStr" s="1">
        <is>
          <t>支出金额</t>
        </is>
      </c>
      <c r="G3105" t="inlineStr" s="1">
        <is>
          <t>收入金额</t>
        </is>
      </c>
      <c r="H3105" t="inlineStr" s="1">
        <is>
          <t>当笔净额</t>
        </is>
      </c>
      <c r="I3105" t="inlineStr" s="1">
        <is>
          <t>支付方式</t>
        </is>
      </c>
      <c r="J3105" t="inlineStr" s="1">
        <is>
          <t>备注</t>
        </is>
      </c>
    </row>
    <row r="3106" ht="21" customHeight="1">
      <c r="A3106" s="3">
        <v>46485</v>
      </c>
      <c r="B3106" t="inlineStr" s="4">
        <is>
          <t>星期四</t>
        </is>
      </c>
      <c r="C3106" t="inlineStr" s="4">
        <is>
          <t>餐饮</t>
        </is>
      </c>
      <c r="D3106" t="inlineStr" s="4">
        <is>
          <t>早餐</t>
        </is>
      </c>
      <c r="E3106" s="5"/>
      <c r="F3106" s="6"/>
      <c r="G3106" s="6"/>
      <c r="H3106" s="6">
        <f>IF(AND(F3106="",G3106=""),"",G3106-F3106)</f>
      </c>
      <c r="I3106" s="4"/>
      <c r="J3106" s="5"/>
    </row>
    <row r="3107" ht="21" customHeight="1">
      <c r="A3107" s="3">
        <v>46485</v>
      </c>
      <c r="B3107" t="inlineStr" s="4">
        <is>
          <t>星期四</t>
        </is>
      </c>
      <c r="C3107" t="inlineStr" s="4">
        <is>
          <t>餐饮</t>
        </is>
      </c>
      <c r="D3107" t="inlineStr" s="4">
        <is>
          <t>中餐</t>
        </is>
      </c>
      <c r="E3107" s="5"/>
      <c r="F3107" s="6"/>
      <c r="G3107" s="6"/>
      <c r="H3107" s="6">
        <f>IF(AND(F3107="",G3107=""),"",G3107-F3107)</f>
      </c>
      <c r="I3107" s="4"/>
      <c r="J3107" s="5"/>
    </row>
    <row r="3108" ht="21" customHeight="1">
      <c r="A3108" s="3">
        <v>46485</v>
      </c>
      <c r="B3108" t="inlineStr" s="4">
        <is>
          <t>星期四</t>
        </is>
      </c>
      <c r="C3108" t="inlineStr" s="4">
        <is>
          <t>餐饮</t>
        </is>
      </c>
      <c r="D3108" t="inlineStr" s="4">
        <is>
          <t>晚餐</t>
        </is>
      </c>
      <c r="E3108" s="5"/>
      <c r="F3108" s="6"/>
      <c r="G3108" s="6"/>
      <c r="H3108" s="6">
        <f>IF(AND(F3108="",G3108=""),"",G3108-F3108)</f>
      </c>
      <c r="I3108" s="4"/>
      <c r="J3108" s="5"/>
    </row>
    <row r="3109" ht="21" customHeight="1">
      <c r="A3109" s="3">
        <v>46485</v>
      </c>
      <c r="B3109" t="inlineStr" s="4">
        <is>
          <t>星期四</t>
        </is>
      </c>
      <c r="C3109" t="inlineStr" s="4">
        <is>
          <t>奶茶/咖啡</t>
        </is>
      </c>
      <c r="D3109" t="inlineStr" s="4">
        <is>
          <t>奶茶/咖啡</t>
        </is>
      </c>
      <c r="E3109" s="5"/>
      <c r="F3109" s="6"/>
      <c r="G3109" s="6"/>
      <c r="H3109" s="6">
        <f>IF(AND(F3109="",G3109=""),"",G3109-F3109)</f>
      </c>
      <c r="I3109" s="4"/>
      <c r="J3109" s="5"/>
    </row>
    <row r="3110" ht="21" customHeight="1">
      <c r="A3110" s="3">
        <v>46485</v>
      </c>
      <c r="B3110" t="inlineStr" s="4">
        <is>
          <t>星期四</t>
        </is>
      </c>
      <c r="C3110" t="inlineStr" s="4">
        <is>
          <t>其他</t>
        </is>
      </c>
      <c r="D3110" t="inlineStr" s="4">
        <is>
          <t>其他</t>
        </is>
      </c>
      <c r="E3110" s="5"/>
      <c r="F3110" s="6"/>
      <c r="G3110" s="6"/>
      <c r="H3110" s="6">
        <f>IF(AND(F3110="",G3110=""),"",G3110-F3110)</f>
      </c>
      <c r="I3110" s="4"/>
      <c r="J3110" s="5"/>
    </row>
    <row r="3111" ht="21" customHeight="1">
      <c r="A3111" s="3">
        <v>46485</v>
      </c>
      <c r="B3111" t="inlineStr" s="4">
        <is>
          <t>星期四</t>
        </is>
      </c>
      <c r="C3111" t="inlineStr" s="4">
        <is>
          <t>其他</t>
        </is>
      </c>
      <c r="D3111" t="inlineStr" s="4">
        <is>
          <t>其他</t>
        </is>
      </c>
      <c r="E3111" s="5"/>
      <c r="F3111" s="6"/>
      <c r="G3111" s="6"/>
      <c r="H3111" s="6">
        <f>IF(AND(F3111="",G3111=""),"",G3111-F3111)</f>
      </c>
      <c r="I3111" s="4"/>
      <c r="J3111" s="5"/>
    </row>
    <row r="3112" ht="21" customHeight="1">
      <c r="A3112" s="3">
        <v>46486</v>
      </c>
      <c r="B3112" t="inlineStr" s="4">
        <is>
          <t>星期五</t>
        </is>
      </c>
      <c r="C3112" t="inlineStr" s="4">
        <is>
          <t>餐饮</t>
        </is>
      </c>
      <c r="D3112" t="inlineStr" s="4">
        <is>
          <t>早餐</t>
        </is>
      </c>
      <c r="E3112" s="5"/>
      <c r="F3112" s="6"/>
      <c r="G3112" s="6"/>
      <c r="H3112" s="6">
        <f>IF(AND(F3112="",G3112=""),"",G3112-F3112)</f>
      </c>
      <c r="I3112" s="4"/>
      <c r="J3112" s="5"/>
    </row>
    <row r="3113" ht="21" customHeight="1">
      <c r="A3113" s="3">
        <v>46486</v>
      </c>
      <c r="B3113" t="inlineStr" s="4">
        <is>
          <t>星期五</t>
        </is>
      </c>
      <c r="C3113" t="inlineStr" s="4">
        <is>
          <t>餐饮</t>
        </is>
      </c>
      <c r="D3113" t="inlineStr" s="4">
        <is>
          <t>中餐</t>
        </is>
      </c>
      <c r="E3113" s="5"/>
      <c r="F3113" s="6"/>
      <c r="G3113" s="6"/>
      <c r="H3113" s="6">
        <f>IF(AND(F3113="",G3113=""),"",G3113-F3113)</f>
      </c>
      <c r="I3113" s="4"/>
      <c r="J3113" s="5"/>
    </row>
    <row r="3114" ht="21" customHeight="1">
      <c r="A3114" s="3">
        <v>46486</v>
      </c>
      <c r="B3114" t="inlineStr" s="4">
        <is>
          <t>星期五</t>
        </is>
      </c>
      <c r="C3114" t="inlineStr" s="4">
        <is>
          <t>餐饮</t>
        </is>
      </c>
      <c r="D3114" t="inlineStr" s="4">
        <is>
          <t>晚餐</t>
        </is>
      </c>
      <c r="E3114" s="5"/>
      <c r="F3114" s="6"/>
      <c r="G3114" s="6"/>
      <c r="H3114" s="6">
        <f>IF(AND(F3114="",G3114=""),"",G3114-F3114)</f>
      </c>
      <c r="I3114" s="4"/>
      <c r="J3114" s="5"/>
    </row>
    <row r="3115" ht="21" customHeight="1">
      <c r="A3115" s="3">
        <v>46486</v>
      </c>
      <c r="B3115" t="inlineStr" s="4">
        <is>
          <t>星期五</t>
        </is>
      </c>
      <c r="C3115" t="inlineStr" s="4">
        <is>
          <t>奶茶/咖啡</t>
        </is>
      </c>
      <c r="D3115" t="inlineStr" s="4">
        <is>
          <t>奶茶/咖啡</t>
        </is>
      </c>
      <c r="E3115" s="5"/>
      <c r="F3115" s="6"/>
      <c r="G3115" s="6"/>
      <c r="H3115" s="6">
        <f>IF(AND(F3115="",G3115=""),"",G3115-F3115)</f>
      </c>
      <c r="I3115" s="4"/>
      <c r="J3115" s="5"/>
    </row>
    <row r="3116" ht="21" customHeight="1">
      <c r="A3116" s="3">
        <v>46486</v>
      </c>
      <c r="B3116" t="inlineStr" s="4">
        <is>
          <t>星期五</t>
        </is>
      </c>
      <c r="C3116" t="inlineStr" s="4">
        <is>
          <t>其他</t>
        </is>
      </c>
      <c r="D3116" t="inlineStr" s="4">
        <is>
          <t>其他</t>
        </is>
      </c>
      <c r="E3116" s="5"/>
      <c r="F3116" s="6"/>
      <c r="G3116" s="6"/>
      <c r="H3116" s="6">
        <f>IF(AND(F3116="",G3116=""),"",G3116-F3116)</f>
      </c>
      <c r="I3116" s="4"/>
      <c r="J3116" s="5"/>
    </row>
    <row r="3117" ht="21" customHeight="1">
      <c r="A3117" s="3">
        <v>46486</v>
      </c>
      <c r="B3117" t="inlineStr" s="4">
        <is>
          <t>星期五</t>
        </is>
      </c>
      <c r="C3117" t="inlineStr" s="4">
        <is>
          <t>其他</t>
        </is>
      </c>
      <c r="D3117" t="inlineStr" s="4">
        <is>
          <t>其他</t>
        </is>
      </c>
      <c r="E3117" s="5"/>
      <c r="F3117" s="6"/>
      <c r="G3117" s="6"/>
      <c r="H3117" s="6">
        <f>IF(AND(F3117="",G3117=""),"",G3117-F3117)</f>
      </c>
      <c r="I3117" s="4"/>
      <c r="J3117" s="5"/>
    </row>
    <row r="3118" ht="21" customHeight="1">
      <c r="A3118" s="3">
        <v>46487</v>
      </c>
      <c r="B3118" t="inlineStr" s="4">
        <is>
          <t>星期六</t>
        </is>
      </c>
      <c r="C3118" t="inlineStr" s="4">
        <is>
          <t>餐饮</t>
        </is>
      </c>
      <c r="D3118" t="inlineStr" s="4">
        <is>
          <t>早餐</t>
        </is>
      </c>
      <c r="E3118" s="5"/>
      <c r="F3118" s="6"/>
      <c r="G3118" s="6"/>
      <c r="H3118" s="6">
        <f>IF(AND(F3118="",G3118=""),"",G3118-F3118)</f>
      </c>
      <c r="I3118" s="4"/>
      <c r="J3118" s="5"/>
    </row>
    <row r="3119" ht="21" customHeight="1">
      <c r="A3119" s="3">
        <v>46487</v>
      </c>
      <c r="B3119" t="inlineStr" s="4">
        <is>
          <t>星期六</t>
        </is>
      </c>
      <c r="C3119" t="inlineStr" s="4">
        <is>
          <t>餐饮</t>
        </is>
      </c>
      <c r="D3119" t="inlineStr" s="4">
        <is>
          <t>中餐</t>
        </is>
      </c>
      <c r="E3119" s="5"/>
      <c r="F3119" s="6"/>
      <c r="G3119" s="6"/>
      <c r="H3119" s="6">
        <f>IF(AND(F3119="",G3119=""),"",G3119-F3119)</f>
      </c>
      <c r="I3119" s="4"/>
      <c r="J3119" s="5"/>
    </row>
    <row r="3120" ht="21" customHeight="1">
      <c r="A3120" s="3">
        <v>46487</v>
      </c>
      <c r="B3120" t="inlineStr" s="4">
        <is>
          <t>星期六</t>
        </is>
      </c>
      <c r="C3120" t="inlineStr" s="4">
        <is>
          <t>餐饮</t>
        </is>
      </c>
      <c r="D3120" t="inlineStr" s="4">
        <is>
          <t>晚餐</t>
        </is>
      </c>
      <c r="E3120" s="5"/>
      <c r="F3120" s="6"/>
      <c r="G3120" s="6"/>
      <c r="H3120" s="6">
        <f>IF(AND(F3120="",G3120=""),"",G3120-F3120)</f>
      </c>
      <c r="I3120" s="4"/>
      <c r="J3120" s="5"/>
    </row>
    <row r="3121" ht="21" customHeight="1">
      <c r="A3121" s="3">
        <v>46487</v>
      </c>
      <c r="B3121" t="inlineStr" s="4">
        <is>
          <t>星期六</t>
        </is>
      </c>
      <c r="C3121" t="inlineStr" s="4">
        <is>
          <t>奶茶/咖啡</t>
        </is>
      </c>
      <c r="D3121" t="inlineStr" s="4">
        <is>
          <t>奶茶/咖啡</t>
        </is>
      </c>
      <c r="E3121" s="5"/>
      <c r="F3121" s="6"/>
      <c r="G3121" s="6"/>
      <c r="H3121" s="6">
        <f>IF(AND(F3121="",G3121=""),"",G3121-F3121)</f>
      </c>
      <c r="I3121" s="4"/>
      <c r="J3121" s="5"/>
    </row>
    <row r="3122" ht="21" customHeight="1">
      <c r="A3122" s="3">
        <v>46487</v>
      </c>
      <c r="B3122" t="inlineStr" s="4">
        <is>
          <t>星期六</t>
        </is>
      </c>
      <c r="C3122" t="inlineStr" s="4">
        <is>
          <t>其他</t>
        </is>
      </c>
      <c r="D3122" t="inlineStr" s="4">
        <is>
          <t>其他</t>
        </is>
      </c>
      <c r="E3122" s="5"/>
      <c r="F3122" s="6"/>
      <c r="G3122" s="6"/>
      <c r="H3122" s="6">
        <f>IF(AND(F3122="",G3122=""),"",G3122-F3122)</f>
      </c>
      <c r="I3122" s="4"/>
      <c r="J3122" s="5"/>
    </row>
    <row r="3123" ht="21" customHeight="1">
      <c r="A3123" s="3">
        <v>46487</v>
      </c>
      <c r="B3123" t="inlineStr" s="4">
        <is>
          <t>星期六</t>
        </is>
      </c>
      <c r="C3123" t="inlineStr" s="4">
        <is>
          <t>其他</t>
        </is>
      </c>
      <c r="D3123" t="inlineStr" s="4">
        <is>
          <t>其他</t>
        </is>
      </c>
      <c r="E3123" s="5"/>
      <c r="F3123" s="6"/>
      <c r="G3123" s="6"/>
      <c r="H3123" s="6">
        <f>IF(AND(F3123="",G3123=""),"",G3123-F3123)</f>
      </c>
      <c r="I3123" s="4"/>
      <c r="J3123" s="5"/>
    </row>
    <row r="3124" ht="21" customHeight="1">
      <c r="A3124" s="3">
        <v>46488</v>
      </c>
      <c r="B3124" t="inlineStr" s="4">
        <is>
          <t>星期日</t>
        </is>
      </c>
      <c r="C3124" t="inlineStr" s="4">
        <is>
          <t>餐饮</t>
        </is>
      </c>
      <c r="D3124" t="inlineStr" s="4">
        <is>
          <t>早餐</t>
        </is>
      </c>
      <c r="E3124" s="5"/>
      <c r="F3124" s="6"/>
      <c r="G3124" s="6"/>
      <c r="H3124" s="6">
        <f>IF(AND(F3124="",G3124=""),"",G3124-F3124)</f>
      </c>
      <c r="I3124" s="4"/>
      <c r="J3124" s="5"/>
    </row>
    <row r="3125" ht="21" customHeight="1">
      <c r="A3125" s="3">
        <v>46488</v>
      </c>
      <c r="B3125" t="inlineStr" s="4">
        <is>
          <t>星期日</t>
        </is>
      </c>
      <c r="C3125" t="inlineStr" s="4">
        <is>
          <t>餐饮</t>
        </is>
      </c>
      <c r="D3125" t="inlineStr" s="4">
        <is>
          <t>中餐</t>
        </is>
      </c>
      <c r="E3125" s="5"/>
      <c r="F3125" s="6"/>
      <c r="G3125" s="6"/>
      <c r="H3125" s="6">
        <f>IF(AND(F3125="",G3125=""),"",G3125-F3125)</f>
      </c>
      <c r="I3125" s="4"/>
      <c r="J3125" s="5"/>
    </row>
    <row r="3126" ht="21" customHeight="1">
      <c r="A3126" s="3">
        <v>46488</v>
      </c>
      <c r="B3126" t="inlineStr" s="4">
        <is>
          <t>星期日</t>
        </is>
      </c>
      <c r="C3126" t="inlineStr" s="4">
        <is>
          <t>餐饮</t>
        </is>
      </c>
      <c r="D3126" t="inlineStr" s="4">
        <is>
          <t>晚餐</t>
        </is>
      </c>
      <c r="E3126" s="5"/>
      <c r="F3126" s="6"/>
      <c r="G3126" s="6"/>
      <c r="H3126" s="6">
        <f>IF(AND(F3126="",G3126=""),"",G3126-F3126)</f>
      </c>
      <c r="I3126" s="4"/>
      <c r="J3126" s="5"/>
    </row>
    <row r="3127" ht="21" customHeight="1">
      <c r="A3127" s="3">
        <v>46488</v>
      </c>
      <c r="B3127" t="inlineStr" s="4">
        <is>
          <t>星期日</t>
        </is>
      </c>
      <c r="C3127" t="inlineStr" s="4">
        <is>
          <t>奶茶/咖啡</t>
        </is>
      </c>
      <c r="D3127" t="inlineStr" s="4">
        <is>
          <t>奶茶/咖啡</t>
        </is>
      </c>
      <c r="E3127" s="5"/>
      <c r="F3127" s="6"/>
      <c r="G3127" s="6"/>
      <c r="H3127" s="6">
        <f>IF(AND(F3127="",G3127=""),"",G3127-F3127)</f>
      </c>
      <c r="I3127" s="4"/>
      <c r="J3127" s="5"/>
    </row>
    <row r="3128" ht="21" customHeight="1">
      <c r="A3128" s="3">
        <v>46488</v>
      </c>
      <c r="B3128" t="inlineStr" s="4">
        <is>
          <t>星期日</t>
        </is>
      </c>
      <c r="C3128" t="inlineStr" s="4">
        <is>
          <t>其他</t>
        </is>
      </c>
      <c r="D3128" t="inlineStr" s="4">
        <is>
          <t>其他</t>
        </is>
      </c>
      <c r="E3128" s="5"/>
      <c r="F3128" s="6"/>
      <c r="G3128" s="6"/>
      <c r="H3128" s="6">
        <f>IF(AND(F3128="",G3128=""),"",G3128-F3128)</f>
      </c>
      <c r="I3128" s="4"/>
      <c r="J3128" s="5"/>
    </row>
    <row r="3129" ht="21" customHeight="1">
      <c r="A3129" s="3">
        <v>46488</v>
      </c>
      <c r="B3129" t="inlineStr" s="4">
        <is>
          <t>星期日</t>
        </is>
      </c>
      <c r="C3129" t="inlineStr" s="4">
        <is>
          <t>其他</t>
        </is>
      </c>
      <c r="D3129" t="inlineStr" s="4">
        <is>
          <t>其他</t>
        </is>
      </c>
      <c r="E3129" s="5"/>
      <c r="F3129" s="6"/>
      <c r="G3129" s="6"/>
      <c r="H3129" s="6">
        <f>IF(AND(F3129="",G3129=""),"",G3129-F3129)</f>
      </c>
      <c r="I3129" s="4"/>
      <c r="J3129" s="5"/>
    </row>
    <row r="3130" ht="21" customHeight="1">
      <c r="A3130" s="3">
        <v>46489</v>
      </c>
      <c r="B3130" t="inlineStr" s="4">
        <is>
          <t>星期一</t>
        </is>
      </c>
      <c r="C3130" t="inlineStr" s="4">
        <is>
          <t>餐饮</t>
        </is>
      </c>
      <c r="D3130" t="inlineStr" s="4">
        <is>
          <t>早餐</t>
        </is>
      </c>
      <c r="E3130" s="5"/>
      <c r="F3130" s="6"/>
      <c r="G3130" s="6"/>
      <c r="H3130" s="6">
        <f>IF(AND(F3130="",G3130=""),"",G3130-F3130)</f>
      </c>
      <c r="I3130" s="4"/>
      <c r="J3130" s="5"/>
    </row>
    <row r="3131" ht="21" customHeight="1">
      <c r="A3131" s="3">
        <v>46489</v>
      </c>
      <c r="B3131" t="inlineStr" s="4">
        <is>
          <t>星期一</t>
        </is>
      </c>
      <c r="C3131" t="inlineStr" s="4">
        <is>
          <t>餐饮</t>
        </is>
      </c>
      <c r="D3131" t="inlineStr" s="4">
        <is>
          <t>中餐</t>
        </is>
      </c>
      <c r="E3131" s="5"/>
      <c r="F3131" s="6"/>
      <c r="G3131" s="6"/>
      <c r="H3131" s="6">
        <f>IF(AND(F3131="",G3131=""),"",G3131-F3131)</f>
      </c>
      <c r="I3131" s="4"/>
      <c r="J3131" s="5"/>
    </row>
    <row r="3132" ht="21" customHeight="1">
      <c r="A3132" s="3">
        <v>46489</v>
      </c>
      <c r="B3132" t="inlineStr" s="4">
        <is>
          <t>星期一</t>
        </is>
      </c>
      <c r="C3132" t="inlineStr" s="4">
        <is>
          <t>餐饮</t>
        </is>
      </c>
      <c r="D3132" t="inlineStr" s="4">
        <is>
          <t>晚餐</t>
        </is>
      </c>
      <c r="E3132" s="5"/>
      <c r="F3132" s="6"/>
      <c r="G3132" s="6"/>
      <c r="H3132" s="6">
        <f>IF(AND(F3132="",G3132=""),"",G3132-F3132)</f>
      </c>
      <c r="I3132" s="4"/>
      <c r="J3132" s="5"/>
    </row>
    <row r="3133" ht="21" customHeight="1">
      <c r="A3133" s="3">
        <v>46489</v>
      </c>
      <c r="B3133" t="inlineStr" s="4">
        <is>
          <t>星期一</t>
        </is>
      </c>
      <c r="C3133" t="inlineStr" s="4">
        <is>
          <t>奶茶/咖啡</t>
        </is>
      </c>
      <c r="D3133" t="inlineStr" s="4">
        <is>
          <t>奶茶/咖啡</t>
        </is>
      </c>
      <c r="E3133" s="5"/>
      <c r="F3133" s="6"/>
      <c r="G3133" s="6"/>
      <c r="H3133" s="6">
        <f>IF(AND(F3133="",G3133=""),"",G3133-F3133)</f>
      </c>
      <c r="I3133" s="4"/>
      <c r="J3133" s="5"/>
    </row>
    <row r="3134" ht="21" customHeight="1">
      <c r="A3134" s="3">
        <v>46489</v>
      </c>
      <c r="B3134" t="inlineStr" s="4">
        <is>
          <t>星期一</t>
        </is>
      </c>
      <c r="C3134" t="inlineStr" s="4">
        <is>
          <t>其他</t>
        </is>
      </c>
      <c r="D3134" t="inlineStr" s="4">
        <is>
          <t>其他</t>
        </is>
      </c>
      <c r="E3134" s="5"/>
      <c r="F3134" s="6"/>
      <c r="G3134" s="6"/>
      <c r="H3134" s="6">
        <f>IF(AND(F3134="",G3134=""),"",G3134-F3134)</f>
      </c>
      <c r="I3134" s="4"/>
      <c r="J3134" s="5"/>
    </row>
    <row r="3135" ht="21" customHeight="1">
      <c r="A3135" s="3">
        <v>46489</v>
      </c>
      <c r="B3135" t="inlineStr" s="4">
        <is>
          <t>星期一</t>
        </is>
      </c>
      <c r="C3135" t="inlineStr" s="4">
        <is>
          <t>其他</t>
        </is>
      </c>
      <c r="D3135" t="inlineStr" s="4">
        <is>
          <t>其他</t>
        </is>
      </c>
      <c r="E3135" s="5"/>
      <c r="F3135" s="6"/>
      <c r="G3135" s="6"/>
      <c r="H3135" s="6">
        <f>IF(AND(F3135="",G3135=""),"",G3135-F3135)</f>
      </c>
      <c r="I3135" s="4"/>
      <c r="J3135" s="5"/>
    </row>
    <row r="3136" ht="21" customHeight="1">
      <c r="A3136" s="3">
        <v>46490</v>
      </c>
      <c r="B3136" t="inlineStr" s="4">
        <is>
          <t>星期二</t>
        </is>
      </c>
      <c r="C3136" t="inlineStr" s="4">
        <is>
          <t>餐饮</t>
        </is>
      </c>
      <c r="D3136" t="inlineStr" s="4">
        <is>
          <t>早餐</t>
        </is>
      </c>
      <c r="E3136" s="5"/>
      <c r="F3136" s="6"/>
      <c r="G3136" s="6"/>
      <c r="H3136" s="6">
        <f>IF(AND(F3136="",G3136=""),"",G3136-F3136)</f>
      </c>
      <c r="I3136" s="4"/>
      <c r="J3136" s="5"/>
    </row>
    <row r="3137" ht="21" customHeight="1">
      <c r="A3137" s="3">
        <v>46490</v>
      </c>
      <c r="B3137" t="inlineStr" s="4">
        <is>
          <t>星期二</t>
        </is>
      </c>
      <c r="C3137" t="inlineStr" s="4">
        <is>
          <t>餐饮</t>
        </is>
      </c>
      <c r="D3137" t="inlineStr" s="4">
        <is>
          <t>中餐</t>
        </is>
      </c>
      <c r="E3137" s="5"/>
      <c r="F3137" s="6"/>
      <c r="G3137" s="6"/>
      <c r="H3137" s="6">
        <f>IF(AND(F3137="",G3137=""),"",G3137-F3137)</f>
      </c>
      <c r="I3137" s="4"/>
      <c r="J3137" s="5"/>
    </row>
    <row r="3138" ht="21" customHeight="1">
      <c r="A3138" s="3">
        <v>46490</v>
      </c>
      <c r="B3138" t="inlineStr" s="4">
        <is>
          <t>星期二</t>
        </is>
      </c>
      <c r="C3138" t="inlineStr" s="4">
        <is>
          <t>餐饮</t>
        </is>
      </c>
      <c r="D3138" t="inlineStr" s="4">
        <is>
          <t>晚餐</t>
        </is>
      </c>
      <c r="E3138" s="5"/>
      <c r="F3138" s="6"/>
      <c r="G3138" s="6"/>
      <c r="H3138" s="6">
        <f>IF(AND(F3138="",G3138=""),"",G3138-F3138)</f>
      </c>
      <c r="I3138" s="4"/>
      <c r="J3138" s="5"/>
    </row>
    <row r="3139" ht="21" customHeight="1">
      <c r="A3139" s="3">
        <v>46490</v>
      </c>
      <c r="B3139" t="inlineStr" s="4">
        <is>
          <t>星期二</t>
        </is>
      </c>
      <c r="C3139" t="inlineStr" s="4">
        <is>
          <t>奶茶/咖啡</t>
        </is>
      </c>
      <c r="D3139" t="inlineStr" s="4">
        <is>
          <t>奶茶/咖啡</t>
        </is>
      </c>
      <c r="E3139" s="5"/>
      <c r="F3139" s="6"/>
      <c r="G3139" s="6"/>
      <c r="H3139" s="6">
        <f>IF(AND(F3139="",G3139=""),"",G3139-F3139)</f>
      </c>
      <c r="I3139" s="4"/>
      <c r="J3139" s="5"/>
    </row>
    <row r="3140" ht="21" customHeight="1">
      <c r="A3140" s="3">
        <v>46490</v>
      </c>
      <c r="B3140" t="inlineStr" s="4">
        <is>
          <t>星期二</t>
        </is>
      </c>
      <c r="C3140" t="inlineStr" s="4">
        <is>
          <t>其他</t>
        </is>
      </c>
      <c r="D3140" t="inlineStr" s="4">
        <is>
          <t>其他</t>
        </is>
      </c>
      <c r="E3140" s="5"/>
      <c r="F3140" s="6"/>
      <c r="G3140" s="6"/>
      <c r="H3140" s="6">
        <f>IF(AND(F3140="",G3140=""),"",G3140-F3140)</f>
      </c>
      <c r="I3140" s="4"/>
      <c r="J3140" s="5"/>
    </row>
    <row r="3141" ht="21" customHeight="1">
      <c r="A3141" s="3">
        <v>46490</v>
      </c>
      <c r="B3141" t="inlineStr" s="4">
        <is>
          <t>星期二</t>
        </is>
      </c>
      <c r="C3141" t="inlineStr" s="4">
        <is>
          <t>其他</t>
        </is>
      </c>
      <c r="D3141" t="inlineStr" s="4">
        <is>
          <t>其他</t>
        </is>
      </c>
      <c r="E3141" s="5"/>
      <c r="F3141" s="6"/>
      <c r="G3141" s="6"/>
      <c r="H3141" s="6">
        <f>IF(AND(F3141="",G3141=""),"",G3141-F3141)</f>
      </c>
      <c r="I3141" s="4"/>
      <c r="J3141" s="5"/>
    </row>
    <row r="3142" ht="21" customHeight="1">
      <c r="A3142" s="3">
        <v>46491</v>
      </c>
      <c r="B3142" t="inlineStr" s="4">
        <is>
          <t>星期三</t>
        </is>
      </c>
      <c r="C3142" t="inlineStr" s="4">
        <is>
          <t>餐饮</t>
        </is>
      </c>
      <c r="D3142" t="inlineStr" s="4">
        <is>
          <t>早餐</t>
        </is>
      </c>
      <c r="E3142" s="5"/>
      <c r="F3142" s="6"/>
      <c r="G3142" s="6"/>
      <c r="H3142" s="6">
        <f>IF(AND(F3142="",G3142=""),"",G3142-F3142)</f>
      </c>
      <c r="I3142" s="4"/>
      <c r="J3142" s="5"/>
    </row>
    <row r="3143" ht="21" customHeight="1">
      <c r="A3143" s="3">
        <v>46491</v>
      </c>
      <c r="B3143" t="inlineStr" s="4">
        <is>
          <t>星期三</t>
        </is>
      </c>
      <c r="C3143" t="inlineStr" s="4">
        <is>
          <t>餐饮</t>
        </is>
      </c>
      <c r="D3143" t="inlineStr" s="4">
        <is>
          <t>中餐</t>
        </is>
      </c>
      <c r="E3143" s="5"/>
      <c r="F3143" s="6"/>
      <c r="G3143" s="6"/>
      <c r="H3143" s="6">
        <f>IF(AND(F3143="",G3143=""),"",G3143-F3143)</f>
      </c>
      <c r="I3143" s="4"/>
      <c r="J3143" s="5"/>
    </row>
    <row r="3144" ht="21" customHeight="1">
      <c r="A3144" s="3">
        <v>46491</v>
      </c>
      <c r="B3144" t="inlineStr" s="4">
        <is>
          <t>星期三</t>
        </is>
      </c>
      <c r="C3144" t="inlineStr" s="4">
        <is>
          <t>餐饮</t>
        </is>
      </c>
      <c r="D3144" t="inlineStr" s="4">
        <is>
          <t>晚餐</t>
        </is>
      </c>
      <c r="E3144" s="5"/>
      <c r="F3144" s="6"/>
      <c r="G3144" s="6"/>
      <c r="H3144" s="6">
        <f>IF(AND(F3144="",G3144=""),"",G3144-F3144)</f>
      </c>
      <c r="I3144" s="4"/>
      <c r="J3144" s="5"/>
    </row>
    <row r="3145" ht="21" customHeight="1">
      <c r="A3145" s="3">
        <v>46491</v>
      </c>
      <c r="B3145" t="inlineStr" s="4">
        <is>
          <t>星期三</t>
        </is>
      </c>
      <c r="C3145" t="inlineStr" s="4">
        <is>
          <t>奶茶/咖啡</t>
        </is>
      </c>
      <c r="D3145" t="inlineStr" s="4">
        <is>
          <t>奶茶/咖啡</t>
        </is>
      </c>
      <c r="E3145" s="5"/>
      <c r="F3145" s="6"/>
      <c r="G3145" s="6"/>
      <c r="H3145" s="6">
        <f>IF(AND(F3145="",G3145=""),"",G3145-F3145)</f>
      </c>
      <c r="I3145" s="4"/>
      <c r="J3145" s="5"/>
    </row>
    <row r="3146" ht="21" customHeight="1">
      <c r="A3146" s="3">
        <v>46491</v>
      </c>
      <c r="B3146" t="inlineStr" s="4">
        <is>
          <t>星期三</t>
        </is>
      </c>
      <c r="C3146" t="inlineStr" s="4">
        <is>
          <t>其他</t>
        </is>
      </c>
      <c r="D3146" t="inlineStr" s="4">
        <is>
          <t>其他</t>
        </is>
      </c>
      <c r="E3146" s="5"/>
      <c r="F3146" s="6"/>
      <c r="G3146" s="6"/>
      <c r="H3146" s="6">
        <f>IF(AND(F3146="",G3146=""),"",G3146-F3146)</f>
      </c>
      <c r="I3146" s="4"/>
      <c r="J3146" s="5"/>
    </row>
    <row r="3147" ht="21" customHeight="1">
      <c r="A3147" s="3">
        <v>46491</v>
      </c>
      <c r="B3147" t="inlineStr" s="4">
        <is>
          <t>星期三</t>
        </is>
      </c>
      <c r="C3147" t="inlineStr" s="4">
        <is>
          <t>其他</t>
        </is>
      </c>
      <c r="D3147" t="inlineStr" s="4">
        <is>
          <t>其他</t>
        </is>
      </c>
      <c r="E3147" s="5"/>
      <c r="F3147" s="6"/>
      <c r="G3147" s="6"/>
      <c r="H3147" s="6">
        <f>IF(AND(F3147="",G3147=""),"",G3147-F3147)</f>
      </c>
      <c r="I3147" s="4"/>
      <c r="J3147" s="5"/>
    </row>
    <row r="3148" ht="23" customHeight="1">
      <c r="A3148" t="inlineStr" s="7">
        <is>
          <t>本周小计</t>
        </is>
      </c>
      <c r="B3148" s="7"/>
      <c r="C3148" s="7"/>
      <c r="D3148" s="7"/>
      <c r="E3148" s="7"/>
      <c r="F3148" s="8">
        <f>SUMIFS($F:$F,$A:$A,"&gt;="&amp;DATE(2027,4,8),$A:$A,"&lt;="&amp;DATE(2027,4,14))</f>
      </c>
      <c r="G3148" s="8">
        <f>SUMIFS($G:$G,$A:$A,"&gt;="&amp;DATE(2027,4,8),$A:$A,"&lt;="&amp;DATE(2027,4,14))</f>
      </c>
      <c r="H3148" s="8">
        <f>G3148-F3148</f>
      </c>
      <c r="I3148" s="7"/>
      <c r="J3148" s="7"/>
    </row>
    <row r="3149" ht="18" customHeight="1">
      <c r="A3149" s="9"/>
      <c r="B3149" s="9"/>
      <c r="C3149" s="9"/>
      <c r="D3149" s="9"/>
      <c r="E3149" s="9"/>
      <c r="F3149" s="9"/>
      <c r="G3149" s="9"/>
      <c r="H3149" s="9"/>
      <c r="I3149" s="9"/>
      <c r="J3149" s="9"/>
    </row>
    <row r="3150" ht="18" customHeight="1">
      <c r="A3150" s="9"/>
      <c r="B3150" s="9"/>
      <c r="C3150" s="9"/>
      <c r="D3150" s="9"/>
      <c r="E3150" s="9"/>
      <c r="F3150" s="9"/>
      <c r="G3150" s="9"/>
      <c r="H3150" s="9"/>
      <c r="I3150" s="9"/>
      <c r="J3150" s="9"/>
    </row>
    <row r="3151" ht="26" customHeight="1">
      <c r="A3151" t="inlineStr" s="2">
        <is>
          <t>2027年4月｜第三周（4月15日 - 4月21日）</t>
        </is>
      </c>
      <c r="B3151" s="2"/>
      <c r="C3151" s="2"/>
      <c r="D3151" s="2"/>
      <c r="E3151" s="2"/>
      <c r="F3151" s="2"/>
      <c r="G3151" s="2"/>
      <c r="H3151" s="2"/>
      <c r="I3151" s="2"/>
      <c r="J3151" s="2"/>
    </row>
    <row r="3152" ht="22" customHeight="1">
      <c r="A3152" t="inlineStr" s="1">
        <is>
          <t>日期</t>
        </is>
      </c>
      <c r="B3152" t="inlineStr" s="1">
        <is>
          <t>星期</t>
        </is>
      </c>
      <c r="C3152" t="inlineStr" s="1">
        <is>
          <t>分类</t>
        </is>
      </c>
      <c r="D3152" t="inlineStr" s="1">
        <is>
          <t>事项</t>
        </is>
      </c>
      <c r="E3152" t="inlineStr" s="1">
        <is>
          <t>详情</t>
        </is>
      </c>
      <c r="F3152" t="inlineStr" s="1">
        <is>
          <t>支出金额</t>
        </is>
      </c>
      <c r="G3152" t="inlineStr" s="1">
        <is>
          <t>收入金额</t>
        </is>
      </c>
      <c r="H3152" t="inlineStr" s="1">
        <is>
          <t>当笔净额</t>
        </is>
      </c>
      <c r="I3152" t="inlineStr" s="1">
        <is>
          <t>支付方式</t>
        </is>
      </c>
      <c r="J3152" t="inlineStr" s="1">
        <is>
          <t>备注</t>
        </is>
      </c>
    </row>
    <row r="3153" ht="21" customHeight="1">
      <c r="A3153" s="3">
        <v>46492</v>
      </c>
      <c r="B3153" t="inlineStr" s="4">
        <is>
          <t>星期四</t>
        </is>
      </c>
      <c r="C3153" t="inlineStr" s="4">
        <is>
          <t>餐饮</t>
        </is>
      </c>
      <c r="D3153" t="inlineStr" s="4">
        <is>
          <t>早餐</t>
        </is>
      </c>
      <c r="E3153" s="5"/>
      <c r="F3153" s="6"/>
      <c r="G3153" s="6"/>
      <c r="H3153" s="6">
        <f>IF(AND(F3153="",G3153=""),"",G3153-F3153)</f>
      </c>
      <c r="I3153" s="4"/>
      <c r="J3153" s="5"/>
    </row>
    <row r="3154" ht="21" customHeight="1">
      <c r="A3154" s="3">
        <v>46492</v>
      </c>
      <c r="B3154" t="inlineStr" s="4">
        <is>
          <t>星期四</t>
        </is>
      </c>
      <c r="C3154" t="inlineStr" s="4">
        <is>
          <t>餐饮</t>
        </is>
      </c>
      <c r="D3154" t="inlineStr" s="4">
        <is>
          <t>中餐</t>
        </is>
      </c>
      <c r="E3154" s="5"/>
      <c r="F3154" s="6"/>
      <c r="G3154" s="6"/>
      <c r="H3154" s="6">
        <f>IF(AND(F3154="",G3154=""),"",G3154-F3154)</f>
      </c>
      <c r="I3154" s="4"/>
      <c r="J3154" s="5"/>
    </row>
    <row r="3155" ht="21" customHeight="1">
      <c r="A3155" s="3">
        <v>46492</v>
      </c>
      <c r="B3155" t="inlineStr" s="4">
        <is>
          <t>星期四</t>
        </is>
      </c>
      <c r="C3155" t="inlineStr" s="4">
        <is>
          <t>餐饮</t>
        </is>
      </c>
      <c r="D3155" t="inlineStr" s="4">
        <is>
          <t>晚餐</t>
        </is>
      </c>
      <c r="E3155" s="5"/>
      <c r="F3155" s="6"/>
      <c r="G3155" s="6"/>
      <c r="H3155" s="6">
        <f>IF(AND(F3155="",G3155=""),"",G3155-F3155)</f>
      </c>
      <c r="I3155" s="4"/>
      <c r="J3155" s="5"/>
    </row>
    <row r="3156" ht="21" customHeight="1">
      <c r="A3156" s="3">
        <v>46492</v>
      </c>
      <c r="B3156" t="inlineStr" s="4">
        <is>
          <t>星期四</t>
        </is>
      </c>
      <c r="C3156" t="inlineStr" s="4">
        <is>
          <t>奶茶/咖啡</t>
        </is>
      </c>
      <c r="D3156" t="inlineStr" s="4">
        <is>
          <t>奶茶/咖啡</t>
        </is>
      </c>
      <c r="E3156" s="5"/>
      <c r="F3156" s="6"/>
      <c r="G3156" s="6"/>
      <c r="H3156" s="6">
        <f>IF(AND(F3156="",G3156=""),"",G3156-F3156)</f>
      </c>
      <c r="I3156" s="4"/>
      <c r="J3156" s="5"/>
    </row>
    <row r="3157" ht="21" customHeight="1">
      <c r="A3157" s="3">
        <v>46492</v>
      </c>
      <c r="B3157" t="inlineStr" s="4">
        <is>
          <t>星期四</t>
        </is>
      </c>
      <c r="C3157" t="inlineStr" s="4">
        <is>
          <t>其他</t>
        </is>
      </c>
      <c r="D3157" t="inlineStr" s="4">
        <is>
          <t>其他</t>
        </is>
      </c>
      <c r="E3157" s="5"/>
      <c r="F3157" s="6"/>
      <c r="G3157" s="6"/>
      <c r="H3157" s="6">
        <f>IF(AND(F3157="",G3157=""),"",G3157-F3157)</f>
      </c>
      <c r="I3157" s="4"/>
      <c r="J3157" s="5"/>
    </row>
    <row r="3158" ht="21" customHeight="1">
      <c r="A3158" s="3">
        <v>46492</v>
      </c>
      <c r="B3158" t="inlineStr" s="4">
        <is>
          <t>星期四</t>
        </is>
      </c>
      <c r="C3158" t="inlineStr" s="4">
        <is>
          <t>其他</t>
        </is>
      </c>
      <c r="D3158" t="inlineStr" s="4">
        <is>
          <t>其他</t>
        </is>
      </c>
      <c r="E3158" s="5"/>
      <c r="F3158" s="6"/>
      <c r="G3158" s="6"/>
      <c r="H3158" s="6">
        <f>IF(AND(F3158="",G3158=""),"",G3158-F3158)</f>
      </c>
      <c r="I3158" s="4"/>
      <c r="J3158" s="5"/>
    </row>
    <row r="3159" ht="21" customHeight="1">
      <c r="A3159" s="3">
        <v>46493</v>
      </c>
      <c r="B3159" t="inlineStr" s="4">
        <is>
          <t>星期五</t>
        </is>
      </c>
      <c r="C3159" t="inlineStr" s="4">
        <is>
          <t>餐饮</t>
        </is>
      </c>
      <c r="D3159" t="inlineStr" s="4">
        <is>
          <t>早餐</t>
        </is>
      </c>
      <c r="E3159" s="5"/>
      <c r="F3159" s="6"/>
      <c r="G3159" s="6"/>
      <c r="H3159" s="6">
        <f>IF(AND(F3159="",G3159=""),"",G3159-F3159)</f>
      </c>
      <c r="I3159" s="4"/>
      <c r="J3159" s="5"/>
    </row>
    <row r="3160" ht="21" customHeight="1">
      <c r="A3160" s="3">
        <v>46493</v>
      </c>
      <c r="B3160" t="inlineStr" s="4">
        <is>
          <t>星期五</t>
        </is>
      </c>
      <c r="C3160" t="inlineStr" s="4">
        <is>
          <t>餐饮</t>
        </is>
      </c>
      <c r="D3160" t="inlineStr" s="4">
        <is>
          <t>中餐</t>
        </is>
      </c>
      <c r="E3160" s="5"/>
      <c r="F3160" s="6"/>
      <c r="G3160" s="6"/>
      <c r="H3160" s="6">
        <f>IF(AND(F3160="",G3160=""),"",G3160-F3160)</f>
      </c>
      <c r="I3160" s="4"/>
      <c r="J3160" s="5"/>
    </row>
    <row r="3161" ht="21" customHeight="1">
      <c r="A3161" s="3">
        <v>46493</v>
      </c>
      <c r="B3161" t="inlineStr" s="4">
        <is>
          <t>星期五</t>
        </is>
      </c>
      <c r="C3161" t="inlineStr" s="4">
        <is>
          <t>餐饮</t>
        </is>
      </c>
      <c r="D3161" t="inlineStr" s="4">
        <is>
          <t>晚餐</t>
        </is>
      </c>
      <c r="E3161" s="5"/>
      <c r="F3161" s="6"/>
      <c r="G3161" s="6"/>
      <c r="H3161" s="6">
        <f>IF(AND(F3161="",G3161=""),"",G3161-F3161)</f>
      </c>
      <c r="I3161" s="4"/>
      <c r="J3161" s="5"/>
    </row>
    <row r="3162" ht="21" customHeight="1">
      <c r="A3162" s="3">
        <v>46493</v>
      </c>
      <c r="B3162" t="inlineStr" s="4">
        <is>
          <t>星期五</t>
        </is>
      </c>
      <c r="C3162" t="inlineStr" s="4">
        <is>
          <t>奶茶/咖啡</t>
        </is>
      </c>
      <c r="D3162" t="inlineStr" s="4">
        <is>
          <t>奶茶/咖啡</t>
        </is>
      </c>
      <c r="E3162" s="5"/>
      <c r="F3162" s="6"/>
      <c r="G3162" s="6"/>
      <c r="H3162" s="6">
        <f>IF(AND(F3162="",G3162=""),"",G3162-F3162)</f>
      </c>
      <c r="I3162" s="4"/>
      <c r="J3162" s="5"/>
    </row>
    <row r="3163" ht="21" customHeight="1">
      <c r="A3163" s="3">
        <v>46493</v>
      </c>
      <c r="B3163" t="inlineStr" s="4">
        <is>
          <t>星期五</t>
        </is>
      </c>
      <c r="C3163" t="inlineStr" s="4">
        <is>
          <t>其他</t>
        </is>
      </c>
      <c r="D3163" t="inlineStr" s="4">
        <is>
          <t>其他</t>
        </is>
      </c>
      <c r="E3163" s="5"/>
      <c r="F3163" s="6"/>
      <c r="G3163" s="6"/>
      <c r="H3163" s="6">
        <f>IF(AND(F3163="",G3163=""),"",G3163-F3163)</f>
      </c>
      <c r="I3163" s="4"/>
      <c r="J3163" s="5"/>
    </row>
    <row r="3164" ht="21" customHeight="1">
      <c r="A3164" s="3">
        <v>46493</v>
      </c>
      <c r="B3164" t="inlineStr" s="4">
        <is>
          <t>星期五</t>
        </is>
      </c>
      <c r="C3164" t="inlineStr" s="4">
        <is>
          <t>其他</t>
        </is>
      </c>
      <c r="D3164" t="inlineStr" s="4">
        <is>
          <t>其他</t>
        </is>
      </c>
      <c r="E3164" s="5"/>
      <c r="F3164" s="6"/>
      <c r="G3164" s="6"/>
      <c r="H3164" s="6">
        <f>IF(AND(F3164="",G3164=""),"",G3164-F3164)</f>
      </c>
      <c r="I3164" s="4"/>
      <c r="J3164" s="5"/>
    </row>
    <row r="3165" ht="21" customHeight="1">
      <c r="A3165" s="3">
        <v>46494</v>
      </c>
      <c r="B3165" t="inlineStr" s="4">
        <is>
          <t>星期六</t>
        </is>
      </c>
      <c r="C3165" t="inlineStr" s="4">
        <is>
          <t>餐饮</t>
        </is>
      </c>
      <c r="D3165" t="inlineStr" s="4">
        <is>
          <t>早餐</t>
        </is>
      </c>
      <c r="E3165" s="5"/>
      <c r="F3165" s="6"/>
      <c r="G3165" s="6"/>
      <c r="H3165" s="6">
        <f>IF(AND(F3165="",G3165=""),"",G3165-F3165)</f>
      </c>
      <c r="I3165" s="4"/>
      <c r="J3165" s="5"/>
    </row>
    <row r="3166" ht="21" customHeight="1">
      <c r="A3166" s="3">
        <v>46494</v>
      </c>
      <c r="B3166" t="inlineStr" s="4">
        <is>
          <t>星期六</t>
        </is>
      </c>
      <c r="C3166" t="inlineStr" s="4">
        <is>
          <t>餐饮</t>
        </is>
      </c>
      <c r="D3166" t="inlineStr" s="4">
        <is>
          <t>中餐</t>
        </is>
      </c>
      <c r="E3166" s="5"/>
      <c r="F3166" s="6"/>
      <c r="G3166" s="6"/>
      <c r="H3166" s="6">
        <f>IF(AND(F3166="",G3166=""),"",G3166-F3166)</f>
      </c>
      <c r="I3166" s="4"/>
      <c r="J3166" s="5"/>
    </row>
    <row r="3167" ht="21" customHeight="1">
      <c r="A3167" s="3">
        <v>46494</v>
      </c>
      <c r="B3167" t="inlineStr" s="4">
        <is>
          <t>星期六</t>
        </is>
      </c>
      <c r="C3167" t="inlineStr" s="4">
        <is>
          <t>餐饮</t>
        </is>
      </c>
      <c r="D3167" t="inlineStr" s="4">
        <is>
          <t>晚餐</t>
        </is>
      </c>
      <c r="E3167" s="5"/>
      <c r="F3167" s="6"/>
      <c r="G3167" s="6"/>
      <c r="H3167" s="6">
        <f>IF(AND(F3167="",G3167=""),"",G3167-F3167)</f>
      </c>
      <c r="I3167" s="4"/>
      <c r="J3167" s="5"/>
    </row>
    <row r="3168" ht="21" customHeight="1">
      <c r="A3168" s="3">
        <v>46494</v>
      </c>
      <c r="B3168" t="inlineStr" s="4">
        <is>
          <t>星期六</t>
        </is>
      </c>
      <c r="C3168" t="inlineStr" s="4">
        <is>
          <t>奶茶/咖啡</t>
        </is>
      </c>
      <c r="D3168" t="inlineStr" s="4">
        <is>
          <t>奶茶/咖啡</t>
        </is>
      </c>
      <c r="E3168" s="5"/>
      <c r="F3168" s="6"/>
      <c r="G3168" s="6"/>
      <c r="H3168" s="6">
        <f>IF(AND(F3168="",G3168=""),"",G3168-F3168)</f>
      </c>
      <c r="I3168" s="4"/>
      <c r="J3168" s="5"/>
    </row>
    <row r="3169" ht="21" customHeight="1">
      <c r="A3169" s="3">
        <v>46494</v>
      </c>
      <c r="B3169" t="inlineStr" s="4">
        <is>
          <t>星期六</t>
        </is>
      </c>
      <c r="C3169" t="inlineStr" s="4">
        <is>
          <t>其他</t>
        </is>
      </c>
      <c r="D3169" t="inlineStr" s="4">
        <is>
          <t>其他</t>
        </is>
      </c>
      <c r="E3169" s="5"/>
      <c r="F3169" s="6"/>
      <c r="G3169" s="6"/>
      <c r="H3169" s="6">
        <f>IF(AND(F3169="",G3169=""),"",G3169-F3169)</f>
      </c>
      <c r="I3169" s="4"/>
      <c r="J3169" s="5"/>
    </row>
    <row r="3170" ht="21" customHeight="1">
      <c r="A3170" s="3">
        <v>46494</v>
      </c>
      <c r="B3170" t="inlineStr" s="4">
        <is>
          <t>星期六</t>
        </is>
      </c>
      <c r="C3170" t="inlineStr" s="4">
        <is>
          <t>其他</t>
        </is>
      </c>
      <c r="D3170" t="inlineStr" s="4">
        <is>
          <t>其他</t>
        </is>
      </c>
      <c r="E3170" s="5"/>
      <c r="F3170" s="6"/>
      <c r="G3170" s="6"/>
      <c r="H3170" s="6">
        <f>IF(AND(F3170="",G3170=""),"",G3170-F3170)</f>
      </c>
      <c r="I3170" s="4"/>
      <c r="J3170" s="5"/>
    </row>
    <row r="3171" ht="21" customHeight="1">
      <c r="A3171" s="3">
        <v>46495</v>
      </c>
      <c r="B3171" t="inlineStr" s="4">
        <is>
          <t>星期日</t>
        </is>
      </c>
      <c r="C3171" t="inlineStr" s="4">
        <is>
          <t>餐饮</t>
        </is>
      </c>
      <c r="D3171" t="inlineStr" s="4">
        <is>
          <t>早餐</t>
        </is>
      </c>
      <c r="E3171" s="5"/>
      <c r="F3171" s="6"/>
      <c r="G3171" s="6"/>
      <c r="H3171" s="6">
        <f>IF(AND(F3171="",G3171=""),"",G3171-F3171)</f>
      </c>
      <c r="I3171" s="4"/>
      <c r="J3171" s="5"/>
    </row>
    <row r="3172" ht="21" customHeight="1">
      <c r="A3172" s="3">
        <v>46495</v>
      </c>
      <c r="B3172" t="inlineStr" s="4">
        <is>
          <t>星期日</t>
        </is>
      </c>
      <c r="C3172" t="inlineStr" s="4">
        <is>
          <t>餐饮</t>
        </is>
      </c>
      <c r="D3172" t="inlineStr" s="4">
        <is>
          <t>中餐</t>
        </is>
      </c>
      <c r="E3172" s="5"/>
      <c r="F3172" s="6"/>
      <c r="G3172" s="6"/>
      <c r="H3172" s="6">
        <f>IF(AND(F3172="",G3172=""),"",G3172-F3172)</f>
      </c>
      <c r="I3172" s="4"/>
      <c r="J3172" s="5"/>
    </row>
    <row r="3173" ht="21" customHeight="1">
      <c r="A3173" s="3">
        <v>46495</v>
      </c>
      <c r="B3173" t="inlineStr" s="4">
        <is>
          <t>星期日</t>
        </is>
      </c>
      <c r="C3173" t="inlineStr" s="4">
        <is>
          <t>餐饮</t>
        </is>
      </c>
      <c r="D3173" t="inlineStr" s="4">
        <is>
          <t>晚餐</t>
        </is>
      </c>
      <c r="E3173" s="5"/>
      <c r="F3173" s="6"/>
      <c r="G3173" s="6"/>
      <c r="H3173" s="6">
        <f>IF(AND(F3173="",G3173=""),"",G3173-F3173)</f>
      </c>
      <c r="I3173" s="4"/>
      <c r="J3173" s="5"/>
    </row>
    <row r="3174" ht="21" customHeight="1">
      <c r="A3174" s="3">
        <v>46495</v>
      </c>
      <c r="B3174" t="inlineStr" s="4">
        <is>
          <t>星期日</t>
        </is>
      </c>
      <c r="C3174" t="inlineStr" s="4">
        <is>
          <t>奶茶/咖啡</t>
        </is>
      </c>
      <c r="D3174" t="inlineStr" s="4">
        <is>
          <t>奶茶/咖啡</t>
        </is>
      </c>
      <c r="E3174" s="5"/>
      <c r="F3174" s="6"/>
      <c r="G3174" s="6"/>
      <c r="H3174" s="6">
        <f>IF(AND(F3174="",G3174=""),"",G3174-F3174)</f>
      </c>
      <c r="I3174" s="4"/>
      <c r="J3174" s="5"/>
    </row>
    <row r="3175" ht="21" customHeight="1">
      <c r="A3175" s="3">
        <v>46495</v>
      </c>
      <c r="B3175" t="inlineStr" s="4">
        <is>
          <t>星期日</t>
        </is>
      </c>
      <c r="C3175" t="inlineStr" s="4">
        <is>
          <t>其他</t>
        </is>
      </c>
      <c r="D3175" t="inlineStr" s="4">
        <is>
          <t>其他</t>
        </is>
      </c>
      <c r="E3175" s="5"/>
      <c r="F3175" s="6"/>
      <c r="G3175" s="6"/>
      <c r="H3175" s="6">
        <f>IF(AND(F3175="",G3175=""),"",G3175-F3175)</f>
      </c>
      <c r="I3175" s="4"/>
      <c r="J3175" s="5"/>
    </row>
    <row r="3176" ht="21" customHeight="1">
      <c r="A3176" s="3">
        <v>46495</v>
      </c>
      <c r="B3176" t="inlineStr" s="4">
        <is>
          <t>星期日</t>
        </is>
      </c>
      <c r="C3176" t="inlineStr" s="4">
        <is>
          <t>其他</t>
        </is>
      </c>
      <c r="D3176" t="inlineStr" s="4">
        <is>
          <t>其他</t>
        </is>
      </c>
      <c r="E3176" s="5"/>
      <c r="F3176" s="6"/>
      <c r="G3176" s="6"/>
      <c r="H3176" s="6">
        <f>IF(AND(F3176="",G3176=""),"",G3176-F3176)</f>
      </c>
      <c r="I3176" s="4"/>
      <c r="J3176" s="5"/>
    </row>
    <row r="3177" ht="21" customHeight="1">
      <c r="A3177" s="3">
        <v>46496</v>
      </c>
      <c r="B3177" t="inlineStr" s="4">
        <is>
          <t>星期一</t>
        </is>
      </c>
      <c r="C3177" t="inlineStr" s="4">
        <is>
          <t>餐饮</t>
        </is>
      </c>
      <c r="D3177" t="inlineStr" s="4">
        <is>
          <t>早餐</t>
        </is>
      </c>
      <c r="E3177" s="5"/>
      <c r="F3177" s="6"/>
      <c r="G3177" s="6"/>
      <c r="H3177" s="6">
        <f>IF(AND(F3177="",G3177=""),"",G3177-F3177)</f>
      </c>
      <c r="I3177" s="4"/>
      <c r="J3177" s="5"/>
    </row>
    <row r="3178" ht="21" customHeight="1">
      <c r="A3178" s="3">
        <v>46496</v>
      </c>
      <c r="B3178" t="inlineStr" s="4">
        <is>
          <t>星期一</t>
        </is>
      </c>
      <c r="C3178" t="inlineStr" s="4">
        <is>
          <t>餐饮</t>
        </is>
      </c>
      <c r="D3178" t="inlineStr" s="4">
        <is>
          <t>中餐</t>
        </is>
      </c>
      <c r="E3178" s="5"/>
      <c r="F3178" s="6"/>
      <c r="G3178" s="6"/>
      <c r="H3178" s="6">
        <f>IF(AND(F3178="",G3178=""),"",G3178-F3178)</f>
      </c>
      <c r="I3178" s="4"/>
      <c r="J3178" s="5"/>
    </row>
    <row r="3179" ht="21" customHeight="1">
      <c r="A3179" s="3">
        <v>46496</v>
      </c>
      <c r="B3179" t="inlineStr" s="4">
        <is>
          <t>星期一</t>
        </is>
      </c>
      <c r="C3179" t="inlineStr" s="4">
        <is>
          <t>餐饮</t>
        </is>
      </c>
      <c r="D3179" t="inlineStr" s="4">
        <is>
          <t>晚餐</t>
        </is>
      </c>
      <c r="E3179" s="5"/>
      <c r="F3179" s="6"/>
      <c r="G3179" s="6"/>
      <c r="H3179" s="6">
        <f>IF(AND(F3179="",G3179=""),"",G3179-F3179)</f>
      </c>
      <c r="I3179" s="4"/>
      <c r="J3179" s="5"/>
    </row>
    <row r="3180" ht="21" customHeight="1">
      <c r="A3180" s="3">
        <v>46496</v>
      </c>
      <c r="B3180" t="inlineStr" s="4">
        <is>
          <t>星期一</t>
        </is>
      </c>
      <c r="C3180" t="inlineStr" s="4">
        <is>
          <t>奶茶/咖啡</t>
        </is>
      </c>
      <c r="D3180" t="inlineStr" s="4">
        <is>
          <t>奶茶/咖啡</t>
        </is>
      </c>
      <c r="E3180" s="5"/>
      <c r="F3180" s="6"/>
      <c r="G3180" s="6"/>
      <c r="H3180" s="6">
        <f>IF(AND(F3180="",G3180=""),"",G3180-F3180)</f>
      </c>
      <c r="I3180" s="4"/>
      <c r="J3180" s="5"/>
    </row>
    <row r="3181" ht="21" customHeight="1">
      <c r="A3181" s="3">
        <v>46496</v>
      </c>
      <c r="B3181" t="inlineStr" s="4">
        <is>
          <t>星期一</t>
        </is>
      </c>
      <c r="C3181" t="inlineStr" s="4">
        <is>
          <t>其他</t>
        </is>
      </c>
      <c r="D3181" t="inlineStr" s="4">
        <is>
          <t>其他</t>
        </is>
      </c>
      <c r="E3181" s="5"/>
      <c r="F3181" s="6"/>
      <c r="G3181" s="6"/>
      <c r="H3181" s="6">
        <f>IF(AND(F3181="",G3181=""),"",G3181-F3181)</f>
      </c>
      <c r="I3181" s="4"/>
      <c r="J3181" s="5"/>
    </row>
    <row r="3182" ht="21" customHeight="1">
      <c r="A3182" s="3">
        <v>46496</v>
      </c>
      <c r="B3182" t="inlineStr" s="4">
        <is>
          <t>星期一</t>
        </is>
      </c>
      <c r="C3182" t="inlineStr" s="4">
        <is>
          <t>其他</t>
        </is>
      </c>
      <c r="D3182" t="inlineStr" s="4">
        <is>
          <t>其他</t>
        </is>
      </c>
      <c r="E3182" s="5"/>
      <c r="F3182" s="6"/>
      <c r="G3182" s="6"/>
      <c r="H3182" s="6">
        <f>IF(AND(F3182="",G3182=""),"",G3182-F3182)</f>
      </c>
      <c r="I3182" s="4"/>
      <c r="J3182" s="5"/>
    </row>
    <row r="3183" ht="21" customHeight="1">
      <c r="A3183" s="3">
        <v>46497</v>
      </c>
      <c r="B3183" t="inlineStr" s="4">
        <is>
          <t>星期二</t>
        </is>
      </c>
      <c r="C3183" t="inlineStr" s="4">
        <is>
          <t>餐饮</t>
        </is>
      </c>
      <c r="D3183" t="inlineStr" s="4">
        <is>
          <t>早餐</t>
        </is>
      </c>
      <c r="E3183" s="5"/>
      <c r="F3183" s="6"/>
      <c r="G3183" s="6"/>
      <c r="H3183" s="6">
        <f>IF(AND(F3183="",G3183=""),"",G3183-F3183)</f>
      </c>
      <c r="I3183" s="4"/>
      <c r="J3183" s="5"/>
    </row>
    <row r="3184" ht="21" customHeight="1">
      <c r="A3184" s="3">
        <v>46497</v>
      </c>
      <c r="B3184" t="inlineStr" s="4">
        <is>
          <t>星期二</t>
        </is>
      </c>
      <c r="C3184" t="inlineStr" s="4">
        <is>
          <t>餐饮</t>
        </is>
      </c>
      <c r="D3184" t="inlineStr" s="4">
        <is>
          <t>中餐</t>
        </is>
      </c>
      <c r="E3184" s="5"/>
      <c r="F3184" s="6"/>
      <c r="G3184" s="6"/>
      <c r="H3184" s="6">
        <f>IF(AND(F3184="",G3184=""),"",G3184-F3184)</f>
      </c>
      <c r="I3184" s="4"/>
      <c r="J3184" s="5"/>
    </row>
    <row r="3185" ht="21" customHeight="1">
      <c r="A3185" s="3">
        <v>46497</v>
      </c>
      <c r="B3185" t="inlineStr" s="4">
        <is>
          <t>星期二</t>
        </is>
      </c>
      <c r="C3185" t="inlineStr" s="4">
        <is>
          <t>餐饮</t>
        </is>
      </c>
      <c r="D3185" t="inlineStr" s="4">
        <is>
          <t>晚餐</t>
        </is>
      </c>
      <c r="E3185" s="5"/>
      <c r="F3185" s="6"/>
      <c r="G3185" s="6"/>
      <c r="H3185" s="6">
        <f>IF(AND(F3185="",G3185=""),"",G3185-F3185)</f>
      </c>
      <c r="I3185" s="4"/>
      <c r="J3185" s="5"/>
    </row>
    <row r="3186" ht="21" customHeight="1">
      <c r="A3186" s="3">
        <v>46497</v>
      </c>
      <c r="B3186" t="inlineStr" s="4">
        <is>
          <t>星期二</t>
        </is>
      </c>
      <c r="C3186" t="inlineStr" s="4">
        <is>
          <t>奶茶/咖啡</t>
        </is>
      </c>
      <c r="D3186" t="inlineStr" s="4">
        <is>
          <t>奶茶/咖啡</t>
        </is>
      </c>
      <c r="E3186" s="5"/>
      <c r="F3186" s="6"/>
      <c r="G3186" s="6"/>
      <c r="H3186" s="6">
        <f>IF(AND(F3186="",G3186=""),"",G3186-F3186)</f>
      </c>
      <c r="I3186" s="4"/>
      <c r="J3186" s="5"/>
    </row>
    <row r="3187" ht="21" customHeight="1">
      <c r="A3187" s="3">
        <v>46497</v>
      </c>
      <c r="B3187" t="inlineStr" s="4">
        <is>
          <t>星期二</t>
        </is>
      </c>
      <c r="C3187" t="inlineStr" s="4">
        <is>
          <t>其他</t>
        </is>
      </c>
      <c r="D3187" t="inlineStr" s="4">
        <is>
          <t>其他</t>
        </is>
      </c>
      <c r="E3187" s="5"/>
      <c r="F3187" s="6"/>
      <c r="G3187" s="6"/>
      <c r="H3187" s="6">
        <f>IF(AND(F3187="",G3187=""),"",G3187-F3187)</f>
      </c>
      <c r="I3187" s="4"/>
      <c r="J3187" s="5"/>
    </row>
    <row r="3188" ht="21" customHeight="1">
      <c r="A3188" s="3">
        <v>46497</v>
      </c>
      <c r="B3188" t="inlineStr" s="4">
        <is>
          <t>星期二</t>
        </is>
      </c>
      <c r="C3188" t="inlineStr" s="4">
        <is>
          <t>其他</t>
        </is>
      </c>
      <c r="D3188" t="inlineStr" s="4">
        <is>
          <t>其他</t>
        </is>
      </c>
      <c r="E3188" s="5"/>
      <c r="F3188" s="6"/>
      <c r="G3188" s="6"/>
      <c r="H3188" s="6">
        <f>IF(AND(F3188="",G3188=""),"",G3188-F3188)</f>
      </c>
      <c r="I3188" s="4"/>
      <c r="J3188" s="5"/>
    </row>
    <row r="3189" ht="21" customHeight="1">
      <c r="A3189" s="3">
        <v>46498</v>
      </c>
      <c r="B3189" t="inlineStr" s="4">
        <is>
          <t>星期三</t>
        </is>
      </c>
      <c r="C3189" t="inlineStr" s="4">
        <is>
          <t>餐饮</t>
        </is>
      </c>
      <c r="D3189" t="inlineStr" s="4">
        <is>
          <t>早餐</t>
        </is>
      </c>
      <c r="E3189" s="5"/>
      <c r="F3189" s="6"/>
      <c r="G3189" s="6"/>
      <c r="H3189" s="6">
        <f>IF(AND(F3189="",G3189=""),"",G3189-F3189)</f>
      </c>
      <c r="I3189" s="4"/>
      <c r="J3189" s="5"/>
    </row>
    <row r="3190" ht="21" customHeight="1">
      <c r="A3190" s="3">
        <v>46498</v>
      </c>
      <c r="B3190" t="inlineStr" s="4">
        <is>
          <t>星期三</t>
        </is>
      </c>
      <c r="C3190" t="inlineStr" s="4">
        <is>
          <t>餐饮</t>
        </is>
      </c>
      <c r="D3190" t="inlineStr" s="4">
        <is>
          <t>中餐</t>
        </is>
      </c>
      <c r="E3190" s="5"/>
      <c r="F3190" s="6"/>
      <c r="G3190" s="6"/>
      <c r="H3190" s="6">
        <f>IF(AND(F3190="",G3190=""),"",G3190-F3190)</f>
      </c>
      <c r="I3190" s="4"/>
      <c r="J3190" s="5"/>
    </row>
    <row r="3191" ht="21" customHeight="1">
      <c r="A3191" s="3">
        <v>46498</v>
      </c>
      <c r="B3191" t="inlineStr" s="4">
        <is>
          <t>星期三</t>
        </is>
      </c>
      <c r="C3191" t="inlineStr" s="4">
        <is>
          <t>餐饮</t>
        </is>
      </c>
      <c r="D3191" t="inlineStr" s="4">
        <is>
          <t>晚餐</t>
        </is>
      </c>
      <c r="E3191" s="5"/>
      <c r="F3191" s="6"/>
      <c r="G3191" s="6"/>
      <c r="H3191" s="6">
        <f>IF(AND(F3191="",G3191=""),"",G3191-F3191)</f>
      </c>
      <c r="I3191" s="4"/>
      <c r="J3191" s="5"/>
    </row>
    <row r="3192" ht="21" customHeight="1">
      <c r="A3192" s="3">
        <v>46498</v>
      </c>
      <c r="B3192" t="inlineStr" s="4">
        <is>
          <t>星期三</t>
        </is>
      </c>
      <c r="C3192" t="inlineStr" s="4">
        <is>
          <t>奶茶/咖啡</t>
        </is>
      </c>
      <c r="D3192" t="inlineStr" s="4">
        <is>
          <t>奶茶/咖啡</t>
        </is>
      </c>
      <c r="E3192" s="5"/>
      <c r="F3192" s="6"/>
      <c r="G3192" s="6"/>
      <c r="H3192" s="6">
        <f>IF(AND(F3192="",G3192=""),"",G3192-F3192)</f>
      </c>
      <c r="I3192" s="4"/>
      <c r="J3192" s="5"/>
    </row>
    <row r="3193" ht="21" customHeight="1">
      <c r="A3193" s="3">
        <v>46498</v>
      </c>
      <c r="B3193" t="inlineStr" s="4">
        <is>
          <t>星期三</t>
        </is>
      </c>
      <c r="C3193" t="inlineStr" s="4">
        <is>
          <t>其他</t>
        </is>
      </c>
      <c r="D3193" t="inlineStr" s="4">
        <is>
          <t>其他</t>
        </is>
      </c>
      <c r="E3193" s="5"/>
      <c r="F3193" s="6"/>
      <c r="G3193" s="6"/>
      <c r="H3193" s="6">
        <f>IF(AND(F3193="",G3193=""),"",G3193-F3193)</f>
      </c>
      <c r="I3193" s="4"/>
      <c r="J3193" s="5"/>
    </row>
    <row r="3194" ht="21" customHeight="1">
      <c r="A3194" s="3">
        <v>46498</v>
      </c>
      <c r="B3194" t="inlineStr" s="4">
        <is>
          <t>星期三</t>
        </is>
      </c>
      <c r="C3194" t="inlineStr" s="4">
        <is>
          <t>其他</t>
        </is>
      </c>
      <c r="D3194" t="inlineStr" s="4">
        <is>
          <t>其他</t>
        </is>
      </c>
      <c r="E3194" s="5"/>
      <c r="F3194" s="6"/>
      <c r="G3194" s="6"/>
      <c r="H3194" s="6">
        <f>IF(AND(F3194="",G3194=""),"",G3194-F3194)</f>
      </c>
      <c r="I3194" s="4"/>
      <c r="J3194" s="5"/>
    </row>
    <row r="3195" ht="23" customHeight="1">
      <c r="A3195" t="inlineStr" s="7">
        <is>
          <t>本周小计</t>
        </is>
      </c>
      <c r="B3195" s="7"/>
      <c r="C3195" s="7"/>
      <c r="D3195" s="7"/>
      <c r="E3195" s="7"/>
      <c r="F3195" s="8">
        <f>SUMIFS($F:$F,$A:$A,"&gt;="&amp;DATE(2027,4,15),$A:$A,"&lt;="&amp;DATE(2027,4,21))</f>
      </c>
      <c r="G3195" s="8">
        <f>SUMIFS($G:$G,$A:$A,"&gt;="&amp;DATE(2027,4,15),$A:$A,"&lt;="&amp;DATE(2027,4,21))</f>
      </c>
      <c r="H3195" s="8">
        <f>G3195-F3195</f>
      </c>
      <c r="I3195" s="7"/>
      <c r="J3195" s="7"/>
    </row>
    <row r="3196" ht="18" customHeight="1">
      <c r="A3196" s="9"/>
      <c r="B3196" s="9"/>
      <c r="C3196" s="9"/>
      <c r="D3196" s="9"/>
      <c r="E3196" s="9"/>
      <c r="F3196" s="9"/>
      <c r="G3196" s="9"/>
      <c r="H3196" s="9"/>
      <c r="I3196" s="9"/>
      <c r="J3196" s="9"/>
    </row>
    <row r="3197" ht="18" customHeight="1">
      <c r="A3197" s="9"/>
      <c r="B3197" s="9"/>
      <c r="C3197" s="9"/>
      <c r="D3197" s="9"/>
      <c r="E3197" s="9"/>
      <c r="F3197" s="9"/>
      <c r="G3197" s="9"/>
      <c r="H3197" s="9"/>
      <c r="I3197" s="9"/>
      <c r="J3197" s="9"/>
    </row>
    <row r="3198" ht="26" customHeight="1">
      <c r="A3198" t="inlineStr" s="2">
        <is>
          <t>2027年4月｜第四周（4月22日 - 4月28日）</t>
        </is>
      </c>
      <c r="B3198" s="2"/>
      <c r="C3198" s="2"/>
      <c r="D3198" s="2"/>
      <c r="E3198" s="2"/>
      <c r="F3198" s="2"/>
      <c r="G3198" s="2"/>
      <c r="H3198" s="2"/>
      <c r="I3198" s="2"/>
      <c r="J3198" s="2"/>
    </row>
    <row r="3199" ht="22" customHeight="1">
      <c r="A3199" t="inlineStr" s="1">
        <is>
          <t>日期</t>
        </is>
      </c>
      <c r="B3199" t="inlineStr" s="1">
        <is>
          <t>星期</t>
        </is>
      </c>
      <c r="C3199" t="inlineStr" s="1">
        <is>
          <t>分类</t>
        </is>
      </c>
      <c r="D3199" t="inlineStr" s="1">
        <is>
          <t>事项</t>
        </is>
      </c>
      <c r="E3199" t="inlineStr" s="1">
        <is>
          <t>详情</t>
        </is>
      </c>
      <c r="F3199" t="inlineStr" s="1">
        <is>
          <t>支出金额</t>
        </is>
      </c>
      <c r="G3199" t="inlineStr" s="1">
        <is>
          <t>收入金额</t>
        </is>
      </c>
      <c r="H3199" t="inlineStr" s="1">
        <is>
          <t>当笔净额</t>
        </is>
      </c>
      <c r="I3199" t="inlineStr" s="1">
        <is>
          <t>支付方式</t>
        </is>
      </c>
      <c r="J3199" t="inlineStr" s="1">
        <is>
          <t>备注</t>
        </is>
      </c>
    </row>
    <row r="3200" ht="21" customHeight="1">
      <c r="A3200" s="3">
        <v>46499</v>
      </c>
      <c r="B3200" t="inlineStr" s="4">
        <is>
          <t>星期四</t>
        </is>
      </c>
      <c r="C3200" t="inlineStr" s="4">
        <is>
          <t>餐饮</t>
        </is>
      </c>
      <c r="D3200" t="inlineStr" s="4">
        <is>
          <t>早餐</t>
        </is>
      </c>
      <c r="E3200" s="5"/>
      <c r="F3200" s="6"/>
      <c r="G3200" s="6"/>
      <c r="H3200" s="6">
        <f>IF(AND(F3200="",G3200=""),"",G3200-F3200)</f>
      </c>
      <c r="I3200" s="4"/>
      <c r="J3200" s="5"/>
    </row>
    <row r="3201" ht="21" customHeight="1">
      <c r="A3201" s="3">
        <v>46499</v>
      </c>
      <c r="B3201" t="inlineStr" s="4">
        <is>
          <t>星期四</t>
        </is>
      </c>
      <c r="C3201" t="inlineStr" s="4">
        <is>
          <t>餐饮</t>
        </is>
      </c>
      <c r="D3201" t="inlineStr" s="4">
        <is>
          <t>中餐</t>
        </is>
      </c>
      <c r="E3201" s="5"/>
      <c r="F3201" s="6"/>
      <c r="G3201" s="6"/>
      <c r="H3201" s="6">
        <f>IF(AND(F3201="",G3201=""),"",G3201-F3201)</f>
      </c>
      <c r="I3201" s="4"/>
      <c r="J3201" s="5"/>
    </row>
    <row r="3202" ht="21" customHeight="1">
      <c r="A3202" s="3">
        <v>46499</v>
      </c>
      <c r="B3202" t="inlineStr" s="4">
        <is>
          <t>星期四</t>
        </is>
      </c>
      <c r="C3202" t="inlineStr" s="4">
        <is>
          <t>餐饮</t>
        </is>
      </c>
      <c r="D3202" t="inlineStr" s="4">
        <is>
          <t>晚餐</t>
        </is>
      </c>
      <c r="E3202" s="5"/>
      <c r="F3202" s="6"/>
      <c r="G3202" s="6"/>
      <c r="H3202" s="6">
        <f>IF(AND(F3202="",G3202=""),"",G3202-F3202)</f>
      </c>
      <c r="I3202" s="4"/>
      <c r="J3202" s="5"/>
    </row>
    <row r="3203" ht="21" customHeight="1">
      <c r="A3203" s="3">
        <v>46499</v>
      </c>
      <c r="B3203" t="inlineStr" s="4">
        <is>
          <t>星期四</t>
        </is>
      </c>
      <c r="C3203" t="inlineStr" s="4">
        <is>
          <t>奶茶/咖啡</t>
        </is>
      </c>
      <c r="D3203" t="inlineStr" s="4">
        <is>
          <t>奶茶/咖啡</t>
        </is>
      </c>
      <c r="E3203" s="5"/>
      <c r="F3203" s="6"/>
      <c r="G3203" s="6"/>
      <c r="H3203" s="6">
        <f>IF(AND(F3203="",G3203=""),"",G3203-F3203)</f>
      </c>
      <c r="I3203" s="4"/>
      <c r="J3203" s="5"/>
    </row>
    <row r="3204" ht="21" customHeight="1">
      <c r="A3204" s="3">
        <v>46499</v>
      </c>
      <c r="B3204" t="inlineStr" s="4">
        <is>
          <t>星期四</t>
        </is>
      </c>
      <c r="C3204" t="inlineStr" s="4">
        <is>
          <t>其他</t>
        </is>
      </c>
      <c r="D3204" t="inlineStr" s="4">
        <is>
          <t>其他</t>
        </is>
      </c>
      <c r="E3204" s="5"/>
      <c r="F3204" s="6"/>
      <c r="G3204" s="6"/>
      <c r="H3204" s="6">
        <f>IF(AND(F3204="",G3204=""),"",G3204-F3204)</f>
      </c>
      <c r="I3204" s="4"/>
      <c r="J3204" s="5"/>
    </row>
    <row r="3205" ht="21" customHeight="1">
      <c r="A3205" s="3">
        <v>46499</v>
      </c>
      <c r="B3205" t="inlineStr" s="4">
        <is>
          <t>星期四</t>
        </is>
      </c>
      <c r="C3205" t="inlineStr" s="4">
        <is>
          <t>其他</t>
        </is>
      </c>
      <c r="D3205" t="inlineStr" s="4">
        <is>
          <t>其他</t>
        </is>
      </c>
      <c r="E3205" s="5"/>
      <c r="F3205" s="6"/>
      <c r="G3205" s="6"/>
      <c r="H3205" s="6">
        <f>IF(AND(F3205="",G3205=""),"",G3205-F3205)</f>
      </c>
      <c r="I3205" s="4"/>
      <c r="J3205" s="5"/>
    </row>
    <row r="3206" ht="21" customHeight="1">
      <c r="A3206" s="3">
        <v>46500</v>
      </c>
      <c r="B3206" t="inlineStr" s="4">
        <is>
          <t>星期五</t>
        </is>
      </c>
      <c r="C3206" t="inlineStr" s="4">
        <is>
          <t>餐饮</t>
        </is>
      </c>
      <c r="D3206" t="inlineStr" s="4">
        <is>
          <t>早餐</t>
        </is>
      </c>
      <c r="E3206" s="5"/>
      <c r="F3206" s="6"/>
      <c r="G3206" s="6"/>
      <c r="H3206" s="6">
        <f>IF(AND(F3206="",G3206=""),"",G3206-F3206)</f>
      </c>
      <c r="I3206" s="4"/>
      <c r="J3206" s="5"/>
    </row>
    <row r="3207" ht="21" customHeight="1">
      <c r="A3207" s="3">
        <v>46500</v>
      </c>
      <c r="B3207" t="inlineStr" s="4">
        <is>
          <t>星期五</t>
        </is>
      </c>
      <c r="C3207" t="inlineStr" s="4">
        <is>
          <t>餐饮</t>
        </is>
      </c>
      <c r="D3207" t="inlineStr" s="4">
        <is>
          <t>中餐</t>
        </is>
      </c>
      <c r="E3207" s="5"/>
      <c r="F3207" s="6"/>
      <c r="G3207" s="6"/>
      <c r="H3207" s="6">
        <f>IF(AND(F3207="",G3207=""),"",G3207-F3207)</f>
      </c>
      <c r="I3207" s="4"/>
      <c r="J3207" s="5"/>
    </row>
    <row r="3208" ht="21" customHeight="1">
      <c r="A3208" s="3">
        <v>46500</v>
      </c>
      <c r="B3208" t="inlineStr" s="4">
        <is>
          <t>星期五</t>
        </is>
      </c>
      <c r="C3208" t="inlineStr" s="4">
        <is>
          <t>餐饮</t>
        </is>
      </c>
      <c r="D3208" t="inlineStr" s="4">
        <is>
          <t>晚餐</t>
        </is>
      </c>
      <c r="E3208" s="5"/>
      <c r="F3208" s="6"/>
      <c r="G3208" s="6"/>
      <c r="H3208" s="6">
        <f>IF(AND(F3208="",G3208=""),"",G3208-F3208)</f>
      </c>
      <c r="I3208" s="4"/>
      <c r="J3208" s="5"/>
    </row>
    <row r="3209" ht="21" customHeight="1">
      <c r="A3209" s="3">
        <v>46500</v>
      </c>
      <c r="B3209" t="inlineStr" s="4">
        <is>
          <t>星期五</t>
        </is>
      </c>
      <c r="C3209" t="inlineStr" s="4">
        <is>
          <t>奶茶/咖啡</t>
        </is>
      </c>
      <c r="D3209" t="inlineStr" s="4">
        <is>
          <t>奶茶/咖啡</t>
        </is>
      </c>
      <c r="E3209" s="5"/>
      <c r="F3209" s="6"/>
      <c r="G3209" s="6"/>
      <c r="H3209" s="6">
        <f>IF(AND(F3209="",G3209=""),"",G3209-F3209)</f>
      </c>
      <c r="I3209" s="4"/>
      <c r="J3209" s="5"/>
    </row>
    <row r="3210" ht="21" customHeight="1">
      <c r="A3210" s="3">
        <v>46500</v>
      </c>
      <c r="B3210" t="inlineStr" s="4">
        <is>
          <t>星期五</t>
        </is>
      </c>
      <c r="C3210" t="inlineStr" s="4">
        <is>
          <t>其他</t>
        </is>
      </c>
      <c r="D3210" t="inlineStr" s="4">
        <is>
          <t>其他</t>
        </is>
      </c>
      <c r="E3210" s="5"/>
      <c r="F3210" s="6"/>
      <c r="G3210" s="6"/>
      <c r="H3210" s="6">
        <f>IF(AND(F3210="",G3210=""),"",G3210-F3210)</f>
      </c>
      <c r="I3210" s="4"/>
      <c r="J3210" s="5"/>
    </row>
    <row r="3211" ht="21" customHeight="1">
      <c r="A3211" s="3">
        <v>46500</v>
      </c>
      <c r="B3211" t="inlineStr" s="4">
        <is>
          <t>星期五</t>
        </is>
      </c>
      <c r="C3211" t="inlineStr" s="4">
        <is>
          <t>其他</t>
        </is>
      </c>
      <c r="D3211" t="inlineStr" s="4">
        <is>
          <t>其他</t>
        </is>
      </c>
      <c r="E3211" s="5"/>
      <c r="F3211" s="6"/>
      <c r="G3211" s="6"/>
      <c r="H3211" s="6">
        <f>IF(AND(F3211="",G3211=""),"",G3211-F3211)</f>
      </c>
      <c r="I3211" s="4"/>
      <c r="J3211" s="5"/>
    </row>
    <row r="3212" ht="21" customHeight="1">
      <c r="A3212" s="3">
        <v>46501</v>
      </c>
      <c r="B3212" t="inlineStr" s="4">
        <is>
          <t>星期六</t>
        </is>
      </c>
      <c r="C3212" t="inlineStr" s="4">
        <is>
          <t>餐饮</t>
        </is>
      </c>
      <c r="D3212" t="inlineStr" s="4">
        <is>
          <t>早餐</t>
        </is>
      </c>
      <c r="E3212" s="5"/>
      <c r="F3212" s="6"/>
      <c r="G3212" s="6"/>
      <c r="H3212" s="6">
        <f>IF(AND(F3212="",G3212=""),"",G3212-F3212)</f>
      </c>
      <c r="I3212" s="4"/>
      <c r="J3212" s="5"/>
    </row>
    <row r="3213" ht="21" customHeight="1">
      <c r="A3213" s="3">
        <v>46501</v>
      </c>
      <c r="B3213" t="inlineStr" s="4">
        <is>
          <t>星期六</t>
        </is>
      </c>
      <c r="C3213" t="inlineStr" s="4">
        <is>
          <t>餐饮</t>
        </is>
      </c>
      <c r="D3213" t="inlineStr" s="4">
        <is>
          <t>中餐</t>
        </is>
      </c>
      <c r="E3213" s="5"/>
      <c r="F3213" s="6"/>
      <c r="G3213" s="6"/>
      <c r="H3213" s="6">
        <f>IF(AND(F3213="",G3213=""),"",G3213-F3213)</f>
      </c>
      <c r="I3213" s="4"/>
      <c r="J3213" s="5"/>
    </row>
    <row r="3214" ht="21" customHeight="1">
      <c r="A3214" s="3">
        <v>46501</v>
      </c>
      <c r="B3214" t="inlineStr" s="4">
        <is>
          <t>星期六</t>
        </is>
      </c>
      <c r="C3214" t="inlineStr" s="4">
        <is>
          <t>餐饮</t>
        </is>
      </c>
      <c r="D3214" t="inlineStr" s="4">
        <is>
          <t>晚餐</t>
        </is>
      </c>
      <c r="E3214" s="5"/>
      <c r="F3214" s="6"/>
      <c r="G3214" s="6"/>
      <c r="H3214" s="6">
        <f>IF(AND(F3214="",G3214=""),"",G3214-F3214)</f>
      </c>
      <c r="I3214" s="4"/>
      <c r="J3214" s="5"/>
    </row>
    <row r="3215" ht="21" customHeight="1">
      <c r="A3215" s="3">
        <v>46501</v>
      </c>
      <c r="B3215" t="inlineStr" s="4">
        <is>
          <t>星期六</t>
        </is>
      </c>
      <c r="C3215" t="inlineStr" s="4">
        <is>
          <t>奶茶/咖啡</t>
        </is>
      </c>
      <c r="D3215" t="inlineStr" s="4">
        <is>
          <t>奶茶/咖啡</t>
        </is>
      </c>
      <c r="E3215" s="5"/>
      <c r="F3215" s="6"/>
      <c r="G3215" s="6"/>
      <c r="H3215" s="6">
        <f>IF(AND(F3215="",G3215=""),"",G3215-F3215)</f>
      </c>
      <c r="I3215" s="4"/>
      <c r="J3215" s="5"/>
    </row>
    <row r="3216" ht="21" customHeight="1">
      <c r="A3216" s="3">
        <v>46501</v>
      </c>
      <c r="B3216" t="inlineStr" s="4">
        <is>
          <t>星期六</t>
        </is>
      </c>
      <c r="C3216" t="inlineStr" s="4">
        <is>
          <t>其他</t>
        </is>
      </c>
      <c r="D3216" t="inlineStr" s="4">
        <is>
          <t>其他</t>
        </is>
      </c>
      <c r="E3216" s="5"/>
      <c r="F3216" s="6"/>
      <c r="G3216" s="6"/>
      <c r="H3216" s="6">
        <f>IF(AND(F3216="",G3216=""),"",G3216-F3216)</f>
      </c>
      <c r="I3216" s="4"/>
      <c r="J3216" s="5"/>
    </row>
    <row r="3217" ht="21" customHeight="1">
      <c r="A3217" s="3">
        <v>46501</v>
      </c>
      <c r="B3217" t="inlineStr" s="4">
        <is>
          <t>星期六</t>
        </is>
      </c>
      <c r="C3217" t="inlineStr" s="4">
        <is>
          <t>其他</t>
        </is>
      </c>
      <c r="D3217" t="inlineStr" s="4">
        <is>
          <t>其他</t>
        </is>
      </c>
      <c r="E3217" s="5"/>
      <c r="F3217" s="6"/>
      <c r="G3217" s="6"/>
      <c r="H3217" s="6">
        <f>IF(AND(F3217="",G3217=""),"",G3217-F3217)</f>
      </c>
      <c r="I3217" s="4"/>
      <c r="J3217" s="5"/>
    </row>
    <row r="3218" ht="21" customHeight="1">
      <c r="A3218" s="3">
        <v>46502</v>
      </c>
      <c r="B3218" t="inlineStr" s="4">
        <is>
          <t>星期日</t>
        </is>
      </c>
      <c r="C3218" t="inlineStr" s="4">
        <is>
          <t>餐饮</t>
        </is>
      </c>
      <c r="D3218" t="inlineStr" s="4">
        <is>
          <t>早餐</t>
        </is>
      </c>
      <c r="E3218" s="5"/>
      <c r="F3218" s="6"/>
      <c r="G3218" s="6"/>
      <c r="H3218" s="6">
        <f>IF(AND(F3218="",G3218=""),"",G3218-F3218)</f>
      </c>
      <c r="I3218" s="4"/>
      <c r="J3218" s="5"/>
    </row>
    <row r="3219" ht="21" customHeight="1">
      <c r="A3219" s="3">
        <v>46502</v>
      </c>
      <c r="B3219" t="inlineStr" s="4">
        <is>
          <t>星期日</t>
        </is>
      </c>
      <c r="C3219" t="inlineStr" s="4">
        <is>
          <t>餐饮</t>
        </is>
      </c>
      <c r="D3219" t="inlineStr" s="4">
        <is>
          <t>中餐</t>
        </is>
      </c>
      <c r="E3219" s="5"/>
      <c r="F3219" s="6"/>
      <c r="G3219" s="6"/>
      <c r="H3219" s="6">
        <f>IF(AND(F3219="",G3219=""),"",G3219-F3219)</f>
      </c>
      <c r="I3219" s="4"/>
      <c r="J3219" s="5"/>
    </row>
    <row r="3220" ht="21" customHeight="1">
      <c r="A3220" s="3">
        <v>46502</v>
      </c>
      <c r="B3220" t="inlineStr" s="4">
        <is>
          <t>星期日</t>
        </is>
      </c>
      <c r="C3220" t="inlineStr" s="4">
        <is>
          <t>餐饮</t>
        </is>
      </c>
      <c r="D3220" t="inlineStr" s="4">
        <is>
          <t>晚餐</t>
        </is>
      </c>
      <c r="E3220" s="5"/>
      <c r="F3220" s="6"/>
      <c r="G3220" s="6"/>
      <c r="H3220" s="6">
        <f>IF(AND(F3220="",G3220=""),"",G3220-F3220)</f>
      </c>
      <c r="I3220" s="4"/>
      <c r="J3220" s="5"/>
    </row>
    <row r="3221" ht="21" customHeight="1">
      <c r="A3221" s="3">
        <v>46502</v>
      </c>
      <c r="B3221" t="inlineStr" s="4">
        <is>
          <t>星期日</t>
        </is>
      </c>
      <c r="C3221" t="inlineStr" s="4">
        <is>
          <t>奶茶/咖啡</t>
        </is>
      </c>
      <c r="D3221" t="inlineStr" s="4">
        <is>
          <t>奶茶/咖啡</t>
        </is>
      </c>
      <c r="E3221" s="5"/>
      <c r="F3221" s="6"/>
      <c r="G3221" s="6"/>
      <c r="H3221" s="6">
        <f>IF(AND(F3221="",G3221=""),"",G3221-F3221)</f>
      </c>
      <c r="I3221" s="4"/>
      <c r="J3221" s="5"/>
    </row>
    <row r="3222" ht="21" customHeight="1">
      <c r="A3222" s="3">
        <v>46502</v>
      </c>
      <c r="B3222" t="inlineStr" s="4">
        <is>
          <t>星期日</t>
        </is>
      </c>
      <c r="C3222" t="inlineStr" s="4">
        <is>
          <t>其他</t>
        </is>
      </c>
      <c r="D3222" t="inlineStr" s="4">
        <is>
          <t>其他</t>
        </is>
      </c>
      <c r="E3222" s="5"/>
      <c r="F3222" s="6"/>
      <c r="G3222" s="6"/>
      <c r="H3222" s="6">
        <f>IF(AND(F3222="",G3222=""),"",G3222-F3222)</f>
      </c>
      <c r="I3222" s="4"/>
      <c r="J3222" s="5"/>
    </row>
    <row r="3223" ht="21" customHeight="1">
      <c r="A3223" s="3">
        <v>46502</v>
      </c>
      <c r="B3223" t="inlineStr" s="4">
        <is>
          <t>星期日</t>
        </is>
      </c>
      <c r="C3223" t="inlineStr" s="4">
        <is>
          <t>其他</t>
        </is>
      </c>
      <c r="D3223" t="inlineStr" s="4">
        <is>
          <t>其他</t>
        </is>
      </c>
      <c r="E3223" s="5"/>
      <c r="F3223" s="6"/>
      <c r="G3223" s="6"/>
      <c r="H3223" s="6">
        <f>IF(AND(F3223="",G3223=""),"",G3223-F3223)</f>
      </c>
      <c r="I3223" s="4"/>
      <c r="J3223" s="5"/>
    </row>
    <row r="3224" ht="21" customHeight="1">
      <c r="A3224" s="3">
        <v>46503</v>
      </c>
      <c r="B3224" t="inlineStr" s="4">
        <is>
          <t>星期一</t>
        </is>
      </c>
      <c r="C3224" t="inlineStr" s="4">
        <is>
          <t>餐饮</t>
        </is>
      </c>
      <c r="D3224" t="inlineStr" s="4">
        <is>
          <t>早餐</t>
        </is>
      </c>
      <c r="E3224" s="5"/>
      <c r="F3224" s="6"/>
      <c r="G3224" s="6"/>
      <c r="H3224" s="6">
        <f>IF(AND(F3224="",G3224=""),"",G3224-F3224)</f>
      </c>
      <c r="I3224" s="4"/>
      <c r="J3224" s="5"/>
    </row>
    <row r="3225" ht="21" customHeight="1">
      <c r="A3225" s="3">
        <v>46503</v>
      </c>
      <c r="B3225" t="inlineStr" s="4">
        <is>
          <t>星期一</t>
        </is>
      </c>
      <c r="C3225" t="inlineStr" s="4">
        <is>
          <t>餐饮</t>
        </is>
      </c>
      <c r="D3225" t="inlineStr" s="4">
        <is>
          <t>中餐</t>
        </is>
      </c>
      <c r="E3225" s="5"/>
      <c r="F3225" s="6"/>
      <c r="G3225" s="6"/>
      <c r="H3225" s="6">
        <f>IF(AND(F3225="",G3225=""),"",G3225-F3225)</f>
      </c>
      <c r="I3225" s="4"/>
      <c r="J3225" s="5"/>
    </row>
    <row r="3226" ht="21" customHeight="1">
      <c r="A3226" s="3">
        <v>46503</v>
      </c>
      <c r="B3226" t="inlineStr" s="4">
        <is>
          <t>星期一</t>
        </is>
      </c>
      <c r="C3226" t="inlineStr" s="4">
        <is>
          <t>餐饮</t>
        </is>
      </c>
      <c r="D3226" t="inlineStr" s="4">
        <is>
          <t>晚餐</t>
        </is>
      </c>
      <c r="E3226" s="5"/>
      <c r="F3226" s="6"/>
      <c r="G3226" s="6"/>
      <c r="H3226" s="6">
        <f>IF(AND(F3226="",G3226=""),"",G3226-F3226)</f>
      </c>
      <c r="I3226" s="4"/>
      <c r="J3226" s="5"/>
    </row>
    <row r="3227" ht="21" customHeight="1">
      <c r="A3227" s="3">
        <v>46503</v>
      </c>
      <c r="B3227" t="inlineStr" s="4">
        <is>
          <t>星期一</t>
        </is>
      </c>
      <c r="C3227" t="inlineStr" s="4">
        <is>
          <t>奶茶/咖啡</t>
        </is>
      </c>
      <c r="D3227" t="inlineStr" s="4">
        <is>
          <t>奶茶/咖啡</t>
        </is>
      </c>
      <c r="E3227" s="5"/>
      <c r="F3227" s="6"/>
      <c r="G3227" s="6"/>
      <c r="H3227" s="6">
        <f>IF(AND(F3227="",G3227=""),"",G3227-F3227)</f>
      </c>
      <c r="I3227" s="4"/>
      <c r="J3227" s="5"/>
    </row>
    <row r="3228" ht="21" customHeight="1">
      <c r="A3228" s="3">
        <v>46503</v>
      </c>
      <c r="B3228" t="inlineStr" s="4">
        <is>
          <t>星期一</t>
        </is>
      </c>
      <c r="C3228" t="inlineStr" s="4">
        <is>
          <t>其他</t>
        </is>
      </c>
      <c r="D3228" t="inlineStr" s="4">
        <is>
          <t>其他</t>
        </is>
      </c>
      <c r="E3228" s="5"/>
      <c r="F3228" s="6"/>
      <c r="G3228" s="6"/>
      <c r="H3228" s="6">
        <f>IF(AND(F3228="",G3228=""),"",G3228-F3228)</f>
      </c>
      <c r="I3228" s="4"/>
      <c r="J3228" s="5"/>
    </row>
    <row r="3229" ht="21" customHeight="1">
      <c r="A3229" s="3">
        <v>46503</v>
      </c>
      <c r="B3229" t="inlineStr" s="4">
        <is>
          <t>星期一</t>
        </is>
      </c>
      <c r="C3229" t="inlineStr" s="4">
        <is>
          <t>其他</t>
        </is>
      </c>
      <c r="D3229" t="inlineStr" s="4">
        <is>
          <t>其他</t>
        </is>
      </c>
      <c r="E3229" s="5"/>
      <c r="F3229" s="6"/>
      <c r="G3229" s="6"/>
      <c r="H3229" s="6">
        <f>IF(AND(F3229="",G3229=""),"",G3229-F3229)</f>
      </c>
      <c r="I3229" s="4"/>
      <c r="J3229" s="5"/>
    </row>
    <row r="3230" ht="21" customHeight="1">
      <c r="A3230" s="3">
        <v>46504</v>
      </c>
      <c r="B3230" t="inlineStr" s="4">
        <is>
          <t>星期二</t>
        </is>
      </c>
      <c r="C3230" t="inlineStr" s="4">
        <is>
          <t>餐饮</t>
        </is>
      </c>
      <c r="D3230" t="inlineStr" s="4">
        <is>
          <t>早餐</t>
        </is>
      </c>
      <c r="E3230" s="5"/>
      <c r="F3230" s="6"/>
      <c r="G3230" s="6"/>
      <c r="H3230" s="6">
        <f>IF(AND(F3230="",G3230=""),"",G3230-F3230)</f>
      </c>
      <c r="I3230" s="4"/>
      <c r="J3230" s="5"/>
    </row>
    <row r="3231" ht="21" customHeight="1">
      <c r="A3231" s="3">
        <v>46504</v>
      </c>
      <c r="B3231" t="inlineStr" s="4">
        <is>
          <t>星期二</t>
        </is>
      </c>
      <c r="C3231" t="inlineStr" s="4">
        <is>
          <t>餐饮</t>
        </is>
      </c>
      <c r="D3231" t="inlineStr" s="4">
        <is>
          <t>中餐</t>
        </is>
      </c>
      <c r="E3231" s="5"/>
      <c r="F3231" s="6"/>
      <c r="G3231" s="6"/>
      <c r="H3231" s="6">
        <f>IF(AND(F3231="",G3231=""),"",G3231-F3231)</f>
      </c>
      <c r="I3231" s="4"/>
      <c r="J3231" s="5"/>
    </row>
    <row r="3232" ht="21" customHeight="1">
      <c r="A3232" s="3">
        <v>46504</v>
      </c>
      <c r="B3232" t="inlineStr" s="4">
        <is>
          <t>星期二</t>
        </is>
      </c>
      <c r="C3232" t="inlineStr" s="4">
        <is>
          <t>餐饮</t>
        </is>
      </c>
      <c r="D3232" t="inlineStr" s="4">
        <is>
          <t>晚餐</t>
        </is>
      </c>
      <c r="E3232" s="5"/>
      <c r="F3232" s="6"/>
      <c r="G3232" s="6"/>
      <c r="H3232" s="6">
        <f>IF(AND(F3232="",G3232=""),"",G3232-F3232)</f>
      </c>
      <c r="I3232" s="4"/>
      <c r="J3232" s="5"/>
    </row>
    <row r="3233" ht="21" customHeight="1">
      <c r="A3233" s="3">
        <v>46504</v>
      </c>
      <c r="B3233" t="inlineStr" s="4">
        <is>
          <t>星期二</t>
        </is>
      </c>
      <c r="C3233" t="inlineStr" s="4">
        <is>
          <t>奶茶/咖啡</t>
        </is>
      </c>
      <c r="D3233" t="inlineStr" s="4">
        <is>
          <t>奶茶/咖啡</t>
        </is>
      </c>
      <c r="E3233" s="5"/>
      <c r="F3233" s="6"/>
      <c r="G3233" s="6"/>
      <c r="H3233" s="6">
        <f>IF(AND(F3233="",G3233=""),"",G3233-F3233)</f>
      </c>
      <c r="I3233" s="4"/>
      <c r="J3233" s="5"/>
    </row>
    <row r="3234" ht="21" customHeight="1">
      <c r="A3234" s="3">
        <v>46504</v>
      </c>
      <c r="B3234" t="inlineStr" s="4">
        <is>
          <t>星期二</t>
        </is>
      </c>
      <c r="C3234" t="inlineStr" s="4">
        <is>
          <t>其他</t>
        </is>
      </c>
      <c r="D3234" t="inlineStr" s="4">
        <is>
          <t>其他</t>
        </is>
      </c>
      <c r="E3234" s="5"/>
      <c r="F3234" s="6"/>
      <c r="G3234" s="6"/>
      <c r="H3234" s="6">
        <f>IF(AND(F3234="",G3234=""),"",G3234-F3234)</f>
      </c>
      <c r="I3234" s="4"/>
      <c r="J3234" s="5"/>
    </row>
    <row r="3235" ht="21" customHeight="1">
      <c r="A3235" s="3">
        <v>46504</v>
      </c>
      <c r="B3235" t="inlineStr" s="4">
        <is>
          <t>星期二</t>
        </is>
      </c>
      <c r="C3235" t="inlineStr" s="4">
        <is>
          <t>其他</t>
        </is>
      </c>
      <c r="D3235" t="inlineStr" s="4">
        <is>
          <t>其他</t>
        </is>
      </c>
      <c r="E3235" s="5"/>
      <c r="F3235" s="6"/>
      <c r="G3235" s="6"/>
      <c r="H3235" s="6">
        <f>IF(AND(F3235="",G3235=""),"",G3235-F3235)</f>
      </c>
      <c r="I3235" s="4"/>
      <c r="J3235" s="5"/>
    </row>
    <row r="3236" ht="21" customHeight="1">
      <c r="A3236" s="3">
        <v>46505</v>
      </c>
      <c r="B3236" t="inlineStr" s="4">
        <is>
          <t>星期三</t>
        </is>
      </c>
      <c r="C3236" t="inlineStr" s="4">
        <is>
          <t>餐饮</t>
        </is>
      </c>
      <c r="D3236" t="inlineStr" s="4">
        <is>
          <t>早餐</t>
        </is>
      </c>
      <c r="E3236" s="5"/>
      <c r="F3236" s="6"/>
      <c r="G3236" s="6"/>
      <c r="H3236" s="6">
        <f>IF(AND(F3236="",G3236=""),"",G3236-F3236)</f>
      </c>
      <c r="I3236" s="4"/>
      <c r="J3236" s="5"/>
    </row>
    <row r="3237" ht="21" customHeight="1">
      <c r="A3237" s="3">
        <v>46505</v>
      </c>
      <c r="B3237" t="inlineStr" s="4">
        <is>
          <t>星期三</t>
        </is>
      </c>
      <c r="C3237" t="inlineStr" s="4">
        <is>
          <t>餐饮</t>
        </is>
      </c>
      <c r="D3237" t="inlineStr" s="4">
        <is>
          <t>中餐</t>
        </is>
      </c>
      <c r="E3237" s="5"/>
      <c r="F3237" s="6"/>
      <c r="G3237" s="6"/>
      <c r="H3237" s="6">
        <f>IF(AND(F3237="",G3237=""),"",G3237-F3237)</f>
      </c>
      <c r="I3237" s="4"/>
      <c r="J3237" s="5"/>
    </row>
    <row r="3238" ht="21" customHeight="1">
      <c r="A3238" s="3">
        <v>46505</v>
      </c>
      <c r="B3238" t="inlineStr" s="4">
        <is>
          <t>星期三</t>
        </is>
      </c>
      <c r="C3238" t="inlineStr" s="4">
        <is>
          <t>餐饮</t>
        </is>
      </c>
      <c r="D3238" t="inlineStr" s="4">
        <is>
          <t>晚餐</t>
        </is>
      </c>
      <c r="E3238" s="5"/>
      <c r="F3238" s="6"/>
      <c r="G3238" s="6"/>
      <c r="H3238" s="6">
        <f>IF(AND(F3238="",G3238=""),"",G3238-F3238)</f>
      </c>
      <c r="I3238" s="4"/>
      <c r="J3238" s="5"/>
    </row>
    <row r="3239" ht="21" customHeight="1">
      <c r="A3239" s="3">
        <v>46505</v>
      </c>
      <c r="B3239" t="inlineStr" s="4">
        <is>
          <t>星期三</t>
        </is>
      </c>
      <c r="C3239" t="inlineStr" s="4">
        <is>
          <t>奶茶/咖啡</t>
        </is>
      </c>
      <c r="D3239" t="inlineStr" s="4">
        <is>
          <t>奶茶/咖啡</t>
        </is>
      </c>
      <c r="E3239" s="5"/>
      <c r="F3239" s="6"/>
      <c r="G3239" s="6"/>
      <c r="H3239" s="6">
        <f>IF(AND(F3239="",G3239=""),"",G3239-F3239)</f>
      </c>
      <c r="I3239" s="4"/>
      <c r="J3239" s="5"/>
    </row>
    <row r="3240" ht="21" customHeight="1">
      <c r="A3240" s="3">
        <v>46505</v>
      </c>
      <c r="B3240" t="inlineStr" s="4">
        <is>
          <t>星期三</t>
        </is>
      </c>
      <c r="C3240" t="inlineStr" s="4">
        <is>
          <t>其他</t>
        </is>
      </c>
      <c r="D3240" t="inlineStr" s="4">
        <is>
          <t>其他</t>
        </is>
      </c>
      <c r="E3240" s="5"/>
      <c r="F3240" s="6"/>
      <c r="G3240" s="6"/>
      <c r="H3240" s="6">
        <f>IF(AND(F3240="",G3240=""),"",G3240-F3240)</f>
      </c>
      <c r="I3240" s="4"/>
      <c r="J3240" s="5"/>
    </row>
    <row r="3241" ht="21" customHeight="1">
      <c r="A3241" s="3">
        <v>46505</v>
      </c>
      <c r="B3241" t="inlineStr" s="4">
        <is>
          <t>星期三</t>
        </is>
      </c>
      <c r="C3241" t="inlineStr" s="4">
        <is>
          <t>其他</t>
        </is>
      </c>
      <c r="D3241" t="inlineStr" s="4">
        <is>
          <t>其他</t>
        </is>
      </c>
      <c r="E3241" s="5"/>
      <c r="F3241" s="6"/>
      <c r="G3241" s="6"/>
      <c r="H3241" s="6">
        <f>IF(AND(F3241="",G3241=""),"",G3241-F3241)</f>
      </c>
      <c r="I3241" s="4"/>
      <c r="J3241" s="5"/>
    </row>
    <row r="3242" ht="23" customHeight="1">
      <c r="A3242" t="inlineStr" s="7">
        <is>
          <t>本周小计</t>
        </is>
      </c>
      <c r="B3242" s="7"/>
      <c r="C3242" s="7"/>
      <c r="D3242" s="7"/>
      <c r="E3242" s="7"/>
      <c r="F3242" s="8">
        <f>SUMIFS($F:$F,$A:$A,"&gt;="&amp;DATE(2027,4,22),$A:$A,"&lt;="&amp;DATE(2027,4,28))</f>
      </c>
      <c r="G3242" s="8">
        <f>SUMIFS($G:$G,$A:$A,"&gt;="&amp;DATE(2027,4,22),$A:$A,"&lt;="&amp;DATE(2027,4,28))</f>
      </c>
      <c r="H3242" s="8">
        <f>G3242-F3242</f>
      </c>
      <c r="I3242" s="7"/>
      <c r="J3242" s="7"/>
    </row>
    <row r="3243" ht="18" customHeight="1">
      <c r="A3243" s="9"/>
      <c r="B3243" s="9"/>
      <c r="C3243" s="9"/>
      <c r="D3243" s="9"/>
      <c r="E3243" s="9"/>
      <c r="F3243" s="9"/>
      <c r="G3243" s="9"/>
      <c r="H3243" s="9"/>
      <c r="I3243" s="9"/>
      <c r="J3243" s="9"/>
    </row>
    <row r="3244" ht="18" customHeight="1">
      <c r="A3244" s="9"/>
      <c r="B3244" s="9"/>
      <c r="C3244" s="9"/>
      <c r="D3244" s="9"/>
      <c r="E3244" s="9"/>
      <c r="F3244" s="9"/>
      <c r="G3244" s="9"/>
      <c r="H3244" s="9"/>
      <c r="I3244" s="9"/>
      <c r="J3244" s="9"/>
    </row>
    <row r="3245" ht="26" customHeight="1">
      <c r="A3245" t="inlineStr" s="2">
        <is>
          <t>2027年4月-5月｜第五周（4月29日 - 5月5日）</t>
        </is>
      </c>
      <c r="B3245" s="2"/>
      <c r="C3245" s="2"/>
      <c r="D3245" s="2"/>
      <c r="E3245" s="2"/>
      <c r="F3245" s="2"/>
      <c r="G3245" s="2"/>
      <c r="H3245" s="2"/>
      <c r="I3245" s="2"/>
      <c r="J3245" s="2"/>
    </row>
    <row r="3246" ht="22" customHeight="1">
      <c r="A3246" t="inlineStr" s="1">
        <is>
          <t>日期</t>
        </is>
      </c>
      <c r="B3246" t="inlineStr" s="1">
        <is>
          <t>星期</t>
        </is>
      </c>
      <c r="C3246" t="inlineStr" s="1">
        <is>
          <t>分类</t>
        </is>
      </c>
      <c r="D3246" t="inlineStr" s="1">
        <is>
          <t>事项</t>
        </is>
      </c>
      <c r="E3246" t="inlineStr" s="1">
        <is>
          <t>详情</t>
        </is>
      </c>
      <c r="F3246" t="inlineStr" s="1">
        <is>
          <t>支出金额</t>
        </is>
      </c>
      <c r="G3246" t="inlineStr" s="1">
        <is>
          <t>收入金额</t>
        </is>
      </c>
      <c r="H3246" t="inlineStr" s="1">
        <is>
          <t>当笔净额</t>
        </is>
      </c>
      <c r="I3246" t="inlineStr" s="1">
        <is>
          <t>支付方式</t>
        </is>
      </c>
      <c r="J3246" t="inlineStr" s="1">
        <is>
          <t>备注</t>
        </is>
      </c>
    </row>
    <row r="3247" ht="21" customHeight="1">
      <c r="A3247" s="3">
        <v>46506</v>
      </c>
      <c r="B3247" t="inlineStr" s="4">
        <is>
          <t>星期四</t>
        </is>
      </c>
      <c r="C3247" t="inlineStr" s="4">
        <is>
          <t>餐饮</t>
        </is>
      </c>
      <c r="D3247" t="inlineStr" s="4">
        <is>
          <t>早餐</t>
        </is>
      </c>
      <c r="E3247" s="5"/>
      <c r="F3247" s="6"/>
      <c r="G3247" s="6"/>
      <c r="H3247" s="6">
        <f>IF(AND(F3247="",G3247=""),"",G3247-F3247)</f>
      </c>
      <c r="I3247" s="4"/>
      <c r="J3247" s="5"/>
    </row>
    <row r="3248" ht="21" customHeight="1">
      <c r="A3248" s="3">
        <v>46506</v>
      </c>
      <c r="B3248" t="inlineStr" s="4">
        <is>
          <t>星期四</t>
        </is>
      </c>
      <c r="C3248" t="inlineStr" s="4">
        <is>
          <t>餐饮</t>
        </is>
      </c>
      <c r="D3248" t="inlineStr" s="4">
        <is>
          <t>中餐</t>
        </is>
      </c>
      <c r="E3248" s="5"/>
      <c r="F3248" s="6"/>
      <c r="G3248" s="6"/>
      <c r="H3248" s="6">
        <f>IF(AND(F3248="",G3248=""),"",G3248-F3248)</f>
      </c>
      <c r="I3248" s="4"/>
      <c r="J3248" s="5"/>
    </row>
    <row r="3249" ht="21" customHeight="1">
      <c r="A3249" s="3">
        <v>46506</v>
      </c>
      <c r="B3249" t="inlineStr" s="4">
        <is>
          <t>星期四</t>
        </is>
      </c>
      <c r="C3249" t="inlineStr" s="4">
        <is>
          <t>餐饮</t>
        </is>
      </c>
      <c r="D3249" t="inlineStr" s="4">
        <is>
          <t>晚餐</t>
        </is>
      </c>
      <c r="E3249" s="5"/>
      <c r="F3249" s="6"/>
      <c r="G3249" s="6"/>
      <c r="H3249" s="6">
        <f>IF(AND(F3249="",G3249=""),"",G3249-F3249)</f>
      </c>
      <c r="I3249" s="4"/>
      <c r="J3249" s="5"/>
    </row>
    <row r="3250" ht="21" customHeight="1">
      <c r="A3250" s="3">
        <v>46506</v>
      </c>
      <c r="B3250" t="inlineStr" s="4">
        <is>
          <t>星期四</t>
        </is>
      </c>
      <c r="C3250" t="inlineStr" s="4">
        <is>
          <t>奶茶/咖啡</t>
        </is>
      </c>
      <c r="D3250" t="inlineStr" s="4">
        <is>
          <t>奶茶/咖啡</t>
        </is>
      </c>
      <c r="E3250" s="5"/>
      <c r="F3250" s="6"/>
      <c r="G3250" s="6"/>
      <c r="H3250" s="6">
        <f>IF(AND(F3250="",G3250=""),"",G3250-F3250)</f>
      </c>
      <c r="I3250" s="4"/>
      <c r="J3250" s="5"/>
    </row>
    <row r="3251" ht="21" customHeight="1">
      <c r="A3251" s="3">
        <v>46506</v>
      </c>
      <c r="B3251" t="inlineStr" s="4">
        <is>
          <t>星期四</t>
        </is>
      </c>
      <c r="C3251" t="inlineStr" s="4">
        <is>
          <t>其他</t>
        </is>
      </c>
      <c r="D3251" t="inlineStr" s="4">
        <is>
          <t>其他</t>
        </is>
      </c>
      <c r="E3251" s="5"/>
      <c r="F3251" s="6"/>
      <c r="G3251" s="6"/>
      <c r="H3251" s="6">
        <f>IF(AND(F3251="",G3251=""),"",G3251-F3251)</f>
      </c>
      <c r="I3251" s="4"/>
      <c r="J3251" s="5"/>
    </row>
    <row r="3252" ht="21" customHeight="1">
      <c r="A3252" s="3">
        <v>46506</v>
      </c>
      <c r="B3252" t="inlineStr" s="4">
        <is>
          <t>星期四</t>
        </is>
      </c>
      <c r="C3252" t="inlineStr" s="4">
        <is>
          <t>其他</t>
        </is>
      </c>
      <c r="D3252" t="inlineStr" s="4">
        <is>
          <t>其他</t>
        </is>
      </c>
      <c r="E3252" s="5"/>
      <c r="F3252" s="6"/>
      <c r="G3252" s="6"/>
      <c r="H3252" s="6">
        <f>IF(AND(F3252="",G3252=""),"",G3252-F3252)</f>
      </c>
      <c r="I3252" s="4"/>
      <c r="J3252" s="5"/>
    </row>
    <row r="3253" ht="21" customHeight="1">
      <c r="A3253" s="3">
        <v>46507</v>
      </c>
      <c r="B3253" t="inlineStr" s="4">
        <is>
          <t>星期五</t>
        </is>
      </c>
      <c r="C3253" t="inlineStr" s="4">
        <is>
          <t>餐饮</t>
        </is>
      </c>
      <c r="D3253" t="inlineStr" s="4">
        <is>
          <t>早餐</t>
        </is>
      </c>
      <c r="E3253" s="5"/>
      <c r="F3253" s="6"/>
      <c r="G3253" s="6"/>
      <c r="H3253" s="6">
        <f>IF(AND(F3253="",G3253=""),"",G3253-F3253)</f>
      </c>
      <c r="I3253" s="4"/>
      <c r="J3253" s="5"/>
    </row>
    <row r="3254" ht="21" customHeight="1">
      <c r="A3254" s="3">
        <v>46507</v>
      </c>
      <c r="B3254" t="inlineStr" s="4">
        <is>
          <t>星期五</t>
        </is>
      </c>
      <c r="C3254" t="inlineStr" s="4">
        <is>
          <t>餐饮</t>
        </is>
      </c>
      <c r="D3254" t="inlineStr" s="4">
        <is>
          <t>中餐</t>
        </is>
      </c>
      <c r="E3254" s="5"/>
      <c r="F3254" s="6"/>
      <c r="G3254" s="6"/>
      <c r="H3254" s="6">
        <f>IF(AND(F3254="",G3254=""),"",G3254-F3254)</f>
      </c>
      <c r="I3254" s="4"/>
      <c r="J3254" s="5"/>
    </row>
    <row r="3255" ht="21" customHeight="1">
      <c r="A3255" s="3">
        <v>46507</v>
      </c>
      <c r="B3255" t="inlineStr" s="4">
        <is>
          <t>星期五</t>
        </is>
      </c>
      <c r="C3255" t="inlineStr" s="4">
        <is>
          <t>餐饮</t>
        </is>
      </c>
      <c r="D3255" t="inlineStr" s="4">
        <is>
          <t>晚餐</t>
        </is>
      </c>
      <c r="E3255" s="5"/>
      <c r="F3255" s="6"/>
      <c r="G3255" s="6"/>
      <c r="H3255" s="6">
        <f>IF(AND(F3255="",G3255=""),"",G3255-F3255)</f>
      </c>
      <c r="I3255" s="4"/>
      <c r="J3255" s="5"/>
    </row>
    <row r="3256" ht="21" customHeight="1">
      <c r="A3256" s="3">
        <v>46507</v>
      </c>
      <c r="B3256" t="inlineStr" s="4">
        <is>
          <t>星期五</t>
        </is>
      </c>
      <c r="C3256" t="inlineStr" s="4">
        <is>
          <t>奶茶/咖啡</t>
        </is>
      </c>
      <c r="D3256" t="inlineStr" s="4">
        <is>
          <t>奶茶/咖啡</t>
        </is>
      </c>
      <c r="E3256" s="5"/>
      <c r="F3256" s="6"/>
      <c r="G3256" s="6"/>
      <c r="H3256" s="6">
        <f>IF(AND(F3256="",G3256=""),"",G3256-F3256)</f>
      </c>
      <c r="I3256" s="4"/>
      <c r="J3256" s="5"/>
    </row>
    <row r="3257" ht="21" customHeight="1">
      <c r="A3257" s="3">
        <v>46507</v>
      </c>
      <c r="B3257" t="inlineStr" s="4">
        <is>
          <t>星期五</t>
        </is>
      </c>
      <c r="C3257" t="inlineStr" s="4">
        <is>
          <t>其他</t>
        </is>
      </c>
      <c r="D3257" t="inlineStr" s="4">
        <is>
          <t>其他</t>
        </is>
      </c>
      <c r="E3257" s="5"/>
      <c r="F3257" s="6"/>
      <c r="G3257" s="6"/>
      <c r="H3257" s="6">
        <f>IF(AND(F3257="",G3257=""),"",G3257-F3257)</f>
      </c>
      <c r="I3257" s="4"/>
      <c r="J3257" s="5"/>
    </row>
    <row r="3258" ht="21" customHeight="1">
      <c r="A3258" s="3">
        <v>46507</v>
      </c>
      <c r="B3258" t="inlineStr" s="4">
        <is>
          <t>星期五</t>
        </is>
      </c>
      <c r="C3258" t="inlineStr" s="4">
        <is>
          <t>其他</t>
        </is>
      </c>
      <c r="D3258" t="inlineStr" s="4">
        <is>
          <t>其他</t>
        </is>
      </c>
      <c r="E3258" s="5"/>
      <c r="F3258" s="6"/>
      <c r="G3258" s="6"/>
      <c r="H3258" s="6">
        <f>IF(AND(F3258="",G3258=""),"",G3258-F3258)</f>
      </c>
      <c r="I3258" s="4"/>
      <c r="J3258" s="5"/>
    </row>
    <row r="3259" ht="21" customHeight="1">
      <c r="A3259" s="3">
        <v>46508</v>
      </c>
      <c r="B3259" t="inlineStr" s="4">
        <is>
          <t>星期六</t>
        </is>
      </c>
      <c r="C3259" t="inlineStr" s="4">
        <is>
          <t>餐饮</t>
        </is>
      </c>
      <c r="D3259" t="inlineStr" s="4">
        <is>
          <t>早餐</t>
        </is>
      </c>
      <c r="E3259" s="5"/>
      <c r="F3259" s="6"/>
      <c r="G3259" s="6"/>
      <c r="H3259" s="6">
        <f>IF(AND(F3259="",G3259=""),"",G3259-F3259)</f>
      </c>
      <c r="I3259" s="4"/>
      <c r="J3259" s="5"/>
    </row>
    <row r="3260" ht="21" customHeight="1">
      <c r="A3260" s="3">
        <v>46508</v>
      </c>
      <c r="B3260" t="inlineStr" s="4">
        <is>
          <t>星期六</t>
        </is>
      </c>
      <c r="C3260" t="inlineStr" s="4">
        <is>
          <t>餐饮</t>
        </is>
      </c>
      <c r="D3260" t="inlineStr" s="4">
        <is>
          <t>中餐</t>
        </is>
      </c>
      <c r="E3260" s="5"/>
      <c r="F3260" s="6"/>
      <c r="G3260" s="6"/>
      <c r="H3260" s="6">
        <f>IF(AND(F3260="",G3260=""),"",G3260-F3260)</f>
      </c>
      <c r="I3260" s="4"/>
      <c r="J3260" s="5"/>
    </row>
    <row r="3261" ht="21" customHeight="1">
      <c r="A3261" s="3">
        <v>46508</v>
      </c>
      <c r="B3261" t="inlineStr" s="4">
        <is>
          <t>星期六</t>
        </is>
      </c>
      <c r="C3261" t="inlineStr" s="4">
        <is>
          <t>餐饮</t>
        </is>
      </c>
      <c r="D3261" t="inlineStr" s="4">
        <is>
          <t>晚餐</t>
        </is>
      </c>
      <c r="E3261" s="5"/>
      <c r="F3261" s="6"/>
      <c r="G3261" s="6"/>
      <c r="H3261" s="6">
        <f>IF(AND(F3261="",G3261=""),"",G3261-F3261)</f>
      </c>
      <c r="I3261" s="4"/>
      <c r="J3261" s="5"/>
    </row>
    <row r="3262" ht="21" customHeight="1">
      <c r="A3262" s="3">
        <v>46508</v>
      </c>
      <c r="B3262" t="inlineStr" s="4">
        <is>
          <t>星期六</t>
        </is>
      </c>
      <c r="C3262" t="inlineStr" s="4">
        <is>
          <t>奶茶/咖啡</t>
        </is>
      </c>
      <c r="D3262" t="inlineStr" s="4">
        <is>
          <t>奶茶/咖啡</t>
        </is>
      </c>
      <c r="E3262" s="5"/>
      <c r="F3262" s="6"/>
      <c r="G3262" s="6"/>
      <c r="H3262" s="6">
        <f>IF(AND(F3262="",G3262=""),"",G3262-F3262)</f>
      </c>
      <c r="I3262" s="4"/>
      <c r="J3262" s="5"/>
    </row>
    <row r="3263" ht="21" customHeight="1">
      <c r="A3263" s="3">
        <v>46508</v>
      </c>
      <c r="B3263" t="inlineStr" s="4">
        <is>
          <t>星期六</t>
        </is>
      </c>
      <c r="C3263" t="inlineStr" s="4">
        <is>
          <t>其他</t>
        </is>
      </c>
      <c r="D3263" t="inlineStr" s="4">
        <is>
          <t>其他</t>
        </is>
      </c>
      <c r="E3263" s="5"/>
      <c r="F3263" s="6"/>
      <c r="G3263" s="6"/>
      <c r="H3263" s="6">
        <f>IF(AND(F3263="",G3263=""),"",G3263-F3263)</f>
      </c>
      <c r="I3263" s="4"/>
      <c r="J3263" s="5"/>
    </row>
    <row r="3264" ht="21" customHeight="1">
      <c r="A3264" s="3">
        <v>46508</v>
      </c>
      <c r="B3264" t="inlineStr" s="4">
        <is>
          <t>星期六</t>
        </is>
      </c>
      <c r="C3264" t="inlineStr" s="4">
        <is>
          <t>其他</t>
        </is>
      </c>
      <c r="D3264" t="inlineStr" s="4">
        <is>
          <t>其他</t>
        </is>
      </c>
      <c r="E3264" s="5"/>
      <c r="F3264" s="6"/>
      <c r="G3264" s="6"/>
      <c r="H3264" s="6">
        <f>IF(AND(F3264="",G3264=""),"",G3264-F3264)</f>
      </c>
      <c r="I3264" s="4"/>
      <c r="J3264" s="5"/>
    </row>
    <row r="3265" ht="21" customHeight="1">
      <c r="A3265" s="3">
        <v>46509</v>
      </c>
      <c r="B3265" t="inlineStr" s="4">
        <is>
          <t>星期日</t>
        </is>
      </c>
      <c r="C3265" t="inlineStr" s="4">
        <is>
          <t>餐饮</t>
        </is>
      </c>
      <c r="D3265" t="inlineStr" s="4">
        <is>
          <t>早餐</t>
        </is>
      </c>
      <c r="E3265" s="5"/>
      <c r="F3265" s="6"/>
      <c r="G3265" s="6"/>
      <c r="H3265" s="6">
        <f>IF(AND(F3265="",G3265=""),"",G3265-F3265)</f>
      </c>
      <c r="I3265" s="4"/>
      <c r="J3265" s="5"/>
    </row>
    <row r="3266" ht="21" customHeight="1">
      <c r="A3266" s="3">
        <v>46509</v>
      </c>
      <c r="B3266" t="inlineStr" s="4">
        <is>
          <t>星期日</t>
        </is>
      </c>
      <c r="C3266" t="inlineStr" s="4">
        <is>
          <t>餐饮</t>
        </is>
      </c>
      <c r="D3266" t="inlineStr" s="4">
        <is>
          <t>中餐</t>
        </is>
      </c>
      <c r="E3266" s="5"/>
      <c r="F3266" s="6"/>
      <c r="G3266" s="6"/>
      <c r="H3266" s="6">
        <f>IF(AND(F3266="",G3266=""),"",G3266-F3266)</f>
      </c>
      <c r="I3266" s="4"/>
      <c r="J3266" s="5"/>
    </row>
    <row r="3267" ht="21" customHeight="1">
      <c r="A3267" s="3">
        <v>46509</v>
      </c>
      <c r="B3267" t="inlineStr" s="4">
        <is>
          <t>星期日</t>
        </is>
      </c>
      <c r="C3267" t="inlineStr" s="4">
        <is>
          <t>餐饮</t>
        </is>
      </c>
      <c r="D3267" t="inlineStr" s="4">
        <is>
          <t>晚餐</t>
        </is>
      </c>
      <c r="E3267" s="5"/>
      <c r="F3267" s="6"/>
      <c r="G3267" s="6"/>
      <c r="H3267" s="6">
        <f>IF(AND(F3267="",G3267=""),"",G3267-F3267)</f>
      </c>
      <c r="I3267" s="4"/>
      <c r="J3267" s="5"/>
    </row>
    <row r="3268" ht="21" customHeight="1">
      <c r="A3268" s="3">
        <v>46509</v>
      </c>
      <c r="B3268" t="inlineStr" s="4">
        <is>
          <t>星期日</t>
        </is>
      </c>
      <c r="C3268" t="inlineStr" s="4">
        <is>
          <t>奶茶/咖啡</t>
        </is>
      </c>
      <c r="D3268" t="inlineStr" s="4">
        <is>
          <t>奶茶/咖啡</t>
        </is>
      </c>
      <c r="E3268" s="5"/>
      <c r="F3268" s="6"/>
      <c r="G3268" s="6"/>
      <c r="H3268" s="6">
        <f>IF(AND(F3268="",G3268=""),"",G3268-F3268)</f>
      </c>
      <c r="I3268" s="4"/>
      <c r="J3268" s="5"/>
    </row>
    <row r="3269" ht="21" customHeight="1">
      <c r="A3269" s="3">
        <v>46509</v>
      </c>
      <c r="B3269" t="inlineStr" s="4">
        <is>
          <t>星期日</t>
        </is>
      </c>
      <c r="C3269" t="inlineStr" s="4">
        <is>
          <t>其他</t>
        </is>
      </c>
      <c r="D3269" t="inlineStr" s="4">
        <is>
          <t>其他</t>
        </is>
      </c>
      <c r="E3269" s="5"/>
      <c r="F3269" s="6"/>
      <c r="G3269" s="6"/>
      <c r="H3269" s="6">
        <f>IF(AND(F3269="",G3269=""),"",G3269-F3269)</f>
      </c>
      <c r="I3269" s="4"/>
      <c r="J3269" s="5"/>
    </row>
    <row r="3270" ht="21" customHeight="1">
      <c r="A3270" s="3">
        <v>46509</v>
      </c>
      <c r="B3270" t="inlineStr" s="4">
        <is>
          <t>星期日</t>
        </is>
      </c>
      <c r="C3270" t="inlineStr" s="4">
        <is>
          <t>其他</t>
        </is>
      </c>
      <c r="D3270" t="inlineStr" s="4">
        <is>
          <t>其他</t>
        </is>
      </c>
      <c r="E3270" s="5"/>
      <c r="F3270" s="6"/>
      <c r="G3270" s="6"/>
      <c r="H3270" s="6">
        <f>IF(AND(F3270="",G3270=""),"",G3270-F3270)</f>
      </c>
      <c r="I3270" s="4"/>
      <c r="J3270" s="5"/>
    </row>
    <row r="3271" ht="21" customHeight="1">
      <c r="A3271" s="3">
        <v>46510</v>
      </c>
      <c r="B3271" t="inlineStr" s="4">
        <is>
          <t>星期一</t>
        </is>
      </c>
      <c r="C3271" t="inlineStr" s="4">
        <is>
          <t>餐饮</t>
        </is>
      </c>
      <c r="D3271" t="inlineStr" s="4">
        <is>
          <t>早餐</t>
        </is>
      </c>
      <c r="E3271" s="5"/>
      <c r="F3271" s="6"/>
      <c r="G3271" s="6"/>
      <c r="H3271" s="6">
        <f>IF(AND(F3271="",G3271=""),"",G3271-F3271)</f>
      </c>
      <c r="I3271" s="4"/>
      <c r="J3271" s="5"/>
    </row>
    <row r="3272" ht="21" customHeight="1">
      <c r="A3272" s="3">
        <v>46510</v>
      </c>
      <c r="B3272" t="inlineStr" s="4">
        <is>
          <t>星期一</t>
        </is>
      </c>
      <c r="C3272" t="inlineStr" s="4">
        <is>
          <t>餐饮</t>
        </is>
      </c>
      <c r="D3272" t="inlineStr" s="4">
        <is>
          <t>中餐</t>
        </is>
      </c>
      <c r="E3272" s="5"/>
      <c r="F3272" s="6"/>
      <c r="G3272" s="6"/>
      <c r="H3272" s="6">
        <f>IF(AND(F3272="",G3272=""),"",G3272-F3272)</f>
      </c>
      <c r="I3272" s="4"/>
      <c r="J3272" s="5"/>
    </row>
    <row r="3273" ht="21" customHeight="1">
      <c r="A3273" s="3">
        <v>46510</v>
      </c>
      <c r="B3273" t="inlineStr" s="4">
        <is>
          <t>星期一</t>
        </is>
      </c>
      <c r="C3273" t="inlineStr" s="4">
        <is>
          <t>餐饮</t>
        </is>
      </c>
      <c r="D3273" t="inlineStr" s="4">
        <is>
          <t>晚餐</t>
        </is>
      </c>
      <c r="E3273" s="5"/>
      <c r="F3273" s="6"/>
      <c r="G3273" s="6"/>
      <c r="H3273" s="6">
        <f>IF(AND(F3273="",G3273=""),"",G3273-F3273)</f>
      </c>
      <c r="I3273" s="4"/>
      <c r="J3273" s="5"/>
    </row>
    <row r="3274" ht="21" customHeight="1">
      <c r="A3274" s="3">
        <v>46510</v>
      </c>
      <c r="B3274" t="inlineStr" s="4">
        <is>
          <t>星期一</t>
        </is>
      </c>
      <c r="C3274" t="inlineStr" s="4">
        <is>
          <t>奶茶/咖啡</t>
        </is>
      </c>
      <c r="D3274" t="inlineStr" s="4">
        <is>
          <t>奶茶/咖啡</t>
        </is>
      </c>
      <c r="E3274" s="5"/>
      <c r="F3274" s="6"/>
      <c r="G3274" s="6"/>
      <c r="H3274" s="6">
        <f>IF(AND(F3274="",G3274=""),"",G3274-F3274)</f>
      </c>
      <c r="I3274" s="4"/>
      <c r="J3274" s="5"/>
    </row>
    <row r="3275" ht="21" customHeight="1">
      <c r="A3275" s="3">
        <v>46510</v>
      </c>
      <c r="B3275" t="inlineStr" s="4">
        <is>
          <t>星期一</t>
        </is>
      </c>
      <c r="C3275" t="inlineStr" s="4">
        <is>
          <t>其他</t>
        </is>
      </c>
      <c r="D3275" t="inlineStr" s="4">
        <is>
          <t>其他</t>
        </is>
      </c>
      <c r="E3275" s="5"/>
      <c r="F3275" s="6"/>
      <c r="G3275" s="6"/>
      <c r="H3275" s="6">
        <f>IF(AND(F3275="",G3275=""),"",G3275-F3275)</f>
      </c>
      <c r="I3275" s="4"/>
      <c r="J3275" s="5"/>
    </row>
    <row r="3276" ht="21" customHeight="1">
      <c r="A3276" s="3">
        <v>46510</v>
      </c>
      <c r="B3276" t="inlineStr" s="4">
        <is>
          <t>星期一</t>
        </is>
      </c>
      <c r="C3276" t="inlineStr" s="4">
        <is>
          <t>其他</t>
        </is>
      </c>
      <c r="D3276" t="inlineStr" s="4">
        <is>
          <t>其他</t>
        </is>
      </c>
      <c r="E3276" s="5"/>
      <c r="F3276" s="6"/>
      <c r="G3276" s="6"/>
      <c r="H3276" s="6">
        <f>IF(AND(F3276="",G3276=""),"",G3276-F3276)</f>
      </c>
      <c r="I3276" s="4"/>
      <c r="J3276" s="5"/>
    </row>
    <row r="3277" ht="21" customHeight="1">
      <c r="A3277" s="3">
        <v>46511</v>
      </c>
      <c r="B3277" t="inlineStr" s="4">
        <is>
          <t>星期二</t>
        </is>
      </c>
      <c r="C3277" t="inlineStr" s="4">
        <is>
          <t>餐饮</t>
        </is>
      </c>
      <c r="D3277" t="inlineStr" s="4">
        <is>
          <t>早餐</t>
        </is>
      </c>
      <c r="E3277" s="5"/>
      <c r="F3277" s="6"/>
      <c r="G3277" s="6"/>
      <c r="H3277" s="6">
        <f>IF(AND(F3277="",G3277=""),"",G3277-F3277)</f>
      </c>
      <c r="I3277" s="4"/>
      <c r="J3277" s="5"/>
    </row>
    <row r="3278" ht="21" customHeight="1">
      <c r="A3278" s="3">
        <v>46511</v>
      </c>
      <c r="B3278" t="inlineStr" s="4">
        <is>
          <t>星期二</t>
        </is>
      </c>
      <c r="C3278" t="inlineStr" s="4">
        <is>
          <t>餐饮</t>
        </is>
      </c>
      <c r="D3278" t="inlineStr" s="4">
        <is>
          <t>中餐</t>
        </is>
      </c>
      <c r="E3278" s="5"/>
      <c r="F3278" s="6"/>
      <c r="G3278" s="6"/>
      <c r="H3278" s="6">
        <f>IF(AND(F3278="",G3278=""),"",G3278-F3278)</f>
      </c>
      <c r="I3278" s="4"/>
      <c r="J3278" s="5"/>
    </row>
    <row r="3279" ht="21" customHeight="1">
      <c r="A3279" s="3">
        <v>46511</v>
      </c>
      <c r="B3279" t="inlineStr" s="4">
        <is>
          <t>星期二</t>
        </is>
      </c>
      <c r="C3279" t="inlineStr" s="4">
        <is>
          <t>餐饮</t>
        </is>
      </c>
      <c r="D3279" t="inlineStr" s="4">
        <is>
          <t>晚餐</t>
        </is>
      </c>
      <c r="E3279" s="5"/>
      <c r="F3279" s="6"/>
      <c r="G3279" s="6"/>
      <c r="H3279" s="6">
        <f>IF(AND(F3279="",G3279=""),"",G3279-F3279)</f>
      </c>
      <c r="I3279" s="4"/>
      <c r="J3279" s="5"/>
    </row>
    <row r="3280" ht="21" customHeight="1">
      <c r="A3280" s="3">
        <v>46511</v>
      </c>
      <c r="B3280" t="inlineStr" s="4">
        <is>
          <t>星期二</t>
        </is>
      </c>
      <c r="C3280" t="inlineStr" s="4">
        <is>
          <t>奶茶/咖啡</t>
        </is>
      </c>
      <c r="D3280" t="inlineStr" s="4">
        <is>
          <t>奶茶/咖啡</t>
        </is>
      </c>
      <c r="E3280" s="5"/>
      <c r="F3280" s="6"/>
      <c r="G3280" s="6"/>
      <c r="H3280" s="6">
        <f>IF(AND(F3280="",G3280=""),"",G3280-F3280)</f>
      </c>
      <c r="I3280" s="4"/>
      <c r="J3280" s="5"/>
    </row>
    <row r="3281" ht="21" customHeight="1">
      <c r="A3281" s="3">
        <v>46511</v>
      </c>
      <c r="B3281" t="inlineStr" s="4">
        <is>
          <t>星期二</t>
        </is>
      </c>
      <c r="C3281" t="inlineStr" s="4">
        <is>
          <t>其他</t>
        </is>
      </c>
      <c r="D3281" t="inlineStr" s="4">
        <is>
          <t>其他</t>
        </is>
      </c>
      <c r="E3281" s="5"/>
      <c r="F3281" s="6"/>
      <c r="G3281" s="6"/>
      <c r="H3281" s="6">
        <f>IF(AND(F3281="",G3281=""),"",G3281-F3281)</f>
      </c>
      <c r="I3281" s="4"/>
      <c r="J3281" s="5"/>
    </row>
    <row r="3282" ht="21" customHeight="1">
      <c r="A3282" s="3">
        <v>46511</v>
      </c>
      <c r="B3282" t="inlineStr" s="4">
        <is>
          <t>星期二</t>
        </is>
      </c>
      <c r="C3282" t="inlineStr" s="4">
        <is>
          <t>其他</t>
        </is>
      </c>
      <c r="D3282" t="inlineStr" s="4">
        <is>
          <t>其他</t>
        </is>
      </c>
      <c r="E3282" s="5"/>
      <c r="F3282" s="6"/>
      <c r="G3282" s="6"/>
      <c r="H3282" s="6">
        <f>IF(AND(F3282="",G3282=""),"",G3282-F3282)</f>
      </c>
      <c r="I3282" s="4"/>
      <c r="J3282" s="5"/>
    </row>
    <row r="3283" ht="21" customHeight="1">
      <c r="A3283" s="3">
        <v>46512</v>
      </c>
      <c r="B3283" t="inlineStr" s="4">
        <is>
          <t>星期三</t>
        </is>
      </c>
      <c r="C3283" t="inlineStr" s="4">
        <is>
          <t>餐饮</t>
        </is>
      </c>
      <c r="D3283" t="inlineStr" s="4">
        <is>
          <t>早餐</t>
        </is>
      </c>
      <c r="E3283" s="5"/>
      <c r="F3283" s="6"/>
      <c r="G3283" s="6"/>
      <c r="H3283" s="6">
        <f>IF(AND(F3283="",G3283=""),"",G3283-F3283)</f>
      </c>
      <c r="I3283" s="4"/>
      <c r="J3283" s="5"/>
    </row>
    <row r="3284" ht="21" customHeight="1">
      <c r="A3284" s="3">
        <v>46512</v>
      </c>
      <c r="B3284" t="inlineStr" s="4">
        <is>
          <t>星期三</t>
        </is>
      </c>
      <c r="C3284" t="inlineStr" s="4">
        <is>
          <t>餐饮</t>
        </is>
      </c>
      <c r="D3284" t="inlineStr" s="4">
        <is>
          <t>中餐</t>
        </is>
      </c>
      <c r="E3284" s="5"/>
      <c r="F3284" s="6"/>
      <c r="G3284" s="6"/>
      <c r="H3284" s="6">
        <f>IF(AND(F3284="",G3284=""),"",G3284-F3284)</f>
      </c>
      <c r="I3284" s="4"/>
      <c r="J3284" s="5"/>
    </row>
    <row r="3285" ht="21" customHeight="1">
      <c r="A3285" s="3">
        <v>46512</v>
      </c>
      <c r="B3285" t="inlineStr" s="4">
        <is>
          <t>星期三</t>
        </is>
      </c>
      <c r="C3285" t="inlineStr" s="4">
        <is>
          <t>餐饮</t>
        </is>
      </c>
      <c r="D3285" t="inlineStr" s="4">
        <is>
          <t>晚餐</t>
        </is>
      </c>
      <c r="E3285" s="5"/>
      <c r="F3285" s="6"/>
      <c r="G3285" s="6"/>
      <c r="H3285" s="6">
        <f>IF(AND(F3285="",G3285=""),"",G3285-F3285)</f>
      </c>
      <c r="I3285" s="4"/>
      <c r="J3285" s="5"/>
    </row>
    <row r="3286" ht="21" customHeight="1">
      <c r="A3286" s="3">
        <v>46512</v>
      </c>
      <c r="B3286" t="inlineStr" s="4">
        <is>
          <t>星期三</t>
        </is>
      </c>
      <c r="C3286" t="inlineStr" s="4">
        <is>
          <t>奶茶/咖啡</t>
        </is>
      </c>
      <c r="D3286" t="inlineStr" s="4">
        <is>
          <t>奶茶/咖啡</t>
        </is>
      </c>
      <c r="E3286" s="5"/>
      <c r="F3286" s="6"/>
      <c r="G3286" s="6"/>
      <c r="H3286" s="6">
        <f>IF(AND(F3286="",G3286=""),"",G3286-F3286)</f>
      </c>
      <c r="I3286" s="4"/>
      <c r="J3286" s="5"/>
    </row>
    <row r="3287" ht="21" customHeight="1">
      <c r="A3287" s="3">
        <v>46512</v>
      </c>
      <c r="B3287" t="inlineStr" s="4">
        <is>
          <t>星期三</t>
        </is>
      </c>
      <c r="C3287" t="inlineStr" s="4">
        <is>
          <t>其他</t>
        </is>
      </c>
      <c r="D3287" t="inlineStr" s="4">
        <is>
          <t>其他</t>
        </is>
      </c>
      <c r="E3287" s="5"/>
      <c r="F3287" s="6"/>
      <c r="G3287" s="6"/>
      <c r="H3287" s="6">
        <f>IF(AND(F3287="",G3287=""),"",G3287-F3287)</f>
      </c>
      <c r="I3287" s="4"/>
      <c r="J3287" s="5"/>
    </row>
    <row r="3288" ht="21" customHeight="1">
      <c r="A3288" s="3">
        <v>46512</v>
      </c>
      <c r="B3288" t="inlineStr" s="4">
        <is>
          <t>星期三</t>
        </is>
      </c>
      <c r="C3288" t="inlineStr" s="4">
        <is>
          <t>其他</t>
        </is>
      </c>
      <c r="D3288" t="inlineStr" s="4">
        <is>
          <t>其他</t>
        </is>
      </c>
      <c r="E3288" s="5"/>
      <c r="F3288" s="6"/>
      <c r="G3288" s="6"/>
      <c r="H3288" s="6">
        <f>IF(AND(F3288="",G3288=""),"",G3288-F3288)</f>
      </c>
      <c r="I3288" s="4"/>
      <c r="J3288" s="5"/>
    </row>
    <row r="3289" ht="23" customHeight="1">
      <c r="A3289" t="inlineStr" s="7">
        <is>
          <t>本周小计</t>
        </is>
      </c>
      <c r="B3289" s="7"/>
      <c r="C3289" s="7"/>
      <c r="D3289" s="7"/>
      <c r="E3289" s="7"/>
      <c r="F3289" s="8">
        <f>SUMIFS($F:$F,$A:$A,"&gt;="&amp;DATE(2027,4,29),$A:$A,"&lt;="&amp;DATE(2027,5,5))</f>
      </c>
      <c r="G3289" s="8">
        <f>SUMIFS($G:$G,$A:$A,"&gt;="&amp;DATE(2027,4,29),$A:$A,"&lt;="&amp;DATE(2027,5,5))</f>
      </c>
      <c r="H3289" s="8">
        <f>G3289-F3289</f>
      </c>
      <c r="I3289" s="7"/>
      <c r="J3289" s="7"/>
    </row>
    <row r="3290" ht="18" customHeight="1">
      <c r="A3290" s="9"/>
      <c r="B3290" s="9"/>
      <c r="C3290" s="9"/>
      <c r="D3290" s="9"/>
      <c r="E3290" s="9"/>
      <c r="F3290" s="9"/>
      <c r="G3290" s="9"/>
      <c r="H3290" s="9"/>
      <c r="I3290" s="9"/>
      <c r="J3290" s="9"/>
    </row>
    <row r="3291" ht="18" customHeight="1">
      <c r="A3291" s="9"/>
      <c r="B3291" s="9"/>
      <c r="C3291" s="9"/>
      <c r="D3291" s="9"/>
      <c r="E3291" s="9"/>
      <c r="F3291" s="9"/>
      <c r="G3291" s="9"/>
      <c r="H3291" s="9"/>
      <c r="I3291" s="9"/>
      <c r="J3291" s="9"/>
    </row>
    <row r="3292" ht="26" customHeight="1">
      <c r="A3292" t="inlineStr" s="2">
        <is>
          <t>2027年5月｜第一周（5月6日 - 5月12日）</t>
        </is>
      </c>
      <c r="B3292" s="2"/>
      <c r="C3292" s="2"/>
      <c r="D3292" s="2"/>
      <c r="E3292" s="2"/>
      <c r="F3292" s="2"/>
      <c r="G3292" s="2"/>
      <c r="H3292" s="2"/>
      <c r="I3292" s="2"/>
      <c r="J3292" s="2"/>
    </row>
    <row r="3293" ht="22" customHeight="1">
      <c r="A3293" t="inlineStr" s="1">
        <is>
          <t>日期</t>
        </is>
      </c>
      <c r="B3293" t="inlineStr" s="1">
        <is>
          <t>星期</t>
        </is>
      </c>
      <c r="C3293" t="inlineStr" s="1">
        <is>
          <t>分类</t>
        </is>
      </c>
      <c r="D3293" t="inlineStr" s="1">
        <is>
          <t>事项</t>
        </is>
      </c>
      <c r="E3293" t="inlineStr" s="1">
        <is>
          <t>详情</t>
        </is>
      </c>
      <c r="F3293" t="inlineStr" s="1">
        <is>
          <t>支出金额</t>
        </is>
      </c>
      <c r="G3293" t="inlineStr" s="1">
        <is>
          <t>收入金额</t>
        </is>
      </c>
      <c r="H3293" t="inlineStr" s="1">
        <is>
          <t>当笔净额</t>
        </is>
      </c>
      <c r="I3293" t="inlineStr" s="1">
        <is>
          <t>支付方式</t>
        </is>
      </c>
      <c r="J3293" t="inlineStr" s="1">
        <is>
          <t>备注</t>
        </is>
      </c>
    </row>
    <row r="3294" ht="21" customHeight="1">
      <c r="A3294" s="3">
        <v>46513</v>
      </c>
      <c r="B3294" t="inlineStr" s="4">
        <is>
          <t>星期四</t>
        </is>
      </c>
      <c r="C3294" t="inlineStr" s="4">
        <is>
          <t>餐饮</t>
        </is>
      </c>
      <c r="D3294" t="inlineStr" s="4">
        <is>
          <t>早餐</t>
        </is>
      </c>
      <c r="E3294" s="5"/>
      <c r="F3294" s="6"/>
      <c r="G3294" s="6"/>
      <c r="H3294" s="6">
        <f>IF(AND(F3294="",G3294=""),"",G3294-F3294)</f>
      </c>
      <c r="I3294" s="4"/>
      <c r="J3294" s="5"/>
    </row>
    <row r="3295" ht="21" customHeight="1">
      <c r="A3295" s="3">
        <v>46513</v>
      </c>
      <c r="B3295" t="inlineStr" s="4">
        <is>
          <t>星期四</t>
        </is>
      </c>
      <c r="C3295" t="inlineStr" s="4">
        <is>
          <t>餐饮</t>
        </is>
      </c>
      <c r="D3295" t="inlineStr" s="4">
        <is>
          <t>中餐</t>
        </is>
      </c>
      <c r="E3295" s="5"/>
      <c r="F3295" s="6"/>
      <c r="G3295" s="6"/>
      <c r="H3295" s="6">
        <f>IF(AND(F3295="",G3295=""),"",G3295-F3295)</f>
      </c>
      <c r="I3295" s="4"/>
      <c r="J3295" s="5"/>
    </row>
    <row r="3296" ht="21" customHeight="1">
      <c r="A3296" s="3">
        <v>46513</v>
      </c>
      <c r="B3296" t="inlineStr" s="4">
        <is>
          <t>星期四</t>
        </is>
      </c>
      <c r="C3296" t="inlineStr" s="4">
        <is>
          <t>餐饮</t>
        </is>
      </c>
      <c r="D3296" t="inlineStr" s="4">
        <is>
          <t>晚餐</t>
        </is>
      </c>
      <c r="E3296" s="5"/>
      <c r="F3296" s="6"/>
      <c r="G3296" s="6"/>
      <c r="H3296" s="6">
        <f>IF(AND(F3296="",G3296=""),"",G3296-F3296)</f>
      </c>
      <c r="I3296" s="4"/>
      <c r="J3296" s="5"/>
    </row>
    <row r="3297" ht="21" customHeight="1">
      <c r="A3297" s="3">
        <v>46513</v>
      </c>
      <c r="B3297" t="inlineStr" s="4">
        <is>
          <t>星期四</t>
        </is>
      </c>
      <c r="C3297" t="inlineStr" s="4">
        <is>
          <t>奶茶/咖啡</t>
        </is>
      </c>
      <c r="D3297" t="inlineStr" s="4">
        <is>
          <t>奶茶/咖啡</t>
        </is>
      </c>
      <c r="E3297" s="5"/>
      <c r="F3297" s="6"/>
      <c r="G3297" s="6"/>
      <c r="H3297" s="6">
        <f>IF(AND(F3297="",G3297=""),"",G3297-F3297)</f>
      </c>
      <c r="I3297" s="4"/>
      <c r="J3297" s="5"/>
    </row>
    <row r="3298" ht="21" customHeight="1">
      <c r="A3298" s="3">
        <v>46513</v>
      </c>
      <c r="B3298" t="inlineStr" s="4">
        <is>
          <t>星期四</t>
        </is>
      </c>
      <c r="C3298" t="inlineStr" s="4">
        <is>
          <t>其他</t>
        </is>
      </c>
      <c r="D3298" t="inlineStr" s="4">
        <is>
          <t>其他</t>
        </is>
      </c>
      <c r="E3298" s="5"/>
      <c r="F3298" s="6"/>
      <c r="G3298" s="6"/>
      <c r="H3298" s="6">
        <f>IF(AND(F3298="",G3298=""),"",G3298-F3298)</f>
      </c>
      <c r="I3298" s="4"/>
      <c r="J3298" s="5"/>
    </row>
    <row r="3299" ht="21" customHeight="1">
      <c r="A3299" s="3">
        <v>46513</v>
      </c>
      <c r="B3299" t="inlineStr" s="4">
        <is>
          <t>星期四</t>
        </is>
      </c>
      <c r="C3299" t="inlineStr" s="4">
        <is>
          <t>其他</t>
        </is>
      </c>
      <c r="D3299" t="inlineStr" s="4">
        <is>
          <t>其他</t>
        </is>
      </c>
      <c r="E3299" s="5"/>
      <c r="F3299" s="6"/>
      <c r="G3299" s="6"/>
      <c r="H3299" s="6">
        <f>IF(AND(F3299="",G3299=""),"",G3299-F3299)</f>
      </c>
      <c r="I3299" s="4"/>
      <c r="J3299" s="5"/>
    </row>
    <row r="3300" ht="21" customHeight="1">
      <c r="A3300" s="3">
        <v>46514</v>
      </c>
      <c r="B3300" t="inlineStr" s="4">
        <is>
          <t>星期五</t>
        </is>
      </c>
      <c r="C3300" t="inlineStr" s="4">
        <is>
          <t>餐饮</t>
        </is>
      </c>
      <c r="D3300" t="inlineStr" s="4">
        <is>
          <t>早餐</t>
        </is>
      </c>
      <c r="E3300" s="5"/>
      <c r="F3300" s="6"/>
      <c r="G3300" s="6"/>
      <c r="H3300" s="6">
        <f>IF(AND(F3300="",G3300=""),"",G3300-F3300)</f>
      </c>
      <c r="I3300" s="4"/>
      <c r="J3300" s="5"/>
    </row>
    <row r="3301" ht="21" customHeight="1">
      <c r="A3301" s="3">
        <v>46514</v>
      </c>
      <c r="B3301" t="inlineStr" s="4">
        <is>
          <t>星期五</t>
        </is>
      </c>
      <c r="C3301" t="inlineStr" s="4">
        <is>
          <t>餐饮</t>
        </is>
      </c>
      <c r="D3301" t="inlineStr" s="4">
        <is>
          <t>中餐</t>
        </is>
      </c>
      <c r="E3301" s="5"/>
      <c r="F3301" s="6"/>
      <c r="G3301" s="6"/>
      <c r="H3301" s="6">
        <f>IF(AND(F3301="",G3301=""),"",G3301-F3301)</f>
      </c>
      <c r="I3301" s="4"/>
      <c r="J3301" s="5"/>
    </row>
    <row r="3302" ht="21" customHeight="1">
      <c r="A3302" s="3">
        <v>46514</v>
      </c>
      <c r="B3302" t="inlineStr" s="4">
        <is>
          <t>星期五</t>
        </is>
      </c>
      <c r="C3302" t="inlineStr" s="4">
        <is>
          <t>餐饮</t>
        </is>
      </c>
      <c r="D3302" t="inlineStr" s="4">
        <is>
          <t>晚餐</t>
        </is>
      </c>
      <c r="E3302" s="5"/>
      <c r="F3302" s="6"/>
      <c r="G3302" s="6"/>
      <c r="H3302" s="6">
        <f>IF(AND(F3302="",G3302=""),"",G3302-F3302)</f>
      </c>
      <c r="I3302" s="4"/>
      <c r="J3302" s="5"/>
    </row>
    <row r="3303" ht="21" customHeight="1">
      <c r="A3303" s="3">
        <v>46514</v>
      </c>
      <c r="B3303" t="inlineStr" s="4">
        <is>
          <t>星期五</t>
        </is>
      </c>
      <c r="C3303" t="inlineStr" s="4">
        <is>
          <t>奶茶/咖啡</t>
        </is>
      </c>
      <c r="D3303" t="inlineStr" s="4">
        <is>
          <t>奶茶/咖啡</t>
        </is>
      </c>
      <c r="E3303" s="5"/>
      <c r="F3303" s="6"/>
      <c r="G3303" s="6"/>
      <c r="H3303" s="6">
        <f>IF(AND(F3303="",G3303=""),"",G3303-F3303)</f>
      </c>
      <c r="I3303" s="4"/>
      <c r="J3303" s="5"/>
    </row>
    <row r="3304" ht="21" customHeight="1">
      <c r="A3304" s="3">
        <v>46514</v>
      </c>
      <c r="B3304" t="inlineStr" s="4">
        <is>
          <t>星期五</t>
        </is>
      </c>
      <c r="C3304" t="inlineStr" s="4">
        <is>
          <t>其他</t>
        </is>
      </c>
      <c r="D3304" t="inlineStr" s="4">
        <is>
          <t>其他</t>
        </is>
      </c>
      <c r="E3304" s="5"/>
      <c r="F3304" s="6"/>
      <c r="G3304" s="6"/>
      <c r="H3304" s="6">
        <f>IF(AND(F3304="",G3304=""),"",G3304-F3304)</f>
      </c>
      <c r="I3304" s="4"/>
      <c r="J3304" s="5"/>
    </row>
    <row r="3305" ht="21" customHeight="1">
      <c r="A3305" s="3">
        <v>46514</v>
      </c>
      <c r="B3305" t="inlineStr" s="4">
        <is>
          <t>星期五</t>
        </is>
      </c>
      <c r="C3305" t="inlineStr" s="4">
        <is>
          <t>其他</t>
        </is>
      </c>
      <c r="D3305" t="inlineStr" s="4">
        <is>
          <t>其他</t>
        </is>
      </c>
      <c r="E3305" s="5"/>
      <c r="F3305" s="6"/>
      <c r="G3305" s="6"/>
      <c r="H3305" s="6">
        <f>IF(AND(F3305="",G3305=""),"",G3305-F3305)</f>
      </c>
      <c r="I3305" s="4"/>
      <c r="J3305" s="5"/>
    </row>
    <row r="3306" ht="21" customHeight="1">
      <c r="A3306" s="3">
        <v>46515</v>
      </c>
      <c r="B3306" t="inlineStr" s="4">
        <is>
          <t>星期六</t>
        </is>
      </c>
      <c r="C3306" t="inlineStr" s="4">
        <is>
          <t>餐饮</t>
        </is>
      </c>
      <c r="D3306" t="inlineStr" s="4">
        <is>
          <t>早餐</t>
        </is>
      </c>
      <c r="E3306" s="5"/>
      <c r="F3306" s="6"/>
      <c r="G3306" s="6"/>
      <c r="H3306" s="6">
        <f>IF(AND(F3306="",G3306=""),"",G3306-F3306)</f>
      </c>
      <c r="I3306" s="4"/>
      <c r="J3306" s="5"/>
    </row>
    <row r="3307" ht="21" customHeight="1">
      <c r="A3307" s="3">
        <v>46515</v>
      </c>
      <c r="B3307" t="inlineStr" s="4">
        <is>
          <t>星期六</t>
        </is>
      </c>
      <c r="C3307" t="inlineStr" s="4">
        <is>
          <t>餐饮</t>
        </is>
      </c>
      <c r="D3307" t="inlineStr" s="4">
        <is>
          <t>中餐</t>
        </is>
      </c>
      <c r="E3307" s="5"/>
      <c r="F3307" s="6"/>
      <c r="G3307" s="6"/>
      <c r="H3307" s="6">
        <f>IF(AND(F3307="",G3307=""),"",G3307-F3307)</f>
      </c>
      <c r="I3307" s="4"/>
      <c r="J3307" s="5"/>
    </row>
    <row r="3308" ht="21" customHeight="1">
      <c r="A3308" s="3">
        <v>46515</v>
      </c>
      <c r="B3308" t="inlineStr" s="4">
        <is>
          <t>星期六</t>
        </is>
      </c>
      <c r="C3308" t="inlineStr" s="4">
        <is>
          <t>餐饮</t>
        </is>
      </c>
      <c r="D3308" t="inlineStr" s="4">
        <is>
          <t>晚餐</t>
        </is>
      </c>
      <c r="E3308" s="5"/>
      <c r="F3308" s="6"/>
      <c r="G3308" s="6"/>
      <c r="H3308" s="6">
        <f>IF(AND(F3308="",G3308=""),"",G3308-F3308)</f>
      </c>
      <c r="I3308" s="4"/>
      <c r="J3308" s="5"/>
    </row>
    <row r="3309" ht="21" customHeight="1">
      <c r="A3309" s="3">
        <v>46515</v>
      </c>
      <c r="B3309" t="inlineStr" s="4">
        <is>
          <t>星期六</t>
        </is>
      </c>
      <c r="C3309" t="inlineStr" s="4">
        <is>
          <t>奶茶/咖啡</t>
        </is>
      </c>
      <c r="D3309" t="inlineStr" s="4">
        <is>
          <t>奶茶/咖啡</t>
        </is>
      </c>
      <c r="E3309" s="5"/>
      <c r="F3309" s="6"/>
      <c r="G3309" s="6"/>
      <c r="H3309" s="6">
        <f>IF(AND(F3309="",G3309=""),"",G3309-F3309)</f>
      </c>
      <c r="I3309" s="4"/>
      <c r="J3309" s="5"/>
    </row>
    <row r="3310" ht="21" customHeight="1">
      <c r="A3310" s="3">
        <v>46515</v>
      </c>
      <c r="B3310" t="inlineStr" s="4">
        <is>
          <t>星期六</t>
        </is>
      </c>
      <c r="C3310" t="inlineStr" s="4">
        <is>
          <t>其他</t>
        </is>
      </c>
      <c r="D3310" t="inlineStr" s="4">
        <is>
          <t>其他</t>
        </is>
      </c>
      <c r="E3310" s="5"/>
      <c r="F3310" s="6"/>
      <c r="G3310" s="6"/>
      <c r="H3310" s="6">
        <f>IF(AND(F3310="",G3310=""),"",G3310-F3310)</f>
      </c>
      <c r="I3310" s="4"/>
      <c r="J3310" s="5"/>
    </row>
    <row r="3311" ht="21" customHeight="1">
      <c r="A3311" s="3">
        <v>46515</v>
      </c>
      <c r="B3311" t="inlineStr" s="4">
        <is>
          <t>星期六</t>
        </is>
      </c>
      <c r="C3311" t="inlineStr" s="4">
        <is>
          <t>其他</t>
        </is>
      </c>
      <c r="D3311" t="inlineStr" s="4">
        <is>
          <t>其他</t>
        </is>
      </c>
      <c r="E3311" s="5"/>
      <c r="F3311" s="6"/>
      <c r="G3311" s="6"/>
      <c r="H3311" s="6">
        <f>IF(AND(F3311="",G3311=""),"",G3311-F3311)</f>
      </c>
      <c r="I3311" s="4"/>
      <c r="J3311" s="5"/>
    </row>
    <row r="3312" ht="21" customHeight="1">
      <c r="A3312" s="3">
        <v>46516</v>
      </c>
      <c r="B3312" t="inlineStr" s="4">
        <is>
          <t>星期日</t>
        </is>
      </c>
      <c r="C3312" t="inlineStr" s="4">
        <is>
          <t>餐饮</t>
        </is>
      </c>
      <c r="D3312" t="inlineStr" s="4">
        <is>
          <t>早餐</t>
        </is>
      </c>
      <c r="E3312" s="5"/>
      <c r="F3312" s="6"/>
      <c r="G3312" s="6"/>
      <c r="H3312" s="6">
        <f>IF(AND(F3312="",G3312=""),"",G3312-F3312)</f>
      </c>
      <c r="I3312" s="4"/>
      <c r="J3312" s="5"/>
    </row>
    <row r="3313" ht="21" customHeight="1">
      <c r="A3313" s="3">
        <v>46516</v>
      </c>
      <c r="B3313" t="inlineStr" s="4">
        <is>
          <t>星期日</t>
        </is>
      </c>
      <c r="C3313" t="inlineStr" s="4">
        <is>
          <t>餐饮</t>
        </is>
      </c>
      <c r="D3313" t="inlineStr" s="4">
        <is>
          <t>中餐</t>
        </is>
      </c>
      <c r="E3313" s="5"/>
      <c r="F3313" s="6"/>
      <c r="G3313" s="6"/>
      <c r="H3313" s="6">
        <f>IF(AND(F3313="",G3313=""),"",G3313-F3313)</f>
      </c>
      <c r="I3313" s="4"/>
      <c r="J3313" s="5"/>
    </row>
    <row r="3314" ht="21" customHeight="1">
      <c r="A3314" s="3">
        <v>46516</v>
      </c>
      <c r="B3314" t="inlineStr" s="4">
        <is>
          <t>星期日</t>
        </is>
      </c>
      <c r="C3314" t="inlineStr" s="4">
        <is>
          <t>餐饮</t>
        </is>
      </c>
      <c r="D3314" t="inlineStr" s="4">
        <is>
          <t>晚餐</t>
        </is>
      </c>
      <c r="E3314" s="5"/>
      <c r="F3314" s="6"/>
      <c r="G3314" s="6"/>
      <c r="H3314" s="6">
        <f>IF(AND(F3314="",G3314=""),"",G3314-F3314)</f>
      </c>
      <c r="I3314" s="4"/>
      <c r="J3314" s="5"/>
    </row>
    <row r="3315" ht="21" customHeight="1">
      <c r="A3315" s="3">
        <v>46516</v>
      </c>
      <c r="B3315" t="inlineStr" s="4">
        <is>
          <t>星期日</t>
        </is>
      </c>
      <c r="C3315" t="inlineStr" s="4">
        <is>
          <t>奶茶/咖啡</t>
        </is>
      </c>
      <c r="D3315" t="inlineStr" s="4">
        <is>
          <t>奶茶/咖啡</t>
        </is>
      </c>
      <c r="E3315" s="5"/>
      <c r="F3315" s="6"/>
      <c r="G3315" s="6"/>
      <c r="H3315" s="6">
        <f>IF(AND(F3315="",G3315=""),"",G3315-F3315)</f>
      </c>
      <c r="I3315" s="4"/>
      <c r="J3315" s="5"/>
    </row>
    <row r="3316" ht="21" customHeight="1">
      <c r="A3316" s="3">
        <v>46516</v>
      </c>
      <c r="B3316" t="inlineStr" s="4">
        <is>
          <t>星期日</t>
        </is>
      </c>
      <c r="C3316" t="inlineStr" s="4">
        <is>
          <t>其他</t>
        </is>
      </c>
      <c r="D3316" t="inlineStr" s="4">
        <is>
          <t>其他</t>
        </is>
      </c>
      <c r="E3316" s="5"/>
      <c r="F3316" s="6"/>
      <c r="G3316" s="6"/>
      <c r="H3316" s="6">
        <f>IF(AND(F3316="",G3316=""),"",G3316-F3316)</f>
      </c>
      <c r="I3316" s="4"/>
      <c r="J3316" s="5"/>
    </row>
    <row r="3317" ht="21" customHeight="1">
      <c r="A3317" s="3">
        <v>46516</v>
      </c>
      <c r="B3317" t="inlineStr" s="4">
        <is>
          <t>星期日</t>
        </is>
      </c>
      <c r="C3317" t="inlineStr" s="4">
        <is>
          <t>其他</t>
        </is>
      </c>
      <c r="D3317" t="inlineStr" s="4">
        <is>
          <t>其他</t>
        </is>
      </c>
      <c r="E3317" s="5"/>
      <c r="F3317" s="6"/>
      <c r="G3317" s="6"/>
      <c r="H3317" s="6">
        <f>IF(AND(F3317="",G3317=""),"",G3317-F3317)</f>
      </c>
      <c r="I3317" s="4"/>
      <c r="J3317" s="5"/>
    </row>
    <row r="3318" ht="21" customHeight="1">
      <c r="A3318" s="3">
        <v>46517</v>
      </c>
      <c r="B3318" t="inlineStr" s="4">
        <is>
          <t>星期一</t>
        </is>
      </c>
      <c r="C3318" t="inlineStr" s="4">
        <is>
          <t>餐饮</t>
        </is>
      </c>
      <c r="D3318" t="inlineStr" s="4">
        <is>
          <t>早餐</t>
        </is>
      </c>
      <c r="E3318" s="5"/>
      <c r="F3318" s="6"/>
      <c r="G3318" s="6"/>
      <c r="H3318" s="6">
        <f>IF(AND(F3318="",G3318=""),"",G3318-F3318)</f>
      </c>
      <c r="I3318" s="4"/>
      <c r="J3318" s="5"/>
    </row>
    <row r="3319" ht="21" customHeight="1">
      <c r="A3319" s="3">
        <v>46517</v>
      </c>
      <c r="B3319" t="inlineStr" s="4">
        <is>
          <t>星期一</t>
        </is>
      </c>
      <c r="C3319" t="inlineStr" s="4">
        <is>
          <t>餐饮</t>
        </is>
      </c>
      <c r="D3319" t="inlineStr" s="4">
        <is>
          <t>中餐</t>
        </is>
      </c>
      <c r="E3319" s="5"/>
      <c r="F3319" s="6"/>
      <c r="G3319" s="6"/>
      <c r="H3319" s="6">
        <f>IF(AND(F3319="",G3319=""),"",G3319-F3319)</f>
      </c>
      <c r="I3319" s="4"/>
      <c r="J3319" s="5"/>
    </row>
    <row r="3320" ht="21" customHeight="1">
      <c r="A3320" s="3">
        <v>46517</v>
      </c>
      <c r="B3320" t="inlineStr" s="4">
        <is>
          <t>星期一</t>
        </is>
      </c>
      <c r="C3320" t="inlineStr" s="4">
        <is>
          <t>餐饮</t>
        </is>
      </c>
      <c r="D3320" t="inlineStr" s="4">
        <is>
          <t>晚餐</t>
        </is>
      </c>
      <c r="E3320" s="5"/>
      <c r="F3320" s="6"/>
      <c r="G3320" s="6"/>
      <c r="H3320" s="6">
        <f>IF(AND(F3320="",G3320=""),"",G3320-F3320)</f>
      </c>
      <c r="I3320" s="4"/>
      <c r="J3320" s="5"/>
    </row>
    <row r="3321" ht="21" customHeight="1">
      <c r="A3321" s="3">
        <v>46517</v>
      </c>
      <c r="B3321" t="inlineStr" s="4">
        <is>
          <t>星期一</t>
        </is>
      </c>
      <c r="C3321" t="inlineStr" s="4">
        <is>
          <t>奶茶/咖啡</t>
        </is>
      </c>
      <c r="D3321" t="inlineStr" s="4">
        <is>
          <t>奶茶/咖啡</t>
        </is>
      </c>
      <c r="E3321" s="5"/>
      <c r="F3321" s="6"/>
      <c r="G3321" s="6"/>
      <c r="H3321" s="6">
        <f>IF(AND(F3321="",G3321=""),"",G3321-F3321)</f>
      </c>
      <c r="I3321" s="4"/>
      <c r="J3321" s="5"/>
    </row>
    <row r="3322" ht="21" customHeight="1">
      <c r="A3322" s="3">
        <v>46517</v>
      </c>
      <c r="B3322" t="inlineStr" s="4">
        <is>
          <t>星期一</t>
        </is>
      </c>
      <c r="C3322" t="inlineStr" s="4">
        <is>
          <t>其他</t>
        </is>
      </c>
      <c r="D3322" t="inlineStr" s="4">
        <is>
          <t>其他</t>
        </is>
      </c>
      <c r="E3322" s="5"/>
      <c r="F3322" s="6"/>
      <c r="G3322" s="6"/>
      <c r="H3322" s="6">
        <f>IF(AND(F3322="",G3322=""),"",G3322-F3322)</f>
      </c>
      <c r="I3322" s="4"/>
      <c r="J3322" s="5"/>
    </row>
    <row r="3323" ht="21" customHeight="1">
      <c r="A3323" s="3">
        <v>46517</v>
      </c>
      <c r="B3323" t="inlineStr" s="4">
        <is>
          <t>星期一</t>
        </is>
      </c>
      <c r="C3323" t="inlineStr" s="4">
        <is>
          <t>其他</t>
        </is>
      </c>
      <c r="D3323" t="inlineStr" s="4">
        <is>
          <t>其他</t>
        </is>
      </c>
      <c r="E3323" s="5"/>
      <c r="F3323" s="6"/>
      <c r="G3323" s="6"/>
      <c r="H3323" s="6">
        <f>IF(AND(F3323="",G3323=""),"",G3323-F3323)</f>
      </c>
      <c r="I3323" s="4"/>
      <c r="J3323" s="5"/>
    </row>
    <row r="3324" ht="21" customHeight="1">
      <c r="A3324" s="3">
        <v>46518</v>
      </c>
      <c r="B3324" t="inlineStr" s="4">
        <is>
          <t>星期二</t>
        </is>
      </c>
      <c r="C3324" t="inlineStr" s="4">
        <is>
          <t>餐饮</t>
        </is>
      </c>
      <c r="D3324" t="inlineStr" s="4">
        <is>
          <t>早餐</t>
        </is>
      </c>
      <c r="E3324" s="5"/>
      <c r="F3324" s="6"/>
      <c r="G3324" s="6"/>
      <c r="H3324" s="6">
        <f>IF(AND(F3324="",G3324=""),"",G3324-F3324)</f>
      </c>
      <c r="I3324" s="4"/>
      <c r="J3324" s="5"/>
    </row>
    <row r="3325" ht="21" customHeight="1">
      <c r="A3325" s="3">
        <v>46518</v>
      </c>
      <c r="B3325" t="inlineStr" s="4">
        <is>
          <t>星期二</t>
        </is>
      </c>
      <c r="C3325" t="inlineStr" s="4">
        <is>
          <t>餐饮</t>
        </is>
      </c>
      <c r="D3325" t="inlineStr" s="4">
        <is>
          <t>中餐</t>
        </is>
      </c>
      <c r="E3325" s="5"/>
      <c r="F3325" s="6"/>
      <c r="G3325" s="6"/>
      <c r="H3325" s="6">
        <f>IF(AND(F3325="",G3325=""),"",G3325-F3325)</f>
      </c>
      <c r="I3325" s="4"/>
      <c r="J3325" s="5"/>
    </row>
    <row r="3326" ht="21" customHeight="1">
      <c r="A3326" s="3">
        <v>46518</v>
      </c>
      <c r="B3326" t="inlineStr" s="4">
        <is>
          <t>星期二</t>
        </is>
      </c>
      <c r="C3326" t="inlineStr" s="4">
        <is>
          <t>餐饮</t>
        </is>
      </c>
      <c r="D3326" t="inlineStr" s="4">
        <is>
          <t>晚餐</t>
        </is>
      </c>
      <c r="E3326" s="5"/>
      <c r="F3326" s="6"/>
      <c r="G3326" s="6"/>
      <c r="H3326" s="6">
        <f>IF(AND(F3326="",G3326=""),"",G3326-F3326)</f>
      </c>
      <c r="I3326" s="4"/>
      <c r="J3326" s="5"/>
    </row>
    <row r="3327" ht="21" customHeight="1">
      <c r="A3327" s="3">
        <v>46518</v>
      </c>
      <c r="B3327" t="inlineStr" s="4">
        <is>
          <t>星期二</t>
        </is>
      </c>
      <c r="C3327" t="inlineStr" s="4">
        <is>
          <t>奶茶/咖啡</t>
        </is>
      </c>
      <c r="D3327" t="inlineStr" s="4">
        <is>
          <t>奶茶/咖啡</t>
        </is>
      </c>
      <c r="E3327" s="5"/>
      <c r="F3327" s="6"/>
      <c r="G3327" s="6"/>
      <c r="H3327" s="6">
        <f>IF(AND(F3327="",G3327=""),"",G3327-F3327)</f>
      </c>
      <c r="I3327" s="4"/>
      <c r="J3327" s="5"/>
    </row>
    <row r="3328" ht="21" customHeight="1">
      <c r="A3328" s="3">
        <v>46518</v>
      </c>
      <c r="B3328" t="inlineStr" s="4">
        <is>
          <t>星期二</t>
        </is>
      </c>
      <c r="C3328" t="inlineStr" s="4">
        <is>
          <t>其他</t>
        </is>
      </c>
      <c r="D3328" t="inlineStr" s="4">
        <is>
          <t>其他</t>
        </is>
      </c>
      <c r="E3328" s="5"/>
      <c r="F3328" s="6"/>
      <c r="G3328" s="6"/>
      <c r="H3328" s="6">
        <f>IF(AND(F3328="",G3328=""),"",G3328-F3328)</f>
      </c>
      <c r="I3328" s="4"/>
      <c r="J3328" s="5"/>
    </row>
    <row r="3329" ht="21" customHeight="1">
      <c r="A3329" s="3">
        <v>46518</v>
      </c>
      <c r="B3329" t="inlineStr" s="4">
        <is>
          <t>星期二</t>
        </is>
      </c>
      <c r="C3329" t="inlineStr" s="4">
        <is>
          <t>其他</t>
        </is>
      </c>
      <c r="D3329" t="inlineStr" s="4">
        <is>
          <t>其他</t>
        </is>
      </c>
      <c r="E3329" s="5"/>
      <c r="F3329" s="6"/>
      <c r="G3329" s="6"/>
      <c r="H3329" s="6">
        <f>IF(AND(F3329="",G3329=""),"",G3329-F3329)</f>
      </c>
      <c r="I3329" s="4"/>
      <c r="J3329" s="5"/>
    </row>
    <row r="3330" ht="21" customHeight="1">
      <c r="A3330" s="3">
        <v>46519</v>
      </c>
      <c r="B3330" t="inlineStr" s="4">
        <is>
          <t>星期三</t>
        </is>
      </c>
      <c r="C3330" t="inlineStr" s="4">
        <is>
          <t>餐饮</t>
        </is>
      </c>
      <c r="D3330" t="inlineStr" s="4">
        <is>
          <t>早餐</t>
        </is>
      </c>
      <c r="E3330" s="5"/>
      <c r="F3330" s="6"/>
      <c r="G3330" s="6"/>
      <c r="H3330" s="6">
        <f>IF(AND(F3330="",G3330=""),"",G3330-F3330)</f>
      </c>
      <c r="I3330" s="4"/>
      <c r="J3330" s="5"/>
    </row>
    <row r="3331" ht="21" customHeight="1">
      <c r="A3331" s="3">
        <v>46519</v>
      </c>
      <c r="B3331" t="inlineStr" s="4">
        <is>
          <t>星期三</t>
        </is>
      </c>
      <c r="C3331" t="inlineStr" s="4">
        <is>
          <t>餐饮</t>
        </is>
      </c>
      <c r="D3331" t="inlineStr" s="4">
        <is>
          <t>中餐</t>
        </is>
      </c>
      <c r="E3331" s="5"/>
      <c r="F3331" s="6"/>
      <c r="G3331" s="6"/>
      <c r="H3331" s="6">
        <f>IF(AND(F3331="",G3331=""),"",G3331-F3331)</f>
      </c>
      <c r="I3331" s="4"/>
      <c r="J3331" s="5"/>
    </row>
    <row r="3332" ht="21" customHeight="1">
      <c r="A3332" s="3">
        <v>46519</v>
      </c>
      <c r="B3332" t="inlineStr" s="4">
        <is>
          <t>星期三</t>
        </is>
      </c>
      <c r="C3332" t="inlineStr" s="4">
        <is>
          <t>餐饮</t>
        </is>
      </c>
      <c r="D3332" t="inlineStr" s="4">
        <is>
          <t>晚餐</t>
        </is>
      </c>
      <c r="E3332" s="5"/>
      <c r="F3332" s="6"/>
      <c r="G3332" s="6"/>
      <c r="H3332" s="6">
        <f>IF(AND(F3332="",G3332=""),"",G3332-F3332)</f>
      </c>
      <c r="I3332" s="4"/>
      <c r="J3332" s="5"/>
    </row>
    <row r="3333" ht="21" customHeight="1">
      <c r="A3333" s="3">
        <v>46519</v>
      </c>
      <c r="B3333" t="inlineStr" s="4">
        <is>
          <t>星期三</t>
        </is>
      </c>
      <c r="C3333" t="inlineStr" s="4">
        <is>
          <t>奶茶/咖啡</t>
        </is>
      </c>
      <c r="D3333" t="inlineStr" s="4">
        <is>
          <t>奶茶/咖啡</t>
        </is>
      </c>
      <c r="E3333" s="5"/>
      <c r="F3333" s="6"/>
      <c r="G3333" s="6"/>
      <c r="H3333" s="6">
        <f>IF(AND(F3333="",G3333=""),"",G3333-F3333)</f>
      </c>
      <c r="I3333" s="4"/>
      <c r="J3333" s="5"/>
    </row>
    <row r="3334" ht="21" customHeight="1">
      <c r="A3334" s="3">
        <v>46519</v>
      </c>
      <c r="B3334" t="inlineStr" s="4">
        <is>
          <t>星期三</t>
        </is>
      </c>
      <c r="C3334" t="inlineStr" s="4">
        <is>
          <t>其他</t>
        </is>
      </c>
      <c r="D3334" t="inlineStr" s="4">
        <is>
          <t>其他</t>
        </is>
      </c>
      <c r="E3334" s="5"/>
      <c r="F3334" s="6"/>
      <c r="G3334" s="6"/>
      <c r="H3334" s="6">
        <f>IF(AND(F3334="",G3334=""),"",G3334-F3334)</f>
      </c>
      <c r="I3334" s="4"/>
      <c r="J3334" s="5"/>
    </row>
    <row r="3335" ht="21" customHeight="1">
      <c r="A3335" s="3">
        <v>46519</v>
      </c>
      <c r="B3335" t="inlineStr" s="4">
        <is>
          <t>星期三</t>
        </is>
      </c>
      <c r="C3335" t="inlineStr" s="4">
        <is>
          <t>其他</t>
        </is>
      </c>
      <c r="D3335" t="inlineStr" s="4">
        <is>
          <t>其他</t>
        </is>
      </c>
      <c r="E3335" s="5"/>
      <c r="F3335" s="6"/>
      <c r="G3335" s="6"/>
      <c r="H3335" s="6">
        <f>IF(AND(F3335="",G3335=""),"",G3335-F3335)</f>
      </c>
      <c r="I3335" s="4"/>
      <c r="J3335" s="5"/>
    </row>
    <row r="3336" ht="23" customHeight="1">
      <c r="A3336" t="inlineStr" s="7">
        <is>
          <t>本周小计</t>
        </is>
      </c>
      <c r="B3336" s="7"/>
      <c r="C3336" s="7"/>
      <c r="D3336" s="7"/>
      <c r="E3336" s="7"/>
      <c r="F3336" s="8">
        <f>SUMIFS($F:$F,$A:$A,"&gt;="&amp;DATE(2027,5,6),$A:$A,"&lt;="&amp;DATE(2027,5,12))</f>
      </c>
      <c r="G3336" s="8">
        <f>SUMIFS($G:$G,$A:$A,"&gt;="&amp;DATE(2027,5,6),$A:$A,"&lt;="&amp;DATE(2027,5,12))</f>
      </c>
      <c r="H3336" s="8">
        <f>G3336-F3336</f>
      </c>
      <c r="I3336" s="7"/>
      <c r="J3336" s="7"/>
    </row>
    <row r="3337" ht="18" customHeight="1">
      <c r="A3337" s="9"/>
      <c r="B3337" s="9"/>
      <c r="C3337" s="9"/>
      <c r="D3337" s="9"/>
      <c r="E3337" s="9"/>
      <c r="F3337" s="9"/>
      <c r="G3337" s="9"/>
      <c r="H3337" s="9"/>
      <c r="I3337" s="9"/>
      <c r="J3337" s="9"/>
    </row>
    <row r="3338" ht="18" customHeight="1">
      <c r="A3338" s="9"/>
      <c r="B3338" s="9"/>
      <c r="C3338" s="9"/>
      <c r="D3338" s="9"/>
      <c r="E3338" s="9"/>
      <c r="F3338" s="9"/>
      <c r="G3338" s="9"/>
      <c r="H3338" s="9"/>
      <c r="I3338" s="9"/>
      <c r="J3338" s="9"/>
    </row>
    <row r="3339" ht="26" customHeight="1">
      <c r="A3339" t="inlineStr" s="2">
        <is>
          <t>2027年5月｜第二周（5月13日 - 5月19日）</t>
        </is>
      </c>
      <c r="B3339" s="2"/>
      <c r="C3339" s="2"/>
      <c r="D3339" s="2"/>
      <c r="E3339" s="2"/>
      <c r="F3339" s="2"/>
      <c r="G3339" s="2"/>
      <c r="H3339" s="2"/>
      <c r="I3339" s="2"/>
      <c r="J3339" s="2"/>
    </row>
    <row r="3340" ht="22" customHeight="1">
      <c r="A3340" t="inlineStr" s="1">
        <is>
          <t>日期</t>
        </is>
      </c>
      <c r="B3340" t="inlineStr" s="1">
        <is>
          <t>星期</t>
        </is>
      </c>
      <c r="C3340" t="inlineStr" s="1">
        <is>
          <t>分类</t>
        </is>
      </c>
      <c r="D3340" t="inlineStr" s="1">
        <is>
          <t>事项</t>
        </is>
      </c>
      <c r="E3340" t="inlineStr" s="1">
        <is>
          <t>详情</t>
        </is>
      </c>
      <c r="F3340" t="inlineStr" s="1">
        <is>
          <t>支出金额</t>
        </is>
      </c>
      <c r="G3340" t="inlineStr" s="1">
        <is>
          <t>收入金额</t>
        </is>
      </c>
      <c r="H3340" t="inlineStr" s="1">
        <is>
          <t>当笔净额</t>
        </is>
      </c>
      <c r="I3340" t="inlineStr" s="1">
        <is>
          <t>支付方式</t>
        </is>
      </c>
      <c r="J3340" t="inlineStr" s="1">
        <is>
          <t>备注</t>
        </is>
      </c>
    </row>
    <row r="3341" ht="21" customHeight="1">
      <c r="A3341" s="3">
        <v>46520</v>
      </c>
      <c r="B3341" t="inlineStr" s="4">
        <is>
          <t>星期四</t>
        </is>
      </c>
      <c r="C3341" t="inlineStr" s="4">
        <is>
          <t>餐饮</t>
        </is>
      </c>
      <c r="D3341" t="inlineStr" s="4">
        <is>
          <t>早餐</t>
        </is>
      </c>
      <c r="E3341" s="5"/>
      <c r="F3341" s="6"/>
      <c r="G3341" s="6"/>
      <c r="H3341" s="6">
        <f>IF(AND(F3341="",G3341=""),"",G3341-F3341)</f>
      </c>
      <c r="I3341" s="4"/>
      <c r="J3341" s="5"/>
    </row>
    <row r="3342" ht="21" customHeight="1">
      <c r="A3342" s="3">
        <v>46520</v>
      </c>
      <c r="B3342" t="inlineStr" s="4">
        <is>
          <t>星期四</t>
        </is>
      </c>
      <c r="C3342" t="inlineStr" s="4">
        <is>
          <t>餐饮</t>
        </is>
      </c>
      <c r="D3342" t="inlineStr" s="4">
        <is>
          <t>中餐</t>
        </is>
      </c>
      <c r="E3342" s="5"/>
      <c r="F3342" s="6"/>
      <c r="G3342" s="6"/>
      <c r="H3342" s="6">
        <f>IF(AND(F3342="",G3342=""),"",G3342-F3342)</f>
      </c>
      <c r="I3342" s="4"/>
      <c r="J3342" s="5"/>
    </row>
    <row r="3343" ht="21" customHeight="1">
      <c r="A3343" s="3">
        <v>46520</v>
      </c>
      <c r="B3343" t="inlineStr" s="4">
        <is>
          <t>星期四</t>
        </is>
      </c>
      <c r="C3343" t="inlineStr" s="4">
        <is>
          <t>餐饮</t>
        </is>
      </c>
      <c r="D3343" t="inlineStr" s="4">
        <is>
          <t>晚餐</t>
        </is>
      </c>
      <c r="E3343" s="5"/>
      <c r="F3343" s="6"/>
      <c r="G3343" s="6"/>
      <c r="H3343" s="6">
        <f>IF(AND(F3343="",G3343=""),"",G3343-F3343)</f>
      </c>
      <c r="I3343" s="4"/>
      <c r="J3343" s="5"/>
    </row>
    <row r="3344" ht="21" customHeight="1">
      <c r="A3344" s="3">
        <v>46520</v>
      </c>
      <c r="B3344" t="inlineStr" s="4">
        <is>
          <t>星期四</t>
        </is>
      </c>
      <c r="C3344" t="inlineStr" s="4">
        <is>
          <t>奶茶/咖啡</t>
        </is>
      </c>
      <c r="D3344" t="inlineStr" s="4">
        <is>
          <t>奶茶/咖啡</t>
        </is>
      </c>
      <c r="E3344" s="5"/>
      <c r="F3344" s="6"/>
      <c r="G3344" s="6"/>
      <c r="H3344" s="6">
        <f>IF(AND(F3344="",G3344=""),"",G3344-F3344)</f>
      </c>
      <c r="I3344" s="4"/>
      <c r="J3344" s="5"/>
    </row>
    <row r="3345" ht="21" customHeight="1">
      <c r="A3345" s="3">
        <v>46520</v>
      </c>
      <c r="B3345" t="inlineStr" s="4">
        <is>
          <t>星期四</t>
        </is>
      </c>
      <c r="C3345" t="inlineStr" s="4">
        <is>
          <t>其他</t>
        </is>
      </c>
      <c r="D3345" t="inlineStr" s="4">
        <is>
          <t>其他</t>
        </is>
      </c>
      <c r="E3345" s="5"/>
      <c r="F3345" s="6"/>
      <c r="G3345" s="6"/>
      <c r="H3345" s="6">
        <f>IF(AND(F3345="",G3345=""),"",G3345-F3345)</f>
      </c>
      <c r="I3345" s="4"/>
      <c r="J3345" s="5"/>
    </row>
    <row r="3346" ht="21" customHeight="1">
      <c r="A3346" s="3">
        <v>46520</v>
      </c>
      <c r="B3346" t="inlineStr" s="4">
        <is>
          <t>星期四</t>
        </is>
      </c>
      <c r="C3346" t="inlineStr" s="4">
        <is>
          <t>其他</t>
        </is>
      </c>
      <c r="D3346" t="inlineStr" s="4">
        <is>
          <t>其他</t>
        </is>
      </c>
      <c r="E3346" s="5"/>
      <c r="F3346" s="6"/>
      <c r="G3346" s="6"/>
      <c r="H3346" s="6">
        <f>IF(AND(F3346="",G3346=""),"",G3346-F3346)</f>
      </c>
      <c r="I3346" s="4"/>
      <c r="J3346" s="5"/>
    </row>
    <row r="3347" ht="21" customHeight="1">
      <c r="A3347" s="3">
        <v>46521</v>
      </c>
      <c r="B3347" t="inlineStr" s="4">
        <is>
          <t>星期五</t>
        </is>
      </c>
      <c r="C3347" t="inlineStr" s="4">
        <is>
          <t>餐饮</t>
        </is>
      </c>
      <c r="D3347" t="inlineStr" s="4">
        <is>
          <t>早餐</t>
        </is>
      </c>
      <c r="E3347" s="5"/>
      <c r="F3347" s="6"/>
      <c r="G3347" s="6"/>
      <c r="H3347" s="6">
        <f>IF(AND(F3347="",G3347=""),"",G3347-F3347)</f>
      </c>
      <c r="I3347" s="4"/>
      <c r="J3347" s="5"/>
    </row>
    <row r="3348" ht="21" customHeight="1">
      <c r="A3348" s="3">
        <v>46521</v>
      </c>
      <c r="B3348" t="inlineStr" s="4">
        <is>
          <t>星期五</t>
        </is>
      </c>
      <c r="C3348" t="inlineStr" s="4">
        <is>
          <t>餐饮</t>
        </is>
      </c>
      <c r="D3348" t="inlineStr" s="4">
        <is>
          <t>中餐</t>
        </is>
      </c>
      <c r="E3348" s="5"/>
      <c r="F3348" s="6"/>
      <c r="G3348" s="6"/>
      <c r="H3348" s="6">
        <f>IF(AND(F3348="",G3348=""),"",G3348-F3348)</f>
      </c>
      <c r="I3348" s="4"/>
      <c r="J3348" s="5"/>
    </row>
    <row r="3349" ht="21" customHeight="1">
      <c r="A3349" s="3">
        <v>46521</v>
      </c>
      <c r="B3349" t="inlineStr" s="4">
        <is>
          <t>星期五</t>
        </is>
      </c>
      <c r="C3349" t="inlineStr" s="4">
        <is>
          <t>餐饮</t>
        </is>
      </c>
      <c r="D3349" t="inlineStr" s="4">
        <is>
          <t>晚餐</t>
        </is>
      </c>
      <c r="E3349" s="5"/>
      <c r="F3349" s="6"/>
      <c r="G3349" s="6"/>
      <c r="H3349" s="6">
        <f>IF(AND(F3349="",G3349=""),"",G3349-F3349)</f>
      </c>
      <c r="I3349" s="4"/>
      <c r="J3349" s="5"/>
    </row>
    <row r="3350" ht="21" customHeight="1">
      <c r="A3350" s="3">
        <v>46521</v>
      </c>
      <c r="B3350" t="inlineStr" s="4">
        <is>
          <t>星期五</t>
        </is>
      </c>
      <c r="C3350" t="inlineStr" s="4">
        <is>
          <t>奶茶/咖啡</t>
        </is>
      </c>
      <c r="D3350" t="inlineStr" s="4">
        <is>
          <t>奶茶/咖啡</t>
        </is>
      </c>
      <c r="E3350" s="5"/>
      <c r="F3350" s="6"/>
      <c r="G3350" s="6"/>
      <c r="H3350" s="6">
        <f>IF(AND(F3350="",G3350=""),"",G3350-F3350)</f>
      </c>
      <c r="I3350" s="4"/>
      <c r="J3350" s="5"/>
    </row>
    <row r="3351" ht="21" customHeight="1">
      <c r="A3351" s="3">
        <v>46521</v>
      </c>
      <c r="B3351" t="inlineStr" s="4">
        <is>
          <t>星期五</t>
        </is>
      </c>
      <c r="C3351" t="inlineStr" s="4">
        <is>
          <t>其他</t>
        </is>
      </c>
      <c r="D3351" t="inlineStr" s="4">
        <is>
          <t>其他</t>
        </is>
      </c>
      <c r="E3351" s="5"/>
      <c r="F3351" s="6"/>
      <c r="G3351" s="6"/>
      <c r="H3351" s="6">
        <f>IF(AND(F3351="",G3351=""),"",G3351-F3351)</f>
      </c>
      <c r="I3351" s="4"/>
      <c r="J3351" s="5"/>
    </row>
    <row r="3352" ht="21" customHeight="1">
      <c r="A3352" s="3">
        <v>46521</v>
      </c>
      <c r="B3352" t="inlineStr" s="4">
        <is>
          <t>星期五</t>
        </is>
      </c>
      <c r="C3352" t="inlineStr" s="4">
        <is>
          <t>其他</t>
        </is>
      </c>
      <c r="D3352" t="inlineStr" s="4">
        <is>
          <t>其他</t>
        </is>
      </c>
      <c r="E3352" s="5"/>
      <c r="F3352" s="6"/>
      <c r="G3352" s="6"/>
      <c r="H3352" s="6">
        <f>IF(AND(F3352="",G3352=""),"",G3352-F3352)</f>
      </c>
      <c r="I3352" s="4"/>
      <c r="J3352" s="5"/>
    </row>
    <row r="3353" ht="21" customHeight="1">
      <c r="A3353" s="3">
        <v>46522</v>
      </c>
      <c r="B3353" t="inlineStr" s="4">
        <is>
          <t>星期六</t>
        </is>
      </c>
      <c r="C3353" t="inlineStr" s="4">
        <is>
          <t>餐饮</t>
        </is>
      </c>
      <c r="D3353" t="inlineStr" s="4">
        <is>
          <t>早餐</t>
        </is>
      </c>
      <c r="E3353" s="5"/>
      <c r="F3353" s="6"/>
      <c r="G3353" s="6"/>
      <c r="H3353" s="6">
        <f>IF(AND(F3353="",G3353=""),"",G3353-F3353)</f>
      </c>
      <c r="I3353" s="4"/>
      <c r="J3353" s="5"/>
    </row>
    <row r="3354" ht="21" customHeight="1">
      <c r="A3354" s="3">
        <v>46522</v>
      </c>
      <c r="B3354" t="inlineStr" s="4">
        <is>
          <t>星期六</t>
        </is>
      </c>
      <c r="C3354" t="inlineStr" s="4">
        <is>
          <t>餐饮</t>
        </is>
      </c>
      <c r="D3354" t="inlineStr" s="4">
        <is>
          <t>中餐</t>
        </is>
      </c>
      <c r="E3354" s="5"/>
      <c r="F3354" s="6"/>
      <c r="G3354" s="6"/>
      <c r="H3354" s="6">
        <f>IF(AND(F3354="",G3354=""),"",G3354-F3354)</f>
      </c>
      <c r="I3354" s="4"/>
      <c r="J3354" s="5"/>
    </row>
    <row r="3355" ht="21" customHeight="1">
      <c r="A3355" s="3">
        <v>46522</v>
      </c>
      <c r="B3355" t="inlineStr" s="4">
        <is>
          <t>星期六</t>
        </is>
      </c>
      <c r="C3355" t="inlineStr" s="4">
        <is>
          <t>餐饮</t>
        </is>
      </c>
      <c r="D3355" t="inlineStr" s="4">
        <is>
          <t>晚餐</t>
        </is>
      </c>
      <c r="E3355" s="5"/>
      <c r="F3355" s="6"/>
      <c r="G3355" s="6"/>
      <c r="H3355" s="6">
        <f>IF(AND(F3355="",G3355=""),"",G3355-F3355)</f>
      </c>
      <c r="I3355" s="4"/>
      <c r="J3355" s="5"/>
    </row>
    <row r="3356" ht="21" customHeight="1">
      <c r="A3356" s="3">
        <v>46522</v>
      </c>
      <c r="B3356" t="inlineStr" s="4">
        <is>
          <t>星期六</t>
        </is>
      </c>
      <c r="C3356" t="inlineStr" s="4">
        <is>
          <t>奶茶/咖啡</t>
        </is>
      </c>
      <c r="D3356" t="inlineStr" s="4">
        <is>
          <t>奶茶/咖啡</t>
        </is>
      </c>
      <c r="E3356" s="5"/>
      <c r="F3356" s="6"/>
      <c r="G3356" s="6"/>
      <c r="H3356" s="6">
        <f>IF(AND(F3356="",G3356=""),"",G3356-F3356)</f>
      </c>
      <c r="I3356" s="4"/>
      <c r="J3356" s="5"/>
    </row>
    <row r="3357" ht="21" customHeight="1">
      <c r="A3357" s="3">
        <v>46522</v>
      </c>
      <c r="B3357" t="inlineStr" s="4">
        <is>
          <t>星期六</t>
        </is>
      </c>
      <c r="C3357" t="inlineStr" s="4">
        <is>
          <t>其他</t>
        </is>
      </c>
      <c r="D3357" t="inlineStr" s="4">
        <is>
          <t>其他</t>
        </is>
      </c>
      <c r="E3357" s="5"/>
      <c r="F3357" s="6"/>
      <c r="G3357" s="6"/>
      <c r="H3357" s="6">
        <f>IF(AND(F3357="",G3357=""),"",G3357-F3357)</f>
      </c>
      <c r="I3357" s="4"/>
      <c r="J3357" s="5"/>
    </row>
    <row r="3358" ht="21" customHeight="1">
      <c r="A3358" s="3">
        <v>46522</v>
      </c>
      <c r="B3358" t="inlineStr" s="4">
        <is>
          <t>星期六</t>
        </is>
      </c>
      <c r="C3358" t="inlineStr" s="4">
        <is>
          <t>其他</t>
        </is>
      </c>
      <c r="D3358" t="inlineStr" s="4">
        <is>
          <t>其他</t>
        </is>
      </c>
      <c r="E3358" s="5"/>
      <c r="F3358" s="6"/>
      <c r="G3358" s="6"/>
      <c r="H3358" s="6">
        <f>IF(AND(F3358="",G3358=""),"",G3358-F3358)</f>
      </c>
      <c r="I3358" s="4"/>
      <c r="J3358" s="5"/>
    </row>
    <row r="3359" ht="21" customHeight="1">
      <c r="A3359" s="3">
        <v>46523</v>
      </c>
      <c r="B3359" t="inlineStr" s="4">
        <is>
          <t>星期日</t>
        </is>
      </c>
      <c r="C3359" t="inlineStr" s="4">
        <is>
          <t>餐饮</t>
        </is>
      </c>
      <c r="D3359" t="inlineStr" s="4">
        <is>
          <t>早餐</t>
        </is>
      </c>
      <c r="E3359" s="5"/>
      <c r="F3359" s="6"/>
      <c r="G3359" s="6"/>
      <c r="H3359" s="6">
        <f>IF(AND(F3359="",G3359=""),"",G3359-F3359)</f>
      </c>
      <c r="I3359" s="4"/>
      <c r="J3359" s="5"/>
    </row>
    <row r="3360" ht="21" customHeight="1">
      <c r="A3360" s="3">
        <v>46523</v>
      </c>
      <c r="B3360" t="inlineStr" s="4">
        <is>
          <t>星期日</t>
        </is>
      </c>
      <c r="C3360" t="inlineStr" s="4">
        <is>
          <t>餐饮</t>
        </is>
      </c>
      <c r="D3360" t="inlineStr" s="4">
        <is>
          <t>中餐</t>
        </is>
      </c>
      <c r="E3360" s="5"/>
      <c r="F3360" s="6"/>
      <c r="G3360" s="6"/>
      <c r="H3360" s="6">
        <f>IF(AND(F3360="",G3360=""),"",G3360-F3360)</f>
      </c>
      <c r="I3360" s="4"/>
      <c r="J3360" s="5"/>
    </row>
    <row r="3361" ht="21" customHeight="1">
      <c r="A3361" s="3">
        <v>46523</v>
      </c>
      <c r="B3361" t="inlineStr" s="4">
        <is>
          <t>星期日</t>
        </is>
      </c>
      <c r="C3361" t="inlineStr" s="4">
        <is>
          <t>餐饮</t>
        </is>
      </c>
      <c r="D3361" t="inlineStr" s="4">
        <is>
          <t>晚餐</t>
        </is>
      </c>
      <c r="E3361" s="5"/>
      <c r="F3361" s="6"/>
      <c r="G3361" s="6"/>
      <c r="H3361" s="6">
        <f>IF(AND(F3361="",G3361=""),"",G3361-F3361)</f>
      </c>
      <c r="I3361" s="4"/>
      <c r="J3361" s="5"/>
    </row>
    <row r="3362" ht="21" customHeight="1">
      <c r="A3362" s="3">
        <v>46523</v>
      </c>
      <c r="B3362" t="inlineStr" s="4">
        <is>
          <t>星期日</t>
        </is>
      </c>
      <c r="C3362" t="inlineStr" s="4">
        <is>
          <t>奶茶/咖啡</t>
        </is>
      </c>
      <c r="D3362" t="inlineStr" s="4">
        <is>
          <t>奶茶/咖啡</t>
        </is>
      </c>
      <c r="E3362" s="5"/>
      <c r="F3362" s="6"/>
      <c r="G3362" s="6"/>
      <c r="H3362" s="6">
        <f>IF(AND(F3362="",G3362=""),"",G3362-F3362)</f>
      </c>
      <c r="I3362" s="4"/>
      <c r="J3362" s="5"/>
    </row>
    <row r="3363" ht="21" customHeight="1">
      <c r="A3363" s="3">
        <v>46523</v>
      </c>
      <c r="B3363" t="inlineStr" s="4">
        <is>
          <t>星期日</t>
        </is>
      </c>
      <c r="C3363" t="inlineStr" s="4">
        <is>
          <t>其他</t>
        </is>
      </c>
      <c r="D3363" t="inlineStr" s="4">
        <is>
          <t>其他</t>
        </is>
      </c>
      <c r="E3363" s="5"/>
      <c r="F3363" s="6"/>
      <c r="G3363" s="6"/>
      <c r="H3363" s="6">
        <f>IF(AND(F3363="",G3363=""),"",G3363-F3363)</f>
      </c>
      <c r="I3363" s="4"/>
      <c r="J3363" s="5"/>
    </row>
    <row r="3364" ht="21" customHeight="1">
      <c r="A3364" s="3">
        <v>46523</v>
      </c>
      <c r="B3364" t="inlineStr" s="4">
        <is>
          <t>星期日</t>
        </is>
      </c>
      <c r="C3364" t="inlineStr" s="4">
        <is>
          <t>其他</t>
        </is>
      </c>
      <c r="D3364" t="inlineStr" s="4">
        <is>
          <t>其他</t>
        </is>
      </c>
      <c r="E3364" s="5"/>
      <c r="F3364" s="6"/>
      <c r="G3364" s="6"/>
      <c r="H3364" s="6">
        <f>IF(AND(F3364="",G3364=""),"",G3364-F3364)</f>
      </c>
      <c r="I3364" s="4"/>
      <c r="J3364" s="5"/>
    </row>
    <row r="3365" ht="21" customHeight="1">
      <c r="A3365" s="3">
        <v>46524</v>
      </c>
      <c r="B3365" t="inlineStr" s="4">
        <is>
          <t>星期一</t>
        </is>
      </c>
      <c r="C3365" t="inlineStr" s="4">
        <is>
          <t>餐饮</t>
        </is>
      </c>
      <c r="D3365" t="inlineStr" s="4">
        <is>
          <t>早餐</t>
        </is>
      </c>
      <c r="E3365" s="5"/>
      <c r="F3365" s="6"/>
      <c r="G3365" s="6"/>
      <c r="H3365" s="6">
        <f>IF(AND(F3365="",G3365=""),"",G3365-F3365)</f>
      </c>
      <c r="I3365" s="4"/>
      <c r="J3365" s="5"/>
    </row>
    <row r="3366" ht="21" customHeight="1">
      <c r="A3366" s="3">
        <v>46524</v>
      </c>
      <c r="B3366" t="inlineStr" s="4">
        <is>
          <t>星期一</t>
        </is>
      </c>
      <c r="C3366" t="inlineStr" s="4">
        <is>
          <t>餐饮</t>
        </is>
      </c>
      <c r="D3366" t="inlineStr" s="4">
        <is>
          <t>中餐</t>
        </is>
      </c>
      <c r="E3366" s="5"/>
      <c r="F3366" s="6"/>
      <c r="G3366" s="6"/>
      <c r="H3366" s="6">
        <f>IF(AND(F3366="",G3366=""),"",G3366-F3366)</f>
      </c>
      <c r="I3366" s="4"/>
      <c r="J3366" s="5"/>
    </row>
    <row r="3367" ht="21" customHeight="1">
      <c r="A3367" s="3">
        <v>46524</v>
      </c>
      <c r="B3367" t="inlineStr" s="4">
        <is>
          <t>星期一</t>
        </is>
      </c>
      <c r="C3367" t="inlineStr" s="4">
        <is>
          <t>餐饮</t>
        </is>
      </c>
      <c r="D3367" t="inlineStr" s="4">
        <is>
          <t>晚餐</t>
        </is>
      </c>
      <c r="E3367" s="5"/>
      <c r="F3367" s="6"/>
      <c r="G3367" s="6"/>
      <c r="H3367" s="6">
        <f>IF(AND(F3367="",G3367=""),"",G3367-F3367)</f>
      </c>
      <c r="I3367" s="4"/>
      <c r="J3367" s="5"/>
    </row>
    <row r="3368" ht="21" customHeight="1">
      <c r="A3368" s="3">
        <v>46524</v>
      </c>
      <c r="B3368" t="inlineStr" s="4">
        <is>
          <t>星期一</t>
        </is>
      </c>
      <c r="C3368" t="inlineStr" s="4">
        <is>
          <t>奶茶/咖啡</t>
        </is>
      </c>
      <c r="D3368" t="inlineStr" s="4">
        <is>
          <t>奶茶/咖啡</t>
        </is>
      </c>
      <c r="E3368" s="5"/>
      <c r="F3368" s="6"/>
      <c r="G3368" s="6"/>
      <c r="H3368" s="6">
        <f>IF(AND(F3368="",G3368=""),"",G3368-F3368)</f>
      </c>
      <c r="I3368" s="4"/>
      <c r="J3368" s="5"/>
    </row>
    <row r="3369" ht="21" customHeight="1">
      <c r="A3369" s="3">
        <v>46524</v>
      </c>
      <c r="B3369" t="inlineStr" s="4">
        <is>
          <t>星期一</t>
        </is>
      </c>
      <c r="C3369" t="inlineStr" s="4">
        <is>
          <t>其他</t>
        </is>
      </c>
      <c r="D3369" t="inlineStr" s="4">
        <is>
          <t>其他</t>
        </is>
      </c>
      <c r="E3369" s="5"/>
      <c r="F3369" s="6"/>
      <c r="G3369" s="6"/>
      <c r="H3369" s="6">
        <f>IF(AND(F3369="",G3369=""),"",G3369-F3369)</f>
      </c>
      <c r="I3369" s="4"/>
      <c r="J3369" s="5"/>
    </row>
    <row r="3370" ht="21" customHeight="1">
      <c r="A3370" s="3">
        <v>46524</v>
      </c>
      <c r="B3370" t="inlineStr" s="4">
        <is>
          <t>星期一</t>
        </is>
      </c>
      <c r="C3370" t="inlineStr" s="4">
        <is>
          <t>其他</t>
        </is>
      </c>
      <c r="D3370" t="inlineStr" s="4">
        <is>
          <t>其他</t>
        </is>
      </c>
      <c r="E3370" s="5"/>
      <c r="F3370" s="6"/>
      <c r="G3370" s="6"/>
      <c r="H3370" s="6">
        <f>IF(AND(F3370="",G3370=""),"",G3370-F3370)</f>
      </c>
      <c r="I3370" s="4"/>
      <c r="J3370" s="5"/>
    </row>
    <row r="3371" ht="21" customHeight="1">
      <c r="A3371" s="3">
        <v>46525</v>
      </c>
      <c r="B3371" t="inlineStr" s="4">
        <is>
          <t>星期二</t>
        </is>
      </c>
      <c r="C3371" t="inlineStr" s="4">
        <is>
          <t>餐饮</t>
        </is>
      </c>
      <c r="D3371" t="inlineStr" s="4">
        <is>
          <t>早餐</t>
        </is>
      </c>
      <c r="E3371" s="5"/>
      <c r="F3371" s="6"/>
      <c r="G3371" s="6"/>
      <c r="H3371" s="6">
        <f>IF(AND(F3371="",G3371=""),"",G3371-F3371)</f>
      </c>
      <c r="I3371" s="4"/>
      <c r="J3371" s="5"/>
    </row>
    <row r="3372" ht="21" customHeight="1">
      <c r="A3372" s="3">
        <v>46525</v>
      </c>
      <c r="B3372" t="inlineStr" s="4">
        <is>
          <t>星期二</t>
        </is>
      </c>
      <c r="C3372" t="inlineStr" s="4">
        <is>
          <t>餐饮</t>
        </is>
      </c>
      <c r="D3372" t="inlineStr" s="4">
        <is>
          <t>中餐</t>
        </is>
      </c>
      <c r="E3372" s="5"/>
      <c r="F3372" s="6"/>
      <c r="G3372" s="6"/>
      <c r="H3372" s="6">
        <f>IF(AND(F3372="",G3372=""),"",G3372-F3372)</f>
      </c>
      <c r="I3372" s="4"/>
      <c r="J3372" s="5"/>
    </row>
    <row r="3373" ht="21" customHeight="1">
      <c r="A3373" s="3">
        <v>46525</v>
      </c>
      <c r="B3373" t="inlineStr" s="4">
        <is>
          <t>星期二</t>
        </is>
      </c>
      <c r="C3373" t="inlineStr" s="4">
        <is>
          <t>餐饮</t>
        </is>
      </c>
      <c r="D3373" t="inlineStr" s="4">
        <is>
          <t>晚餐</t>
        </is>
      </c>
      <c r="E3373" s="5"/>
      <c r="F3373" s="6"/>
      <c r="G3373" s="6"/>
      <c r="H3373" s="6">
        <f>IF(AND(F3373="",G3373=""),"",G3373-F3373)</f>
      </c>
      <c r="I3373" s="4"/>
      <c r="J3373" s="5"/>
    </row>
    <row r="3374" ht="21" customHeight="1">
      <c r="A3374" s="3">
        <v>46525</v>
      </c>
      <c r="B3374" t="inlineStr" s="4">
        <is>
          <t>星期二</t>
        </is>
      </c>
      <c r="C3374" t="inlineStr" s="4">
        <is>
          <t>奶茶/咖啡</t>
        </is>
      </c>
      <c r="D3374" t="inlineStr" s="4">
        <is>
          <t>奶茶/咖啡</t>
        </is>
      </c>
      <c r="E3374" s="5"/>
      <c r="F3374" s="6"/>
      <c r="G3374" s="6"/>
      <c r="H3374" s="6">
        <f>IF(AND(F3374="",G3374=""),"",G3374-F3374)</f>
      </c>
      <c r="I3374" s="4"/>
      <c r="J3374" s="5"/>
    </row>
    <row r="3375" ht="21" customHeight="1">
      <c r="A3375" s="3">
        <v>46525</v>
      </c>
      <c r="B3375" t="inlineStr" s="4">
        <is>
          <t>星期二</t>
        </is>
      </c>
      <c r="C3375" t="inlineStr" s="4">
        <is>
          <t>其他</t>
        </is>
      </c>
      <c r="D3375" t="inlineStr" s="4">
        <is>
          <t>其他</t>
        </is>
      </c>
      <c r="E3375" s="5"/>
      <c r="F3375" s="6"/>
      <c r="G3375" s="6"/>
      <c r="H3375" s="6">
        <f>IF(AND(F3375="",G3375=""),"",G3375-F3375)</f>
      </c>
      <c r="I3375" s="4"/>
      <c r="J3375" s="5"/>
    </row>
    <row r="3376" ht="21" customHeight="1">
      <c r="A3376" s="3">
        <v>46525</v>
      </c>
      <c r="B3376" t="inlineStr" s="4">
        <is>
          <t>星期二</t>
        </is>
      </c>
      <c r="C3376" t="inlineStr" s="4">
        <is>
          <t>其他</t>
        </is>
      </c>
      <c r="D3376" t="inlineStr" s="4">
        <is>
          <t>其他</t>
        </is>
      </c>
      <c r="E3376" s="5"/>
      <c r="F3376" s="6"/>
      <c r="G3376" s="6"/>
      <c r="H3376" s="6">
        <f>IF(AND(F3376="",G3376=""),"",G3376-F3376)</f>
      </c>
      <c r="I3376" s="4"/>
      <c r="J3376" s="5"/>
    </row>
    <row r="3377" ht="21" customHeight="1">
      <c r="A3377" s="3">
        <v>46526</v>
      </c>
      <c r="B3377" t="inlineStr" s="4">
        <is>
          <t>星期三</t>
        </is>
      </c>
      <c r="C3377" t="inlineStr" s="4">
        <is>
          <t>餐饮</t>
        </is>
      </c>
      <c r="D3377" t="inlineStr" s="4">
        <is>
          <t>早餐</t>
        </is>
      </c>
      <c r="E3377" s="5"/>
      <c r="F3377" s="6"/>
      <c r="G3377" s="6"/>
      <c r="H3377" s="6">
        <f>IF(AND(F3377="",G3377=""),"",G3377-F3377)</f>
      </c>
      <c r="I3377" s="4"/>
      <c r="J3377" s="5"/>
    </row>
    <row r="3378" ht="21" customHeight="1">
      <c r="A3378" s="3">
        <v>46526</v>
      </c>
      <c r="B3378" t="inlineStr" s="4">
        <is>
          <t>星期三</t>
        </is>
      </c>
      <c r="C3378" t="inlineStr" s="4">
        <is>
          <t>餐饮</t>
        </is>
      </c>
      <c r="D3378" t="inlineStr" s="4">
        <is>
          <t>中餐</t>
        </is>
      </c>
      <c r="E3378" s="5"/>
      <c r="F3378" s="6"/>
      <c r="G3378" s="6"/>
      <c r="H3378" s="6">
        <f>IF(AND(F3378="",G3378=""),"",G3378-F3378)</f>
      </c>
      <c r="I3378" s="4"/>
      <c r="J3378" s="5"/>
    </row>
    <row r="3379" ht="21" customHeight="1">
      <c r="A3379" s="3">
        <v>46526</v>
      </c>
      <c r="B3379" t="inlineStr" s="4">
        <is>
          <t>星期三</t>
        </is>
      </c>
      <c r="C3379" t="inlineStr" s="4">
        <is>
          <t>餐饮</t>
        </is>
      </c>
      <c r="D3379" t="inlineStr" s="4">
        <is>
          <t>晚餐</t>
        </is>
      </c>
      <c r="E3379" s="5"/>
      <c r="F3379" s="6"/>
      <c r="G3379" s="6"/>
      <c r="H3379" s="6">
        <f>IF(AND(F3379="",G3379=""),"",G3379-F3379)</f>
      </c>
      <c r="I3379" s="4"/>
      <c r="J3379" s="5"/>
    </row>
    <row r="3380" ht="21" customHeight="1">
      <c r="A3380" s="3">
        <v>46526</v>
      </c>
      <c r="B3380" t="inlineStr" s="4">
        <is>
          <t>星期三</t>
        </is>
      </c>
      <c r="C3380" t="inlineStr" s="4">
        <is>
          <t>奶茶/咖啡</t>
        </is>
      </c>
      <c r="D3380" t="inlineStr" s="4">
        <is>
          <t>奶茶/咖啡</t>
        </is>
      </c>
      <c r="E3380" s="5"/>
      <c r="F3380" s="6"/>
      <c r="G3380" s="6"/>
      <c r="H3380" s="6">
        <f>IF(AND(F3380="",G3380=""),"",G3380-F3380)</f>
      </c>
      <c r="I3380" s="4"/>
      <c r="J3380" s="5"/>
    </row>
    <row r="3381" ht="21" customHeight="1">
      <c r="A3381" s="3">
        <v>46526</v>
      </c>
      <c r="B3381" t="inlineStr" s="4">
        <is>
          <t>星期三</t>
        </is>
      </c>
      <c r="C3381" t="inlineStr" s="4">
        <is>
          <t>其他</t>
        </is>
      </c>
      <c r="D3381" t="inlineStr" s="4">
        <is>
          <t>其他</t>
        </is>
      </c>
      <c r="E3381" s="5"/>
      <c r="F3381" s="6"/>
      <c r="G3381" s="6"/>
      <c r="H3381" s="6">
        <f>IF(AND(F3381="",G3381=""),"",G3381-F3381)</f>
      </c>
      <c r="I3381" s="4"/>
      <c r="J3381" s="5"/>
    </row>
    <row r="3382" ht="21" customHeight="1">
      <c r="A3382" s="3">
        <v>46526</v>
      </c>
      <c r="B3382" t="inlineStr" s="4">
        <is>
          <t>星期三</t>
        </is>
      </c>
      <c r="C3382" t="inlineStr" s="4">
        <is>
          <t>其他</t>
        </is>
      </c>
      <c r="D3382" t="inlineStr" s="4">
        <is>
          <t>其他</t>
        </is>
      </c>
      <c r="E3382" s="5"/>
      <c r="F3382" s="6"/>
      <c r="G3382" s="6"/>
      <c r="H3382" s="6">
        <f>IF(AND(F3382="",G3382=""),"",G3382-F3382)</f>
      </c>
      <c r="I3382" s="4"/>
      <c r="J3382" s="5"/>
    </row>
    <row r="3383" ht="23" customHeight="1">
      <c r="A3383" t="inlineStr" s="7">
        <is>
          <t>本周小计</t>
        </is>
      </c>
      <c r="B3383" s="7"/>
      <c r="C3383" s="7"/>
      <c r="D3383" s="7"/>
      <c r="E3383" s="7"/>
      <c r="F3383" s="8">
        <f>SUMIFS($F:$F,$A:$A,"&gt;="&amp;DATE(2027,5,13),$A:$A,"&lt;="&amp;DATE(2027,5,19))</f>
      </c>
      <c r="G3383" s="8">
        <f>SUMIFS($G:$G,$A:$A,"&gt;="&amp;DATE(2027,5,13),$A:$A,"&lt;="&amp;DATE(2027,5,19))</f>
      </c>
      <c r="H3383" s="8">
        <f>G3383-F3383</f>
      </c>
      <c r="I3383" s="7"/>
      <c r="J3383" s="7"/>
    </row>
    <row r="3384" ht="18" customHeight="1">
      <c r="A3384" s="9"/>
      <c r="B3384" s="9"/>
      <c r="C3384" s="9"/>
      <c r="D3384" s="9"/>
      <c r="E3384" s="9"/>
      <c r="F3384" s="9"/>
      <c r="G3384" s="9"/>
      <c r="H3384" s="9"/>
      <c r="I3384" s="9"/>
      <c r="J3384" s="9"/>
    </row>
    <row r="3385" ht="18" customHeight="1">
      <c r="A3385" s="9"/>
      <c r="B3385" s="9"/>
      <c r="C3385" s="9"/>
      <c r="D3385" s="9"/>
      <c r="E3385" s="9"/>
      <c r="F3385" s="9"/>
      <c r="G3385" s="9"/>
      <c r="H3385" s="9"/>
      <c r="I3385" s="9"/>
      <c r="J3385" s="9"/>
    </row>
    <row r="3386" ht="26" customHeight="1">
      <c r="A3386" t="inlineStr" s="2">
        <is>
          <t>2027年5月｜第三周（5月20日 - 5月26日）</t>
        </is>
      </c>
      <c r="B3386" s="2"/>
      <c r="C3386" s="2"/>
      <c r="D3386" s="2"/>
      <c r="E3386" s="2"/>
      <c r="F3386" s="2"/>
      <c r="G3386" s="2"/>
      <c r="H3386" s="2"/>
      <c r="I3386" s="2"/>
      <c r="J3386" s="2"/>
    </row>
    <row r="3387" ht="22" customHeight="1">
      <c r="A3387" t="inlineStr" s="1">
        <is>
          <t>日期</t>
        </is>
      </c>
      <c r="B3387" t="inlineStr" s="1">
        <is>
          <t>星期</t>
        </is>
      </c>
      <c r="C3387" t="inlineStr" s="1">
        <is>
          <t>分类</t>
        </is>
      </c>
      <c r="D3387" t="inlineStr" s="1">
        <is>
          <t>事项</t>
        </is>
      </c>
      <c r="E3387" t="inlineStr" s="1">
        <is>
          <t>详情</t>
        </is>
      </c>
      <c r="F3387" t="inlineStr" s="1">
        <is>
          <t>支出金额</t>
        </is>
      </c>
      <c r="G3387" t="inlineStr" s="1">
        <is>
          <t>收入金额</t>
        </is>
      </c>
      <c r="H3387" t="inlineStr" s="1">
        <is>
          <t>当笔净额</t>
        </is>
      </c>
      <c r="I3387" t="inlineStr" s="1">
        <is>
          <t>支付方式</t>
        </is>
      </c>
      <c r="J3387" t="inlineStr" s="1">
        <is>
          <t>备注</t>
        </is>
      </c>
    </row>
    <row r="3388" ht="21" customHeight="1">
      <c r="A3388" s="3">
        <v>46527</v>
      </c>
      <c r="B3388" t="inlineStr" s="4">
        <is>
          <t>星期四</t>
        </is>
      </c>
      <c r="C3388" t="inlineStr" s="4">
        <is>
          <t>餐饮</t>
        </is>
      </c>
      <c r="D3388" t="inlineStr" s="4">
        <is>
          <t>早餐</t>
        </is>
      </c>
      <c r="E3388" s="5"/>
      <c r="F3388" s="6"/>
      <c r="G3388" s="6"/>
      <c r="H3388" s="6">
        <f>IF(AND(F3388="",G3388=""),"",G3388-F3388)</f>
      </c>
      <c r="I3388" s="4"/>
      <c r="J3388" s="5"/>
    </row>
    <row r="3389" ht="21" customHeight="1">
      <c r="A3389" s="3">
        <v>46527</v>
      </c>
      <c r="B3389" t="inlineStr" s="4">
        <is>
          <t>星期四</t>
        </is>
      </c>
      <c r="C3389" t="inlineStr" s="4">
        <is>
          <t>餐饮</t>
        </is>
      </c>
      <c r="D3389" t="inlineStr" s="4">
        <is>
          <t>中餐</t>
        </is>
      </c>
      <c r="E3389" s="5"/>
      <c r="F3389" s="6"/>
      <c r="G3389" s="6"/>
      <c r="H3389" s="6">
        <f>IF(AND(F3389="",G3389=""),"",G3389-F3389)</f>
      </c>
      <c r="I3389" s="4"/>
      <c r="J3389" s="5"/>
    </row>
    <row r="3390" ht="21" customHeight="1">
      <c r="A3390" s="3">
        <v>46527</v>
      </c>
      <c r="B3390" t="inlineStr" s="4">
        <is>
          <t>星期四</t>
        </is>
      </c>
      <c r="C3390" t="inlineStr" s="4">
        <is>
          <t>餐饮</t>
        </is>
      </c>
      <c r="D3390" t="inlineStr" s="4">
        <is>
          <t>晚餐</t>
        </is>
      </c>
      <c r="E3390" s="5"/>
      <c r="F3390" s="6"/>
      <c r="G3390" s="6"/>
      <c r="H3390" s="6">
        <f>IF(AND(F3390="",G3390=""),"",G3390-F3390)</f>
      </c>
      <c r="I3390" s="4"/>
      <c r="J3390" s="5"/>
    </row>
    <row r="3391" ht="21" customHeight="1">
      <c r="A3391" s="3">
        <v>46527</v>
      </c>
      <c r="B3391" t="inlineStr" s="4">
        <is>
          <t>星期四</t>
        </is>
      </c>
      <c r="C3391" t="inlineStr" s="4">
        <is>
          <t>奶茶/咖啡</t>
        </is>
      </c>
      <c r="D3391" t="inlineStr" s="4">
        <is>
          <t>奶茶/咖啡</t>
        </is>
      </c>
      <c r="E3391" s="5"/>
      <c r="F3391" s="6"/>
      <c r="G3391" s="6"/>
      <c r="H3391" s="6">
        <f>IF(AND(F3391="",G3391=""),"",G3391-F3391)</f>
      </c>
      <c r="I3391" s="4"/>
      <c r="J3391" s="5"/>
    </row>
    <row r="3392" ht="21" customHeight="1">
      <c r="A3392" s="3">
        <v>46527</v>
      </c>
      <c r="B3392" t="inlineStr" s="4">
        <is>
          <t>星期四</t>
        </is>
      </c>
      <c r="C3392" t="inlineStr" s="4">
        <is>
          <t>其他</t>
        </is>
      </c>
      <c r="D3392" t="inlineStr" s="4">
        <is>
          <t>其他</t>
        </is>
      </c>
      <c r="E3392" s="5"/>
      <c r="F3392" s="6"/>
      <c r="G3392" s="6"/>
      <c r="H3392" s="6">
        <f>IF(AND(F3392="",G3392=""),"",G3392-F3392)</f>
      </c>
      <c r="I3392" s="4"/>
      <c r="J3392" s="5"/>
    </row>
    <row r="3393" ht="21" customHeight="1">
      <c r="A3393" s="3">
        <v>46527</v>
      </c>
      <c r="B3393" t="inlineStr" s="4">
        <is>
          <t>星期四</t>
        </is>
      </c>
      <c r="C3393" t="inlineStr" s="4">
        <is>
          <t>其他</t>
        </is>
      </c>
      <c r="D3393" t="inlineStr" s="4">
        <is>
          <t>其他</t>
        </is>
      </c>
      <c r="E3393" s="5"/>
      <c r="F3393" s="6"/>
      <c r="G3393" s="6"/>
      <c r="H3393" s="6">
        <f>IF(AND(F3393="",G3393=""),"",G3393-F3393)</f>
      </c>
      <c r="I3393" s="4"/>
      <c r="J3393" s="5"/>
    </row>
    <row r="3394" ht="21" customHeight="1">
      <c r="A3394" s="3">
        <v>46528</v>
      </c>
      <c r="B3394" t="inlineStr" s="4">
        <is>
          <t>星期五</t>
        </is>
      </c>
      <c r="C3394" t="inlineStr" s="4">
        <is>
          <t>餐饮</t>
        </is>
      </c>
      <c r="D3394" t="inlineStr" s="4">
        <is>
          <t>早餐</t>
        </is>
      </c>
      <c r="E3394" s="5"/>
      <c r="F3394" s="6"/>
      <c r="G3394" s="6"/>
      <c r="H3394" s="6">
        <f>IF(AND(F3394="",G3394=""),"",G3394-F3394)</f>
      </c>
      <c r="I3394" s="4"/>
      <c r="J3394" s="5"/>
    </row>
    <row r="3395" ht="21" customHeight="1">
      <c r="A3395" s="3">
        <v>46528</v>
      </c>
      <c r="B3395" t="inlineStr" s="4">
        <is>
          <t>星期五</t>
        </is>
      </c>
      <c r="C3395" t="inlineStr" s="4">
        <is>
          <t>餐饮</t>
        </is>
      </c>
      <c r="D3395" t="inlineStr" s="4">
        <is>
          <t>中餐</t>
        </is>
      </c>
      <c r="E3395" s="5"/>
      <c r="F3395" s="6"/>
      <c r="G3395" s="6"/>
      <c r="H3395" s="6">
        <f>IF(AND(F3395="",G3395=""),"",G3395-F3395)</f>
      </c>
      <c r="I3395" s="4"/>
      <c r="J3395" s="5"/>
    </row>
    <row r="3396" ht="21" customHeight="1">
      <c r="A3396" s="3">
        <v>46528</v>
      </c>
      <c r="B3396" t="inlineStr" s="4">
        <is>
          <t>星期五</t>
        </is>
      </c>
      <c r="C3396" t="inlineStr" s="4">
        <is>
          <t>餐饮</t>
        </is>
      </c>
      <c r="D3396" t="inlineStr" s="4">
        <is>
          <t>晚餐</t>
        </is>
      </c>
      <c r="E3396" s="5"/>
      <c r="F3396" s="6"/>
      <c r="G3396" s="6"/>
      <c r="H3396" s="6">
        <f>IF(AND(F3396="",G3396=""),"",G3396-F3396)</f>
      </c>
      <c r="I3396" s="4"/>
      <c r="J3396" s="5"/>
    </row>
    <row r="3397" ht="21" customHeight="1">
      <c r="A3397" s="3">
        <v>46528</v>
      </c>
      <c r="B3397" t="inlineStr" s="4">
        <is>
          <t>星期五</t>
        </is>
      </c>
      <c r="C3397" t="inlineStr" s="4">
        <is>
          <t>奶茶/咖啡</t>
        </is>
      </c>
      <c r="D3397" t="inlineStr" s="4">
        <is>
          <t>奶茶/咖啡</t>
        </is>
      </c>
      <c r="E3397" s="5"/>
      <c r="F3397" s="6"/>
      <c r="G3397" s="6"/>
      <c r="H3397" s="6">
        <f>IF(AND(F3397="",G3397=""),"",G3397-F3397)</f>
      </c>
      <c r="I3397" s="4"/>
      <c r="J3397" s="5"/>
    </row>
    <row r="3398" ht="21" customHeight="1">
      <c r="A3398" s="3">
        <v>46528</v>
      </c>
      <c r="B3398" t="inlineStr" s="4">
        <is>
          <t>星期五</t>
        </is>
      </c>
      <c r="C3398" t="inlineStr" s="4">
        <is>
          <t>其他</t>
        </is>
      </c>
      <c r="D3398" t="inlineStr" s="4">
        <is>
          <t>其他</t>
        </is>
      </c>
      <c r="E3398" s="5"/>
      <c r="F3398" s="6"/>
      <c r="G3398" s="6"/>
      <c r="H3398" s="6">
        <f>IF(AND(F3398="",G3398=""),"",G3398-F3398)</f>
      </c>
      <c r="I3398" s="4"/>
      <c r="J3398" s="5"/>
    </row>
    <row r="3399" ht="21" customHeight="1">
      <c r="A3399" s="3">
        <v>46528</v>
      </c>
      <c r="B3399" t="inlineStr" s="4">
        <is>
          <t>星期五</t>
        </is>
      </c>
      <c r="C3399" t="inlineStr" s="4">
        <is>
          <t>其他</t>
        </is>
      </c>
      <c r="D3399" t="inlineStr" s="4">
        <is>
          <t>其他</t>
        </is>
      </c>
      <c r="E3399" s="5"/>
      <c r="F3399" s="6"/>
      <c r="G3399" s="6"/>
      <c r="H3399" s="6">
        <f>IF(AND(F3399="",G3399=""),"",G3399-F3399)</f>
      </c>
      <c r="I3399" s="4"/>
      <c r="J3399" s="5"/>
    </row>
    <row r="3400" ht="21" customHeight="1">
      <c r="A3400" s="3">
        <v>46529</v>
      </c>
      <c r="B3400" t="inlineStr" s="4">
        <is>
          <t>星期六</t>
        </is>
      </c>
      <c r="C3400" t="inlineStr" s="4">
        <is>
          <t>餐饮</t>
        </is>
      </c>
      <c r="D3400" t="inlineStr" s="4">
        <is>
          <t>早餐</t>
        </is>
      </c>
      <c r="E3400" s="5"/>
      <c r="F3400" s="6"/>
      <c r="G3400" s="6"/>
      <c r="H3400" s="6">
        <f>IF(AND(F3400="",G3400=""),"",G3400-F3400)</f>
      </c>
      <c r="I3400" s="4"/>
      <c r="J3400" s="5"/>
    </row>
    <row r="3401" ht="21" customHeight="1">
      <c r="A3401" s="3">
        <v>46529</v>
      </c>
      <c r="B3401" t="inlineStr" s="4">
        <is>
          <t>星期六</t>
        </is>
      </c>
      <c r="C3401" t="inlineStr" s="4">
        <is>
          <t>餐饮</t>
        </is>
      </c>
      <c r="D3401" t="inlineStr" s="4">
        <is>
          <t>中餐</t>
        </is>
      </c>
      <c r="E3401" s="5"/>
      <c r="F3401" s="6"/>
      <c r="G3401" s="6"/>
      <c r="H3401" s="6">
        <f>IF(AND(F3401="",G3401=""),"",G3401-F3401)</f>
      </c>
      <c r="I3401" s="4"/>
      <c r="J3401" s="5"/>
    </row>
    <row r="3402" ht="21" customHeight="1">
      <c r="A3402" s="3">
        <v>46529</v>
      </c>
      <c r="B3402" t="inlineStr" s="4">
        <is>
          <t>星期六</t>
        </is>
      </c>
      <c r="C3402" t="inlineStr" s="4">
        <is>
          <t>餐饮</t>
        </is>
      </c>
      <c r="D3402" t="inlineStr" s="4">
        <is>
          <t>晚餐</t>
        </is>
      </c>
      <c r="E3402" s="5"/>
      <c r="F3402" s="6"/>
      <c r="G3402" s="6"/>
      <c r="H3402" s="6">
        <f>IF(AND(F3402="",G3402=""),"",G3402-F3402)</f>
      </c>
      <c r="I3402" s="4"/>
      <c r="J3402" s="5"/>
    </row>
    <row r="3403" ht="21" customHeight="1">
      <c r="A3403" s="3">
        <v>46529</v>
      </c>
      <c r="B3403" t="inlineStr" s="4">
        <is>
          <t>星期六</t>
        </is>
      </c>
      <c r="C3403" t="inlineStr" s="4">
        <is>
          <t>奶茶/咖啡</t>
        </is>
      </c>
      <c r="D3403" t="inlineStr" s="4">
        <is>
          <t>奶茶/咖啡</t>
        </is>
      </c>
      <c r="E3403" s="5"/>
      <c r="F3403" s="6"/>
      <c r="G3403" s="6"/>
      <c r="H3403" s="6">
        <f>IF(AND(F3403="",G3403=""),"",G3403-F3403)</f>
      </c>
      <c r="I3403" s="4"/>
      <c r="J3403" s="5"/>
    </row>
    <row r="3404" ht="21" customHeight="1">
      <c r="A3404" s="3">
        <v>46529</v>
      </c>
      <c r="B3404" t="inlineStr" s="4">
        <is>
          <t>星期六</t>
        </is>
      </c>
      <c r="C3404" t="inlineStr" s="4">
        <is>
          <t>其他</t>
        </is>
      </c>
      <c r="D3404" t="inlineStr" s="4">
        <is>
          <t>其他</t>
        </is>
      </c>
      <c r="E3404" s="5"/>
      <c r="F3404" s="6"/>
      <c r="G3404" s="6"/>
      <c r="H3404" s="6">
        <f>IF(AND(F3404="",G3404=""),"",G3404-F3404)</f>
      </c>
      <c r="I3404" s="4"/>
      <c r="J3404" s="5"/>
    </row>
    <row r="3405" ht="21" customHeight="1">
      <c r="A3405" s="3">
        <v>46529</v>
      </c>
      <c r="B3405" t="inlineStr" s="4">
        <is>
          <t>星期六</t>
        </is>
      </c>
      <c r="C3405" t="inlineStr" s="4">
        <is>
          <t>其他</t>
        </is>
      </c>
      <c r="D3405" t="inlineStr" s="4">
        <is>
          <t>其他</t>
        </is>
      </c>
      <c r="E3405" s="5"/>
      <c r="F3405" s="6"/>
      <c r="G3405" s="6"/>
      <c r="H3405" s="6">
        <f>IF(AND(F3405="",G3405=""),"",G3405-F3405)</f>
      </c>
      <c r="I3405" s="4"/>
      <c r="J3405" s="5"/>
    </row>
    <row r="3406" ht="21" customHeight="1">
      <c r="A3406" s="3">
        <v>46530</v>
      </c>
      <c r="B3406" t="inlineStr" s="4">
        <is>
          <t>星期日</t>
        </is>
      </c>
      <c r="C3406" t="inlineStr" s="4">
        <is>
          <t>餐饮</t>
        </is>
      </c>
      <c r="D3406" t="inlineStr" s="4">
        <is>
          <t>早餐</t>
        </is>
      </c>
      <c r="E3406" s="5"/>
      <c r="F3406" s="6"/>
      <c r="G3406" s="6"/>
      <c r="H3406" s="6">
        <f>IF(AND(F3406="",G3406=""),"",G3406-F3406)</f>
      </c>
      <c r="I3406" s="4"/>
      <c r="J3406" s="5"/>
    </row>
    <row r="3407" ht="21" customHeight="1">
      <c r="A3407" s="3">
        <v>46530</v>
      </c>
      <c r="B3407" t="inlineStr" s="4">
        <is>
          <t>星期日</t>
        </is>
      </c>
      <c r="C3407" t="inlineStr" s="4">
        <is>
          <t>餐饮</t>
        </is>
      </c>
      <c r="D3407" t="inlineStr" s="4">
        <is>
          <t>中餐</t>
        </is>
      </c>
      <c r="E3407" s="5"/>
      <c r="F3407" s="6"/>
      <c r="G3407" s="6"/>
      <c r="H3407" s="6">
        <f>IF(AND(F3407="",G3407=""),"",G3407-F3407)</f>
      </c>
      <c r="I3407" s="4"/>
      <c r="J3407" s="5"/>
    </row>
    <row r="3408" ht="21" customHeight="1">
      <c r="A3408" s="3">
        <v>46530</v>
      </c>
      <c r="B3408" t="inlineStr" s="4">
        <is>
          <t>星期日</t>
        </is>
      </c>
      <c r="C3408" t="inlineStr" s="4">
        <is>
          <t>餐饮</t>
        </is>
      </c>
      <c r="D3408" t="inlineStr" s="4">
        <is>
          <t>晚餐</t>
        </is>
      </c>
      <c r="E3408" s="5"/>
      <c r="F3408" s="6"/>
      <c r="G3408" s="6"/>
      <c r="H3408" s="6">
        <f>IF(AND(F3408="",G3408=""),"",G3408-F3408)</f>
      </c>
      <c r="I3408" s="4"/>
      <c r="J3408" s="5"/>
    </row>
    <row r="3409" ht="21" customHeight="1">
      <c r="A3409" s="3">
        <v>46530</v>
      </c>
      <c r="B3409" t="inlineStr" s="4">
        <is>
          <t>星期日</t>
        </is>
      </c>
      <c r="C3409" t="inlineStr" s="4">
        <is>
          <t>奶茶/咖啡</t>
        </is>
      </c>
      <c r="D3409" t="inlineStr" s="4">
        <is>
          <t>奶茶/咖啡</t>
        </is>
      </c>
      <c r="E3409" s="5"/>
      <c r="F3409" s="6"/>
      <c r="G3409" s="6"/>
      <c r="H3409" s="6">
        <f>IF(AND(F3409="",G3409=""),"",G3409-F3409)</f>
      </c>
      <c r="I3409" s="4"/>
      <c r="J3409" s="5"/>
    </row>
    <row r="3410" ht="21" customHeight="1">
      <c r="A3410" s="3">
        <v>46530</v>
      </c>
      <c r="B3410" t="inlineStr" s="4">
        <is>
          <t>星期日</t>
        </is>
      </c>
      <c r="C3410" t="inlineStr" s="4">
        <is>
          <t>其他</t>
        </is>
      </c>
      <c r="D3410" t="inlineStr" s="4">
        <is>
          <t>其他</t>
        </is>
      </c>
      <c r="E3410" s="5"/>
      <c r="F3410" s="6"/>
      <c r="G3410" s="6"/>
      <c r="H3410" s="6">
        <f>IF(AND(F3410="",G3410=""),"",G3410-F3410)</f>
      </c>
      <c r="I3410" s="4"/>
      <c r="J3410" s="5"/>
    </row>
    <row r="3411" ht="21" customHeight="1">
      <c r="A3411" s="3">
        <v>46530</v>
      </c>
      <c r="B3411" t="inlineStr" s="4">
        <is>
          <t>星期日</t>
        </is>
      </c>
      <c r="C3411" t="inlineStr" s="4">
        <is>
          <t>其他</t>
        </is>
      </c>
      <c r="D3411" t="inlineStr" s="4">
        <is>
          <t>其他</t>
        </is>
      </c>
      <c r="E3411" s="5"/>
      <c r="F3411" s="6"/>
      <c r="G3411" s="6"/>
      <c r="H3411" s="6">
        <f>IF(AND(F3411="",G3411=""),"",G3411-F3411)</f>
      </c>
      <c r="I3411" s="4"/>
      <c r="J3411" s="5"/>
    </row>
    <row r="3412" ht="21" customHeight="1">
      <c r="A3412" s="3">
        <v>46531</v>
      </c>
      <c r="B3412" t="inlineStr" s="4">
        <is>
          <t>星期一</t>
        </is>
      </c>
      <c r="C3412" t="inlineStr" s="4">
        <is>
          <t>餐饮</t>
        </is>
      </c>
      <c r="D3412" t="inlineStr" s="4">
        <is>
          <t>早餐</t>
        </is>
      </c>
      <c r="E3412" s="5"/>
      <c r="F3412" s="6"/>
      <c r="G3412" s="6"/>
      <c r="H3412" s="6">
        <f>IF(AND(F3412="",G3412=""),"",G3412-F3412)</f>
      </c>
      <c r="I3412" s="4"/>
      <c r="J3412" s="5"/>
    </row>
    <row r="3413" ht="21" customHeight="1">
      <c r="A3413" s="3">
        <v>46531</v>
      </c>
      <c r="B3413" t="inlineStr" s="4">
        <is>
          <t>星期一</t>
        </is>
      </c>
      <c r="C3413" t="inlineStr" s="4">
        <is>
          <t>餐饮</t>
        </is>
      </c>
      <c r="D3413" t="inlineStr" s="4">
        <is>
          <t>中餐</t>
        </is>
      </c>
      <c r="E3413" s="5"/>
      <c r="F3413" s="6"/>
      <c r="G3413" s="6"/>
      <c r="H3413" s="6">
        <f>IF(AND(F3413="",G3413=""),"",G3413-F3413)</f>
      </c>
      <c r="I3413" s="4"/>
      <c r="J3413" s="5"/>
    </row>
    <row r="3414" ht="21" customHeight="1">
      <c r="A3414" s="3">
        <v>46531</v>
      </c>
      <c r="B3414" t="inlineStr" s="4">
        <is>
          <t>星期一</t>
        </is>
      </c>
      <c r="C3414" t="inlineStr" s="4">
        <is>
          <t>餐饮</t>
        </is>
      </c>
      <c r="D3414" t="inlineStr" s="4">
        <is>
          <t>晚餐</t>
        </is>
      </c>
      <c r="E3414" s="5"/>
      <c r="F3414" s="6"/>
      <c r="G3414" s="6"/>
      <c r="H3414" s="6">
        <f>IF(AND(F3414="",G3414=""),"",G3414-F3414)</f>
      </c>
      <c r="I3414" s="4"/>
      <c r="J3414" s="5"/>
    </row>
    <row r="3415" ht="21" customHeight="1">
      <c r="A3415" s="3">
        <v>46531</v>
      </c>
      <c r="B3415" t="inlineStr" s="4">
        <is>
          <t>星期一</t>
        </is>
      </c>
      <c r="C3415" t="inlineStr" s="4">
        <is>
          <t>奶茶/咖啡</t>
        </is>
      </c>
      <c r="D3415" t="inlineStr" s="4">
        <is>
          <t>奶茶/咖啡</t>
        </is>
      </c>
      <c r="E3415" s="5"/>
      <c r="F3415" s="6"/>
      <c r="G3415" s="6"/>
      <c r="H3415" s="6">
        <f>IF(AND(F3415="",G3415=""),"",G3415-F3415)</f>
      </c>
      <c r="I3415" s="4"/>
      <c r="J3415" s="5"/>
    </row>
    <row r="3416" ht="21" customHeight="1">
      <c r="A3416" s="3">
        <v>46531</v>
      </c>
      <c r="B3416" t="inlineStr" s="4">
        <is>
          <t>星期一</t>
        </is>
      </c>
      <c r="C3416" t="inlineStr" s="4">
        <is>
          <t>其他</t>
        </is>
      </c>
      <c r="D3416" t="inlineStr" s="4">
        <is>
          <t>其他</t>
        </is>
      </c>
      <c r="E3416" s="5"/>
      <c r="F3416" s="6"/>
      <c r="G3416" s="6"/>
      <c r="H3416" s="6">
        <f>IF(AND(F3416="",G3416=""),"",G3416-F3416)</f>
      </c>
      <c r="I3416" s="4"/>
      <c r="J3416" s="5"/>
    </row>
    <row r="3417" ht="21" customHeight="1">
      <c r="A3417" s="3">
        <v>46531</v>
      </c>
      <c r="B3417" t="inlineStr" s="4">
        <is>
          <t>星期一</t>
        </is>
      </c>
      <c r="C3417" t="inlineStr" s="4">
        <is>
          <t>其他</t>
        </is>
      </c>
      <c r="D3417" t="inlineStr" s="4">
        <is>
          <t>其他</t>
        </is>
      </c>
      <c r="E3417" s="5"/>
      <c r="F3417" s="6"/>
      <c r="G3417" s="6"/>
      <c r="H3417" s="6">
        <f>IF(AND(F3417="",G3417=""),"",G3417-F3417)</f>
      </c>
      <c r="I3417" s="4"/>
      <c r="J3417" s="5"/>
    </row>
    <row r="3418" ht="21" customHeight="1">
      <c r="A3418" s="3">
        <v>46532</v>
      </c>
      <c r="B3418" t="inlineStr" s="4">
        <is>
          <t>星期二</t>
        </is>
      </c>
      <c r="C3418" t="inlineStr" s="4">
        <is>
          <t>餐饮</t>
        </is>
      </c>
      <c r="D3418" t="inlineStr" s="4">
        <is>
          <t>早餐</t>
        </is>
      </c>
      <c r="E3418" s="5"/>
      <c r="F3418" s="6"/>
      <c r="G3418" s="6"/>
      <c r="H3418" s="6">
        <f>IF(AND(F3418="",G3418=""),"",G3418-F3418)</f>
      </c>
      <c r="I3418" s="4"/>
      <c r="J3418" s="5"/>
    </row>
    <row r="3419" ht="21" customHeight="1">
      <c r="A3419" s="3">
        <v>46532</v>
      </c>
      <c r="B3419" t="inlineStr" s="4">
        <is>
          <t>星期二</t>
        </is>
      </c>
      <c r="C3419" t="inlineStr" s="4">
        <is>
          <t>餐饮</t>
        </is>
      </c>
      <c r="D3419" t="inlineStr" s="4">
        <is>
          <t>中餐</t>
        </is>
      </c>
      <c r="E3419" s="5"/>
      <c r="F3419" s="6"/>
      <c r="G3419" s="6"/>
      <c r="H3419" s="6">
        <f>IF(AND(F3419="",G3419=""),"",G3419-F3419)</f>
      </c>
      <c r="I3419" s="4"/>
      <c r="J3419" s="5"/>
    </row>
    <row r="3420" ht="21" customHeight="1">
      <c r="A3420" s="3">
        <v>46532</v>
      </c>
      <c r="B3420" t="inlineStr" s="4">
        <is>
          <t>星期二</t>
        </is>
      </c>
      <c r="C3420" t="inlineStr" s="4">
        <is>
          <t>餐饮</t>
        </is>
      </c>
      <c r="D3420" t="inlineStr" s="4">
        <is>
          <t>晚餐</t>
        </is>
      </c>
      <c r="E3420" s="5"/>
      <c r="F3420" s="6"/>
      <c r="G3420" s="6"/>
      <c r="H3420" s="6">
        <f>IF(AND(F3420="",G3420=""),"",G3420-F3420)</f>
      </c>
      <c r="I3420" s="4"/>
      <c r="J3420" s="5"/>
    </row>
    <row r="3421" ht="21" customHeight="1">
      <c r="A3421" s="3">
        <v>46532</v>
      </c>
      <c r="B3421" t="inlineStr" s="4">
        <is>
          <t>星期二</t>
        </is>
      </c>
      <c r="C3421" t="inlineStr" s="4">
        <is>
          <t>奶茶/咖啡</t>
        </is>
      </c>
      <c r="D3421" t="inlineStr" s="4">
        <is>
          <t>奶茶/咖啡</t>
        </is>
      </c>
      <c r="E3421" s="5"/>
      <c r="F3421" s="6"/>
      <c r="G3421" s="6"/>
      <c r="H3421" s="6">
        <f>IF(AND(F3421="",G3421=""),"",G3421-F3421)</f>
      </c>
      <c r="I3421" s="4"/>
      <c r="J3421" s="5"/>
    </row>
    <row r="3422" ht="21" customHeight="1">
      <c r="A3422" s="3">
        <v>46532</v>
      </c>
      <c r="B3422" t="inlineStr" s="4">
        <is>
          <t>星期二</t>
        </is>
      </c>
      <c r="C3422" t="inlineStr" s="4">
        <is>
          <t>其他</t>
        </is>
      </c>
      <c r="D3422" t="inlineStr" s="4">
        <is>
          <t>其他</t>
        </is>
      </c>
      <c r="E3422" s="5"/>
      <c r="F3422" s="6"/>
      <c r="G3422" s="6"/>
      <c r="H3422" s="6">
        <f>IF(AND(F3422="",G3422=""),"",G3422-F3422)</f>
      </c>
      <c r="I3422" s="4"/>
      <c r="J3422" s="5"/>
    </row>
    <row r="3423" ht="21" customHeight="1">
      <c r="A3423" s="3">
        <v>46532</v>
      </c>
      <c r="B3423" t="inlineStr" s="4">
        <is>
          <t>星期二</t>
        </is>
      </c>
      <c r="C3423" t="inlineStr" s="4">
        <is>
          <t>其他</t>
        </is>
      </c>
      <c r="D3423" t="inlineStr" s="4">
        <is>
          <t>其他</t>
        </is>
      </c>
      <c r="E3423" s="5"/>
      <c r="F3423" s="6"/>
      <c r="G3423" s="6"/>
      <c r="H3423" s="6">
        <f>IF(AND(F3423="",G3423=""),"",G3423-F3423)</f>
      </c>
      <c r="I3423" s="4"/>
      <c r="J3423" s="5"/>
    </row>
    <row r="3424" ht="21" customHeight="1">
      <c r="A3424" s="3">
        <v>46533</v>
      </c>
      <c r="B3424" t="inlineStr" s="4">
        <is>
          <t>星期三</t>
        </is>
      </c>
      <c r="C3424" t="inlineStr" s="4">
        <is>
          <t>餐饮</t>
        </is>
      </c>
      <c r="D3424" t="inlineStr" s="4">
        <is>
          <t>早餐</t>
        </is>
      </c>
      <c r="E3424" s="5"/>
      <c r="F3424" s="6"/>
      <c r="G3424" s="6"/>
      <c r="H3424" s="6">
        <f>IF(AND(F3424="",G3424=""),"",G3424-F3424)</f>
      </c>
      <c r="I3424" s="4"/>
      <c r="J3424" s="5"/>
    </row>
    <row r="3425" ht="21" customHeight="1">
      <c r="A3425" s="3">
        <v>46533</v>
      </c>
      <c r="B3425" t="inlineStr" s="4">
        <is>
          <t>星期三</t>
        </is>
      </c>
      <c r="C3425" t="inlineStr" s="4">
        <is>
          <t>餐饮</t>
        </is>
      </c>
      <c r="D3425" t="inlineStr" s="4">
        <is>
          <t>中餐</t>
        </is>
      </c>
      <c r="E3425" s="5"/>
      <c r="F3425" s="6"/>
      <c r="G3425" s="6"/>
      <c r="H3425" s="6">
        <f>IF(AND(F3425="",G3425=""),"",G3425-F3425)</f>
      </c>
      <c r="I3425" s="4"/>
      <c r="J3425" s="5"/>
    </row>
    <row r="3426" ht="21" customHeight="1">
      <c r="A3426" s="3">
        <v>46533</v>
      </c>
      <c r="B3426" t="inlineStr" s="4">
        <is>
          <t>星期三</t>
        </is>
      </c>
      <c r="C3426" t="inlineStr" s="4">
        <is>
          <t>餐饮</t>
        </is>
      </c>
      <c r="D3426" t="inlineStr" s="4">
        <is>
          <t>晚餐</t>
        </is>
      </c>
      <c r="E3426" s="5"/>
      <c r="F3426" s="6"/>
      <c r="G3426" s="6"/>
      <c r="H3426" s="6">
        <f>IF(AND(F3426="",G3426=""),"",G3426-F3426)</f>
      </c>
      <c r="I3426" s="4"/>
      <c r="J3426" s="5"/>
    </row>
    <row r="3427" ht="21" customHeight="1">
      <c r="A3427" s="3">
        <v>46533</v>
      </c>
      <c r="B3427" t="inlineStr" s="4">
        <is>
          <t>星期三</t>
        </is>
      </c>
      <c r="C3427" t="inlineStr" s="4">
        <is>
          <t>奶茶/咖啡</t>
        </is>
      </c>
      <c r="D3427" t="inlineStr" s="4">
        <is>
          <t>奶茶/咖啡</t>
        </is>
      </c>
      <c r="E3427" s="5"/>
      <c r="F3427" s="6"/>
      <c r="G3427" s="6"/>
      <c r="H3427" s="6">
        <f>IF(AND(F3427="",G3427=""),"",G3427-F3427)</f>
      </c>
      <c r="I3427" s="4"/>
      <c r="J3427" s="5"/>
    </row>
    <row r="3428" ht="21" customHeight="1">
      <c r="A3428" s="3">
        <v>46533</v>
      </c>
      <c r="B3428" t="inlineStr" s="4">
        <is>
          <t>星期三</t>
        </is>
      </c>
      <c r="C3428" t="inlineStr" s="4">
        <is>
          <t>其他</t>
        </is>
      </c>
      <c r="D3428" t="inlineStr" s="4">
        <is>
          <t>其他</t>
        </is>
      </c>
      <c r="E3428" s="5"/>
      <c r="F3428" s="6"/>
      <c r="G3428" s="6"/>
      <c r="H3428" s="6">
        <f>IF(AND(F3428="",G3428=""),"",G3428-F3428)</f>
      </c>
      <c r="I3428" s="4"/>
      <c r="J3428" s="5"/>
    </row>
    <row r="3429" ht="21" customHeight="1">
      <c r="A3429" s="3">
        <v>46533</v>
      </c>
      <c r="B3429" t="inlineStr" s="4">
        <is>
          <t>星期三</t>
        </is>
      </c>
      <c r="C3429" t="inlineStr" s="4">
        <is>
          <t>其他</t>
        </is>
      </c>
      <c r="D3429" t="inlineStr" s="4">
        <is>
          <t>其他</t>
        </is>
      </c>
      <c r="E3429" s="5"/>
      <c r="F3429" s="6"/>
      <c r="G3429" s="6"/>
      <c r="H3429" s="6">
        <f>IF(AND(F3429="",G3429=""),"",G3429-F3429)</f>
      </c>
      <c r="I3429" s="4"/>
      <c r="J3429" s="5"/>
    </row>
    <row r="3430" ht="23" customHeight="1">
      <c r="A3430" t="inlineStr" s="7">
        <is>
          <t>本周小计</t>
        </is>
      </c>
      <c r="B3430" s="7"/>
      <c r="C3430" s="7"/>
      <c r="D3430" s="7"/>
      <c r="E3430" s="7"/>
      <c r="F3430" s="8">
        <f>SUMIFS($F:$F,$A:$A,"&gt;="&amp;DATE(2027,5,20),$A:$A,"&lt;="&amp;DATE(2027,5,26))</f>
      </c>
      <c r="G3430" s="8">
        <f>SUMIFS($G:$G,$A:$A,"&gt;="&amp;DATE(2027,5,20),$A:$A,"&lt;="&amp;DATE(2027,5,26))</f>
      </c>
      <c r="H3430" s="8">
        <f>G3430-F3430</f>
      </c>
      <c r="I3430" s="7"/>
      <c r="J3430" s="7"/>
    </row>
    <row r="3431" ht="18" customHeight="1">
      <c r="A3431" s="9"/>
      <c r="B3431" s="9"/>
      <c r="C3431" s="9"/>
      <c r="D3431" s="9"/>
      <c r="E3431" s="9"/>
      <c r="F3431" s="9"/>
      <c r="G3431" s="9"/>
      <c r="H3431" s="9"/>
      <c r="I3431" s="9"/>
      <c r="J3431" s="9"/>
    </row>
    <row r="3432" ht="18" customHeight="1">
      <c r="A3432" s="9"/>
      <c r="B3432" s="9"/>
      <c r="C3432" s="9"/>
      <c r="D3432" s="9"/>
      <c r="E3432" s="9"/>
      <c r="F3432" s="9"/>
      <c r="G3432" s="9"/>
      <c r="H3432" s="9"/>
      <c r="I3432" s="9"/>
      <c r="J3432" s="9"/>
    </row>
    <row r="3433" ht="26" customHeight="1">
      <c r="A3433" t="inlineStr" s="2">
        <is>
          <t>2027年5月｜第四周（5月27日 - 5月31日）</t>
        </is>
      </c>
      <c r="B3433" s="2"/>
      <c r="C3433" s="2"/>
      <c r="D3433" s="2"/>
      <c r="E3433" s="2"/>
      <c r="F3433" s="2"/>
      <c r="G3433" s="2"/>
      <c r="H3433" s="2"/>
      <c r="I3433" s="2"/>
      <c r="J3433" s="2"/>
    </row>
    <row r="3434" ht="22" customHeight="1">
      <c r="A3434" t="inlineStr" s="1">
        <is>
          <t>日期</t>
        </is>
      </c>
      <c r="B3434" t="inlineStr" s="1">
        <is>
          <t>星期</t>
        </is>
      </c>
      <c r="C3434" t="inlineStr" s="1">
        <is>
          <t>分类</t>
        </is>
      </c>
      <c r="D3434" t="inlineStr" s="1">
        <is>
          <t>事项</t>
        </is>
      </c>
      <c r="E3434" t="inlineStr" s="1">
        <is>
          <t>详情</t>
        </is>
      </c>
      <c r="F3434" t="inlineStr" s="1">
        <is>
          <t>支出金额</t>
        </is>
      </c>
      <c r="G3434" t="inlineStr" s="1">
        <is>
          <t>收入金额</t>
        </is>
      </c>
      <c r="H3434" t="inlineStr" s="1">
        <is>
          <t>当笔净额</t>
        </is>
      </c>
      <c r="I3434" t="inlineStr" s="1">
        <is>
          <t>支付方式</t>
        </is>
      </c>
      <c r="J3434" t="inlineStr" s="1">
        <is>
          <t>备注</t>
        </is>
      </c>
    </row>
    <row r="3435" ht="21" customHeight="1">
      <c r="A3435" s="3">
        <v>46534</v>
      </c>
      <c r="B3435" t="inlineStr" s="4">
        <is>
          <t>星期四</t>
        </is>
      </c>
      <c r="C3435" t="inlineStr" s="4">
        <is>
          <t>餐饮</t>
        </is>
      </c>
      <c r="D3435" t="inlineStr" s="4">
        <is>
          <t>早餐</t>
        </is>
      </c>
      <c r="E3435" s="5"/>
      <c r="F3435" s="6"/>
      <c r="G3435" s="6"/>
      <c r="H3435" s="6">
        <f>IF(AND(F3435="",G3435=""),"",G3435-F3435)</f>
      </c>
      <c r="I3435" s="4"/>
      <c r="J3435" s="5"/>
    </row>
    <row r="3436" ht="21" customHeight="1">
      <c r="A3436" s="3">
        <v>46534</v>
      </c>
      <c r="B3436" t="inlineStr" s="4">
        <is>
          <t>星期四</t>
        </is>
      </c>
      <c r="C3436" t="inlineStr" s="4">
        <is>
          <t>餐饮</t>
        </is>
      </c>
      <c r="D3436" t="inlineStr" s="4">
        <is>
          <t>中餐</t>
        </is>
      </c>
      <c r="E3436" s="5"/>
      <c r="F3436" s="6"/>
      <c r="G3436" s="6"/>
      <c r="H3436" s="6">
        <f>IF(AND(F3436="",G3436=""),"",G3436-F3436)</f>
      </c>
      <c r="I3436" s="4"/>
      <c r="J3436" s="5"/>
    </row>
    <row r="3437" ht="21" customHeight="1">
      <c r="A3437" s="3">
        <v>46534</v>
      </c>
      <c r="B3437" t="inlineStr" s="4">
        <is>
          <t>星期四</t>
        </is>
      </c>
      <c r="C3437" t="inlineStr" s="4">
        <is>
          <t>餐饮</t>
        </is>
      </c>
      <c r="D3437" t="inlineStr" s="4">
        <is>
          <t>晚餐</t>
        </is>
      </c>
      <c r="E3437" s="5"/>
      <c r="F3437" s="6"/>
      <c r="G3437" s="6"/>
      <c r="H3437" s="6">
        <f>IF(AND(F3437="",G3437=""),"",G3437-F3437)</f>
      </c>
      <c r="I3437" s="4"/>
      <c r="J3437" s="5"/>
    </row>
    <row r="3438" ht="21" customHeight="1">
      <c r="A3438" s="3">
        <v>46534</v>
      </c>
      <c r="B3438" t="inlineStr" s="4">
        <is>
          <t>星期四</t>
        </is>
      </c>
      <c r="C3438" t="inlineStr" s="4">
        <is>
          <t>奶茶/咖啡</t>
        </is>
      </c>
      <c r="D3438" t="inlineStr" s="4">
        <is>
          <t>奶茶/咖啡</t>
        </is>
      </c>
      <c r="E3438" s="5"/>
      <c r="F3438" s="6"/>
      <c r="G3438" s="6"/>
      <c r="H3438" s="6">
        <f>IF(AND(F3438="",G3438=""),"",G3438-F3438)</f>
      </c>
      <c r="I3438" s="4"/>
      <c r="J3438" s="5"/>
    </row>
    <row r="3439" ht="21" customHeight="1">
      <c r="A3439" s="3">
        <v>46534</v>
      </c>
      <c r="B3439" t="inlineStr" s="4">
        <is>
          <t>星期四</t>
        </is>
      </c>
      <c r="C3439" t="inlineStr" s="4">
        <is>
          <t>其他</t>
        </is>
      </c>
      <c r="D3439" t="inlineStr" s="4">
        <is>
          <t>其他</t>
        </is>
      </c>
      <c r="E3439" s="5"/>
      <c r="F3439" s="6"/>
      <c r="G3439" s="6"/>
      <c r="H3439" s="6">
        <f>IF(AND(F3439="",G3439=""),"",G3439-F3439)</f>
      </c>
      <c r="I3439" s="4"/>
      <c r="J3439" s="5"/>
    </row>
    <row r="3440" ht="21" customHeight="1">
      <c r="A3440" s="3">
        <v>46534</v>
      </c>
      <c r="B3440" t="inlineStr" s="4">
        <is>
          <t>星期四</t>
        </is>
      </c>
      <c r="C3440" t="inlineStr" s="4">
        <is>
          <t>其他</t>
        </is>
      </c>
      <c r="D3440" t="inlineStr" s="4">
        <is>
          <t>其他</t>
        </is>
      </c>
      <c r="E3440" s="5"/>
      <c r="F3440" s="6"/>
      <c r="G3440" s="6"/>
      <c r="H3440" s="6">
        <f>IF(AND(F3440="",G3440=""),"",G3440-F3440)</f>
      </c>
      <c r="I3440" s="4"/>
      <c r="J3440" s="5"/>
    </row>
    <row r="3441" ht="21" customHeight="1">
      <c r="A3441" s="3">
        <v>46535</v>
      </c>
      <c r="B3441" t="inlineStr" s="4">
        <is>
          <t>星期五</t>
        </is>
      </c>
      <c r="C3441" t="inlineStr" s="4">
        <is>
          <t>餐饮</t>
        </is>
      </c>
      <c r="D3441" t="inlineStr" s="4">
        <is>
          <t>早餐</t>
        </is>
      </c>
      <c r="E3441" s="5"/>
      <c r="F3441" s="6"/>
      <c r="G3441" s="6"/>
      <c r="H3441" s="6">
        <f>IF(AND(F3441="",G3441=""),"",G3441-F3441)</f>
      </c>
      <c r="I3441" s="4"/>
      <c r="J3441" s="5"/>
    </row>
    <row r="3442" ht="21" customHeight="1">
      <c r="A3442" s="3">
        <v>46535</v>
      </c>
      <c r="B3442" t="inlineStr" s="4">
        <is>
          <t>星期五</t>
        </is>
      </c>
      <c r="C3442" t="inlineStr" s="4">
        <is>
          <t>餐饮</t>
        </is>
      </c>
      <c r="D3442" t="inlineStr" s="4">
        <is>
          <t>中餐</t>
        </is>
      </c>
      <c r="E3442" s="5"/>
      <c r="F3442" s="6"/>
      <c r="G3442" s="6"/>
      <c r="H3442" s="6">
        <f>IF(AND(F3442="",G3442=""),"",G3442-F3442)</f>
      </c>
      <c r="I3442" s="4"/>
      <c r="J3442" s="5"/>
    </row>
    <row r="3443" ht="21" customHeight="1">
      <c r="A3443" s="3">
        <v>46535</v>
      </c>
      <c r="B3443" t="inlineStr" s="4">
        <is>
          <t>星期五</t>
        </is>
      </c>
      <c r="C3443" t="inlineStr" s="4">
        <is>
          <t>餐饮</t>
        </is>
      </c>
      <c r="D3443" t="inlineStr" s="4">
        <is>
          <t>晚餐</t>
        </is>
      </c>
      <c r="E3443" s="5"/>
      <c r="F3443" s="6"/>
      <c r="G3443" s="6"/>
      <c r="H3443" s="6">
        <f>IF(AND(F3443="",G3443=""),"",G3443-F3443)</f>
      </c>
      <c r="I3443" s="4"/>
      <c r="J3443" s="5"/>
    </row>
    <row r="3444" ht="21" customHeight="1">
      <c r="A3444" s="3">
        <v>46535</v>
      </c>
      <c r="B3444" t="inlineStr" s="4">
        <is>
          <t>星期五</t>
        </is>
      </c>
      <c r="C3444" t="inlineStr" s="4">
        <is>
          <t>奶茶/咖啡</t>
        </is>
      </c>
      <c r="D3444" t="inlineStr" s="4">
        <is>
          <t>奶茶/咖啡</t>
        </is>
      </c>
      <c r="E3444" s="5"/>
      <c r="F3444" s="6"/>
      <c r="G3444" s="6"/>
      <c r="H3444" s="6">
        <f>IF(AND(F3444="",G3444=""),"",G3444-F3444)</f>
      </c>
      <c r="I3444" s="4"/>
      <c r="J3444" s="5"/>
    </row>
    <row r="3445" ht="21" customHeight="1">
      <c r="A3445" s="3">
        <v>46535</v>
      </c>
      <c r="B3445" t="inlineStr" s="4">
        <is>
          <t>星期五</t>
        </is>
      </c>
      <c r="C3445" t="inlineStr" s="4">
        <is>
          <t>其他</t>
        </is>
      </c>
      <c r="D3445" t="inlineStr" s="4">
        <is>
          <t>其他</t>
        </is>
      </c>
      <c r="E3445" s="5"/>
      <c r="F3445" s="6"/>
      <c r="G3445" s="6"/>
      <c r="H3445" s="6">
        <f>IF(AND(F3445="",G3445=""),"",G3445-F3445)</f>
      </c>
      <c r="I3445" s="4"/>
      <c r="J3445" s="5"/>
    </row>
    <row r="3446" ht="21" customHeight="1">
      <c r="A3446" s="3">
        <v>46535</v>
      </c>
      <c r="B3446" t="inlineStr" s="4">
        <is>
          <t>星期五</t>
        </is>
      </c>
      <c r="C3446" t="inlineStr" s="4">
        <is>
          <t>其他</t>
        </is>
      </c>
      <c r="D3446" t="inlineStr" s="4">
        <is>
          <t>其他</t>
        </is>
      </c>
      <c r="E3446" s="5"/>
      <c r="F3446" s="6"/>
      <c r="G3446" s="6"/>
      <c r="H3446" s="6">
        <f>IF(AND(F3446="",G3446=""),"",G3446-F3446)</f>
      </c>
      <c r="I3446" s="4"/>
      <c r="J3446" s="5"/>
    </row>
    <row r="3447" ht="21" customHeight="1">
      <c r="A3447" s="3">
        <v>46536</v>
      </c>
      <c r="B3447" t="inlineStr" s="4">
        <is>
          <t>星期六</t>
        </is>
      </c>
      <c r="C3447" t="inlineStr" s="4">
        <is>
          <t>餐饮</t>
        </is>
      </c>
      <c r="D3447" t="inlineStr" s="4">
        <is>
          <t>早餐</t>
        </is>
      </c>
      <c r="E3447" s="5"/>
      <c r="F3447" s="6"/>
      <c r="G3447" s="6"/>
      <c r="H3447" s="6">
        <f>IF(AND(F3447="",G3447=""),"",G3447-F3447)</f>
      </c>
      <c r="I3447" s="4"/>
      <c r="J3447" s="5"/>
    </row>
    <row r="3448" ht="21" customHeight="1">
      <c r="A3448" s="3">
        <v>46536</v>
      </c>
      <c r="B3448" t="inlineStr" s="4">
        <is>
          <t>星期六</t>
        </is>
      </c>
      <c r="C3448" t="inlineStr" s="4">
        <is>
          <t>餐饮</t>
        </is>
      </c>
      <c r="D3448" t="inlineStr" s="4">
        <is>
          <t>中餐</t>
        </is>
      </c>
      <c r="E3448" s="5"/>
      <c r="F3448" s="6"/>
      <c r="G3448" s="6"/>
      <c r="H3448" s="6">
        <f>IF(AND(F3448="",G3448=""),"",G3448-F3448)</f>
      </c>
      <c r="I3448" s="4"/>
      <c r="J3448" s="5"/>
    </row>
    <row r="3449" ht="21" customHeight="1">
      <c r="A3449" s="3">
        <v>46536</v>
      </c>
      <c r="B3449" t="inlineStr" s="4">
        <is>
          <t>星期六</t>
        </is>
      </c>
      <c r="C3449" t="inlineStr" s="4">
        <is>
          <t>餐饮</t>
        </is>
      </c>
      <c r="D3449" t="inlineStr" s="4">
        <is>
          <t>晚餐</t>
        </is>
      </c>
      <c r="E3449" s="5"/>
      <c r="F3449" s="6"/>
      <c r="G3449" s="6"/>
      <c r="H3449" s="6">
        <f>IF(AND(F3449="",G3449=""),"",G3449-F3449)</f>
      </c>
      <c r="I3449" s="4"/>
      <c r="J3449" s="5"/>
    </row>
    <row r="3450" ht="21" customHeight="1">
      <c r="A3450" s="3">
        <v>46536</v>
      </c>
      <c r="B3450" t="inlineStr" s="4">
        <is>
          <t>星期六</t>
        </is>
      </c>
      <c r="C3450" t="inlineStr" s="4">
        <is>
          <t>奶茶/咖啡</t>
        </is>
      </c>
      <c r="D3450" t="inlineStr" s="4">
        <is>
          <t>奶茶/咖啡</t>
        </is>
      </c>
      <c r="E3450" s="5"/>
      <c r="F3450" s="6"/>
      <c r="G3450" s="6"/>
      <c r="H3450" s="6">
        <f>IF(AND(F3450="",G3450=""),"",G3450-F3450)</f>
      </c>
      <c r="I3450" s="4"/>
      <c r="J3450" s="5"/>
    </row>
    <row r="3451" ht="21" customHeight="1">
      <c r="A3451" s="3">
        <v>46536</v>
      </c>
      <c r="B3451" t="inlineStr" s="4">
        <is>
          <t>星期六</t>
        </is>
      </c>
      <c r="C3451" t="inlineStr" s="4">
        <is>
          <t>其他</t>
        </is>
      </c>
      <c r="D3451" t="inlineStr" s="4">
        <is>
          <t>其他</t>
        </is>
      </c>
      <c r="E3451" s="5"/>
      <c r="F3451" s="6"/>
      <c r="G3451" s="6"/>
      <c r="H3451" s="6">
        <f>IF(AND(F3451="",G3451=""),"",G3451-F3451)</f>
      </c>
      <c r="I3451" s="4"/>
      <c r="J3451" s="5"/>
    </row>
    <row r="3452" ht="21" customHeight="1">
      <c r="A3452" s="3">
        <v>46536</v>
      </c>
      <c r="B3452" t="inlineStr" s="4">
        <is>
          <t>星期六</t>
        </is>
      </c>
      <c r="C3452" t="inlineStr" s="4">
        <is>
          <t>其他</t>
        </is>
      </c>
      <c r="D3452" t="inlineStr" s="4">
        <is>
          <t>其他</t>
        </is>
      </c>
      <c r="E3452" s="5"/>
      <c r="F3452" s="6"/>
      <c r="G3452" s="6"/>
      <c r="H3452" s="6">
        <f>IF(AND(F3452="",G3452=""),"",G3452-F3452)</f>
      </c>
      <c r="I3452" s="4"/>
      <c r="J3452" s="5"/>
    </row>
    <row r="3453" ht="21" customHeight="1">
      <c r="A3453" s="3">
        <v>46537</v>
      </c>
      <c r="B3453" t="inlineStr" s="4">
        <is>
          <t>星期日</t>
        </is>
      </c>
      <c r="C3453" t="inlineStr" s="4">
        <is>
          <t>餐饮</t>
        </is>
      </c>
      <c r="D3453" t="inlineStr" s="4">
        <is>
          <t>早餐</t>
        </is>
      </c>
      <c r="E3453" s="5"/>
      <c r="F3453" s="6"/>
      <c r="G3453" s="6"/>
      <c r="H3453" s="6">
        <f>IF(AND(F3453="",G3453=""),"",G3453-F3453)</f>
      </c>
      <c r="I3453" s="4"/>
      <c r="J3453" s="5"/>
    </row>
    <row r="3454" ht="21" customHeight="1">
      <c r="A3454" s="3">
        <v>46537</v>
      </c>
      <c r="B3454" t="inlineStr" s="4">
        <is>
          <t>星期日</t>
        </is>
      </c>
      <c r="C3454" t="inlineStr" s="4">
        <is>
          <t>餐饮</t>
        </is>
      </c>
      <c r="D3454" t="inlineStr" s="4">
        <is>
          <t>中餐</t>
        </is>
      </c>
      <c r="E3454" s="5"/>
      <c r="F3454" s="6"/>
      <c r="G3454" s="6"/>
      <c r="H3454" s="6">
        <f>IF(AND(F3454="",G3454=""),"",G3454-F3454)</f>
      </c>
      <c r="I3454" s="4"/>
      <c r="J3454" s="5"/>
    </row>
    <row r="3455" ht="21" customHeight="1">
      <c r="A3455" s="3">
        <v>46537</v>
      </c>
      <c r="B3455" t="inlineStr" s="4">
        <is>
          <t>星期日</t>
        </is>
      </c>
      <c r="C3455" t="inlineStr" s="4">
        <is>
          <t>餐饮</t>
        </is>
      </c>
      <c r="D3455" t="inlineStr" s="4">
        <is>
          <t>晚餐</t>
        </is>
      </c>
      <c r="E3455" s="5"/>
      <c r="F3455" s="6"/>
      <c r="G3455" s="6"/>
      <c r="H3455" s="6">
        <f>IF(AND(F3455="",G3455=""),"",G3455-F3455)</f>
      </c>
      <c r="I3455" s="4"/>
      <c r="J3455" s="5"/>
    </row>
    <row r="3456" ht="21" customHeight="1">
      <c r="A3456" s="3">
        <v>46537</v>
      </c>
      <c r="B3456" t="inlineStr" s="4">
        <is>
          <t>星期日</t>
        </is>
      </c>
      <c r="C3456" t="inlineStr" s="4">
        <is>
          <t>奶茶/咖啡</t>
        </is>
      </c>
      <c r="D3456" t="inlineStr" s="4">
        <is>
          <t>奶茶/咖啡</t>
        </is>
      </c>
      <c r="E3456" s="5"/>
      <c r="F3456" s="6"/>
      <c r="G3456" s="6"/>
      <c r="H3456" s="6">
        <f>IF(AND(F3456="",G3456=""),"",G3456-F3456)</f>
      </c>
      <c r="I3456" s="4"/>
      <c r="J3456" s="5"/>
    </row>
    <row r="3457" ht="21" customHeight="1">
      <c r="A3457" s="3">
        <v>46537</v>
      </c>
      <c r="B3457" t="inlineStr" s="4">
        <is>
          <t>星期日</t>
        </is>
      </c>
      <c r="C3457" t="inlineStr" s="4">
        <is>
          <t>其他</t>
        </is>
      </c>
      <c r="D3457" t="inlineStr" s="4">
        <is>
          <t>其他</t>
        </is>
      </c>
      <c r="E3457" s="5"/>
      <c r="F3457" s="6"/>
      <c r="G3457" s="6"/>
      <c r="H3457" s="6">
        <f>IF(AND(F3457="",G3457=""),"",G3457-F3457)</f>
      </c>
      <c r="I3457" s="4"/>
      <c r="J3457" s="5"/>
    </row>
    <row r="3458" ht="21" customHeight="1">
      <c r="A3458" s="3">
        <v>46537</v>
      </c>
      <c r="B3458" t="inlineStr" s="4">
        <is>
          <t>星期日</t>
        </is>
      </c>
      <c r="C3458" t="inlineStr" s="4">
        <is>
          <t>其他</t>
        </is>
      </c>
      <c r="D3458" t="inlineStr" s="4">
        <is>
          <t>其他</t>
        </is>
      </c>
      <c r="E3458" s="5"/>
      <c r="F3458" s="6"/>
      <c r="G3458" s="6"/>
      <c r="H3458" s="6">
        <f>IF(AND(F3458="",G3458=""),"",G3458-F3458)</f>
      </c>
      <c r="I3458" s="4"/>
      <c r="J3458" s="5"/>
    </row>
    <row r="3459" ht="21" customHeight="1">
      <c r="A3459" s="3">
        <v>46538</v>
      </c>
      <c r="B3459" t="inlineStr" s="4">
        <is>
          <t>星期一</t>
        </is>
      </c>
      <c r="C3459" t="inlineStr" s="4">
        <is>
          <t>餐饮</t>
        </is>
      </c>
      <c r="D3459" t="inlineStr" s="4">
        <is>
          <t>早餐</t>
        </is>
      </c>
      <c r="E3459" s="5"/>
      <c r="F3459" s="6"/>
      <c r="G3459" s="6"/>
      <c r="H3459" s="6">
        <f>IF(AND(F3459="",G3459=""),"",G3459-F3459)</f>
      </c>
      <c r="I3459" s="4"/>
      <c r="J3459" s="5"/>
    </row>
    <row r="3460" ht="21" customHeight="1">
      <c r="A3460" s="3">
        <v>46538</v>
      </c>
      <c r="B3460" t="inlineStr" s="4">
        <is>
          <t>星期一</t>
        </is>
      </c>
      <c r="C3460" t="inlineStr" s="4">
        <is>
          <t>餐饮</t>
        </is>
      </c>
      <c r="D3460" t="inlineStr" s="4">
        <is>
          <t>中餐</t>
        </is>
      </c>
      <c r="E3460" s="5"/>
      <c r="F3460" s="6"/>
      <c r="G3460" s="6"/>
      <c r="H3460" s="6">
        <f>IF(AND(F3460="",G3460=""),"",G3460-F3460)</f>
      </c>
      <c r="I3460" s="4"/>
      <c r="J3460" s="5"/>
    </row>
    <row r="3461" ht="21" customHeight="1">
      <c r="A3461" s="3">
        <v>46538</v>
      </c>
      <c r="B3461" t="inlineStr" s="4">
        <is>
          <t>星期一</t>
        </is>
      </c>
      <c r="C3461" t="inlineStr" s="4">
        <is>
          <t>餐饮</t>
        </is>
      </c>
      <c r="D3461" t="inlineStr" s="4">
        <is>
          <t>晚餐</t>
        </is>
      </c>
      <c r="E3461" s="5"/>
      <c r="F3461" s="6"/>
      <c r="G3461" s="6"/>
      <c r="H3461" s="6">
        <f>IF(AND(F3461="",G3461=""),"",G3461-F3461)</f>
      </c>
      <c r="I3461" s="4"/>
      <c r="J3461" s="5"/>
    </row>
    <row r="3462" ht="21" customHeight="1">
      <c r="A3462" s="3">
        <v>46538</v>
      </c>
      <c r="B3462" t="inlineStr" s="4">
        <is>
          <t>星期一</t>
        </is>
      </c>
      <c r="C3462" t="inlineStr" s="4">
        <is>
          <t>奶茶/咖啡</t>
        </is>
      </c>
      <c r="D3462" t="inlineStr" s="4">
        <is>
          <t>奶茶/咖啡</t>
        </is>
      </c>
      <c r="E3462" s="5"/>
      <c r="F3462" s="6"/>
      <c r="G3462" s="6"/>
      <c r="H3462" s="6">
        <f>IF(AND(F3462="",G3462=""),"",G3462-F3462)</f>
      </c>
      <c r="I3462" s="4"/>
      <c r="J3462" s="5"/>
    </row>
    <row r="3463" ht="21" customHeight="1">
      <c r="A3463" s="3">
        <v>46538</v>
      </c>
      <c r="B3463" t="inlineStr" s="4">
        <is>
          <t>星期一</t>
        </is>
      </c>
      <c r="C3463" t="inlineStr" s="4">
        <is>
          <t>其他</t>
        </is>
      </c>
      <c r="D3463" t="inlineStr" s="4">
        <is>
          <t>其他</t>
        </is>
      </c>
      <c r="E3463" s="5"/>
      <c r="F3463" s="6"/>
      <c r="G3463" s="6"/>
      <c r="H3463" s="6">
        <f>IF(AND(F3463="",G3463=""),"",G3463-F3463)</f>
      </c>
      <c r="I3463" s="4"/>
      <c r="J3463" s="5"/>
    </row>
    <row r="3464" ht="21" customHeight="1">
      <c r="A3464" s="3">
        <v>46538</v>
      </c>
      <c r="B3464" t="inlineStr" s="4">
        <is>
          <t>星期一</t>
        </is>
      </c>
      <c r="C3464" t="inlineStr" s="4">
        <is>
          <t>其他</t>
        </is>
      </c>
      <c r="D3464" t="inlineStr" s="4">
        <is>
          <t>其他</t>
        </is>
      </c>
      <c r="E3464" s="5"/>
      <c r="F3464" s="6"/>
      <c r="G3464" s="6"/>
      <c r="H3464" s="6">
        <f>IF(AND(F3464="",G3464=""),"",G3464-F3464)</f>
      </c>
      <c r="I3464" s="4"/>
      <c r="J3464" s="5"/>
    </row>
    <row r="3465" ht="23" customHeight="1">
      <c r="A3465" t="inlineStr" s="7">
        <is>
          <t>本周小计</t>
        </is>
      </c>
      <c r="B3465" s="7"/>
      <c r="C3465" s="7"/>
      <c r="D3465" s="7"/>
      <c r="E3465" s="7"/>
      <c r="F3465" s="8">
        <f>SUMIFS($F:$F,$A:$A,"&gt;="&amp;DATE(2027,5,27),$A:$A,"&lt;="&amp;DATE(2027,5,31))</f>
      </c>
      <c r="G3465" s="8">
        <f>SUMIFS($G:$G,$A:$A,"&gt;="&amp;DATE(2027,5,27),$A:$A,"&lt;="&amp;DATE(2027,5,31))</f>
      </c>
      <c r="H3465" s="8">
        <f>G3465-F3465</f>
      </c>
      <c r="I3465" s="7"/>
      <c r="J3465" s="7"/>
    </row>
    <row r="3466" ht="18" customHeight="1">
      <c r="A3466" s="9"/>
      <c r="B3466" s="9"/>
      <c r="C3466" s="9"/>
      <c r="D3466" s="9"/>
      <c r="E3466" s="9"/>
      <c r="F3466" s="9"/>
      <c r="G3466" s="9"/>
      <c r="H3466" s="9"/>
      <c r="I3466" s="9"/>
      <c r="J3466" s="9"/>
    </row>
    <row r="3467" ht="18" customHeight="1">
      <c r="A3467" s="9"/>
      <c r="B3467" s="9"/>
      <c r="C3467" s="9"/>
      <c r="D3467" s="9"/>
      <c r="E3467" s="9"/>
      <c r="F3467" s="9"/>
      <c r="G3467" s="9"/>
      <c r="H3467" s="9"/>
      <c r="I3467" s="9"/>
      <c r="J3467" s="9"/>
    </row>
  </sheetData>
  <mergeCells count="74">
    <mergeCell ref="A2:J2"/>
    <mergeCell ref="A49:J49"/>
    <mergeCell ref="A96:J96"/>
    <mergeCell ref="A143:J143"/>
    <mergeCell ref="A190:J190"/>
    <mergeCell ref="A237:J237"/>
    <mergeCell ref="A284:J284"/>
    <mergeCell ref="A331:J331"/>
    <mergeCell ref="A378:J378"/>
    <mergeCell ref="A425:J425"/>
    <mergeCell ref="A472:J472"/>
    <mergeCell ref="A519:J519"/>
    <mergeCell ref="A566:J566"/>
    <mergeCell ref="A613:J613"/>
    <mergeCell ref="A660:J660"/>
    <mergeCell ref="A707:J707"/>
    <mergeCell ref="A754:J754"/>
    <mergeCell ref="A801:J801"/>
    <mergeCell ref="A848:J848"/>
    <mergeCell ref="A895:J895"/>
    <mergeCell ref="A942:J942"/>
    <mergeCell ref="A989:J989"/>
    <mergeCell ref="A1036:J1036"/>
    <mergeCell ref="A1083:J1083"/>
    <mergeCell ref="A1130:J1130"/>
    <mergeCell ref="A1177:J1177"/>
    <mergeCell ref="A1224:J1224"/>
    <mergeCell ref="A1271:J1271"/>
    <mergeCell ref="A1318:J1318"/>
    <mergeCell ref="A1365:J1365"/>
    <mergeCell ref="A1412:J1412"/>
    <mergeCell ref="A1459:J1459"/>
    <mergeCell ref="A1506:J1506"/>
    <mergeCell ref="A1553:J1553"/>
    <mergeCell ref="A1600:J1600"/>
    <mergeCell ref="A1647:J1647"/>
    <mergeCell ref="A1694:J1694"/>
    <mergeCell ref="A1741:J1741"/>
    <mergeCell ref="A1788:J1788"/>
    <mergeCell ref="A1835:J1835"/>
    <mergeCell ref="A1882:J1882"/>
    <mergeCell ref="A1929:J1929"/>
    <mergeCell ref="A1976:J1976"/>
    <mergeCell ref="A2023:J2023"/>
    <mergeCell ref="A2070:J2070"/>
    <mergeCell ref="A2117:J2117"/>
    <mergeCell ref="A2164:J2164"/>
    <mergeCell ref="A2211:J2211"/>
    <mergeCell ref="A2258:J2258"/>
    <mergeCell ref="A2305:J2305"/>
    <mergeCell ref="A2352:J2352"/>
    <mergeCell ref="A2399:J2399"/>
    <mergeCell ref="A2446:J2446"/>
    <mergeCell ref="A2493:J2493"/>
    <mergeCell ref="A2540:J2540"/>
    <mergeCell ref="A2587:J2587"/>
    <mergeCell ref="A2634:J2634"/>
    <mergeCell ref="A2681:J2681"/>
    <mergeCell ref="A2728:J2728"/>
    <mergeCell ref="A2775:J2775"/>
    <mergeCell ref="A2822:J2822"/>
    <mergeCell ref="A2869:J2869"/>
    <mergeCell ref="A2916:J2916"/>
    <mergeCell ref="A2963:J2963"/>
    <mergeCell ref="A3010:J3010"/>
    <mergeCell ref="A3057:J3057"/>
    <mergeCell ref="A3104:J3104"/>
    <mergeCell ref="A3151:J3151"/>
    <mergeCell ref="A3198:J3198"/>
    <mergeCell ref="A3245:J3245"/>
    <mergeCell ref="A3292:J3292"/>
    <mergeCell ref="A3339:J3339"/>
    <mergeCell ref="A3386:J3386"/>
    <mergeCell ref="A3433:J3433"/>
  </mergeCells>
  <dataValidations count="3">
    <dataValidation type="list" allowBlank="1" showErrorMessage="1" sqref="C4:C45 C51:C92 C98:C139 C145:C186 C192:C233 C239:C280 C286:C327 C333:C374 C380:C421 C427:C468 C474:C515 C521:C562 C568:C609 C615:C656 C662:C703 C709:C750 C756:C797 C803:C844 C850:C891 C897:C938 C944:C985 C991:C1032 C1038:C1079 C1085:C1126 C1132:C1173 C1179:C1220 C1226:C1267 C1273:C1314 C1320:C1361 C1367:C1408 C1414:C1455 C1461:C1502 C1508:C1549 C1555:C1596 C1602:C1643 C1649:C1690 C1696:C1737 C1743:C1784 C1790:C1831 C1837:C1878 C1884:C1925 C1931:C1972 C1978:C2019 C2025:C2066 C2072:C2113 C2119:C2160 C2166:C2207 C2213:C2254 C2260:C2301 C2307:C2348 C2354:C2395 C2401:C2442 C2448:C2489 C2495:C2536 C2542:C2583 C2589:C2630 C2636:C2677 C2683:C2724 C2730:C2771 C2777:C2818 C2824:C2865 C2871:C2912 C2918:C2959 C2965:C3006 C3012:C3053 C3059:C3100 C3106:C3147 C3153:C3194 C3200:C3241 C3247:C3288 C3294:C3335 C3341:C3382 C3388:C3429 C3435:C3464">
      <formula1>'选项设置'!$A$2:$A$13</formula1>
    </dataValidation>
    <dataValidation type="list" allowBlank="1" showErrorMessage="1" sqref="D4:D45 D51:D92 D98:D139 D145:D186 D192:D233 D239:D280 D286:D327 D333:D374 D380:D421 D427:D468 D474:D515 D521:D562 D568:D609 D615:D656 D662:D703 D709:D750 D756:D797 D803:D844 D850:D891 D897:D938 D944:D985 D991:D1032 D1038:D1079 D1085:D1126 D1132:D1173 D1179:D1220 D1226:D1267 D1273:D1314 D1320:D1361 D1367:D1408 D1414:D1455 D1461:D1502 D1508:D1549 D1555:D1596 D1602:D1643 D1649:D1690 D1696:D1737 D1743:D1784 D1790:D1831 D1837:D1878 D1884:D1925 D1931:D1972 D1978:D2019 D2025:D2066 D2072:D2113 D2119:D2160 D2166:D2207 D2213:D2254 D2260:D2301 D2307:D2348 D2354:D2395 D2401:D2442 D2448:D2489 D2495:D2536 D2542:D2583 D2589:D2630 D2636:D2677 D2683:D2724 D2730:D2771 D2777:D2818 D2824:D2865 D2871:D2912 D2918:D2959 D2965:D3006 D3012:D3053 D3059:D3100 D3106:D3147 D3153:D3194 D3200:D3241 D3247:D3288 D3294:D3335 D3341:D3382 D3388:D3429 D3435:D3464">
      <formula1>'选项设置'!$C$2:$C$14</formula1>
    </dataValidation>
    <dataValidation type="list" allowBlank="1" showErrorMessage="1" sqref="I4:I45 I51:I92 I98:I139 I145:I186 I192:I233 I239:I280 I286:I327 I333:I374 I380:I421 I427:I468 I474:I515 I521:I562 I568:I609 I615:I656 I662:I703 I709:I750 I756:I797 I803:I844 I850:I891 I897:I938 I944:I985 I991:I1032 I1038:I1079 I1085:I1126 I1132:I1173 I1179:I1220 I1226:I1267 I1273:I1314 I1320:I1361 I1367:I1408 I1414:I1455 I1461:I1502 I1508:I1549 I1555:I1596 I1602:I1643 I1649:I1690 I1696:I1737 I1743:I1784 I1790:I1831 I1837:I1878 I1884:I1925 I1931:I1972 I1978:I2019 I2025:I2066 I2072:I2113 I2119:I2160 I2166:I2207 I2213:I2254 I2260:I2301 I2307:I2348 I2354:I2395 I2401:I2442 I2448:I2489 I2495:I2536 I2542:I2583 I2589:I2630 I2636:I2677 I2683:I2724 I2730:I2771 I2777:I2818 I2824:I2865 I2871:I2912 I2918:I2959 I2965:I3006 I3012:I3053 I3059:I3100 I3106:I3147 I3153:I3194 I3200:I3241 I3247:I3288 I3294:I3335 I3341:I3382 I3388:I3429 I3435:I3464">
      <formula1>'选项设置'!$B$2:$B$7</formula1>
    </dataValidation>
  </dataValidations>
  <pageMargins left="0.6" right="0.6" top="0.75" bottom="0.75" header="0.3" footer="0.3"/>
</worksheet>
</file>

<file path=xl/worksheets/sheet2.xml><?xml version="1.0" encoding="utf-8"?>
<worksheet xmlns="http://schemas.openxmlformats.org/spreadsheetml/2006/main">
  <dimension ref="A1:H76"/>
  <sheetViews>
    <sheetView workbookViewId="0">
      <pane ySplit="2" topLeftCell="A3" activePane="bottomLeft" state="frozen"/>
    </sheetView>
  </sheetViews>
  <sheetFormatPr defaultRowHeight="20"/>
  <cols>
    <col min="1" max="1" width="12" customWidth="1"/>
    <col min="2" max="3" width="13" customWidth="1"/>
    <col min="4" max="7" width="14" customWidth="1"/>
    <col min="8" max="8" width="24" customWidth="1"/>
  </cols>
  <sheetData>
    <row r="1" ht="28" customHeight="1">
      <c r="A1" t="inlineStr" s="10">
        <is>
          <t>按周汇总</t>
        </is>
      </c>
      <c r="B1" s="10"/>
      <c r="C1" s="10"/>
      <c r="D1" s="10"/>
      <c r="E1" s="10"/>
      <c r="F1" s="10"/>
      <c r="G1" s="10"/>
      <c r="H1" s="10"/>
    </row>
    <row r="2" ht="22" customHeight="1">
      <c r="A2" t="inlineStr" s="11">
        <is>
          <t>周次</t>
        </is>
      </c>
      <c r="B2" t="inlineStr" s="11">
        <is>
          <t>起始日期</t>
        </is>
      </c>
      <c r="C2" t="inlineStr" s="11">
        <is>
          <t>结束日期</t>
        </is>
      </c>
      <c r="D2" t="inlineStr" s="11">
        <is>
          <t>支出合计</t>
        </is>
      </c>
      <c r="E2" t="inlineStr" s="11">
        <is>
          <t>收入合计</t>
        </is>
      </c>
      <c r="F2" t="inlineStr" s="11">
        <is>
          <t>本周净额</t>
        </is>
      </c>
      <c r="G2" t="inlineStr" s="11">
        <is>
          <t>累计余额</t>
        </is>
      </c>
      <c r="H2" t="inlineStr" s="11">
        <is>
          <t>备注</t>
        </is>
      </c>
    </row>
    <row r="3" ht="21" customHeight="1">
      <c r="A3" t="inlineStr" s="15">
        <is>
          <t>第1周</t>
        </is>
      </c>
      <c r="B3" s="3">
        <v>46023</v>
      </c>
      <c r="C3" s="3">
        <v>46029</v>
      </c>
      <c r="D3" s="12">
        <f>SUMIFS('流水记账'!$F:$F,'流水记账'!$A:$A,"&gt;="&amp;DATE(2026,1,1),'流水记账'!$A:$A,"&lt;="&amp;DATE(2026,1,7))</f>
      </c>
      <c r="E3" s="12">
        <f>SUMIFS('流水记账'!$G:$G,'流水记账'!$A:$A,"&gt;="&amp;DATE(2026,1,1),'流水记账'!$A:$A,"&lt;="&amp;DATE(2026,1,7))</f>
      </c>
      <c r="F3" s="12">
        <f>E3-D3</f>
      </c>
      <c r="G3" s="12">
        <f>'按月汇总'!$B$2+SUM($F$3:F3)</f>
      </c>
      <c r="H3" s="15"/>
    </row>
    <row r="4" ht="21" customHeight="1">
      <c r="A4" t="inlineStr" s="15">
        <is>
          <t>第2周</t>
        </is>
      </c>
      <c r="B4" s="3">
        <v>46030</v>
      </c>
      <c r="C4" s="3">
        <v>46036</v>
      </c>
      <c r="D4" s="12">
        <f>SUMIFS('流水记账'!$F:$F,'流水记账'!$A:$A,"&gt;="&amp;DATE(2026,1,8),'流水记账'!$A:$A,"&lt;="&amp;DATE(2026,1,14))</f>
      </c>
      <c r="E4" s="12">
        <f>SUMIFS('流水记账'!$G:$G,'流水记账'!$A:$A,"&gt;="&amp;DATE(2026,1,8),'流水记账'!$A:$A,"&lt;="&amp;DATE(2026,1,14))</f>
      </c>
      <c r="F4" s="12">
        <f>E4-D4</f>
      </c>
      <c r="G4" s="12">
        <f>'按月汇总'!$B$2+SUM($F$3:F4)</f>
      </c>
      <c r="H4" s="15"/>
    </row>
    <row r="5" ht="21" customHeight="1">
      <c r="A5" t="inlineStr" s="15">
        <is>
          <t>第3周</t>
        </is>
      </c>
      <c r="B5" s="3">
        <v>46037</v>
      </c>
      <c r="C5" s="3">
        <v>46043</v>
      </c>
      <c r="D5" s="12">
        <f>SUMIFS('流水记账'!$F:$F,'流水记账'!$A:$A,"&gt;="&amp;DATE(2026,1,15),'流水记账'!$A:$A,"&lt;="&amp;DATE(2026,1,21))</f>
      </c>
      <c r="E5" s="12">
        <f>SUMIFS('流水记账'!$G:$G,'流水记账'!$A:$A,"&gt;="&amp;DATE(2026,1,15),'流水记账'!$A:$A,"&lt;="&amp;DATE(2026,1,21))</f>
      </c>
      <c r="F5" s="12">
        <f>E5-D5</f>
      </c>
      <c r="G5" s="12">
        <f>'按月汇总'!$B$2+SUM($F$3:F5)</f>
      </c>
      <c r="H5" s="15"/>
    </row>
    <row r="6" ht="21" customHeight="1">
      <c r="A6" t="inlineStr" s="15">
        <is>
          <t>第4周</t>
        </is>
      </c>
      <c r="B6" s="3">
        <v>46044</v>
      </c>
      <c r="C6" s="3">
        <v>46050</v>
      </c>
      <c r="D6" s="12">
        <f>SUMIFS('流水记账'!$F:$F,'流水记账'!$A:$A,"&gt;="&amp;DATE(2026,1,22),'流水记账'!$A:$A,"&lt;="&amp;DATE(2026,1,28))</f>
      </c>
      <c r="E6" s="12">
        <f>SUMIFS('流水记账'!$G:$G,'流水记账'!$A:$A,"&gt;="&amp;DATE(2026,1,22),'流水记账'!$A:$A,"&lt;="&amp;DATE(2026,1,28))</f>
      </c>
      <c r="F6" s="12">
        <f>E6-D6</f>
      </c>
      <c r="G6" s="12">
        <f>'按月汇总'!$B$2+SUM($F$3:F6)</f>
      </c>
      <c r="H6" s="15"/>
    </row>
    <row r="7" ht="21" customHeight="1">
      <c r="A7" t="inlineStr" s="15">
        <is>
          <t>第5周</t>
        </is>
      </c>
      <c r="B7" s="3">
        <v>46051</v>
      </c>
      <c r="C7" s="3">
        <v>46057</v>
      </c>
      <c r="D7" s="12">
        <f>SUMIFS('流水记账'!$F:$F,'流水记账'!$A:$A,"&gt;="&amp;DATE(2026,1,29),'流水记账'!$A:$A,"&lt;="&amp;DATE(2026,2,4))</f>
      </c>
      <c r="E7" s="12">
        <f>SUMIFS('流水记账'!$G:$G,'流水记账'!$A:$A,"&gt;="&amp;DATE(2026,1,29),'流水记账'!$A:$A,"&lt;="&amp;DATE(2026,2,4))</f>
      </c>
      <c r="F7" s="12">
        <f>E7-D7</f>
      </c>
      <c r="G7" s="12">
        <f>'按月汇总'!$B$2+SUM($F$3:F7)</f>
      </c>
      <c r="H7" s="15"/>
    </row>
    <row r="8" ht="21" customHeight="1">
      <c r="A8" t="inlineStr" s="15">
        <is>
          <t>第6周</t>
        </is>
      </c>
      <c r="B8" s="3">
        <v>46058</v>
      </c>
      <c r="C8" s="3">
        <v>46064</v>
      </c>
      <c r="D8" s="12">
        <f>SUMIFS('流水记账'!$F:$F,'流水记账'!$A:$A,"&gt;="&amp;DATE(2026,2,5),'流水记账'!$A:$A,"&lt;="&amp;DATE(2026,2,11))</f>
      </c>
      <c r="E8" s="12">
        <f>SUMIFS('流水记账'!$G:$G,'流水记账'!$A:$A,"&gt;="&amp;DATE(2026,2,5),'流水记账'!$A:$A,"&lt;="&amp;DATE(2026,2,11))</f>
      </c>
      <c r="F8" s="12">
        <f>E8-D8</f>
      </c>
      <c r="G8" s="12">
        <f>'按月汇总'!$B$2+SUM($F$3:F8)</f>
      </c>
      <c r="H8" s="15"/>
    </row>
    <row r="9" ht="21" customHeight="1">
      <c r="A9" t="inlineStr" s="15">
        <is>
          <t>第7周</t>
        </is>
      </c>
      <c r="B9" s="3">
        <v>46065</v>
      </c>
      <c r="C9" s="3">
        <v>46071</v>
      </c>
      <c r="D9" s="12">
        <f>SUMIFS('流水记账'!$F:$F,'流水记账'!$A:$A,"&gt;="&amp;DATE(2026,2,12),'流水记账'!$A:$A,"&lt;="&amp;DATE(2026,2,18))</f>
      </c>
      <c r="E9" s="12">
        <f>SUMIFS('流水记账'!$G:$G,'流水记账'!$A:$A,"&gt;="&amp;DATE(2026,2,12),'流水记账'!$A:$A,"&lt;="&amp;DATE(2026,2,18))</f>
      </c>
      <c r="F9" s="12">
        <f>E9-D9</f>
      </c>
      <c r="G9" s="12">
        <f>'按月汇总'!$B$2+SUM($F$3:F9)</f>
      </c>
      <c r="H9" s="15"/>
    </row>
    <row r="10" ht="21" customHeight="1">
      <c r="A10" t="inlineStr" s="15">
        <is>
          <t>第8周</t>
        </is>
      </c>
      <c r="B10" s="3">
        <v>46072</v>
      </c>
      <c r="C10" s="3">
        <v>46078</v>
      </c>
      <c r="D10" s="12">
        <f>SUMIFS('流水记账'!$F:$F,'流水记账'!$A:$A,"&gt;="&amp;DATE(2026,2,19),'流水记账'!$A:$A,"&lt;="&amp;DATE(2026,2,25))</f>
      </c>
      <c r="E10" s="12">
        <f>SUMIFS('流水记账'!$G:$G,'流水记账'!$A:$A,"&gt;="&amp;DATE(2026,2,19),'流水记账'!$A:$A,"&lt;="&amp;DATE(2026,2,25))</f>
      </c>
      <c r="F10" s="12">
        <f>E10-D10</f>
      </c>
      <c r="G10" s="12">
        <f>'按月汇总'!$B$2+SUM($F$3:F10)</f>
      </c>
      <c r="H10" s="15"/>
    </row>
    <row r="11" ht="21" customHeight="1">
      <c r="A11" t="inlineStr" s="15">
        <is>
          <t>第9周</t>
        </is>
      </c>
      <c r="B11" s="3">
        <v>46079</v>
      </c>
      <c r="C11" s="3">
        <v>46085</v>
      </c>
      <c r="D11" s="12">
        <f>SUMIFS('流水记账'!$F:$F,'流水记账'!$A:$A,"&gt;="&amp;DATE(2026,2,26),'流水记账'!$A:$A,"&lt;="&amp;DATE(2026,3,4))</f>
      </c>
      <c r="E11" s="12">
        <f>SUMIFS('流水记账'!$G:$G,'流水记账'!$A:$A,"&gt;="&amp;DATE(2026,2,26),'流水记账'!$A:$A,"&lt;="&amp;DATE(2026,3,4))</f>
      </c>
      <c r="F11" s="12">
        <f>E11-D11</f>
      </c>
      <c r="G11" s="12">
        <f>'按月汇总'!$B$2+SUM($F$3:F11)</f>
      </c>
      <c r="H11" s="15"/>
    </row>
    <row r="12" ht="21" customHeight="1">
      <c r="A12" t="inlineStr" s="15">
        <is>
          <t>第10周</t>
        </is>
      </c>
      <c r="B12" s="3">
        <v>46086</v>
      </c>
      <c r="C12" s="3">
        <v>46092</v>
      </c>
      <c r="D12" s="12">
        <f>SUMIFS('流水记账'!$F:$F,'流水记账'!$A:$A,"&gt;="&amp;DATE(2026,3,5),'流水记账'!$A:$A,"&lt;="&amp;DATE(2026,3,11))</f>
      </c>
      <c r="E12" s="12">
        <f>SUMIFS('流水记账'!$G:$G,'流水记账'!$A:$A,"&gt;="&amp;DATE(2026,3,5),'流水记账'!$A:$A,"&lt;="&amp;DATE(2026,3,11))</f>
      </c>
      <c r="F12" s="12">
        <f>E12-D12</f>
      </c>
      <c r="G12" s="12">
        <f>'按月汇总'!$B$2+SUM($F$3:F12)</f>
      </c>
      <c r="H12" s="15"/>
    </row>
    <row r="13" ht="21" customHeight="1">
      <c r="A13" t="inlineStr" s="15">
        <is>
          <t>第11周</t>
        </is>
      </c>
      <c r="B13" s="3">
        <v>46093</v>
      </c>
      <c r="C13" s="3">
        <v>46099</v>
      </c>
      <c r="D13" s="12">
        <f>SUMIFS('流水记账'!$F:$F,'流水记账'!$A:$A,"&gt;="&amp;DATE(2026,3,12),'流水记账'!$A:$A,"&lt;="&amp;DATE(2026,3,18))</f>
      </c>
      <c r="E13" s="12">
        <f>SUMIFS('流水记账'!$G:$G,'流水记账'!$A:$A,"&gt;="&amp;DATE(2026,3,12),'流水记账'!$A:$A,"&lt;="&amp;DATE(2026,3,18))</f>
      </c>
      <c r="F13" s="12">
        <f>E13-D13</f>
      </c>
      <c r="G13" s="12">
        <f>'按月汇总'!$B$2+SUM($F$3:F13)</f>
      </c>
      <c r="H13" s="15"/>
    </row>
    <row r="14" ht="21" customHeight="1">
      <c r="A14" t="inlineStr" s="15">
        <is>
          <t>第12周</t>
        </is>
      </c>
      <c r="B14" s="3">
        <v>46100</v>
      </c>
      <c r="C14" s="3">
        <v>46106</v>
      </c>
      <c r="D14" s="12">
        <f>SUMIFS('流水记账'!$F:$F,'流水记账'!$A:$A,"&gt;="&amp;DATE(2026,3,19),'流水记账'!$A:$A,"&lt;="&amp;DATE(2026,3,25))</f>
      </c>
      <c r="E14" s="12">
        <f>SUMIFS('流水记账'!$G:$G,'流水记账'!$A:$A,"&gt;="&amp;DATE(2026,3,19),'流水记账'!$A:$A,"&lt;="&amp;DATE(2026,3,25))</f>
      </c>
      <c r="F14" s="12">
        <f>E14-D14</f>
      </c>
      <c r="G14" s="12">
        <f>'按月汇总'!$B$2+SUM($F$3:F14)</f>
      </c>
      <c r="H14" s="15"/>
    </row>
    <row r="15" ht="21" customHeight="1">
      <c r="A15" t="inlineStr" s="15">
        <is>
          <t>第13周</t>
        </is>
      </c>
      <c r="B15" s="3">
        <v>46107</v>
      </c>
      <c r="C15" s="3">
        <v>46113</v>
      </c>
      <c r="D15" s="12">
        <f>SUMIFS('流水记账'!$F:$F,'流水记账'!$A:$A,"&gt;="&amp;DATE(2026,3,26),'流水记账'!$A:$A,"&lt;="&amp;DATE(2026,4,1))</f>
      </c>
      <c r="E15" s="12">
        <f>SUMIFS('流水记账'!$G:$G,'流水记账'!$A:$A,"&gt;="&amp;DATE(2026,3,26),'流水记账'!$A:$A,"&lt;="&amp;DATE(2026,4,1))</f>
      </c>
      <c r="F15" s="12">
        <f>E15-D15</f>
      </c>
      <c r="G15" s="12">
        <f>'按月汇总'!$B$2+SUM($F$3:F15)</f>
      </c>
      <c r="H15" s="15"/>
    </row>
    <row r="16" ht="21" customHeight="1">
      <c r="A16" t="inlineStr" s="15">
        <is>
          <t>第14周</t>
        </is>
      </c>
      <c r="B16" s="3">
        <v>46114</v>
      </c>
      <c r="C16" s="3">
        <v>46120</v>
      </c>
      <c r="D16" s="12">
        <f>SUMIFS('流水记账'!$F:$F,'流水记账'!$A:$A,"&gt;="&amp;DATE(2026,4,2),'流水记账'!$A:$A,"&lt;="&amp;DATE(2026,4,8))</f>
      </c>
      <c r="E16" s="12">
        <f>SUMIFS('流水记账'!$G:$G,'流水记账'!$A:$A,"&gt;="&amp;DATE(2026,4,2),'流水记账'!$A:$A,"&lt;="&amp;DATE(2026,4,8))</f>
      </c>
      <c r="F16" s="12">
        <f>E16-D16</f>
      </c>
      <c r="G16" s="12">
        <f>'按月汇总'!$B$2+SUM($F$3:F16)</f>
      </c>
      <c r="H16" s="15"/>
    </row>
    <row r="17" ht="21" customHeight="1">
      <c r="A17" t="inlineStr" s="15">
        <is>
          <t>第15周</t>
        </is>
      </c>
      <c r="B17" s="3">
        <v>46121</v>
      </c>
      <c r="C17" s="3">
        <v>46127</v>
      </c>
      <c r="D17" s="12">
        <f>SUMIFS('流水记账'!$F:$F,'流水记账'!$A:$A,"&gt;="&amp;DATE(2026,4,9),'流水记账'!$A:$A,"&lt;="&amp;DATE(2026,4,15))</f>
      </c>
      <c r="E17" s="12">
        <f>SUMIFS('流水记账'!$G:$G,'流水记账'!$A:$A,"&gt;="&amp;DATE(2026,4,9),'流水记账'!$A:$A,"&lt;="&amp;DATE(2026,4,15))</f>
      </c>
      <c r="F17" s="12">
        <f>E17-D17</f>
      </c>
      <c r="G17" s="12">
        <f>'按月汇总'!$B$2+SUM($F$3:F17)</f>
      </c>
      <c r="H17" s="15"/>
    </row>
    <row r="18" ht="21" customHeight="1">
      <c r="A18" t="inlineStr" s="15">
        <is>
          <t>第16周</t>
        </is>
      </c>
      <c r="B18" s="3">
        <v>46128</v>
      </c>
      <c r="C18" s="3">
        <v>46134</v>
      </c>
      <c r="D18" s="12">
        <f>SUMIFS('流水记账'!$F:$F,'流水记账'!$A:$A,"&gt;="&amp;DATE(2026,4,16),'流水记账'!$A:$A,"&lt;="&amp;DATE(2026,4,22))</f>
      </c>
      <c r="E18" s="12">
        <f>SUMIFS('流水记账'!$G:$G,'流水记账'!$A:$A,"&gt;="&amp;DATE(2026,4,16),'流水记账'!$A:$A,"&lt;="&amp;DATE(2026,4,22))</f>
      </c>
      <c r="F18" s="12">
        <f>E18-D18</f>
      </c>
      <c r="G18" s="12">
        <f>'按月汇总'!$B$2+SUM($F$3:F18)</f>
      </c>
      <c r="H18" s="15"/>
    </row>
    <row r="19" ht="21" customHeight="1">
      <c r="A19" t="inlineStr" s="15">
        <is>
          <t>第17周</t>
        </is>
      </c>
      <c r="B19" s="3">
        <v>46135</v>
      </c>
      <c r="C19" s="3">
        <v>46141</v>
      </c>
      <c r="D19" s="12">
        <f>SUMIFS('流水记账'!$F:$F,'流水记账'!$A:$A,"&gt;="&amp;DATE(2026,4,23),'流水记账'!$A:$A,"&lt;="&amp;DATE(2026,4,29))</f>
      </c>
      <c r="E19" s="12">
        <f>SUMIFS('流水记账'!$G:$G,'流水记账'!$A:$A,"&gt;="&amp;DATE(2026,4,23),'流水记账'!$A:$A,"&lt;="&amp;DATE(2026,4,29))</f>
      </c>
      <c r="F19" s="12">
        <f>E19-D19</f>
      </c>
      <c r="G19" s="12">
        <f>'按月汇总'!$B$2+SUM($F$3:F19)</f>
      </c>
      <c r="H19" s="15"/>
    </row>
    <row r="20" ht="21" customHeight="1">
      <c r="A20" t="inlineStr" s="15">
        <is>
          <t>第18周</t>
        </is>
      </c>
      <c r="B20" s="3">
        <v>46142</v>
      </c>
      <c r="C20" s="3">
        <v>46148</v>
      </c>
      <c r="D20" s="12">
        <f>SUMIFS('流水记账'!$F:$F,'流水记账'!$A:$A,"&gt;="&amp;DATE(2026,4,30),'流水记账'!$A:$A,"&lt;="&amp;DATE(2026,5,6))</f>
      </c>
      <c r="E20" s="12">
        <f>SUMIFS('流水记账'!$G:$G,'流水记账'!$A:$A,"&gt;="&amp;DATE(2026,4,30),'流水记账'!$A:$A,"&lt;="&amp;DATE(2026,5,6))</f>
      </c>
      <c r="F20" s="12">
        <f>E20-D20</f>
      </c>
      <c r="G20" s="12">
        <f>'按月汇总'!$B$2+SUM($F$3:F20)</f>
      </c>
      <c r="H20" s="15"/>
    </row>
    <row r="21" ht="21" customHeight="1">
      <c r="A21" t="inlineStr" s="15">
        <is>
          <t>第19周</t>
        </is>
      </c>
      <c r="B21" s="3">
        <v>46149</v>
      </c>
      <c r="C21" s="3">
        <v>46155</v>
      </c>
      <c r="D21" s="12">
        <f>SUMIFS('流水记账'!$F:$F,'流水记账'!$A:$A,"&gt;="&amp;DATE(2026,5,7),'流水记账'!$A:$A,"&lt;="&amp;DATE(2026,5,13))</f>
      </c>
      <c r="E21" s="12">
        <f>SUMIFS('流水记账'!$G:$G,'流水记账'!$A:$A,"&gt;="&amp;DATE(2026,5,7),'流水记账'!$A:$A,"&lt;="&amp;DATE(2026,5,13))</f>
      </c>
      <c r="F21" s="12">
        <f>E21-D21</f>
      </c>
      <c r="G21" s="12">
        <f>'按月汇总'!$B$2+SUM($F$3:F21)</f>
      </c>
      <c r="H21" s="15"/>
    </row>
    <row r="22" ht="21" customHeight="1">
      <c r="A22" t="inlineStr" s="15">
        <is>
          <t>第20周</t>
        </is>
      </c>
      <c r="B22" s="3">
        <v>46156</v>
      </c>
      <c r="C22" s="3">
        <v>46162</v>
      </c>
      <c r="D22" s="12">
        <f>SUMIFS('流水记账'!$F:$F,'流水记账'!$A:$A,"&gt;="&amp;DATE(2026,5,14),'流水记账'!$A:$A,"&lt;="&amp;DATE(2026,5,20))</f>
      </c>
      <c r="E22" s="12">
        <f>SUMIFS('流水记账'!$G:$G,'流水记账'!$A:$A,"&gt;="&amp;DATE(2026,5,14),'流水记账'!$A:$A,"&lt;="&amp;DATE(2026,5,20))</f>
      </c>
      <c r="F22" s="12">
        <f>E22-D22</f>
      </c>
      <c r="G22" s="12">
        <f>'按月汇总'!$B$2+SUM($F$3:F22)</f>
      </c>
      <c r="H22" s="15"/>
    </row>
    <row r="23" ht="21" customHeight="1">
      <c r="A23" t="inlineStr" s="15">
        <is>
          <t>第21周</t>
        </is>
      </c>
      <c r="B23" s="3">
        <v>46163</v>
      </c>
      <c r="C23" s="3">
        <v>46169</v>
      </c>
      <c r="D23" s="12">
        <f>SUMIFS('流水记账'!$F:$F,'流水记账'!$A:$A,"&gt;="&amp;DATE(2026,5,21),'流水记账'!$A:$A,"&lt;="&amp;DATE(2026,5,27))</f>
      </c>
      <c r="E23" s="12">
        <f>SUMIFS('流水记账'!$G:$G,'流水记账'!$A:$A,"&gt;="&amp;DATE(2026,5,21),'流水记账'!$A:$A,"&lt;="&amp;DATE(2026,5,27))</f>
      </c>
      <c r="F23" s="12">
        <f>E23-D23</f>
      </c>
      <c r="G23" s="12">
        <f>'按月汇总'!$B$2+SUM($F$3:F23)</f>
      </c>
      <c r="H23" s="15"/>
    </row>
    <row r="24" ht="21" customHeight="1">
      <c r="A24" t="inlineStr" s="15">
        <is>
          <t>第22周</t>
        </is>
      </c>
      <c r="B24" s="3">
        <v>46170</v>
      </c>
      <c r="C24" s="3">
        <v>46176</v>
      </c>
      <c r="D24" s="12">
        <f>SUMIFS('流水记账'!$F:$F,'流水记账'!$A:$A,"&gt;="&amp;DATE(2026,5,28),'流水记账'!$A:$A,"&lt;="&amp;DATE(2026,6,3))</f>
      </c>
      <c r="E24" s="12">
        <f>SUMIFS('流水记账'!$G:$G,'流水记账'!$A:$A,"&gt;="&amp;DATE(2026,5,28),'流水记账'!$A:$A,"&lt;="&amp;DATE(2026,6,3))</f>
      </c>
      <c r="F24" s="12">
        <f>E24-D24</f>
      </c>
      <c r="G24" s="12">
        <f>'按月汇总'!$B$2+SUM($F$3:F24)</f>
      </c>
      <c r="H24" s="15"/>
    </row>
    <row r="25" ht="21" customHeight="1">
      <c r="A25" t="inlineStr" s="15">
        <is>
          <t>第23周</t>
        </is>
      </c>
      <c r="B25" s="3">
        <v>46177</v>
      </c>
      <c r="C25" s="3">
        <v>46183</v>
      </c>
      <c r="D25" s="12">
        <f>SUMIFS('流水记账'!$F:$F,'流水记账'!$A:$A,"&gt;="&amp;DATE(2026,6,4),'流水记账'!$A:$A,"&lt;="&amp;DATE(2026,6,10))</f>
      </c>
      <c r="E25" s="12">
        <f>SUMIFS('流水记账'!$G:$G,'流水记账'!$A:$A,"&gt;="&amp;DATE(2026,6,4),'流水记账'!$A:$A,"&lt;="&amp;DATE(2026,6,10))</f>
      </c>
      <c r="F25" s="12">
        <f>E25-D25</f>
      </c>
      <c r="G25" s="12">
        <f>'按月汇总'!$B$2+SUM($F$3:F25)</f>
      </c>
      <c r="H25" s="15"/>
    </row>
    <row r="26" ht="21" customHeight="1">
      <c r="A26" t="inlineStr" s="15">
        <is>
          <t>第24周</t>
        </is>
      </c>
      <c r="B26" s="3">
        <v>46184</v>
      </c>
      <c r="C26" s="3">
        <v>46190</v>
      </c>
      <c r="D26" s="12">
        <f>SUMIFS('流水记账'!$F:$F,'流水记账'!$A:$A,"&gt;="&amp;DATE(2026,6,11),'流水记账'!$A:$A,"&lt;="&amp;DATE(2026,6,17))</f>
      </c>
      <c r="E26" s="12">
        <f>SUMIFS('流水记账'!$G:$G,'流水记账'!$A:$A,"&gt;="&amp;DATE(2026,6,11),'流水记账'!$A:$A,"&lt;="&amp;DATE(2026,6,17))</f>
      </c>
      <c r="F26" s="12">
        <f>E26-D26</f>
      </c>
      <c r="G26" s="12">
        <f>'按月汇总'!$B$2+SUM($F$3:F26)</f>
      </c>
      <c r="H26" s="15"/>
    </row>
    <row r="27" ht="21" customHeight="1">
      <c r="A27" t="inlineStr" s="15">
        <is>
          <t>第25周</t>
        </is>
      </c>
      <c r="B27" s="3">
        <v>46191</v>
      </c>
      <c r="C27" s="3">
        <v>46197</v>
      </c>
      <c r="D27" s="12">
        <f>SUMIFS('流水记账'!$F:$F,'流水记账'!$A:$A,"&gt;="&amp;DATE(2026,6,18),'流水记账'!$A:$A,"&lt;="&amp;DATE(2026,6,24))</f>
      </c>
      <c r="E27" s="12">
        <f>SUMIFS('流水记账'!$G:$G,'流水记账'!$A:$A,"&gt;="&amp;DATE(2026,6,18),'流水记账'!$A:$A,"&lt;="&amp;DATE(2026,6,24))</f>
      </c>
      <c r="F27" s="12">
        <f>E27-D27</f>
      </c>
      <c r="G27" s="12">
        <f>'按月汇总'!$B$2+SUM($F$3:F27)</f>
      </c>
      <c r="H27" s="15"/>
    </row>
    <row r="28" ht="21" customHeight="1">
      <c r="A28" t="inlineStr" s="15">
        <is>
          <t>第26周</t>
        </is>
      </c>
      <c r="B28" s="3">
        <v>46198</v>
      </c>
      <c r="C28" s="3">
        <v>46204</v>
      </c>
      <c r="D28" s="12">
        <f>SUMIFS('流水记账'!$F:$F,'流水记账'!$A:$A,"&gt;="&amp;DATE(2026,6,25),'流水记账'!$A:$A,"&lt;="&amp;DATE(2026,7,1))</f>
      </c>
      <c r="E28" s="12">
        <f>SUMIFS('流水记账'!$G:$G,'流水记账'!$A:$A,"&gt;="&amp;DATE(2026,6,25),'流水记账'!$A:$A,"&lt;="&amp;DATE(2026,7,1))</f>
      </c>
      <c r="F28" s="12">
        <f>E28-D28</f>
      </c>
      <c r="G28" s="12">
        <f>'按月汇总'!$B$2+SUM($F$3:F28)</f>
      </c>
      <c r="H28" s="15"/>
    </row>
    <row r="29" ht="21" customHeight="1">
      <c r="A29" t="inlineStr" s="15">
        <is>
          <t>第27周</t>
        </is>
      </c>
      <c r="B29" s="3">
        <v>46205</v>
      </c>
      <c r="C29" s="3">
        <v>46211</v>
      </c>
      <c r="D29" s="12">
        <f>SUMIFS('流水记账'!$F:$F,'流水记账'!$A:$A,"&gt;="&amp;DATE(2026,7,2),'流水记账'!$A:$A,"&lt;="&amp;DATE(2026,7,8))</f>
      </c>
      <c r="E29" s="12">
        <f>SUMIFS('流水记账'!$G:$G,'流水记账'!$A:$A,"&gt;="&amp;DATE(2026,7,2),'流水记账'!$A:$A,"&lt;="&amp;DATE(2026,7,8))</f>
      </c>
      <c r="F29" s="12">
        <f>E29-D29</f>
      </c>
      <c r="G29" s="12">
        <f>'按月汇总'!$B$2+SUM($F$3:F29)</f>
      </c>
      <c r="H29" s="15"/>
    </row>
    <row r="30" ht="21" customHeight="1">
      <c r="A30" t="inlineStr" s="15">
        <is>
          <t>第28周</t>
        </is>
      </c>
      <c r="B30" s="3">
        <v>46212</v>
      </c>
      <c r="C30" s="3">
        <v>46218</v>
      </c>
      <c r="D30" s="12">
        <f>SUMIFS('流水记账'!$F:$F,'流水记账'!$A:$A,"&gt;="&amp;DATE(2026,7,9),'流水记账'!$A:$A,"&lt;="&amp;DATE(2026,7,15))</f>
      </c>
      <c r="E30" s="12">
        <f>SUMIFS('流水记账'!$G:$G,'流水记账'!$A:$A,"&gt;="&amp;DATE(2026,7,9),'流水记账'!$A:$A,"&lt;="&amp;DATE(2026,7,15))</f>
      </c>
      <c r="F30" s="12">
        <f>E30-D30</f>
      </c>
      <c r="G30" s="12">
        <f>'按月汇总'!$B$2+SUM($F$3:F30)</f>
      </c>
      <c r="H30" s="15"/>
    </row>
    <row r="31" ht="21" customHeight="1">
      <c r="A31" t="inlineStr" s="15">
        <is>
          <t>第29周</t>
        </is>
      </c>
      <c r="B31" s="3">
        <v>46219</v>
      </c>
      <c r="C31" s="3">
        <v>46225</v>
      </c>
      <c r="D31" s="12">
        <f>SUMIFS('流水记账'!$F:$F,'流水记账'!$A:$A,"&gt;="&amp;DATE(2026,7,16),'流水记账'!$A:$A,"&lt;="&amp;DATE(2026,7,22))</f>
      </c>
      <c r="E31" s="12">
        <f>SUMIFS('流水记账'!$G:$G,'流水记账'!$A:$A,"&gt;="&amp;DATE(2026,7,16),'流水记账'!$A:$A,"&lt;="&amp;DATE(2026,7,22))</f>
      </c>
      <c r="F31" s="12">
        <f>E31-D31</f>
      </c>
      <c r="G31" s="12">
        <f>'按月汇总'!$B$2+SUM($F$3:F31)</f>
      </c>
      <c r="H31" s="15"/>
    </row>
    <row r="32" ht="21" customHeight="1">
      <c r="A32" t="inlineStr" s="15">
        <is>
          <t>第30周</t>
        </is>
      </c>
      <c r="B32" s="3">
        <v>46226</v>
      </c>
      <c r="C32" s="3">
        <v>46232</v>
      </c>
      <c r="D32" s="12">
        <f>SUMIFS('流水记账'!$F:$F,'流水记账'!$A:$A,"&gt;="&amp;DATE(2026,7,23),'流水记账'!$A:$A,"&lt;="&amp;DATE(2026,7,29))</f>
      </c>
      <c r="E32" s="12">
        <f>SUMIFS('流水记账'!$G:$G,'流水记账'!$A:$A,"&gt;="&amp;DATE(2026,7,23),'流水记账'!$A:$A,"&lt;="&amp;DATE(2026,7,29))</f>
      </c>
      <c r="F32" s="12">
        <f>E32-D32</f>
      </c>
      <c r="G32" s="12">
        <f>'按月汇总'!$B$2+SUM($F$3:F32)</f>
      </c>
      <c r="H32" s="15"/>
    </row>
    <row r="33" ht="21" customHeight="1">
      <c r="A33" t="inlineStr" s="15">
        <is>
          <t>第31周</t>
        </is>
      </c>
      <c r="B33" s="3">
        <v>46233</v>
      </c>
      <c r="C33" s="3">
        <v>46239</v>
      </c>
      <c r="D33" s="12">
        <f>SUMIFS('流水记账'!$F:$F,'流水记账'!$A:$A,"&gt;="&amp;DATE(2026,7,30),'流水记账'!$A:$A,"&lt;="&amp;DATE(2026,8,5))</f>
      </c>
      <c r="E33" s="12">
        <f>SUMIFS('流水记账'!$G:$G,'流水记账'!$A:$A,"&gt;="&amp;DATE(2026,7,30),'流水记账'!$A:$A,"&lt;="&amp;DATE(2026,8,5))</f>
      </c>
      <c r="F33" s="12">
        <f>E33-D33</f>
      </c>
      <c r="G33" s="12">
        <f>'按月汇总'!$B$2+SUM($F$3:F33)</f>
      </c>
      <c r="H33" s="15"/>
    </row>
    <row r="34" ht="21" customHeight="1">
      <c r="A34" t="inlineStr" s="15">
        <is>
          <t>第32周</t>
        </is>
      </c>
      <c r="B34" s="3">
        <v>46240</v>
      </c>
      <c r="C34" s="3">
        <v>46246</v>
      </c>
      <c r="D34" s="12">
        <f>SUMIFS('流水记账'!$F:$F,'流水记账'!$A:$A,"&gt;="&amp;DATE(2026,8,6),'流水记账'!$A:$A,"&lt;="&amp;DATE(2026,8,12))</f>
      </c>
      <c r="E34" s="12">
        <f>SUMIFS('流水记账'!$G:$G,'流水记账'!$A:$A,"&gt;="&amp;DATE(2026,8,6),'流水记账'!$A:$A,"&lt;="&amp;DATE(2026,8,12))</f>
      </c>
      <c r="F34" s="12">
        <f>E34-D34</f>
      </c>
      <c r="G34" s="12">
        <f>'按月汇总'!$B$2+SUM($F$3:F34)</f>
      </c>
      <c r="H34" s="15"/>
    </row>
    <row r="35" ht="21" customHeight="1">
      <c r="A35" t="inlineStr" s="15">
        <is>
          <t>第33周</t>
        </is>
      </c>
      <c r="B35" s="3">
        <v>46247</v>
      </c>
      <c r="C35" s="3">
        <v>46253</v>
      </c>
      <c r="D35" s="12">
        <f>SUMIFS('流水记账'!$F:$F,'流水记账'!$A:$A,"&gt;="&amp;DATE(2026,8,13),'流水记账'!$A:$A,"&lt;="&amp;DATE(2026,8,19))</f>
      </c>
      <c r="E35" s="12">
        <f>SUMIFS('流水记账'!$G:$G,'流水记账'!$A:$A,"&gt;="&amp;DATE(2026,8,13),'流水记账'!$A:$A,"&lt;="&amp;DATE(2026,8,19))</f>
      </c>
      <c r="F35" s="12">
        <f>E35-D35</f>
      </c>
      <c r="G35" s="12">
        <f>'按月汇总'!$B$2+SUM($F$3:F35)</f>
      </c>
      <c r="H35" s="15"/>
    </row>
    <row r="36" ht="21" customHeight="1">
      <c r="A36" t="inlineStr" s="15">
        <is>
          <t>第34周</t>
        </is>
      </c>
      <c r="B36" s="3">
        <v>46254</v>
      </c>
      <c r="C36" s="3">
        <v>46260</v>
      </c>
      <c r="D36" s="12">
        <f>SUMIFS('流水记账'!$F:$F,'流水记账'!$A:$A,"&gt;="&amp;DATE(2026,8,20),'流水记账'!$A:$A,"&lt;="&amp;DATE(2026,8,26))</f>
      </c>
      <c r="E36" s="12">
        <f>SUMIFS('流水记账'!$G:$G,'流水记账'!$A:$A,"&gt;="&amp;DATE(2026,8,20),'流水记账'!$A:$A,"&lt;="&amp;DATE(2026,8,26))</f>
      </c>
      <c r="F36" s="12">
        <f>E36-D36</f>
      </c>
      <c r="G36" s="12">
        <f>'按月汇总'!$B$2+SUM($F$3:F36)</f>
      </c>
      <c r="H36" s="15"/>
    </row>
    <row r="37" ht="21" customHeight="1">
      <c r="A37" t="inlineStr" s="15">
        <is>
          <t>第35周</t>
        </is>
      </c>
      <c r="B37" s="3">
        <v>46261</v>
      </c>
      <c r="C37" s="3">
        <v>46267</v>
      </c>
      <c r="D37" s="12">
        <f>SUMIFS('流水记账'!$F:$F,'流水记账'!$A:$A,"&gt;="&amp;DATE(2026,8,27),'流水记账'!$A:$A,"&lt;="&amp;DATE(2026,9,2))</f>
      </c>
      <c r="E37" s="12">
        <f>SUMIFS('流水记账'!$G:$G,'流水记账'!$A:$A,"&gt;="&amp;DATE(2026,8,27),'流水记账'!$A:$A,"&lt;="&amp;DATE(2026,9,2))</f>
      </c>
      <c r="F37" s="12">
        <f>E37-D37</f>
      </c>
      <c r="G37" s="12">
        <f>'按月汇总'!$B$2+SUM($F$3:F37)</f>
      </c>
      <c r="H37" s="15"/>
    </row>
    <row r="38" ht="21" customHeight="1">
      <c r="A38" t="inlineStr" s="15">
        <is>
          <t>第36周</t>
        </is>
      </c>
      <c r="B38" s="3">
        <v>46268</v>
      </c>
      <c r="C38" s="3">
        <v>46274</v>
      </c>
      <c r="D38" s="12">
        <f>SUMIFS('流水记账'!$F:$F,'流水记账'!$A:$A,"&gt;="&amp;DATE(2026,9,3),'流水记账'!$A:$A,"&lt;="&amp;DATE(2026,9,9))</f>
      </c>
      <c r="E38" s="12">
        <f>SUMIFS('流水记账'!$G:$G,'流水记账'!$A:$A,"&gt;="&amp;DATE(2026,9,3),'流水记账'!$A:$A,"&lt;="&amp;DATE(2026,9,9))</f>
      </c>
      <c r="F38" s="12">
        <f>E38-D38</f>
      </c>
      <c r="G38" s="12">
        <f>'按月汇总'!$B$2+SUM($F$3:F38)</f>
      </c>
      <c r="H38" s="15"/>
    </row>
    <row r="39" ht="21" customHeight="1">
      <c r="A39" t="inlineStr" s="15">
        <is>
          <t>第37周</t>
        </is>
      </c>
      <c r="B39" s="3">
        <v>46275</v>
      </c>
      <c r="C39" s="3">
        <v>46281</v>
      </c>
      <c r="D39" s="12">
        <f>SUMIFS('流水记账'!$F:$F,'流水记账'!$A:$A,"&gt;="&amp;DATE(2026,9,10),'流水记账'!$A:$A,"&lt;="&amp;DATE(2026,9,16))</f>
      </c>
      <c r="E39" s="12">
        <f>SUMIFS('流水记账'!$G:$G,'流水记账'!$A:$A,"&gt;="&amp;DATE(2026,9,10),'流水记账'!$A:$A,"&lt;="&amp;DATE(2026,9,16))</f>
      </c>
      <c r="F39" s="12">
        <f>E39-D39</f>
      </c>
      <c r="G39" s="12">
        <f>'按月汇总'!$B$2+SUM($F$3:F39)</f>
      </c>
      <c r="H39" s="15"/>
    </row>
    <row r="40" ht="21" customHeight="1">
      <c r="A40" t="inlineStr" s="15">
        <is>
          <t>第38周</t>
        </is>
      </c>
      <c r="B40" s="3">
        <v>46282</v>
      </c>
      <c r="C40" s="3">
        <v>46288</v>
      </c>
      <c r="D40" s="12">
        <f>SUMIFS('流水记账'!$F:$F,'流水记账'!$A:$A,"&gt;="&amp;DATE(2026,9,17),'流水记账'!$A:$A,"&lt;="&amp;DATE(2026,9,23))</f>
      </c>
      <c r="E40" s="12">
        <f>SUMIFS('流水记账'!$G:$G,'流水记账'!$A:$A,"&gt;="&amp;DATE(2026,9,17),'流水记账'!$A:$A,"&lt;="&amp;DATE(2026,9,23))</f>
      </c>
      <c r="F40" s="12">
        <f>E40-D40</f>
      </c>
      <c r="G40" s="12">
        <f>'按月汇总'!$B$2+SUM($F$3:F40)</f>
      </c>
      <c r="H40" s="15"/>
    </row>
    <row r="41" ht="21" customHeight="1">
      <c r="A41" t="inlineStr" s="15">
        <is>
          <t>第39周</t>
        </is>
      </c>
      <c r="B41" s="3">
        <v>46289</v>
      </c>
      <c r="C41" s="3">
        <v>46295</v>
      </c>
      <c r="D41" s="12">
        <f>SUMIFS('流水记账'!$F:$F,'流水记账'!$A:$A,"&gt;="&amp;DATE(2026,9,24),'流水记账'!$A:$A,"&lt;="&amp;DATE(2026,9,30))</f>
      </c>
      <c r="E41" s="12">
        <f>SUMIFS('流水记账'!$G:$G,'流水记账'!$A:$A,"&gt;="&amp;DATE(2026,9,24),'流水记账'!$A:$A,"&lt;="&amp;DATE(2026,9,30))</f>
      </c>
      <c r="F41" s="12">
        <f>E41-D41</f>
      </c>
      <c r="G41" s="12">
        <f>'按月汇总'!$B$2+SUM($F$3:F41)</f>
      </c>
      <c r="H41" s="15"/>
    </row>
    <row r="42" ht="21" customHeight="1">
      <c r="A42" t="inlineStr" s="15">
        <is>
          <t>第40周</t>
        </is>
      </c>
      <c r="B42" s="3">
        <v>46296</v>
      </c>
      <c r="C42" s="3">
        <v>46302</v>
      </c>
      <c r="D42" s="12">
        <f>SUMIFS('流水记账'!$F:$F,'流水记账'!$A:$A,"&gt;="&amp;DATE(2026,10,1),'流水记账'!$A:$A,"&lt;="&amp;DATE(2026,10,7))</f>
      </c>
      <c r="E42" s="12">
        <f>SUMIFS('流水记账'!$G:$G,'流水记账'!$A:$A,"&gt;="&amp;DATE(2026,10,1),'流水记账'!$A:$A,"&lt;="&amp;DATE(2026,10,7))</f>
      </c>
      <c r="F42" s="12">
        <f>E42-D42</f>
      </c>
      <c r="G42" s="12">
        <f>'按月汇总'!$B$2+SUM($F$3:F42)</f>
      </c>
      <c r="H42" s="15"/>
    </row>
    <row r="43" ht="21" customHeight="1">
      <c r="A43" t="inlineStr" s="15">
        <is>
          <t>第41周</t>
        </is>
      </c>
      <c r="B43" s="3">
        <v>46303</v>
      </c>
      <c r="C43" s="3">
        <v>46309</v>
      </c>
      <c r="D43" s="12">
        <f>SUMIFS('流水记账'!$F:$F,'流水记账'!$A:$A,"&gt;="&amp;DATE(2026,10,8),'流水记账'!$A:$A,"&lt;="&amp;DATE(2026,10,14))</f>
      </c>
      <c r="E43" s="12">
        <f>SUMIFS('流水记账'!$G:$G,'流水记账'!$A:$A,"&gt;="&amp;DATE(2026,10,8),'流水记账'!$A:$A,"&lt;="&amp;DATE(2026,10,14))</f>
      </c>
      <c r="F43" s="12">
        <f>E43-D43</f>
      </c>
      <c r="G43" s="12">
        <f>'按月汇总'!$B$2+SUM($F$3:F43)</f>
      </c>
      <c r="H43" s="15"/>
    </row>
    <row r="44" ht="21" customHeight="1">
      <c r="A44" t="inlineStr" s="15">
        <is>
          <t>第42周</t>
        </is>
      </c>
      <c r="B44" s="3">
        <v>46310</v>
      </c>
      <c r="C44" s="3">
        <v>46316</v>
      </c>
      <c r="D44" s="12">
        <f>SUMIFS('流水记账'!$F:$F,'流水记账'!$A:$A,"&gt;="&amp;DATE(2026,10,15),'流水记账'!$A:$A,"&lt;="&amp;DATE(2026,10,21))</f>
      </c>
      <c r="E44" s="12">
        <f>SUMIFS('流水记账'!$G:$G,'流水记账'!$A:$A,"&gt;="&amp;DATE(2026,10,15),'流水记账'!$A:$A,"&lt;="&amp;DATE(2026,10,21))</f>
      </c>
      <c r="F44" s="12">
        <f>E44-D44</f>
      </c>
      <c r="G44" s="12">
        <f>'按月汇总'!$B$2+SUM($F$3:F44)</f>
      </c>
      <c r="H44" s="15"/>
    </row>
    <row r="45" ht="21" customHeight="1">
      <c r="A45" t="inlineStr" s="15">
        <is>
          <t>第43周</t>
        </is>
      </c>
      <c r="B45" s="3">
        <v>46317</v>
      </c>
      <c r="C45" s="3">
        <v>46323</v>
      </c>
      <c r="D45" s="12">
        <f>SUMIFS('流水记账'!$F:$F,'流水记账'!$A:$A,"&gt;="&amp;DATE(2026,10,22),'流水记账'!$A:$A,"&lt;="&amp;DATE(2026,10,28))</f>
      </c>
      <c r="E45" s="12">
        <f>SUMIFS('流水记账'!$G:$G,'流水记账'!$A:$A,"&gt;="&amp;DATE(2026,10,22),'流水记账'!$A:$A,"&lt;="&amp;DATE(2026,10,28))</f>
      </c>
      <c r="F45" s="12">
        <f>E45-D45</f>
      </c>
      <c r="G45" s="12">
        <f>'按月汇总'!$B$2+SUM($F$3:F45)</f>
      </c>
      <c r="H45" s="15"/>
    </row>
    <row r="46" ht="21" customHeight="1">
      <c r="A46" t="inlineStr" s="15">
        <is>
          <t>第44周</t>
        </is>
      </c>
      <c r="B46" s="3">
        <v>46324</v>
      </c>
      <c r="C46" s="3">
        <v>46330</v>
      </c>
      <c r="D46" s="12">
        <f>SUMIFS('流水记账'!$F:$F,'流水记账'!$A:$A,"&gt;="&amp;DATE(2026,10,29),'流水记账'!$A:$A,"&lt;="&amp;DATE(2026,11,4))</f>
      </c>
      <c r="E46" s="12">
        <f>SUMIFS('流水记账'!$G:$G,'流水记账'!$A:$A,"&gt;="&amp;DATE(2026,10,29),'流水记账'!$A:$A,"&lt;="&amp;DATE(2026,11,4))</f>
      </c>
      <c r="F46" s="12">
        <f>E46-D46</f>
      </c>
      <c r="G46" s="12">
        <f>'按月汇总'!$B$2+SUM($F$3:F46)</f>
      </c>
      <c r="H46" s="15"/>
    </row>
    <row r="47" ht="21" customHeight="1">
      <c r="A47" t="inlineStr" s="15">
        <is>
          <t>第45周</t>
        </is>
      </c>
      <c r="B47" s="3">
        <v>46331</v>
      </c>
      <c r="C47" s="3">
        <v>46337</v>
      </c>
      <c r="D47" s="12">
        <f>SUMIFS('流水记账'!$F:$F,'流水记账'!$A:$A,"&gt;="&amp;DATE(2026,11,5),'流水记账'!$A:$A,"&lt;="&amp;DATE(2026,11,11))</f>
      </c>
      <c r="E47" s="12">
        <f>SUMIFS('流水记账'!$G:$G,'流水记账'!$A:$A,"&gt;="&amp;DATE(2026,11,5),'流水记账'!$A:$A,"&lt;="&amp;DATE(2026,11,11))</f>
      </c>
      <c r="F47" s="12">
        <f>E47-D47</f>
      </c>
      <c r="G47" s="12">
        <f>'按月汇总'!$B$2+SUM($F$3:F47)</f>
      </c>
      <c r="H47" s="15"/>
    </row>
    <row r="48" ht="21" customHeight="1">
      <c r="A48" t="inlineStr" s="15">
        <is>
          <t>第46周</t>
        </is>
      </c>
      <c r="B48" s="3">
        <v>46338</v>
      </c>
      <c r="C48" s="3">
        <v>46344</v>
      </c>
      <c r="D48" s="12">
        <f>SUMIFS('流水记账'!$F:$F,'流水记账'!$A:$A,"&gt;="&amp;DATE(2026,11,12),'流水记账'!$A:$A,"&lt;="&amp;DATE(2026,11,18))</f>
      </c>
      <c r="E48" s="12">
        <f>SUMIFS('流水记账'!$G:$G,'流水记账'!$A:$A,"&gt;="&amp;DATE(2026,11,12),'流水记账'!$A:$A,"&lt;="&amp;DATE(2026,11,18))</f>
      </c>
      <c r="F48" s="12">
        <f>E48-D48</f>
      </c>
      <c r="G48" s="12">
        <f>'按月汇总'!$B$2+SUM($F$3:F48)</f>
      </c>
      <c r="H48" s="15"/>
    </row>
    <row r="49" ht="21" customHeight="1">
      <c r="A49" t="inlineStr" s="15">
        <is>
          <t>第47周</t>
        </is>
      </c>
      <c r="B49" s="3">
        <v>46345</v>
      </c>
      <c r="C49" s="3">
        <v>46351</v>
      </c>
      <c r="D49" s="12">
        <f>SUMIFS('流水记账'!$F:$F,'流水记账'!$A:$A,"&gt;="&amp;DATE(2026,11,19),'流水记账'!$A:$A,"&lt;="&amp;DATE(2026,11,25))</f>
      </c>
      <c r="E49" s="12">
        <f>SUMIFS('流水记账'!$G:$G,'流水记账'!$A:$A,"&gt;="&amp;DATE(2026,11,19),'流水记账'!$A:$A,"&lt;="&amp;DATE(2026,11,25))</f>
      </c>
      <c r="F49" s="12">
        <f>E49-D49</f>
      </c>
      <c r="G49" s="12">
        <f>'按月汇总'!$B$2+SUM($F$3:F49)</f>
      </c>
      <c r="H49" s="15"/>
    </row>
    <row r="50" ht="21" customHeight="1">
      <c r="A50" t="inlineStr" s="15">
        <is>
          <t>第48周</t>
        </is>
      </c>
      <c r="B50" s="3">
        <v>46352</v>
      </c>
      <c r="C50" s="3">
        <v>46358</v>
      </c>
      <c r="D50" s="12">
        <f>SUMIFS('流水记账'!$F:$F,'流水记账'!$A:$A,"&gt;="&amp;DATE(2026,11,26),'流水记账'!$A:$A,"&lt;="&amp;DATE(2026,12,2))</f>
      </c>
      <c r="E50" s="12">
        <f>SUMIFS('流水记账'!$G:$G,'流水记账'!$A:$A,"&gt;="&amp;DATE(2026,11,26),'流水记账'!$A:$A,"&lt;="&amp;DATE(2026,12,2))</f>
      </c>
      <c r="F50" s="12">
        <f>E50-D50</f>
      </c>
      <c r="G50" s="12">
        <f>'按月汇总'!$B$2+SUM($F$3:F50)</f>
      </c>
      <c r="H50" s="15"/>
    </row>
    <row r="51" ht="21" customHeight="1">
      <c r="A51" t="inlineStr" s="15">
        <is>
          <t>第49周</t>
        </is>
      </c>
      <c r="B51" s="3">
        <v>46359</v>
      </c>
      <c r="C51" s="3">
        <v>46365</v>
      </c>
      <c r="D51" s="12">
        <f>SUMIFS('流水记账'!$F:$F,'流水记账'!$A:$A,"&gt;="&amp;DATE(2026,12,3),'流水记账'!$A:$A,"&lt;="&amp;DATE(2026,12,9))</f>
      </c>
      <c r="E51" s="12">
        <f>SUMIFS('流水记账'!$G:$G,'流水记账'!$A:$A,"&gt;="&amp;DATE(2026,12,3),'流水记账'!$A:$A,"&lt;="&amp;DATE(2026,12,9))</f>
      </c>
      <c r="F51" s="12">
        <f>E51-D51</f>
      </c>
      <c r="G51" s="12">
        <f>'按月汇总'!$B$2+SUM($F$3:F51)</f>
      </c>
      <c r="H51" s="15"/>
    </row>
    <row r="52" ht="21" customHeight="1">
      <c r="A52" t="inlineStr" s="15">
        <is>
          <t>第50周</t>
        </is>
      </c>
      <c r="B52" s="3">
        <v>46366</v>
      </c>
      <c r="C52" s="3">
        <v>46372</v>
      </c>
      <c r="D52" s="12">
        <f>SUMIFS('流水记账'!$F:$F,'流水记账'!$A:$A,"&gt;="&amp;DATE(2026,12,10),'流水记账'!$A:$A,"&lt;="&amp;DATE(2026,12,16))</f>
      </c>
      <c r="E52" s="12">
        <f>SUMIFS('流水记账'!$G:$G,'流水记账'!$A:$A,"&gt;="&amp;DATE(2026,12,10),'流水记账'!$A:$A,"&lt;="&amp;DATE(2026,12,16))</f>
      </c>
      <c r="F52" s="12">
        <f>E52-D52</f>
      </c>
      <c r="G52" s="12">
        <f>'按月汇总'!$B$2+SUM($F$3:F52)</f>
      </c>
      <c r="H52" s="15"/>
    </row>
    <row r="53" ht="21" customHeight="1">
      <c r="A53" t="inlineStr" s="15">
        <is>
          <t>第51周</t>
        </is>
      </c>
      <c r="B53" s="3">
        <v>46373</v>
      </c>
      <c r="C53" s="3">
        <v>46379</v>
      </c>
      <c r="D53" s="12">
        <f>SUMIFS('流水记账'!$F:$F,'流水记账'!$A:$A,"&gt;="&amp;DATE(2026,12,17),'流水记账'!$A:$A,"&lt;="&amp;DATE(2026,12,23))</f>
      </c>
      <c r="E53" s="12">
        <f>SUMIFS('流水记账'!$G:$G,'流水记账'!$A:$A,"&gt;="&amp;DATE(2026,12,17),'流水记账'!$A:$A,"&lt;="&amp;DATE(2026,12,23))</f>
      </c>
      <c r="F53" s="12">
        <f>E53-D53</f>
      </c>
      <c r="G53" s="12">
        <f>'按月汇总'!$B$2+SUM($F$3:F53)</f>
      </c>
      <c r="H53" s="15"/>
    </row>
    <row r="54" ht="21" customHeight="1">
      <c r="A54" t="inlineStr" s="15">
        <is>
          <t>第52周</t>
        </is>
      </c>
      <c r="B54" s="3">
        <v>46380</v>
      </c>
      <c r="C54" s="3">
        <v>46386</v>
      </c>
      <c r="D54" s="12">
        <f>SUMIFS('流水记账'!$F:$F,'流水记账'!$A:$A,"&gt;="&amp;DATE(2026,12,24),'流水记账'!$A:$A,"&lt;="&amp;DATE(2026,12,30))</f>
      </c>
      <c r="E54" s="12">
        <f>SUMIFS('流水记账'!$G:$G,'流水记账'!$A:$A,"&gt;="&amp;DATE(2026,12,24),'流水记账'!$A:$A,"&lt;="&amp;DATE(2026,12,30))</f>
      </c>
      <c r="F54" s="12">
        <f>E54-D54</f>
      </c>
      <c r="G54" s="12">
        <f>'按月汇总'!$B$2+SUM($F$3:F54)</f>
      </c>
      <c r="H54" s="15"/>
    </row>
    <row r="55" ht="21" customHeight="1">
      <c r="A55" t="inlineStr" s="15">
        <is>
          <t>第53周</t>
        </is>
      </c>
      <c r="B55" s="3">
        <v>46387</v>
      </c>
      <c r="C55" s="3">
        <v>46393</v>
      </c>
      <c r="D55" s="12">
        <f>SUMIFS('流水记账'!$F:$F,'流水记账'!$A:$A,"&gt;="&amp;DATE(2026,12,31),'流水记账'!$A:$A,"&lt;="&amp;DATE(2027,1,6))</f>
      </c>
      <c r="E55" s="12">
        <f>SUMIFS('流水记账'!$G:$G,'流水记账'!$A:$A,"&gt;="&amp;DATE(2026,12,31),'流水记账'!$A:$A,"&lt;="&amp;DATE(2027,1,6))</f>
      </c>
      <c r="F55" s="12">
        <f>E55-D55</f>
      </c>
      <c r="G55" s="12">
        <f>'按月汇总'!$B$2+SUM($F$3:F55)</f>
      </c>
      <c r="H55" s="15"/>
    </row>
    <row r="56" ht="21" customHeight="1">
      <c r="A56" t="inlineStr" s="15">
        <is>
          <t>第54周</t>
        </is>
      </c>
      <c r="B56" s="3">
        <v>46394</v>
      </c>
      <c r="C56" s="3">
        <v>46400</v>
      </c>
      <c r="D56" s="12">
        <f>SUMIFS('流水记账'!$F:$F,'流水记账'!$A:$A,"&gt;="&amp;DATE(2027,1,7),'流水记账'!$A:$A,"&lt;="&amp;DATE(2027,1,13))</f>
      </c>
      <c r="E56" s="12">
        <f>SUMIFS('流水记账'!$G:$G,'流水记账'!$A:$A,"&gt;="&amp;DATE(2027,1,7),'流水记账'!$A:$A,"&lt;="&amp;DATE(2027,1,13))</f>
      </c>
      <c r="F56" s="12">
        <f>E56-D56</f>
      </c>
      <c r="G56" s="12">
        <f>'按月汇总'!$B$2+SUM($F$3:F56)</f>
      </c>
      <c r="H56" s="15"/>
    </row>
    <row r="57" ht="21" customHeight="1">
      <c r="A57" t="inlineStr" s="15">
        <is>
          <t>第55周</t>
        </is>
      </c>
      <c r="B57" s="3">
        <v>46401</v>
      </c>
      <c r="C57" s="3">
        <v>46407</v>
      </c>
      <c r="D57" s="12">
        <f>SUMIFS('流水记账'!$F:$F,'流水记账'!$A:$A,"&gt;="&amp;DATE(2027,1,14),'流水记账'!$A:$A,"&lt;="&amp;DATE(2027,1,20))</f>
      </c>
      <c r="E57" s="12">
        <f>SUMIFS('流水记账'!$G:$G,'流水记账'!$A:$A,"&gt;="&amp;DATE(2027,1,14),'流水记账'!$A:$A,"&lt;="&amp;DATE(2027,1,20))</f>
      </c>
      <c r="F57" s="12">
        <f>E57-D57</f>
      </c>
      <c r="G57" s="12">
        <f>'按月汇总'!$B$2+SUM($F$3:F57)</f>
      </c>
      <c r="H57" s="15"/>
    </row>
    <row r="58" ht="21" customHeight="1">
      <c r="A58" t="inlineStr" s="15">
        <is>
          <t>第56周</t>
        </is>
      </c>
      <c r="B58" s="3">
        <v>46408</v>
      </c>
      <c r="C58" s="3">
        <v>46414</v>
      </c>
      <c r="D58" s="12">
        <f>SUMIFS('流水记账'!$F:$F,'流水记账'!$A:$A,"&gt;="&amp;DATE(2027,1,21),'流水记账'!$A:$A,"&lt;="&amp;DATE(2027,1,27))</f>
      </c>
      <c r="E58" s="12">
        <f>SUMIFS('流水记账'!$G:$G,'流水记账'!$A:$A,"&gt;="&amp;DATE(2027,1,21),'流水记账'!$A:$A,"&lt;="&amp;DATE(2027,1,27))</f>
      </c>
      <c r="F58" s="12">
        <f>E58-D58</f>
      </c>
      <c r="G58" s="12">
        <f>'按月汇总'!$B$2+SUM($F$3:F58)</f>
      </c>
      <c r="H58" s="15"/>
    </row>
    <row r="59" ht="21" customHeight="1">
      <c r="A59" t="inlineStr" s="15">
        <is>
          <t>第57周</t>
        </is>
      </c>
      <c r="B59" s="3">
        <v>46415</v>
      </c>
      <c r="C59" s="3">
        <v>46421</v>
      </c>
      <c r="D59" s="12">
        <f>SUMIFS('流水记账'!$F:$F,'流水记账'!$A:$A,"&gt;="&amp;DATE(2027,1,28),'流水记账'!$A:$A,"&lt;="&amp;DATE(2027,2,3))</f>
      </c>
      <c r="E59" s="12">
        <f>SUMIFS('流水记账'!$G:$G,'流水记账'!$A:$A,"&gt;="&amp;DATE(2027,1,28),'流水记账'!$A:$A,"&lt;="&amp;DATE(2027,2,3))</f>
      </c>
      <c r="F59" s="12">
        <f>E59-D59</f>
      </c>
      <c r="G59" s="12">
        <f>'按月汇总'!$B$2+SUM($F$3:F59)</f>
      </c>
      <c r="H59" s="15"/>
    </row>
    <row r="60" ht="21" customHeight="1">
      <c r="A60" t="inlineStr" s="15">
        <is>
          <t>第58周</t>
        </is>
      </c>
      <c r="B60" s="3">
        <v>46422</v>
      </c>
      <c r="C60" s="3">
        <v>46428</v>
      </c>
      <c r="D60" s="12">
        <f>SUMIFS('流水记账'!$F:$F,'流水记账'!$A:$A,"&gt;="&amp;DATE(2027,2,4),'流水记账'!$A:$A,"&lt;="&amp;DATE(2027,2,10))</f>
      </c>
      <c r="E60" s="12">
        <f>SUMIFS('流水记账'!$G:$G,'流水记账'!$A:$A,"&gt;="&amp;DATE(2027,2,4),'流水记账'!$A:$A,"&lt;="&amp;DATE(2027,2,10))</f>
      </c>
      <c r="F60" s="12">
        <f>E60-D60</f>
      </c>
      <c r="G60" s="12">
        <f>'按月汇总'!$B$2+SUM($F$3:F60)</f>
      </c>
      <c r="H60" s="15"/>
    </row>
    <row r="61" ht="21" customHeight="1">
      <c r="A61" t="inlineStr" s="15">
        <is>
          <t>第59周</t>
        </is>
      </c>
      <c r="B61" s="3">
        <v>46429</v>
      </c>
      <c r="C61" s="3">
        <v>46435</v>
      </c>
      <c r="D61" s="12">
        <f>SUMIFS('流水记账'!$F:$F,'流水记账'!$A:$A,"&gt;="&amp;DATE(2027,2,11),'流水记账'!$A:$A,"&lt;="&amp;DATE(2027,2,17))</f>
      </c>
      <c r="E61" s="12">
        <f>SUMIFS('流水记账'!$G:$G,'流水记账'!$A:$A,"&gt;="&amp;DATE(2027,2,11),'流水记账'!$A:$A,"&lt;="&amp;DATE(2027,2,17))</f>
      </c>
      <c r="F61" s="12">
        <f>E61-D61</f>
      </c>
      <c r="G61" s="12">
        <f>'按月汇总'!$B$2+SUM($F$3:F61)</f>
      </c>
      <c r="H61" s="15"/>
    </row>
    <row r="62" ht="21" customHeight="1">
      <c r="A62" t="inlineStr" s="15">
        <is>
          <t>第60周</t>
        </is>
      </c>
      <c r="B62" s="3">
        <v>46436</v>
      </c>
      <c r="C62" s="3">
        <v>46442</v>
      </c>
      <c r="D62" s="12">
        <f>SUMIFS('流水记账'!$F:$F,'流水记账'!$A:$A,"&gt;="&amp;DATE(2027,2,18),'流水记账'!$A:$A,"&lt;="&amp;DATE(2027,2,24))</f>
      </c>
      <c r="E62" s="12">
        <f>SUMIFS('流水记账'!$G:$G,'流水记账'!$A:$A,"&gt;="&amp;DATE(2027,2,18),'流水记账'!$A:$A,"&lt;="&amp;DATE(2027,2,24))</f>
      </c>
      <c r="F62" s="12">
        <f>E62-D62</f>
      </c>
      <c r="G62" s="12">
        <f>'按月汇总'!$B$2+SUM($F$3:F62)</f>
      </c>
      <c r="H62" s="15"/>
    </row>
    <row r="63" ht="21" customHeight="1">
      <c r="A63" t="inlineStr" s="15">
        <is>
          <t>第61周</t>
        </is>
      </c>
      <c r="B63" s="3">
        <v>46443</v>
      </c>
      <c r="C63" s="3">
        <v>46449</v>
      </c>
      <c r="D63" s="12">
        <f>SUMIFS('流水记账'!$F:$F,'流水记账'!$A:$A,"&gt;="&amp;DATE(2027,2,25),'流水记账'!$A:$A,"&lt;="&amp;DATE(2027,3,3))</f>
      </c>
      <c r="E63" s="12">
        <f>SUMIFS('流水记账'!$G:$G,'流水记账'!$A:$A,"&gt;="&amp;DATE(2027,2,25),'流水记账'!$A:$A,"&lt;="&amp;DATE(2027,3,3))</f>
      </c>
      <c r="F63" s="12">
        <f>E63-D63</f>
      </c>
      <c r="G63" s="12">
        <f>'按月汇总'!$B$2+SUM($F$3:F63)</f>
      </c>
      <c r="H63" s="15"/>
    </row>
    <row r="64" ht="21" customHeight="1">
      <c r="A64" t="inlineStr" s="15">
        <is>
          <t>第62周</t>
        </is>
      </c>
      <c r="B64" s="3">
        <v>46450</v>
      </c>
      <c r="C64" s="3">
        <v>46456</v>
      </c>
      <c r="D64" s="12">
        <f>SUMIFS('流水记账'!$F:$F,'流水记账'!$A:$A,"&gt;="&amp;DATE(2027,3,4),'流水记账'!$A:$A,"&lt;="&amp;DATE(2027,3,10))</f>
      </c>
      <c r="E64" s="12">
        <f>SUMIFS('流水记账'!$G:$G,'流水记账'!$A:$A,"&gt;="&amp;DATE(2027,3,4),'流水记账'!$A:$A,"&lt;="&amp;DATE(2027,3,10))</f>
      </c>
      <c r="F64" s="12">
        <f>E64-D64</f>
      </c>
      <c r="G64" s="12">
        <f>'按月汇总'!$B$2+SUM($F$3:F64)</f>
      </c>
      <c r="H64" s="15"/>
    </row>
    <row r="65" ht="21" customHeight="1">
      <c r="A65" t="inlineStr" s="15">
        <is>
          <t>第63周</t>
        </is>
      </c>
      <c r="B65" s="3">
        <v>46457</v>
      </c>
      <c r="C65" s="3">
        <v>46463</v>
      </c>
      <c r="D65" s="12">
        <f>SUMIFS('流水记账'!$F:$F,'流水记账'!$A:$A,"&gt;="&amp;DATE(2027,3,11),'流水记账'!$A:$A,"&lt;="&amp;DATE(2027,3,17))</f>
      </c>
      <c r="E65" s="12">
        <f>SUMIFS('流水记账'!$G:$G,'流水记账'!$A:$A,"&gt;="&amp;DATE(2027,3,11),'流水记账'!$A:$A,"&lt;="&amp;DATE(2027,3,17))</f>
      </c>
      <c r="F65" s="12">
        <f>E65-D65</f>
      </c>
      <c r="G65" s="12">
        <f>'按月汇总'!$B$2+SUM($F$3:F65)</f>
      </c>
      <c r="H65" s="15"/>
    </row>
    <row r="66" ht="21" customHeight="1">
      <c r="A66" t="inlineStr" s="15">
        <is>
          <t>第64周</t>
        </is>
      </c>
      <c r="B66" s="3">
        <v>46464</v>
      </c>
      <c r="C66" s="3">
        <v>46470</v>
      </c>
      <c r="D66" s="12">
        <f>SUMIFS('流水记账'!$F:$F,'流水记账'!$A:$A,"&gt;="&amp;DATE(2027,3,18),'流水记账'!$A:$A,"&lt;="&amp;DATE(2027,3,24))</f>
      </c>
      <c r="E66" s="12">
        <f>SUMIFS('流水记账'!$G:$G,'流水记账'!$A:$A,"&gt;="&amp;DATE(2027,3,18),'流水记账'!$A:$A,"&lt;="&amp;DATE(2027,3,24))</f>
      </c>
      <c r="F66" s="12">
        <f>E66-D66</f>
      </c>
      <c r="G66" s="12">
        <f>'按月汇总'!$B$2+SUM($F$3:F66)</f>
      </c>
      <c r="H66" s="15"/>
    </row>
    <row r="67" ht="21" customHeight="1">
      <c r="A67" t="inlineStr" s="15">
        <is>
          <t>第65周</t>
        </is>
      </c>
      <c r="B67" s="3">
        <v>46471</v>
      </c>
      <c r="C67" s="3">
        <v>46477</v>
      </c>
      <c r="D67" s="12">
        <f>SUMIFS('流水记账'!$F:$F,'流水记账'!$A:$A,"&gt;="&amp;DATE(2027,3,25),'流水记账'!$A:$A,"&lt;="&amp;DATE(2027,3,31))</f>
      </c>
      <c r="E67" s="12">
        <f>SUMIFS('流水记账'!$G:$G,'流水记账'!$A:$A,"&gt;="&amp;DATE(2027,3,25),'流水记账'!$A:$A,"&lt;="&amp;DATE(2027,3,31))</f>
      </c>
      <c r="F67" s="12">
        <f>E67-D67</f>
      </c>
      <c r="G67" s="12">
        <f>'按月汇总'!$B$2+SUM($F$3:F67)</f>
      </c>
      <c r="H67" s="15"/>
    </row>
    <row r="68" ht="21" customHeight="1">
      <c r="A68" t="inlineStr" s="15">
        <is>
          <t>第66周</t>
        </is>
      </c>
      <c r="B68" s="3">
        <v>46478</v>
      </c>
      <c r="C68" s="3">
        <v>46484</v>
      </c>
      <c r="D68" s="12">
        <f>SUMIFS('流水记账'!$F:$F,'流水记账'!$A:$A,"&gt;="&amp;DATE(2027,4,1),'流水记账'!$A:$A,"&lt;="&amp;DATE(2027,4,7))</f>
      </c>
      <c r="E68" s="12">
        <f>SUMIFS('流水记账'!$G:$G,'流水记账'!$A:$A,"&gt;="&amp;DATE(2027,4,1),'流水记账'!$A:$A,"&lt;="&amp;DATE(2027,4,7))</f>
      </c>
      <c r="F68" s="12">
        <f>E68-D68</f>
      </c>
      <c r="G68" s="12">
        <f>'按月汇总'!$B$2+SUM($F$3:F68)</f>
      </c>
      <c r="H68" s="15"/>
    </row>
    <row r="69" ht="21" customHeight="1">
      <c r="A69" t="inlineStr" s="15">
        <is>
          <t>第67周</t>
        </is>
      </c>
      <c r="B69" s="3">
        <v>46485</v>
      </c>
      <c r="C69" s="3">
        <v>46491</v>
      </c>
      <c r="D69" s="12">
        <f>SUMIFS('流水记账'!$F:$F,'流水记账'!$A:$A,"&gt;="&amp;DATE(2027,4,8),'流水记账'!$A:$A,"&lt;="&amp;DATE(2027,4,14))</f>
      </c>
      <c r="E69" s="12">
        <f>SUMIFS('流水记账'!$G:$G,'流水记账'!$A:$A,"&gt;="&amp;DATE(2027,4,8),'流水记账'!$A:$A,"&lt;="&amp;DATE(2027,4,14))</f>
      </c>
      <c r="F69" s="12">
        <f>E69-D69</f>
      </c>
      <c r="G69" s="12">
        <f>'按月汇总'!$B$2+SUM($F$3:F69)</f>
      </c>
      <c r="H69" s="15"/>
    </row>
    <row r="70" ht="21" customHeight="1">
      <c r="A70" t="inlineStr" s="15">
        <is>
          <t>第68周</t>
        </is>
      </c>
      <c r="B70" s="3">
        <v>46492</v>
      </c>
      <c r="C70" s="3">
        <v>46498</v>
      </c>
      <c r="D70" s="12">
        <f>SUMIFS('流水记账'!$F:$F,'流水记账'!$A:$A,"&gt;="&amp;DATE(2027,4,15),'流水记账'!$A:$A,"&lt;="&amp;DATE(2027,4,21))</f>
      </c>
      <c r="E70" s="12">
        <f>SUMIFS('流水记账'!$G:$G,'流水记账'!$A:$A,"&gt;="&amp;DATE(2027,4,15),'流水记账'!$A:$A,"&lt;="&amp;DATE(2027,4,21))</f>
      </c>
      <c r="F70" s="12">
        <f>E70-D70</f>
      </c>
      <c r="G70" s="12">
        <f>'按月汇总'!$B$2+SUM($F$3:F70)</f>
      </c>
      <c r="H70" s="15"/>
    </row>
    <row r="71" ht="21" customHeight="1">
      <c r="A71" t="inlineStr" s="15">
        <is>
          <t>第69周</t>
        </is>
      </c>
      <c r="B71" s="3">
        <v>46499</v>
      </c>
      <c r="C71" s="3">
        <v>46505</v>
      </c>
      <c r="D71" s="12">
        <f>SUMIFS('流水记账'!$F:$F,'流水记账'!$A:$A,"&gt;="&amp;DATE(2027,4,22),'流水记账'!$A:$A,"&lt;="&amp;DATE(2027,4,28))</f>
      </c>
      <c r="E71" s="12">
        <f>SUMIFS('流水记账'!$G:$G,'流水记账'!$A:$A,"&gt;="&amp;DATE(2027,4,22),'流水记账'!$A:$A,"&lt;="&amp;DATE(2027,4,28))</f>
      </c>
      <c r="F71" s="12">
        <f>E71-D71</f>
      </c>
      <c r="G71" s="12">
        <f>'按月汇总'!$B$2+SUM($F$3:F71)</f>
      </c>
      <c r="H71" s="15"/>
    </row>
    <row r="72" ht="21" customHeight="1">
      <c r="A72" t="inlineStr" s="15">
        <is>
          <t>第70周</t>
        </is>
      </c>
      <c r="B72" s="3">
        <v>46506</v>
      </c>
      <c r="C72" s="3">
        <v>46512</v>
      </c>
      <c r="D72" s="12">
        <f>SUMIFS('流水记账'!$F:$F,'流水记账'!$A:$A,"&gt;="&amp;DATE(2027,4,29),'流水记账'!$A:$A,"&lt;="&amp;DATE(2027,5,5))</f>
      </c>
      <c r="E72" s="12">
        <f>SUMIFS('流水记账'!$G:$G,'流水记账'!$A:$A,"&gt;="&amp;DATE(2027,4,29),'流水记账'!$A:$A,"&lt;="&amp;DATE(2027,5,5))</f>
      </c>
      <c r="F72" s="12">
        <f>E72-D72</f>
      </c>
      <c r="G72" s="12">
        <f>'按月汇总'!$B$2+SUM($F$3:F72)</f>
      </c>
      <c r="H72" s="15"/>
    </row>
    <row r="73" ht="21" customHeight="1">
      <c r="A73" t="inlineStr" s="15">
        <is>
          <t>第71周</t>
        </is>
      </c>
      <c r="B73" s="3">
        <v>46513</v>
      </c>
      <c r="C73" s="3">
        <v>46519</v>
      </c>
      <c r="D73" s="12">
        <f>SUMIFS('流水记账'!$F:$F,'流水记账'!$A:$A,"&gt;="&amp;DATE(2027,5,6),'流水记账'!$A:$A,"&lt;="&amp;DATE(2027,5,12))</f>
      </c>
      <c r="E73" s="12">
        <f>SUMIFS('流水记账'!$G:$G,'流水记账'!$A:$A,"&gt;="&amp;DATE(2027,5,6),'流水记账'!$A:$A,"&lt;="&amp;DATE(2027,5,12))</f>
      </c>
      <c r="F73" s="12">
        <f>E73-D73</f>
      </c>
      <c r="G73" s="12">
        <f>'按月汇总'!$B$2+SUM($F$3:F73)</f>
      </c>
      <c r="H73" s="15"/>
    </row>
    <row r="74" ht="21" customHeight="1">
      <c r="A74" t="inlineStr" s="15">
        <is>
          <t>第72周</t>
        </is>
      </c>
      <c r="B74" s="3">
        <v>46520</v>
      </c>
      <c r="C74" s="3">
        <v>46526</v>
      </c>
      <c r="D74" s="12">
        <f>SUMIFS('流水记账'!$F:$F,'流水记账'!$A:$A,"&gt;="&amp;DATE(2027,5,13),'流水记账'!$A:$A,"&lt;="&amp;DATE(2027,5,19))</f>
      </c>
      <c r="E74" s="12">
        <f>SUMIFS('流水记账'!$G:$G,'流水记账'!$A:$A,"&gt;="&amp;DATE(2027,5,13),'流水记账'!$A:$A,"&lt;="&amp;DATE(2027,5,19))</f>
      </c>
      <c r="F74" s="12">
        <f>E74-D74</f>
      </c>
      <c r="G74" s="12">
        <f>'按月汇总'!$B$2+SUM($F$3:F74)</f>
      </c>
      <c r="H74" s="15"/>
    </row>
    <row r="75" ht="21" customHeight="1">
      <c r="A75" t="inlineStr" s="15">
        <is>
          <t>第73周</t>
        </is>
      </c>
      <c r="B75" s="3">
        <v>46527</v>
      </c>
      <c r="C75" s="3">
        <v>46533</v>
      </c>
      <c r="D75" s="12">
        <f>SUMIFS('流水记账'!$F:$F,'流水记账'!$A:$A,"&gt;="&amp;DATE(2027,5,20),'流水记账'!$A:$A,"&lt;="&amp;DATE(2027,5,26))</f>
      </c>
      <c r="E75" s="12">
        <f>SUMIFS('流水记账'!$G:$G,'流水记账'!$A:$A,"&gt;="&amp;DATE(2027,5,20),'流水记账'!$A:$A,"&lt;="&amp;DATE(2027,5,26))</f>
      </c>
      <c r="F75" s="12">
        <f>E75-D75</f>
      </c>
      <c r="G75" s="12">
        <f>'按月汇总'!$B$2+SUM($F$3:F75)</f>
      </c>
      <c r="H75" s="15"/>
    </row>
    <row r="76" ht="21" customHeight="1">
      <c r="A76" t="inlineStr" s="15">
        <is>
          <t>第74周</t>
        </is>
      </c>
      <c r="B76" s="3">
        <v>46534</v>
      </c>
      <c r="C76" s="3">
        <v>46538</v>
      </c>
      <c r="D76" s="12">
        <f>SUMIFS('流水记账'!$F:$F,'流水记账'!$A:$A,"&gt;="&amp;DATE(2027,5,27),'流水记账'!$A:$A,"&lt;="&amp;DATE(2027,5,31))</f>
      </c>
      <c r="E76" s="12">
        <f>SUMIFS('流水记账'!$G:$G,'流水记账'!$A:$A,"&gt;="&amp;DATE(2027,5,27),'流水记账'!$A:$A,"&lt;="&amp;DATE(2027,5,31))</f>
      </c>
      <c r="F76" s="12">
        <f>E76-D76</f>
      </c>
      <c r="G76" s="12">
        <f>'按月汇总'!$B$2+SUM($F$3:F76)</f>
      </c>
      <c r="H76" s="15"/>
    </row>
  </sheetData>
  <mergeCells count="1">
    <mergeCell ref="A1:H1"/>
  </mergeCells>
  <pageMargins left="0.6" right="0.6" top="0.75" bottom="0.75" header="0.3" footer="0.3"/>
</worksheet>
</file>

<file path=xl/worksheets/sheet3.xml><?xml version="1.0" encoding="utf-8"?>
<worksheet xmlns="http://schemas.openxmlformats.org/spreadsheetml/2006/main">
  <dimension ref="A1:F22"/>
  <sheetViews>
    <sheetView workbookViewId="0">
      <pane ySplit="5" topLeftCell="A6" activePane="bottomLeft" state="frozen"/>
    </sheetView>
  </sheetViews>
  <sheetFormatPr defaultRowHeight="20"/>
  <cols>
    <col min="1" max="1" width="16" customWidth="1"/>
    <col min="2" max="5" width="14" customWidth="1"/>
    <col min="6" max="6" width="24" customWidth="1"/>
  </cols>
  <sheetData>
    <row r="1" ht="28" customHeight="1">
      <c r="A1" t="inlineStr" s="10">
        <is>
          <t>按月汇总</t>
        </is>
      </c>
      <c r="B1" s="10"/>
      <c r="C1" s="10"/>
      <c r="D1" s="10"/>
      <c r="E1" s="10"/>
      <c r="F1" s="10"/>
    </row>
    <row r="2" ht="24" customHeight="1">
      <c r="A2" t="inlineStr" s="13">
        <is>
          <t>起始余额</t>
        </is>
      </c>
      <c r="B2" s="14">
        <v>0</v>
      </c>
      <c r="C2" t="inlineStr" s="13">
        <is>
          <t>总支出</t>
        </is>
      </c>
      <c r="D2" s="14">
        <f>SUM(B6:B22)</f>
      </c>
      <c r="E2" t="inlineStr" s="13">
        <is>
          <t>总收入</t>
        </is>
      </c>
      <c r="F2" s="14">
        <f>SUM(C6:C22)</f>
      </c>
    </row>
    <row r="3" ht="24" customHeight="1">
      <c r="A3" t="inlineStr" s="13">
        <is>
          <t>总净额</t>
        </is>
      </c>
      <c r="B3" s="14">
        <f>SUM(D6:D22)</f>
      </c>
      <c r="C3" t="inlineStr" s="13">
        <is>
          <t>当前余额</t>
        </is>
      </c>
      <c r="D3" s="14">
        <f>B2+B3</f>
      </c>
      <c r="E3" s="13"/>
      <c r="F3" s="13"/>
    </row>
    <row r="4" ht="16" customHeight="1">
      <c r="A4" s="9"/>
      <c r="B4" s="9"/>
      <c r="C4" s="9"/>
      <c r="D4" s="9"/>
      <c r="E4" s="9"/>
      <c r="F4" s="9"/>
    </row>
    <row r="5" ht="22" customHeight="1">
      <c r="A5" t="inlineStr" s="11">
        <is>
          <t>月份</t>
        </is>
      </c>
      <c r="B5" t="inlineStr" s="11">
        <is>
          <t>支出合计</t>
        </is>
      </c>
      <c r="C5" t="inlineStr" s="11">
        <is>
          <t>收入合计</t>
        </is>
      </c>
      <c r="D5" t="inlineStr" s="11">
        <is>
          <t>本月净额</t>
        </is>
      </c>
      <c r="E5" t="inlineStr" s="11">
        <is>
          <t>累计余额</t>
        </is>
      </c>
      <c r="F5" t="inlineStr" s="11">
        <is>
          <t>备注</t>
        </is>
      </c>
    </row>
    <row r="6" ht="21" customHeight="1">
      <c r="A6" t="inlineStr" s="15">
        <is>
          <t>2026年1月</t>
        </is>
      </c>
      <c r="B6" s="12">
        <f>SUMIFS('流水记账'!$F:$F,'流水记账'!$A:$A,"&gt;="&amp;DATE(2026,1,1),'流水记账'!$A:$A,"&lt;"&amp;DATE(2026,2,1))</f>
      </c>
      <c r="C6" s="12">
        <f>SUMIFS('流水记账'!$G:$G,'流水记账'!$A:$A,"&gt;="&amp;DATE(2026,1,1),'流水记账'!$A:$A,"&lt;"&amp;DATE(2026,2,1))</f>
      </c>
      <c r="D6" s="12">
        <f>C6-B6</f>
      </c>
      <c r="E6" s="12">
        <f>$B$2+SUM($D$6:D6)</f>
      </c>
      <c r="F6" s="15"/>
    </row>
    <row r="7" ht="21" customHeight="1">
      <c r="A7" t="inlineStr" s="15">
        <is>
          <t>2026年2月</t>
        </is>
      </c>
      <c r="B7" s="12">
        <f>SUMIFS('流水记账'!$F:$F,'流水记账'!$A:$A,"&gt;="&amp;DATE(2026,2,1),'流水记账'!$A:$A,"&lt;"&amp;DATE(2026,3,1))</f>
      </c>
      <c r="C7" s="12">
        <f>SUMIFS('流水记账'!$G:$G,'流水记账'!$A:$A,"&gt;="&amp;DATE(2026,2,1),'流水记账'!$A:$A,"&lt;"&amp;DATE(2026,3,1))</f>
      </c>
      <c r="D7" s="12">
        <f>C7-B7</f>
      </c>
      <c r="E7" s="12">
        <f>$B$2+SUM($D$6:D7)</f>
      </c>
      <c r="F7" s="15"/>
    </row>
    <row r="8" ht="21" customHeight="1">
      <c r="A8" t="inlineStr" s="15">
        <is>
          <t>2026年3月</t>
        </is>
      </c>
      <c r="B8" s="12">
        <f>SUMIFS('流水记账'!$F:$F,'流水记账'!$A:$A,"&gt;="&amp;DATE(2026,3,1),'流水记账'!$A:$A,"&lt;"&amp;DATE(2026,4,1))</f>
      </c>
      <c r="C8" s="12">
        <f>SUMIFS('流水记账'!$G:$G,'流水记账'!$A:$A,"&gt;="&amp;DATE(2026,3,1),'流水记账'!$A:$A,"&lt;"&amp;DATE(2026,4,1))</f>
      </c>
      <c r="D8" s="12">
        <f>C8-B8</f>
      </c>
      <c r="E8" s="12">
        <f>$B$2+SUM($D$6:D8)</f>
      </c>
      <c r="F8" s="15"/>
    </row>
    <row r="9" ht="21" customHeight="1">
      <c r="A9" t="inlineStr" s="15">
        <is>
          <t>2026年4月</t>
        </is>
      </c>
      <c r="B9" s="12">
        <f>SUMIFS('流水记账'!$F:$F,'流水记账'!$A:$A,"&gt;="&amp;DATE(2026,4,1),'流水记账'!$A:$A,"&lt;"&amp;DATE(2026,5,1))</f>
      </c>
      <c r="C9" s="12">
        <f>SUMIFS('流水记账'!$G:$G,'流水记账'!$A:$A,"&gt;="&amp;DATE(2026,4,1),'流水记账'!$A:$A,"&lt;"&amp;DATE(2026,5,1))</f>
      </c>
      <c r="D9" s="12">
        <f>C9-B9</f>
      </c>
      <c r="E9" s="12">
        <f>$B$2+SUM($D$6:D9)</f>
      </c>
      <c r="F9" s="15"/>
    </row>
    <row r="10" ht="21" customHeight="1">
      <c r="A10" t="inlineStr" s="15">
        <is>
          <t>2026年5月</t>
        </is>
      </c>
      <c r="B10" s="12">
        <f>SUMIFS('流水记账'!$F:$F,'流水记账'!$A:$A,"&gt;="&amp;DATE(2026,5,1),'流水记账'!$A:$A,"&lt;"&amp;DATE(2026,6,1))</f>
      </c>
      <c r="C10" s="12">
        <f>SUMIFS('流水记账'!$G:$G,'流水记账'!$A:$A,"&gt;="&amp;DATE(2026,5,1),'流水记账'!$A:$A,"&lt;"&amp;DATE(2026,6,1))</f>
      </c>
      <c r="D10" s="12">
        <f>C10-B10</f>
      </c>
      <c r="E10" s="12">
        <f>$B$2+SUM($D$6:D10)</f>
      </c>
      <c r="F10" s="15"/>
    </row>
    <row r="11" ht="21" customHeight="1">
      <c r="A11" t="inlineStr" s="15">
        <is>
          <t>2026年6月</t>
        </is>
      </c>
      <c r="B11" s="12">
        <f>SUMIFS('流水记账'!$F:$F,'流水记账'!$A:$A,"&gt;="&amp;DATE(2026,6,1),'流水记账'!$A:$A,"&lt;"&amp;DATE(2026,7,1))</f>
      </c>
      <c r="C11" s="12">
        <f>SUMIFS('流水记账'!$G:$G,'流水记账'!$A:$A,"&gt;="&amp;DATE(2026,6,1),'流水记账'!$A:$A,"&lt;"&amp;DATE(2026,7,1))</f>
      </c>
      <c r="D11" s="12">
        <f>C11-B11</f>
      </c>
      <c r="E11" s="12">
        <f>$B$2+SUM($D$6:D11)</f>
      </c>
      <c r="F11" s="15"/>
    </row>
    <row r="12" ht="21" customHeight="1">
      <c r="A12" t="inlineStr" s="15">
        <is>
          <t>2026年7月</t>
        </is>
      </c>
      <c r="B12" s="12">
        <f>SUMIFS('流水记账'!$F:$F,'流水记账'!$A:$A,"&gt;="&amp;DATE(2026,7,1),'流水记账'!$A:$A,"&lt;"&amp;DATE(2026,8,1))</f>
      </c>
      <c r="C12" s="12">
        <f>SUMIFS('流水记账'!$G:$G,'流水记账'!$A:$A,"&gt;="&amp;DATE(2026,7,1),'流水记账'!$A:$A,"&lt;"&amp;DATE(2026,8,1))</f>
      </c>
      <c r="D12" s="12">
        <f>C12-B12</f>
      </c>
      <c r="E12" s="12">
        <f>$B$2+SUM($D$6:D12)</f>
      </c>
      <c r="F12" s="15"/>
    </row>
    <row r="13" ht="21" customHeight="1">
      <c r="A13" t="inlineStr" s="15">
        <is>
          <t>2026年8月</t>
        </is>
      </c>
      <c r="B13" s="12">
        <f>SUMIFS('流水记账'!$F:$F,'流水记账'!$A:$A,"&gt;="&amp;DATE(2026,8,1),'流水记账'!$A:$A,"&lt;"&amp;DATE(2026,9,1))</f>
      </c>
      <c r="C13" s="12">
        <f>SUMIFS('流水记账'!$G:$G,'流水记账'!$A:$A,"&gt;="&amp;DATE(2026,8,1),'流水记账'!$A:$A,"&lt;"&amp;DATE(2026,9,1))</f>
      </c>
      <c r="D13" s="12">
        <f>C13-B13</f>
      </c>
      <c r="E13" s="12">
        <f>$B$2+SUM($D$6:D13)</f>
      </c>
      <c r="F13" s="15"/>
    </row>
    <row r="14" ht="21" customHeight="1">
      <c r="A14" t="inlineStr" s="15">
        <is>
          <t>2026年9月</t>
        </is>
      </c>
      <c r="B14" s="12">
        <f>SUMIFS('流水记账'!$F:$F,'流水记账'!$A:$A,"&gt;="&amp;DATE(2026,9,1),'流水记账'!$A:$A,"&lt;"&amp;DATE(2026,10,1))</f>
      </c>
      <c r="C14" s="12">
        <f>SUMIFS('流水记账'!$G:$G,'流水记账'!$A:$A,"&gt;="&amp;DATE(2026,9,1),'流水记账'!$A:$A,"&lt;"&amp;DATE(2026,10,1))</f>
      </c>
      <c r="D14" s="12">
        <f>C14-B14</f>
      </c>
      <c r="E14" s="12">
        <f>$B$2+SUM($D$6:D14)</f>
      </c>
      <c r="F14" s="15"/>
    </row>
    <row r="15" ht="21" customHeight="1">
      <c r="A15" t="inlineStr" s="15">
        <is>
          <t>2026年10月</t>
        </is>
      </c>
      <c r="B15" s="12">
        <f>SUMIFS('流水记账'!$F:$F,'流水记账'!$A:$A,"&gt;="&amp;DATE(2026,10,1),'流水记账'!$A:$A,"&lt;"&amp;DATE(2026,11,1))</f>
      </c>
      <c r="C15" s="12">
        <f>SUMIFS('流水记账'!$G:$G,'流水记账'!$A:$A,"&gt;="&amp;DATE(2026,10,1),'流水记账'!$A:$A,"&lt;"&amp;DATE(2026,11,1))</f>
      </c>
      <c r="D15" s="12">
        <f>C15-B15</f>
      </c>
      <c r="E15" s="12">
        <f>$B$2+SUM($D$6:D15)</f>
      </c>
      <c r="F15" s="15"/>
    </row>
    <row r="16" ht="21" customHeight="1">
      <c r="A16" t="inlineStr" s="15">
        <is>
          <t>2026年11月</t>
        </is>
      </c>
      <c r="B16" s="12">
        <f>SUMIFS('流水记账'!$F:$F,'流水记账'!$A:$A,"&gt;="&amp;DATE(2026,11,1),'流水记账'!$A:$A,"&lt;"&amp;DATE(2026,12,1))</f>
      </c>
      <c r="C16" s="12">
        <f>SUMIFS('流水记账'!$G:$G,'流水记账'!$A:$A,"&gt;="&amp;DATE(2026,11,1),'流水记账'!$A:$A,"&lt;"&amp;DATE(2026,12,1))</f>
      </c>
      <c r="D16" s="12">
        <f>C16-B16</f>
      </c>
      <c r="E16" s="12">
        <f>$B$2+SUM($D$6:D16)</f>
      </c>
      <c r="F16" s="15"/>
    </row>
    <row r="17" ht="21" customHeight="1">
      <c r="A17" t="inlineStr" s="15">
        <is>
          <t>2026年12月</t>
        </is>
      </c>
      <c r="B17" s="12">
        <f>SUMIFS('流水记账'!$F:$F,'流水记账'!$A:$A,"&gt;="&amp;DATE(2026,12,1),'流水记账'!$A:$A,"&lt;"&amp;DATE(2027,1,1))</f>
      </c>
      <c r="C17" s="12">
        <f>SUMIFS('流水记账'!$G:$G,'流水记账'!$A:$A,"&gt;="&amp;DATE(2026,12,1),'流水记账'!$A:$A,"&lt;"&amp;DATE(2027,1,1))</f>
      </c>
      <c r="D17" s="12">
        <f>C17-B17</f>
      </c>
      <c r="E17" s="12">
        <f>$B$2+SUM($D$6:D17)</f>
      </c>
      <c r="F17" s="15"/>
    </row>
    <row r="18" ht="21" customHeight="1">
      <c r="A18" t="inlineStr" s="15">
        <is>
          <t>2027年1月</t>
        </is>
      </c>
      <c r="B18" s="12">
        <f>SUMIFS('流水记账'!$F:$F,'流水记账'!$A:$A,"&gt;="&amp;DATE(2027,1,1),'流水记账'!$A:$A,"&lt;"&amp;DATE(2027,2,1))</f>
      </c>
      <c r="C18" s="12">
        <f>SUMIFS('流水记账'!$G:$G,'流水记账'!$A:$A,"&gt;="&amp;DATE(2027,1,1),'流水记账'!$A:$A,"&lt;"&amp;DATE(2027,2,1))</f>
      </c>
      <c r="D18" s="12">
        <f>C18-B18</f>
      </c>
      <c r="E18" s="12">
        <f>$B$2+SUM($D$6:D18)</f>
      </c>
      <c r="F18" s="15"/>
    </row>
    <row r="19" ht="21" customHeight="1">
      <c r="A19" t="inlineStr" s="15">
        <is>
          <t>2027年2月</t>
        </is>
      </c>
      <c r="B19" s="12">
        <f>SUMIFS('流水记账'!$F:$F,'流水记账'!$A:$A,"&gt;="&amp;DATE(2027,2,1),'流水记账'!$A:$A,"&lt;"&amp;DATE(2027,3,1))</f>
      </c>
      <c r="C19" s="12">
        <f>SUMIFS('流水记账'!$G:$G,'流水记账'!$A:$A,"&gt;="&amp;DATE(2027,2,1),'流水记账'!$A:$A,"&lt;"&amp;DATE(2027,3,1))</f>
      </c>
      <c r="D19" s="12">
        <f>C19-B19</f>
      </c>
      <c r="E19" s="12">
        <f>$B$2+SUM($D$6:D19)</f>
      </c>
      <c r="F19" s="15"/>
    </row>
    <row r="20" ht="21" customHeight="1">
      <c r="A20" t="inlineStr" s="15">
        <is>
          <t>2027年3月</t>
        </is>
      </c>
      <c r="B20" s="12">
        <f>SUMIFS('流水记账'!$F:$F,'流水记账'!$A:$A,"&gt;="&amp;DATE(2027,3,1),'流水记账'!$A:$A,"&lt;"&amp;DATE(2027,4,1))</f>
      </c>
      <c r="C20" s="12">
        <f>SUMIFS('流水记账'!$G:$G,'流水记账'!$A:$A,"&gt;="&amp;DATE(2027,3,1),'流水记账'!$A:$A,"&lt;"&amp;DATE(2027,4,1))</f>
      </c>
      <c r="D20" s="12">
        <f>C20-B20</f>
      </c>
      <c r="E20" s="12">
        <f>$B$2+SUM($D$6:D20)</f>
      </c>
      <c r="F20" s="15"/>
    </row>
    <row r="21" ht="21" customHeight="1">
      <c r="A21" t="inlineStr" s="15">
        <is>
          <t>2027年4月</t>
        </is>
      </c>
      <c r="B21" s="12">
        <f>SUMIFS('流水记账'!$F:$F,'流水记账'!$A:$A,"&gt;="&amp;DATE(2027,4,1),'流水记账'!$A:$A,"&lt;"&amp;DATE(2027,5,1))</f>
      </c>
      <c r="C21" s="12">
        <f>SUMIFS('流水记账'!$G:$G,'流水记账'!$A:$A,"&gt;="&amp;DATE(2027,4,1),'流水记账'!$A:$A,"&lt;"&amp;DATE(2027,5,1))</f>
      </c>
      <c r="D21" s="12">
        <f>C21-B21</f>
      </c>
      <c r="E21" s="12">
        <f>$B$2+SUM($D$6:D21)</f>
      </c>
      <c r="F21" s="15"/>
    </row>
    <row r="22" ht="21" customHeight="1">
      <c r="A22" t="inlineStr" s="15">
        <is>
          <t>2027年5月</t>
        </is>
      </c>
      <c r="B22" s="12">
        <f>SUMIFS('流水记账'!$F:$F,'流水记账'!$A:$A,"&gt;="&amp;DATE(2027,5,1),'流水记账'!$A:$A,"&lt;"&amp;DATE(2027,6,1))</f>
      </c>
      <c r="C22" s="12">
        <f>SUMIFS('流水记账'!$G:$G,'流水记账'!$A:$A,"&gt;="&amp;DATE(2027,5,1),'流水记账'!$A:$A,"&lt;"&amp;DATE(2027,6,1))</f>
      </c>
      <c r="D22" s="12">
        <f>C22-B22</f>
      </c>
      <c r="E22" s="12">
        <f>$B$2+SUM($D$6:D22)</f>
      </c>
      <c r="F22" s="15"/>
    </row>
  </sheetData>
  <mergeCells count="1">
    <mergeCell ref="A1:F1"/>
  </mergeCells>
  <pageMargins left="0.6" right="0.6" top="0.75" bottom="0.75" header="0.3" footer="0.3"/>
</worksheet>
</file>

<file path=xl/worksheets/sheet4.xml><?xml version="1.0" encoding="utf-8"?>
<worksheet xmlns="http://schemas.openxmlformats.org/spreadsheetml/2006/main">
  <dimension ref="A1:C14"/>
  <sheetViews>
    <sheetView workbookViewId="0"/>
  </sheetViews>
  <sheetFormatPr defaultRowHeight="20"/>
  <cols>
    <col min="1" max="1" width="18" customWidth="1"/>
    <col min="2" max="2" width="16" customWidth="1"/>
    <col min="3" max="3" width="18" customWidth="1"/>
  </cols>
  <sheetData>
    <row r="1" ht="22" customHeight="1">
      <c r="A1" t="inlineStr" s="11">
        <is>
          <t>分类</t>
        </is>
      </c>
      <c r="B1" t="inlineStr" s="11">
        <is>
          <t>支付方式</t>
        </is>
      </c>
      <c r="C1" t="inlineStr" s="11">
        <is>
          <t>事项</t>
        </is>
      </c>
    </row>
    <row r="2" ht="20" customHeight="1">
      <c r="A2" t="inlineStr" s="15">
        <is>
          <t>餐饮</t>
        </is>
      </c>
      <c r="B2" t="inlineStr" s="15">
        <is>
          <t>微信</t>
        </is>
      </c>
      <c r="C2" t="inlineStr" s="15">
        <is>
          <t>奶茶/咖啡</t>
        </is>
      </c>
    </row>
    <row r="3" ht="20" customHeight="1">
      <c r="A3" t="inlineStr" s="15">
        <is>
          <t>奶茶/咖啡</t>
        </is>
      </c>
      <c r="B3" t="inlineStr" s="15">
        <is>
          <t>支付宝</t>
        </is>
      </c>
      <c r="C3" t="inlineStr" s="15">
        <is>
          <t>交通</t>
        </is>
      </c>
    </row>
    <row r="4" ht="20" customHeight="1">
      <c r="A4" t="inlineStr" s="15">
        <is>
          <t>交通</t>
        </is>
      </c>
      <c r="B4" t="inlineStr" s="15">
        <is>
          <t>银行卡</t>
        </is>
      </c>
      <c r="C4" t="inlineStr" s="15">
        <is>
          <t>购物</t>
        </is>
      </c>
    </row>
    <row r="5" ht="20" customHeight="1">
      <c r="A5" t="inlineStr" s="15">
        <is>
          <t>购物</t>
        </is>
      </c>
      <c r="B5" t="inlineStr" s="15">
        <is>
          <t>现金</t>
        </is>
      </c>
      <c r="C5" t="inlineStr" s="15">
        <is>
          <t>娱乐</t>
        </is>
      </c>
    </row>
    <row r="6" ht="20" customHeight="1">
      <c r="A6" t="inlineStr" s="15">
        <is>
          <t>娱乐</t>
        </is>
      </c>
      <c r="B6" t="inlineStr" s="15">
        <is>
          <t>信用卡</t>
        </is>
      </c>
      <c r="C6" t="inlineStr" s="15">
        <is>
          <t>生活用品</t>
        </is>
      </c>
    </row>
    <row r="7" ht="20" customHeight="1">
      <c r="A7" t="inlineStr" s="15">
        <is>
          <t>生活用品</t>
        </is>
      </c>
      <c r="B7" t="inlineStr" s="15">
        <is>
          <t>其他</t>
        </is>
      </c>
      <c r="C7" t="inlineStr" s="15">
        <is>
          <t>旅行</t>
        </is>
      </c>
    </row>
    <row r="8" ht="20" customHeight="1">
      <c r="A8" t="inlineStr" s="15">
        <is>
          <t>旅行</t>
        </is>
      </c>
      <c r="B8" s="15"/>
      <c r="C8" t="inlineStr" s="15">
        <is>
          <t>医疗</t>
        </is>
      </c>
    </row>
    <row r="9" ht="20" customHeight="1">
      <c r="A9" t="inlineStr" s="15">
        <is>
          <t>医疗</t>
        </is>
      </c>
      <c r="B9" s="15"/>
      <c r="C9" t="inlineStr" s="15">
        <is>
          <t>人情/礼物</t>
        </is>
      </c>
    </row>
    <row r="10" ht="20" customHeight="1">
      <c r="A10" t="inlineStr" s="15">
        <is>
          <t>人情/礼物</t>
        </is>
      </c>
      <c r="B10" s="15"/>
      <c r="C10" t="inlineStr" s="15">
        <is>
          <t>房租/固定支出</t>
        </is>
      </c>
    </row>
    <row r="11" ht="20" customHeight="1">
      <c r="A11" t="inlineStr" s="15">
        <is>
          <t>房租/固定支出</t>
        </is>
      </c>
      <c r="B11" s="15"/>
      <c r="C11" t="inlineStr" s="15">
        <is>
          <t>其他</t>
        </is>
      </c>
    </row>
    <row r="12" ht="20" customHeight="1">
      <c r="A12" t="inlineStr" s="15">
        <is>
          <t>家庭支出</t>
        </is>
      </c>
      <c r="B12" s="15"/>
      <c r="C12" t="inlineStr" s="15">
        <is>
          <t>早餐</t>
        </is>
      </c>
    </row>
    <row r="13" ht="20" customHeight="1">
      <c r="A13" t="inlineStr" s="15">
        <is>
          <t>其他</t>
        </is>
      </c>
      <c r="B13" s="15"/>
      <c r="C13" t="inlineStr" s="15">
        <is>
          <t>中餐</t>
        </is>
      </c>
    </row>
    <row r="14" ht="20" customHeight="1">
      <c r="A14" s="15"/>
      <c r="B14" s="15"/>
      <c r="C14" t="inlineStr" s="15">
        <is>
          <t>晚餐</t>
        </is>
      </c>
    </row>
  </sheetData>
  <pageMargins left="0.6" right="0.6" top="0.75" bottom="0.75" header="0.3" footer="0.3"/>
</worksheet>
</file>