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表格视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653D43D7BE7436BA24E8FD4DE13342C" descr="image"/>
        <xdr:cNvPicPr/>
      </xdr:nvPicPr>
      <xdr:blipFill>
        <a:blip r:embed="rId1"/>
        <a:stretch>
          <a:fillRect/>
        </a:stretch>
      </xdr:blipFill>
      <xdr:spPr>
        <a:xfrm>
          <a:off x="0" y="0"/>
          <a:ext cx="220345" cy="220345"/>
        </a:xfrm>
        <a:prstGeom prst="rect">
          <a:avLst/>
        </a:prstGeom>
      </xdr:spPr>
    </xdr:pic>
  </etc:cellImage>
  <etc:cellImage>
    <xdr:pic>
      <xdr:nvPicPr>
        <xdr:cNvPr id="3" name="ID_B8FD29ADF2AE4CFF9386EE3EE24C7DC6" descr="image(1)"/>
        <xdr:cNvPicPr/>
      </xdr:nvPicPr>
      <xdr:blipFill>
        <a:blip r:embed="rId2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4" name="ID_C4DB7C117CC846E2BE44ABEF56B00602" descr="image(2)"/>
        <xdr:cNvPicPr/>
      </xdr:nvPicPr>
      <xdr:blipFill>
        <a:blip r:embed="rId3"/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</etc:cellImage>
  <etc:cellImage>
    <xdr:pic>
      <xdr:nvPicPr>
        <xdr:cNvPr id="5" name="ID_50B025DEA69A46BCA97567294182ED69" descr="image(3)"/>
        <xdr:cNvPicPr/>
      </xdr:nvPicPr>
      <xdr:blipFill>
        <a:blip r:embed="rId4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6" name="ID_2BDED134A0134E8FA433559D8922941D" descr="image(4)"/>
        <xdr:cNvPicPr/>
      </xdr:nvPicPr>
      <xdr:blipFill>
        <a:blip r:embed="rId5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7" name="ID_BFB7160987FC4BA190475B96DDEA4591" descr="image(5)"/>
        <xdr:cNvPicPr/>
      </xdr:nvPicPr>
      <xdr:blipFill>
        <a:blip r:embed="rId6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8" name="ID_4C5D36038BC1405A86BBB69DBA194E69" descr="image(6)"/>
        <xdr:cNvPicPr/>
      </xdr:nvPicPr>
      <xdr:blipFill>
        <a:blip r:embed="rId7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9" name="ID_F7E3C62F698646609AB5786FEBB5F41D" descr="image(7)"/>
        <xdr:cNvPicPr/>
      </xdr:nvPicPr>
      <xdr:blipFill>
        <a:blip r:embed="rId8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10" name="ID_55A9F82C86A94C3C84DDA9381B61A2FA" descr="image(8)"/>
        <xdr:cNvPicPr/>
      </xdr:nvPicPr>
      <xdr:blipFill>
        <a:blip r:embed="rId9"/>
        <a:stretch>
          <a:fillRect/>
        </a:stretch>
      </xdr:blipFill>
      <xdr:spPr>
        <a:xfrm>
          <a:off x="0" y="0"/>
          <a:ext cx="381000" cy="407670"/>
        </a:xfrm>
        <a:prstGeom prst="rect">
          <a:avLst/>
        </a:prstGeom>
      </xdr:spPr>
    </xdr:pic>
  </etc:cellImage>
  <etc:cellImage>
    <xdr:pic>
      <xdr:nvPicPr>
        <xdr:cNvPr id="11" name="ID_B3F75E5F310D48D7A35567DD28371786" descr="image(9)"/>
        <xdr:cNvPicPr/>
      </xdr:nvPicPr>
      <xdr:blipFill>
        <a:blip r:embed="rId10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12" name="ID_4E23BCC3F81C45108B3387E91A0D526F" descr="image(10)"/>
        <xdr:cNvPicPr/>
      </xdr:nvPicPr>
      <xdr:blipFill>
        <a:blip r:embed="rId11"/>
        <a:stretch>
          <a:fillRect/>
        </a:stretch>
      </xdr:blipFill>
      <xdr:spPr>
        <a:xfrm>
          <a:off x="0" y="0"/>
          <a:ext cx="381000" cy="379730"/>
        </a:xfrm>
        <a:prstGeom prst="rect">
          <a:avLst/>
        </a:prstGeom>
      </xdr:spPr>
    </xdr:pic>
  </etc:cellImage>
  <etc:cellImage>
    <xdr:pic>
      <xdr:nvPicPr>
        <xdr:cNvPr id="13" name="ID_E47AF498AF55459E81FA47E55834E842" descr="image(11)"/>
        <xdr:cNvPicPr/>
      </xdr:nvPicPr>
      <xdr:blipFill>
        <a:blip r:embed="rId12"/>
        <a:stretch>
          <a:fillRect/>
        </a:stretch>
      </xdr:blipFill>
      <xdr:spPr>
        <a:xfrm>
          <a:off x="0" y="0"/>
          <a:ext cx="379730" cy="381000"/>
        </a:xfrm>
        <a:prstGeom prst="rect">
          <a:avLst/>
        </a:prstGeom>
      </xdr:spPr>
    </xdr:pic>
  </etc:cellImage>
  <etc:cellImage>
    <xdr:pic>
      <xdr:nvPicPr>
        <xdr:cNvPr id="14" name="ID_B7DB8FF3C6034B4CAEB6976A06E99652" descr="image(12)"/>
        <xdr:cNvPicPr/>
      </xdr:nvPicPr>
      <xdr:blipFill>
        <a:blip r:embed="rId13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5" name="ID_AACF70BF074E49B7A6DBAE2922954422" descr="image(13)"/>
        <xdr:cNvPicPr/>
      </xdr:nvPicPr>
      <xdr:blipFill>
        <a:blip r:embed="rId14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6" name="ID_00C1E92784D44E60B7B4B729AAA483FF" descr="image(14)"/>
        <xdr:cNvPicPr/>
      </xdr:nvPicPr>
      <xdr:blipFill>
        <a:blip r:embed="rId15"/>
        <a:stretch>
          <a:fillRect/>
        </a:stretch>
      </xdr:blipFill>
      <xdr:spPr>
        <a:xfrm>
          <a:off x="0" y="0"/>
          <a:ext cx="212090" cy="190500"/>
        </a:xfrm>
        <a:prstGeom prst="rect">
          <a:avLst/>
        </a:prstGeom>
      </xdr:spPr>
    </xdr:pic>
  </etc:cellImage>
  <etc:cellImage>
    <xdr:pic>
      <xdr:nvPicPr>
        <xdr:cNvPr id="17" name="ID_C0FECCAF4FCF4ACBA2A049D53E86BEAA" descr="image(15)"/>
        <xdr:cNvPicPr/>
      </xdr:nvPicPr>
      <xdr:blipFill>
        <a:blip r:embed="rId16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8" name="ID_2266E50C6D5E403CA117518599587DFC" descr="image(16)"/>
        <xdr:cNvPicPr/>
      </xdr:nvPicPr>
      <xdr:blipFill>
        <a:blip r:embed="rId17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9" name="ID_AE8C84F204CD42D2B0E09047D3E1ABEA" descr="image(17)"/>
        <xdr:cNvPicPr/>
      </xdr:nvPicPr>
      <xdr:blipFill>
        <a:blip r:embed="rId18"/>
        <a:stretch>
          <a:fillRect/>
        </a:stretch>
      </xdr:blipFill>
      <xdr:spPr>
        <a:xfrm>
          <a:off x="0" y="0"/>
          <a:ext cx="379730" cy="379730"/>
        </a:xfrm>
        <a:prstGeom prst="rect">
          <a:avLst/>
        </a:prstGeom>
      </xdr:spPr>
    </xdr:pic>
  </etc:cellImage>
  <etc:cellImage>
    <xdr:pic>
      <xdr:nvPicPr>
        <xdr:cNvPr id="20" name="ID_D1676452C01D4A679EF2A23195228479" descr="image(18)"/>
        <xdr:cNvPicPr/>
      </xdr:nvPicPr>
      <xdr:blipFill>
        <a:blip r:embed="rId19"/>
        <a:stretch>
          <a:fillRect/>
        </a:stretch>
      </xdr:blipFill>
      <xdr:spPr>
        <a:xfrm>
          <a:off x="0" y="0"/>
          <a:ext cx="379730" cy="381000"/>
        </a:xfrm>
        <a:prstGeom prst="rect">
          <a:avLst/>
        </a:prstGeom>
      </xdr:spPr>
    </xdr:pic>
  </etc:cellImage>
  <etc:cellImage>
    <xdr:pic>
      <xdr:nvPicPr>
        <xdr:cNvPr id="21" name="ID_A7B0A926E0174AA89F65279E488C6C75" descr="image(19)"/>
        <xdr:cNvPicPr/>
      </xdr:nvPicPr>
      <xdr:blipFill>
        <a:blip r:embed="rId20"/>
        <a:stretch>
          <a:fillRect/>
        </a:stretch>
      </xdr:blipFill>
      <xdr:spPr>
        <a:xfrm>
          <a:off x="0" y="0"/>
          <a:ext cx="2032000" cy="1143000"/>
        </a:xfrm>
        <a:prstGeom prst="rect">
          <a:avLst/>
        </a:prstGeom>
      </xdr:spPr>
    </xdr:pic>
  </etc:cellImage>
  <etc:cellImage>
    <xdr:pic>
      <xdr:nvPicPr>
        <xdr:cNvPr id="22" name="ID_21D481E92BE643E7B58E15FF0776BB67" descr="image(20)"/>
        <xdr:cNvPicPr/>
      </xdr:nvPicPr>
      <xdr:blipFill>
        <a:blip r:embed="rId21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23" name="ID_79E40C0DB0BC4057941DE1B4835E2D4B" descr="image(21)"/>
        <xdr:cNvPicPr/>
      </xdr:nvPicPr>
      <xdr:blipFill>
        <a:blip r:embed="rId22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24" name="ID_2ED8D363229141C8B248D242FA59915F" descr="image(22)"/>
        <xdr:cNvPicPr/>
      </xdr:nvPicPr>
      <xdr:blipFill>
        <a:blip r:embed="rId23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25" name="ID_1856BDE786284D71B27F30BD199D268C" descr="image(23)"/>
        <xdr:cNvPicPr/>
      </xdr:nvPicPr>
      <xdr:blipFill>
        <a:blip r:embed="rId24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26" name="ID_7E9026BAAC314339A33D17BCEBCD26D2" descr="image(24)"/>
        <xdr:cNvPicPr/>
      </xdr:nvPicPr>
      <xdr:blipFill>
        <a:blip r:embed="rId25"/>
        <a:stretch>
          <a:fillRect/>
        </a:stretch>
      </xdr:blipFill>
      <xdr:spPr>
        <a:xfrm>
          <a:off x="0" y="0"/>
          <a:ext cx="508000" cy="508000"/>
        </a:xfrm>
        <a:prstGeom prst="rect">
          <a:avLst/>
        </a:prstGeom>
      </xdr:spPr>
    </xdr:pic>
  </etc:cellImage>
  <etc:cellImage>
    <xdr:pic>
      <xdr:nvPicPr>
        <xdr:cNvPr id="27" name="ID_3CA5FB42D0B64F35AB2DE759D12337A6" descr="image(25)"/>
        <xdr:cNvPicPr/>
      </xdr:nvPicPr>
      <xdr:blipFill>
        <a:blip r:embed="rId26"/>
        <a:stretch>
          <a:fillRect/>
        </a:stretch>
      </xdr:blipFill>
      <xdr:spPr>
        <a:xfrm>
          <a:off x="0" y="0"/>
          <a:ext cx="170815" cy="170180"/>
        </a:xfrm>
        <a:prstGeom prst="rect">
          <a:avLst/>
        </a:prstGeom>
      </xdr:spPr>
    </xdr:pic>
  </etc:cellImage>
  <etc:cellImage>
    <xdr:pic>
      <xdr:nvPicPr>
        <xdr:cNvPr id="28" name="ID_885A87C09C5943C08EF769622743E07F" descr="image(26)"/>
        <xdr:cNvPicPr/>
      </xdr:nvPicPr>
      <xdr:blipFill>
        <a:blip r:embed="rId27"/>
        <a:stretch>
          <a:fillRect/>
        </a:stretch>
      </xdr:blipFill>
      <xdr:spPr>
        <a:xfrm>
          <a:off x="0" y="0"/>
          <a:ext cx="142875" cy="100965"/>
        </a:xfrm>
        <a:prstGeom prst="rect">
          <a:avLst/>
        </a:prstGeom>
      </xdr:spPr>
    </xdr:pic>
  </etc:cellImage>
  <etc:cellImage>
    <xdr:pic>
      <xdr:nvPicPr>
        <xdr:cNvPr id="29" name="ID_048D7D0CAEC74BF4A7FF1655F1EFDDC6" descr="image(27)"/>
        <xdr:cNvPicPr/>
      </xdr:nvPicPr>
      <xdr:blipFill>
        <a:blip r:embed="rId28"/>
        <a:stretch>
          <a:fillRect/>
        </a:stretch>
      </xdr:blipFill>
      <xdr:spPr>
        <a:xfrm>
          <a:off x="0" y="0"/>
          <a:ext cx="172720" cy="109855"/>
        </a:xfrm>
        <a:prstGeom prst="rect">
          <a:avLst/>
        </a:prstGeom>
      </xdr:spPr>
    </xdr:pic>
  </etc:cellImage>
  <etc:cellImage>
    <xdr:pic>
      <xdr:nvPicPr>
        <xdr:cNvPr id="30" name="ID_28F3767BE9FD46D69A13B460FF1B21E2" descr="image(28)"/>
        <xdr:cNvPicPr/>
      </xdr:nvPicPr>
      <xdr:blipFill>
        <a:blip r:embed="rId29"/>
        <a:stretch>
          <a:fillRect/>
        </a:stretch>
      </xdr:blipFill>
      <xdr:spPr>
        <a:xfrm>
          <a:off x="0" y="0"/>
          <a:ext cx="149225" cy="100965"/>
        </a:xfrm>
        <a:prstGeom prst="rect">
          <a:avLst/>
        </a:prstGeom>
      </xdr:spPr>
    </xdr:pic>
  </etc:cellImage>
  <etc:cellImage>
    <xdr:pic>
      <xdr:nvPicPr>
        <xdr:cNvPr id="31" name="ID_2AF1600BA1E343D48E238D72443D4E4B" descr="image(29)"/>
        <xdr:cNvPicPr/>
      </xdr:nvPicPr>
      <xdr:blipFill>
        <a:blip r:embed="rId30"/>
        <a:stretch>
          <a:fillRect/>
        </a:stretch>
      </xdr:blipFill>
      <xdr:spPr>
        <a:xfrm>
          <a:off x="0" y="0"/>
          <a:ext cx="379730" cy="378460"/>
        </a:xfrm>
        <a:prstGeom prst="rect">
          <a:avLst/>
        </a:prstGeom>
      </xdr:spPr>
    </xdr:pic>
  </etc:cellImage>
  <etc:cellImage>
    <xdr:pic>
      <xdr:nvPicPr>
        <xdr:cNvPr id="32" name="ID_9C0CA697472D4DB7919120C2FBC91643" descr="image(30)"/>
        <xdr:cNvPicPr/>
      </xdr:nvPicPr>
      <xdr:blipFill>
        <a:blip r:embed="rId31"/>
        <a:stretch>
          <a:fillRect/>
        </a:stretch>
      </xdr:blipFill>
      <xdr:spPr>
        <a:xfrm>
          <a:off x="0" y="0"/>
          <a:ext cx="104775" cy="102870"/>
        </a:xfrm>
        <a:prstGeom prst="rect">
          <a:avLst/>
        </a:prstGeom>
      </xdr:spPr>
    </xdr:pic>
  </etc:cellImage>
  <etc:cellImage>
    <xdr:pic>
      <xdr:nvPicPr>
        <xdr:cNvPr id="33" name="ID_E78F38E8C2294A74B0316DA816CE81FE" descr="image(31)"/>
        <xdr:cNvPicPr/>
      </xdr:nvPicPr>
      <xdr:blipFill>
        <a:blip r:embed="rId32"/>
        <a:stretch>
          <a:fillRect/>
        </a:stretch>
      </xdr:blipFill>
      <xdr:spPr>
        <a:xfrm>
          <a:off x="0" y="0"/>
          <a:ext cx="106045" cy="104775"/>
        </a:xfrm>
        <a:prstGeom prst="rect">
          <a:avLst/>
        </a:prstGeom>
      </xdr:spPr>
    </xdr:pic>
  </etc:cellImage>
  <etc:cellImage>
    <xdr:pic>
      <xdr:nvPicPr>
        <xdr:cNvPr id="34" name="ID_72B8FB08236A45F6A7BDCD534AFE0059" descr="image(32)"/>
        <xdr:cNvPicPr/>
      </xdr:nvPicPr>
      <xdr:blipFill>
        <a:blip r:embed="rId33"/>
        <a:stretch>
          <a:fillRect/>
        </a:stretch>
      </xdr:blipFill>
      <xdr:spPr>
        <a:xfrm>
          <a:off x="0" y="0"/>
          <a:ext cx="107315" cy="105410"/>
        </a:xfrm>
        <a:prstGeom prst="rect">
          <a:avLst/>
        </a:prstGeom>
      </xdr:spPr>
    </xdr:pic>
  </etc:cellImage>
  <etc:cellImage>
    <xdr:pic>
      <xdr:nvPicPr>
        <xdr:cNvPr id="35" name="ID_7D0F8A3238D7421285B3864B7A120B52" descr="image(33)"/>
        <xdr:cNvPicPr/>
      </xdr:nvPicPr>
      <xdr:blipFill>
        <a:blip r:embed="rId34"/>
        <a:stretch>
          <a:fillRect/>
        </a:stretch>
      </xdr:blipFill>
      <xdr:spPr>
        <a:xfrm>
          <a:off x="0" y="0"/>
          <a:ext cx="105410" cy="103505"/>
        </a:xfrm>
        <a:prstGeom prst="rect">
          <a:avLst/>
        </a:prstGeom>
      </xdr:spPr>
    </xdr:pic>
  </etc:cellImage>
  <etc:cellImage>
    <xdr:pic>
      <xdr:nvPicPr>
        <xdr:cNvPr id="36" name="ID_CC11A6ACB8F54E5DA07D8075C27E4D5E" descr="image(34)"/>
        <xdr:cNvPicPr/>
      </xdr:nvPicPr>
      <xdr:blipFill>
        <a:blip r:embed="rId35"/>
        <a:stretch>
          <a:fillRect/>
        </a:stretch>
      </xdr:blipFill>
      <xdr:spPr>
        <a:xfrm>
          <a:off x="0" y="0"/>
          <a:ext cx="307340" cy="307340"/>
        </a:xfrm>
        <a:prstGeom prst="rect">
          <a:avLst/>
        </a:prstGeom>
      </xdr:spPr>
    </xdr:pic>
  </etc:cellImage>
  <etc:cellImage>
    <xdr:pic>
      <xdr:nvPicPr>
        <xdr:cNvPr id="37" name="ID_04FBAAC555E84E79AA387CCCF87D8225" descr="image(35)"/>
        <xdr:cNvPicPr/>
      </xdr:nvPicPr>
      <xdr:blipFill>
        <a:blip r:embed="rId36"/>
        <a:stretch>
          <a:fillRect/>
        </a:stretch>
      </xdr:blipFill>
      <xdr:spPr>
        <a:xfrm>
          <a:off x="0" y="0"/>
          <a:ext cx="379730" cy="379730"/>
        </a:xfrm>
        <a:prstGeom prst="rect">
          <a:avLst/>
        </a:prstGeom>
      </xdr:spPr>
    </xdr:pic>
  </etc:cellImage>
  <etc:cellImage>
    <xdr:pic>
      <xdr:nvPicPr>
        <xdr:cNvPr id="38" name="ID_E0D491C722714869BB0ABEB6A91B7E25" descr="image(36)"/>
        <xdr:cNvPicPr/>
      </xdr:nvPicPr>
      <xdr:blipFill>
        <a:blip r:embed="rId37"/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</etc:cellImage>
  <etc:cellImage>
    <xdr:pic>
      <xdr:nvPicPr>
        <xdr:cNvPr id="39" name="ID_7B4A795049BA4DC1B068746F0B1996D4" descr="image(37)"/>
        <xdr:cNvPicPr/>
      </xdr:nvPicPr>
      <xdr:blipFill>
        <a:blip r:embed="rId38"/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</etc:cellImage>
  <etc:cellImage>
    <xdr:pic>
      <xdr:nvPicPr>
        <xdr:cNvPr id="40" name="ID_A7DE730E145C4A9DBCBD307B02D0EA0C" descr="image(38)"/>
        <xdr:cNvPicPr/>
      </xdr:nvPicPr>
      <xdr:blipFill>
        <a:blip r:embed="rId39"/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</etc:cellImage>
  <etc:cellImage>
    <xdr:pic>
      <xdr:nvPicPr>
        <xdr:cNvPr id="41" name="ID_B7A91E3F6A904DB9BEFDCD58E1D1F398" descr="image(39)"/>
        <xdr:cNvPicPr/>
      </xdr:nvPicPr>
      <xdr:blipFill>
        <a:blip r:embed="rId40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42" name="ID_3B1E289E74644CF38DF656B7991BF83A" descr="image(40)"/>
        <xdr:cNvPicPr/>
      </xdr:nvPicPr>
      <xdr:blipFill>
        <a:blip r:embed="rId41"/>
        <a:stretch>
          <a:fillRect/>
        </a:stretch>
      </xdr:blipFill>
      <xdr:spPr>
        <a:xfrm>
          <a:off x="0" y="0"/>
          <a:ext cx="433705" cy="433705"/>
        </a:xfrm>
        <a:prstGeom prst="rect">
          <a:avLst/>
        </a:prstGeom>
      </xdr:spPr>
    </xdr:pic>
  </etc:cellImage>
  <etc:cellImage>
    <xdr:pic>
      <xdr:nvPicPr>
        <xdr:cNvPr id="43" name="ID_D51BC9BBE65B4F63AF2C158B2B749A69" descr="image(41)"/>
        <xdr:cNvPicPr/>
      </xdr:nvPicPr>
      <xdr:blipFill>
        <a:blip r:embed="rId42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44" name="ID_95708B87DADF49619947BEFB93789807" descr="image(42)"/>
        <xdr:cNvPicPr/>
      </xdr:nvPicPr>
      <xdr:blipFill>
        <a:blip r:embed="rId43"/>
        <a:stretch>
          <a:fillRect/>
        </a:stretch>
      </xdr:blipFill>
      <xdr:spPr>
        <a:xfrm>
          <a:off x="0" y="0"/>
          <a:ext cx="778510" cy="636905"/>
        </a:xfrm>
        <a:prstGeom prst="rect">
          <a:avLst/>
        </a:prstGeom>
      </xdr:spPr>
    </xdr:pic>
  </etc:cellImage>
  <etc:cellImage>
    <xdr:pic>
      <xdr:nvPicPr>
        <xdr:cNvPr id="45" name="ID_2CBBA37812184F69AB58CA67249C9B96" descr="image(43)"/>
        <xdr:cNvPicPr/>
      </xdr:nvPicPr>
      <xdr:blipFill>
        <a:blip r:embed="rId44"/>
        <a:stretch>
          <a:fillRect/>
        </a:stretch>
      </xdr:blipFill>
      <xdr:spPr>
        <a:xfrm>
          <a:off x="0" y="0"/>
          <a:ext cx="485140" cy="433705"/>
        </a:xfrm>
        <a:prstGeom prst="rect">
          <a:avLst/>
        </a:prstGeom>
      </xdr:spPr>
    </xdr:pic>
  </etc:cellImage>
  <etc:cellImage>
    <xdr:pic>
      <xdr:nvPicPr>
        <xdr:cNvPr id="46" name="ID_F48E5F2FDCB74544B575263C40F9DD29" descr="image(44)"/>
        <xdr:cNvPicPr/>
      </xdr:nvPicPr>
      <xdr:blipFill>
        <a:blip r:embed="rId45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47" name="ID_2570309D06F84C799681C08FB22E915F" descr="image(45)"/>
        <xdr:cNvPicPr/>
      </xdr:nvPicPr>
      <xdr:blipFill>
        <a:blip r:embed="rId46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48" name="ID_062D20797BAD42619AF761C01F17741C" descr="image(46)"/>
        <xdr:cNvPicPr/>
      </xdr:nvPicPr>
      <xdr:blipFill>
        <a:blip r:embed="rId47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49" name="ID_5D600BED79F149058DA89DEC5C34E90E" descr="image(47)"/>
        <xdr:cNvPicPr/>
      </xdr:nvPicPr>
      <xdr:blipFill>
        <a:blip r:embed="rId48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50" name="ID_23657BB647E04CA19B2B091ECDF7A1AA" descr="image(48)"/>
        <xdr:cNvPicPr/>
      </xdr:nvPicPr>
      <xdr:blipFill>
        <a:blip r:embed="rId49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51" name="ID_7C4098987455432F8C65F66AB7D98CC0" descr="image(49)"/>
        <xdr:cNvPicPr/>
      </xdr:nvPicPr>
      <xdr:blipFill>
        <a:blip r:embed="rId50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2" name="ID_C09E472B0DF5406EBBBB3BCBBF590A45" descr="image(50)"/>
        <xdr:cNvPicPr/>
      </xdr:nvPicPr>
      <xdr:blipFill>
        <a:blip r:embed="rId51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3" name="ID_13574DFE189F4F8C9CBAC0E38575924C" descr="image(51)"/>
        <xdr:cNvPicPr/>
      </xdr:nvPicPr>
      <xdr:blipFill>
        <a:blip r:embed="rId52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4" name="ID_26CCFE916D9A476EADFFADE5E10B44FB" descr="image(52)"/>
        <xdr:cNvPicPr/>
      </xdr:nvPicPr>
      <xdr:blipFill>
        <a:blip r:embed="rId53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5" name="ID_EC97889401574BADB6A9F5B0715BDDDC" descr="image(53)"/>
        <xdr:cNvPicPr/>
      </xdr:nvPicPr>
      <xdr:blipFill>
        <a:blip r:embed="rId54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6" name="ID_190EB8723A4345DDB4DE2AF59AADC136" descr="image(54)"/>
        <xdr:cNvPicPr/>
      </xdr:nvPicPr>
      <xdr:blipFill>
        <a:blip r:embed="rId55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7" name="ID_4E657C3F19FA4591A5724C0D7EA164F8" descr="image(55)"/>
        <xdr:cNvPicPr/>
      </xdr:nvPicPr>
      <xdr:blipFill>
        <a:blip r:embed="rId56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8" name="ID_75774193DEB54970ADCEA3654427770C" descr="image(56)"/>
        <xdr:cNvPicPr/>
      </xdr:nvPicPr>
      <xdr:blipFill>
        <a:blip r:embed="rId57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9" name="ID_052697681DA54927B17B5630C855F7A2" descr="image(57)"/>
        <xdr:cNvPicPr/>
      </xdr:nvPicPr>
      <xdr:blipFill>
        <a:blip r:embed="rId58"/>
        <a:stretch>
          <a:fillRect/>
        </a:stretch>
      </xdr:blipFill>
      <xdr:spPr>
        <a:xfrm>
          <a:off x="0" y="0"/>
          <a:ext cx="1663065" cy="1000125"/>
        </a:xfrm>
        <a:prstGeom prst="rect">
          <a:avLst/>
        </a:prstGeom>
      </xdr:spPr>
    </xdr:pic>
  </etc:cellImage>
  <etc:cellImage>
    <xdr:pic>
      <xdr:nvPicPr>
        <xdr:cNvPr id="60" name="ID_E518E0AF3BEC43A4AE830A061AE8A8FE" descr="image(58)"/>
        <xdr:cNvPicPr/>
      </xdr:nvPicPr>
      <xdr:blipFill>
        <a:blip r:embed="rId59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61" name="ID_16A721F0D0AB4DB79A3D2D7701D91C2B" descr="image(59)"/>
        <xdr:cNvPicPr/>
      </xdr:nvPicPr>
      <xdr:blipFill>
        <a:blip r:embed="rId60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62" name="ID_1FFF7C3E6E954C27AB3A3F8C92470BEC" descr="image(60)"/>
        <xdr:cNvPicPr/>
      </xdr:nvPicPr>
      <xdr:blipFill>
        <a:blip r:embed="rId61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63" name="ID_85E92616A0AA4A3D8E0A91FBBF04F9B0" descr="image(61)"/>
        <xdr:cNvPicPr/>
      </xdr:nvPicPr>
      <xdr:blipFill>
        <a:blip r:embed="rId62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64" name="ID_978C25BC054F460781109E77F8FFA72B" descr="image(62)"/>
        <xdr:cNvPicPr/>
      </xdr:nvPicPr>
      <xdr:blipFill>
        <a:blip r:embed="rId63"/>
        <a:stretch>
          <a:fillRect/>
        </a:stretch>
      </xdr:blipFill>
      <xdr:spPr>
        <a:xfrm>
          <a:off x="0" y="0"/>
          <a:ext cx="267335" cy="275590"/>
        </a:xfrm>
        <a:prstGeom prst="rect">
          <a:avLst/>
        </a:prstGeom>
      </xdr:spPr>
    </xdr:pic>
  </etc:cellImage>
  <etc:cellImage>
    <xdr:pic>
      <xdr:nvPicPr>
        <xdr:cNvPr id="65" name="ID_82C3175A09904DE1A4782759422ABD05" descr="image(63)"/>
        <xdr:cNvPicPr/>
      </xdr:nvPicPr>
      <xdr:blipFill>
        <a:blip r:embed="rId64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66" name="ID_45E61860B750449C814C8652E344474D" descr="image(64)"/>
        <xdr:cNvPicPr/>
      </xdr:nvPicPr>
      <xdr:blipFill>
        <a:blip r:embed="rId65"/>
        <a:stretch>
          <a:fillRect/>
        </a:stretch>
      </xdr:blipFill>
      <xdr:spPr>
        <a:xfrm>
          <a:off x="0" y="0"/>
          <a:ext cx="1614170" cy="1079500"/>
        </a:xfrm>
        <a:prstGeom prst="rect">
          <a:avLst/>
        </a:prstGeom>
      </xdr:spPr>
    </xdr:pic>
  </etc:cellImage>
  <etc:cellImage>
    <xdr:pic>
      <xdr:nvPicPr>
        <xdr:cNvPr id="67" name="ID_2BF812AEFF504D62985CE48900107538" descr="image(65)"/>
        <xdr:cNvPicPr/>
      </xdr:nvPicPr>
      <xdr:blipFill>
        <a:blip r:embed="rId66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68" name="ID_F0B41C8B63A3450992D51FFA735B6C5F" descr="image(66)"/>
        <xdr:cNvPicPr/>
      </xdr:nvPicPr>
      <xdr:blipFill>
        <a:blip r:embed="rId67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69" name="ID_99D7CE713ADB450BB4DCDD494ABAA775" descr="image(67)"/>
        <xdr:cNvPicPr/>
      </xdr:nvPicPr>
      <xdr:blipFill>
        <a:blip r:embed="rId68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70" name="ID_E986683FBB7F4BEBB6CA3AC286CDEC77" descr="image(68)"/>
        <xdr:cNvPicPr/>
      </xdr:nvPicPr>
      <xdr:blipFill>
        <a:blip r:embed="rId69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71" name="ID_8FBADC6BDB0540D1888FD7756391AB5D" descr="image(69)"/>
        <xdr:cNvPicPr/>
      </xdr:nvPicPr>
      <xdr:blipFill>
        <a:blip r:embed="rId70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2" name="ID_D7878F0D5771486E8117D77806122FC0" descr="image(70)"/>
        <xdr:cNvPicPr/>
      </xdr:nvPicPr>
      <xdr:blipFill>
        <a:blip r:embed="rId71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3" name="ID_35BB67D51D3B47C38C4C5791508E6811" descr="image(71)"/>
        <xdr:cNvPicPr/>
      </xdr:nvPicPr>
      <xdr:blipFill>
        <a:blip r:embed="rId72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4" name="ID_EC3CA40B4EC04066AB1D249A50060486" descr="image(72)"/>
        <xdr:cNvPicPr/>
      </xdr:nvPicPr>
      <xdr:blipFill>
        <a:blip r:embed="rId73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5" name="ID_5BDE02508ECF4DD4991E934DFFF43B5F" descr="image(73)"/>
        <xdr:cNvPicPr/>
      </xdr:nvPicPr>
      <xdr:blipFill>
        <a:blip r:embed="rId74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6" name="ID_06D8CF0D90544D19BE7EF9C2818B17FD" descr="image(74)"/>
        <xdr:cNvPicPr/>
      </xdr:nvPicPr>
      <xdr:blipFill>
        <a:blip r:embed="rId75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7" name="ID_0A2B2A5FB3A241FC92B2D04E8F9A333F" descr="image(75)"/>
        <xdr:cNvPicPr/>
      </xdr:nvPicPr>
      <xdr:blipFill>
        <a:blip r:embed="rId76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8" name="ID_D2A96F1A9B624CA8B16BA088D8FC0041" descr="image(76)"/>
        <xdr:cNvPicPr/>
      </xdr:nvPicPr>
      <xdr:blipFill>
        <a:blip r:embed="rId77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9" name="ID_2326714245954FA2B22FDF346356E8BE" descr="image(77)"/>
        <xdr:cNvPicPr/>
      </xdr:nvPicPr>
      <xdr:blipFill>
        <a:blip r:embed="rId78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0" name="ID_E773C6606F31449CB87F76B7BD41E787" descr="image(78)"/>
        <xdr:cNvPicPr/>
      </xdr:nvPicPr>
      <xdr:blipFill>
        <a:blip r:embed="rId79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1" name="ID_B71DDD84CEE8408BB6A8CB62F9233C5E" descr="image(79)"/>
        <xdr:cNvPicPr/>
      </xdr:nvPicPr>
      <xdr:blipFill>
        <a:blip r:embed="rId80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2" name="ID_F37FAFAFE6664D6EA8EC5CEAF608AD3D" descr="image(80)"/>
        <xdr:cNvPicPr/>
      </xdr:nvPicPr>
      <xdr:blipFill>
        <a:blip r:embed="rId81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3" name="ID_A0C1634C34034A52BA5A1A1632E1D1B2" descr="image(81)"/>
        <xdr:cNvPicPr/>
      </xdr:nvPicPr>
      <xdr:blipFill>
        <a:blip r:embed="rId82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4" name="ID_4ADDDA4E11904A9E9D7C7072A433123B" descr="image(82)"/>
        <xdr:cNvPicPr/>
      </xdr:nvPicPr>
      <xdr:blipFill>
        <a:blip r:embed="rId83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5" name="ID_AE873C5801774C87B15393544BB5BCB8" descr="image(83)"/>
        <xdr:cNvPicPr/>
      </xdr:nvPicPr>
      <xdr:blipFill>
        <a:blip r:embed="rId84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6" name="ID_A4872871759F4684BE6C828400570924" descr="image(84)"/>
        <xdr:cNvPicPr/>
      </xdr:nvPicPr>
      <xdr:blipFill>
        <a:blip r:embed="rId85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7" name="ID_1FFE179892E04EC98B25EE761B3059B4" descr="image(85)"/>
        <xdr:cNvPicPr/>
      </xdr:nvPicPr>
      <xdr:blipFill>
        <a:blip r:embed="rId86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8" name="ID_15B7F7E5950648F7B57A2F81F8813F9E" descr="image(86)"/>
        <xdr:cNvPicPr/>
      </xdr:nvPicPr>
      <xdr:blipFill>
        <a:blip r:embed="rId87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9" name="ID_068C2A0650A445D5AE501A9637C34F80" descr="image(87)"/>
        <xdr:cNvPicPr/>
      </xdr:nvPicPr>
      <xdr:blipFill>
        <a:blip r:embed="rId88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90" name="ID_6FBBD10BA22542EF8A9D2302F6115252" descr="image(88)"/>
        <xdr:cNvPicPr/>
      </xdr:nvPicPr>
      <xdr:blipFill>
        <a:blip r:embed="rId89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91" name="ID_06B88F8EFC8347AC8FA57033B0039047" descr="image(89)"/>
        <xdr:cNvPicPr/>
      </xdr:nvPicPr>
      <xdr:blipFill>
        <a:blip r:embed="rId90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92" name="ID_807EA9CFB88E4C1AAE0184681C0A8F9C" descr="image(90)"/>
        <xdr:cNvPicPr/>
      </xdr:nvPicPr>
      <xdr:blipFill>
        <a:blip r:embed="rId91"/>
        <a:stretch>
          <a:fillRect/>
        </a:stretch>
      </xdr:blipFill>
      <xdr:spPr>
        <a:xfrm>
          <a:off x="0" y="0"/>
          <a:ext cx="200660" cy="141605"/>
        </a:xfrm>
        <a:prstGeom prst="rect">
          <a:avLst/>
        </a:prstGeom>
      </xdr:spPr>
    </xdr:pic>
  </etc:cellImage>
  <etc:cellImage>
    <xdr:pic>
      <xdr:nvPicPr>
        <xdr:cNvPr id="93" name="ID_F3EE6CA00ACF4FA6A30BFB8404A2F520" descr="image(91)"/>
        <xdr:cNvPicPr/>
      </xdr:nvPicPr>
      <xdr:blipFill>
        <a:blip r:embed="rId92"/>
        <a:stretch>
          <a:fillRect/>
        </a:stretch>
      </xdr:blipFill>
      <xdr:spPr>
        <a:xfrm>
          <a:off x="0" y="0"/>
          <a:ext cx="163830" cy="132715"/>
        </a:xfrm>
        <a:prstGeom prst="rect">
          <a:avLst/>
        </a:prstGeom>
      </xdr:spPr>
    </xdr:pic>
  </etc:cellImage>
  <etc:cellImage>
    <xdr:pic>
      <xdr:nvPicPr>
        <xdr:cNvPr id="94" name="ID_DC4A78FD1F114E93936D14B895108EAB" descr="image(92)"/>
        <xdr:cNvPicPr/>
      </xdr:nvPicPr>
      <xdr:blipFill>
        <a:blip r:embed="rId93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95" name="ID_DF2B4E32D46B42ED8C9A8D9878F2D8D8" descr="image(93)"/>
        <xdr:cNvPicPr/>
      </xdr:nvPicPr>
      <xdr:blipFill>
        <a:blip r:embed="rId94"/>
        <a:stretch>
          <a:fillRect/>
        </a:stretch>
      </xdr:blipFill>
      <xdr:spPr>
        <a:xfrm>
          <a:off x="0" y="0"/>
          <a:ext cx="219075" cy="149225"/>
        </a:xfrm>
        <a:prstGeom prst="rect">
          <a:avLst/>
        </a:prstGeom>
      </xdr:spPr>
    </xdr:pic>
  </etc:cellImage>
  <etc:cellImage>
    <xdr:pic>
      <xdr:nvPicPr>
        <xdr:cNvPr id="96" name="ID_758F55DD72E147C6A9FB6FC7D530CD8A" descr="image(94)"/>
        <xdr:cNvPicPr/>
      </xdr:nvPicPr>
      <xdr:blipFill>
        <a:blip r:embed="rId95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97" name="ID_FB081F4E2DDA426A914145BE8909C15A" descr="image(95)"/>
        <xdr:cNvPicPr/>
      </xdr:nvPicPr>
      <xdr:blipFill>
        <a:blip r:embed="rId96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98" name="ID_D12BFB0C3BF844CEA1F36747DE0CDFF2" descr="image(96)"/>
        <xdr:cNvPicPr/>
      </xdr:nvPicPr>
      <xdr:blipFill>
        <a:blip r:embed="rId97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99" name="ID_B8796CB918EB4DA780CA1EDF94413D84" descr="image(97)"/>
        <xdr:cNvPicPr/>
      </xdr:nvPicPr>
      <xdr:blipFill>
        <a:blip r:embed="rId98"/>
        <a:stretch>
          <a:fillRect/>
        </a:stretch>
      </xdr:blipFill>
      <xdr:spPr>
        <a:xfrm>
          <a:off x="0" y="0"/>
          <a:ext cx="219075" cy="157480"/>
        </a:xfrm>
        <a:prstGeom prst="rect">
          <a:avLst/>
        </a:prstGeom>
      </xdr:spPr>
    </xdr:pic>
  </etc:cellImage>
  <etc:cellImage>
    <xdr:pic>
      <xdr:nvPicPr>
        <xdr:cNvPr id="100" name="ID_C7EA1DC899CE4EECB7708E5B1C2237E7" descr="image(98)"/>
        <xdr:cNvPicPr/>
      </xdr:nvPicPr>
      <xdr:blipFill>
        <a:blip r:embed="rId99"/>
        <a:stretch>
          <a:fillRect/>
        </a:stretch>
      </xdr:blipFill>
      <xdr:spPr>
        <a:xfrm>
          <a:off x="0" y="0"/>
          <a:ext cx="508000" cy="508000"/>
        </a:xfrm>
        <a:prstGeom prst="rect">
          <a:avLst/>
        </a:prstGeom>
      </xdr:spPr>
    </xdr:pic>
  </etc:cellImage>
  <etc:cellImage>
    <xdr:pic>
      <xdr:nvPicPr>
        <xdr:cNvPr id="101" name="ID_C930708AE40D4B65A9A2DD4465169CE3" descr="image(99)"/>
        <xdr:cNvPicPr/>
      </xdr:nvPicPr>
      <xdr:blipFill>
        <a:blip r:embed="rId100"/>
        <a:stretch>
          <a:fillRect/>
        </a:stretch>
      </xdr:blipFill>
      <xdr:spPr>
        <a:xfrm>
          <a:off x="0" y="0"/>
          <a:ext cx="508000" cy="508000"/>
        </a:xfrm>
        <a:prstGeom prst="rect">
          <a:avLst/>
        </a:prstGeom>
      </xdr:spPr>
    </xdr:pic>
  </etc:cellImage>
  <etc:cellImage>
    <xdr:pic>
      <xdr:nvPicPr>
        <xdr:cNvPr id="102" name="ID_61DBDA23874947A2B4B354552BB2056E" descr="image(100)"/>
        <xdr:cNvPicPr/>
      </xdr:nvPicPr>
      <xdr:blipFill>
        <a:blip r:embed="rId101"/>
        <a:stretch>
          <a:fillRect/>
        </a:stretch>
      </xdr:blipFill>
      <xdr:spPr>
        <a:xfrm>
          <a:off x="0" y="0"/>
          <a:ext cx="228600" cy="128270"/>
        </a:xfrm>
        <a:prstGeom prst="rect">
          <a:avLst/>
        </a:prstGeom>
      </xdr:spPr>
    </xdr:pic>
  </etc:cellImage>
  <etc:cellImage>
    <xdr:pic>
      <xdr:nvPicPr>
        <xdr:cNvPr id="103" name="ID_DD3488FA25EE4215BDABF53795247FA9" descr="image(101)"/>
        <xdr:cNvPicPr/>
      </xdr:nvPicPr>
      <xdr:blipFill>
        <a:blip r:embed="rId102"/>
        <a:stretch>
          <a:fillRect/>
        </a:stretch>
      </xdr:blipFill>
      <xdr:spPr>
        <a:xfrm>
          <a:off x="0" y="0"/>
          <a:ext cx="228600" cy="128270"/>
        </a:xfrm>
        <a:prstGeom prst="rect">
          <a:avLst/>
        </a:prstGeom>
      </xdr:spPr>
    </xdr:pic>
  </etc:cellImage>
  <etc:cellImage>
    <xdr:pic>
      <xdr:nvPicPr>
        <xdr:cNvPr id="104" name="ID_A3AB231DEC594C12A648C4B1B50E3A9F" descr="image(102)"/>
        <xdr:cNvPicPr/>
      </xdr:nvPicPr>
      <xdr:blipFill>
        <a:blip r:embed="rId103"/>
        <a:stretch>
          <a:fillRect/>
        </a:stretch>
      </xdr:blipFill>
      <xdr:spPr>
        <a:xfrm>
          <a:off x="0" y="0"/>
          <a:ext cx="228600" cy="128270"/>
        </a:xfrm>
        <a:prstGeom prst="rect">
          <a:avLst/>
        </a:prstGeom>
      </xdr:spPr>
    </xdr:pic>
  </etc:cellImage>
  <etc:cellImage>
    <xdr:pic>
      <xdr:nvPicPr>
        <xdr:cNvPr id="105" name="ID_09C43EF1A94041E480CB7F79B5218F3E" descr="image(103)"/>
        <xdr:cNvPicPr/>
      </xdr:nvPicPr>
      <xdr:blipFill>
        <a:blip r:embed="rId104"/>
        <a:stretch>
          <a:fillRect/>
        </a:stretch>
      </xdr:blipFill>
      <xdr:spPr>
        <a:xfrm>
          <a:off x="0" y="0"/>
          <a:ext cx="228600" cy="128270"/>
        </a:xfrm>
        <a:prstGeom prst="rect">
          <a:avLst/>
        </a:prstGeom>
      </xdr:spPr>
    </xdr:pic>
  </etc:cellImage>
  <etc:cellImage>
    <xdr:pic>
      <xdr:nvPicPr>
        <xdr:cNvPr id="106" name="ID_BB86694DBDC54CDF97FC84D4DA29C596" descr="image(104)"/>
        <xdr:cNvPicPr/>
      </xdr:nvPicPr>
      <xdr:blipFill>
        <a:blip r:embed="rId105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07" name="ID_2E6FE675B9C74785A7B4A2BF4796DE36" descr="image(105)"/>
        <xdr:cNvPicPr/>
      </xdr:nvPicPr>
      <xdr:blipFill>
        <a:blip r:embed="rId106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08" name="ID_BE8C08F64C074FF09699D729B0072605" descr="image(106)"/>
        <xdr:cNvPicPr/>
      </xdr:nvPicPr>
      <xdr:blipFill>
        <a:blip r:embed="rId107"/>
        <a:stretch>
          <a:fillRect/>
        </a:stretch>
      </xdr:blipFill>
      <xdr:spPr>
        <a:xfrm>
          <a:off x="0" y="0"/>
          <a:ext cx="508000" cy="508000"/>
        </a:xfrm>
        <a:prstGeom prst="rect">
          <a:avLst/>
        </a:prstGeom>
      </xdr:spPr>
    </xdr:pic>
  </etc:cellImage>
  <etc:cellImage>
    <xdr:pic>
      <xdr:nvPicPr>
        <xdr:cNvPr id="109" name="ID_B0C966FB809D44E98ED51B9E1F3F7436" descr="image(107)"/>
        <xdr:cNvPicPr/>
      </xdr:nvPicPr>
      <xdr:blipFill>
        <a:blip r:embed="rId108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10" name="ID_7B3B2AF76AEB48459AE0F4D2AAF303CD" descr="image(108)"/>
        <xdr:cNvPicPr/>
      </xdr:nvPicPr>
      <xdr:blipFill>
        <a:blip r:embed="rId109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11" name="ID_A9BEC2FDA7794EA0BEEB5459B047571F" descr="image(109)"/>
        <xdr:cNvPicPr/>
      </xdr:nvPicPr>
      <xdr:blipFill>
        <a:blip r:embed="rId110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112" name="ID_8DDAFC99CE424350B26EAB27D154AFEE" descr="image(110)"/>
        <xdr:cNvPicPr/>
      </xdr:nvPicPr>
      <xdr:blipFill>
        <a:blip r:embed="rId111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113" name="ID_D418970D462A415ABF47EC3356F953F8" descr="image(111)"/>
        <xdr:cNvPicPr/>
      </xdr:nvPicPr>
      <xdr:blipFill>
        <a:blip r:embed="rId112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114" name="ID_9F06C0050C1E48CA971FB7E0C8698FD2" descr="image(112)"/>
        <xdr:cNvPicPr/>
      </xdr:nvPicPr>
      <xdr:blipFill>
        <a:blip r:embed="rId113"/>
        <a:stretch>
          <a:fillRect/>
        </a:stretch>
      </xdr:blipFill>
      <xdr:spPr>
        <a:xfrm>
          <a:off x="0" y="0"/>
          <a:ext cx="2032000" cy="1143000"/>
        </a:xfrm>
        <a:prstGeom prst="rect">
          <a:avLst/>
        </a:prstGeom>
      </xdr:spPr>
    </xdr:pic>
  </etc:cellImage>
  <etc:cellImage>
    <xdr:pic>
      <xdr:nvPicPr>
        <xdr:cNvPr id="115" name="ID_011D228685244652929E59C5E5380E6C" descr="image(113)"/>
        <xdr:cNvPicPr/>
      </xdr:nvPicPr>
      <xdr:blipFill>
        <a:blip r:embed="rId114"/>
        <a:stretch>
          <a:fillRect/>
        </a:stretch>
      </xdr:blipFill>
      <xdr:spPr>
        <a:xfrm>
          <a:off x="0" y="0"/>
          <a:ext cx="508000" cy="508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<sst xmlns="http://schemas.openxmlformats.org/spreadsheetml/2006/main" count="490" uniqueCount="389">
  <si>
    <t>商品编号</t>
  </si>
  <si>
    <t>商品图片</t>
  </si>
  <si>
    <t>商品名称</t>
  </si>
  <si>
    <t>规格</t>
  </si>
  <si>
    <t>进货价</t>
  </si>
  <si>
    <t>分销价</t>
  </si>
  <si>
    <t>线下散户零售价</t>
  </si>
  <si>
    <t>线下社会水站零售价</t>
  </si>
  <si>
    <t>总包配送费</t>
  </si>
  <si>
    <t>水站分销配送费</t>
  </si>
  <si>
    <t>工人零售配送费</t>
  </si>
  <si>
    <t>工人水站配送费</t>
  </si>
  <si>
    <t>工人零售机配送费</t>
  </si>
  <si>
    <t>SPBM001</t>
  </si>
  <si>
    <t>380mL天然矿泉水15入纸箱</t>
  </si>
  <si>
    <t>380ml*15</t>
  </si>
  <si>
    <t>SPBM002</t>
  </si>
  <si>
    <t>380mL天然水12入彩膜</t>
  </si>
  <si>
    <t>380ml*12</t>
  </si>
  <si>
    <t>SPBM003</t>
  </si>
  <si>
    <t>380mL天然水24入纸箱学习强国</t>
  </si>
  <si>
    <t>380ml*24</t>
  </si>
  <si>
    <t>SPBM004</t>
  </si>
  <si>
    <t>380mL天然水24入纸箱</t>
  </si>
  <si>
    <t>SPBM005</t>
  </si>
  <si>
    <t>380mL天然水24入白膜</t>
  </si>
  <si>
    <t>SPBM006</t>
  </si>
  <si>
    <t>550mL天然水12入彩膜马年CNY装</t>
  </si>
  <si>
    <t>550ml*12</t>
  </si>
  <si>
    <t>SPBM007</t>
  </si>
  <si>
    <t>550mL天然水24入白膜马年CNY装</t>
  </si>
  <si>
    <t>550ml*24</t>
  </si>
  <si>
    <t>SPBM008</t>
  </si>
  <si>
    <t>550mL天然水12入彩膜马年CNY-提带装</t>
  </si>
  <si>
    <t>SPBM009</t>
  </si>
  <si>
    <t>550mL天然水15入彩膜</t>
  </si>
  <si>
    <t>550ml*15</t>
  </si>
  <si>
    <t>SPBM010</t>
  </si>
  <si>
    <t>550mL天然水24入白膜</t>
  </si>
  <si>
    <t>SPBM011</t>
  </si>
  <si>
    <t>550mL天然水24入纸箱</t>
  </si>
  <si>
    <t>SPBM012</t>
  </si>
  <si>
    <t>550mL天然水12入彩膜非KA</t>
  </si>
  <si>
    <t>SPBM013</t>
  </si>
  <si>
    <t>550mL天然水12入彩膜KA版</t>
  </si>
  <si>
    <t>550mL*12</t>
  </si>
  <si>
    <t>SPBM014</t>
  </si>
  <si>
    <t>550mL天然水12入彩膜量贩提带装KA版</t>
  </si>
  <si>
    <t>SPBM015</t>
  </si>
  <si>
    <t>550mL天然水12入彩膜量贩提带装非KA版</t>
  </si>
  <si>
    <t>SPBM016</t>
  </si>
  <si>
    <t>1.5L天然水12入白膜</t>
  </si>
  <si>
    <t>1.5L*12</t>
  </si>
  <si>
    <t>SPBM017</t>
  </si>
  <si>
    <t>1.5L天然水12入纸箱</t>
  </si>
  <si>
    <t>SPBM018</t>
  </si>
  <si>
    <t>2.1L天然水8入白膜</t>
  </si>
  <si>
    <t>2.1L*8</t>
  </si>
  <si>
    <t>SPBM019</t>
  </si>
  <si>
    <t>3L天然水6入纸箱</t>
  </si>
  <si>
    <t>3L*6</t>
  </si>
  <si>
    <t>SPBM020</t>
  </si>
  <si>
    <t>4L天然水4入纸箱PET新4L</t>
  </si>
  <si>
    <t>4L*4</t>
  </si>
  <si>
    <t>SPBM021</t>
  </si>
  <si>
    <t>4L水4入纸箱HDPE老</t>
  </si>
  <si>
    <t>SPBM022</t>
  </si>
  <si>
    <t>4L天然水4入纸箱把手瓶</t>
  </si>
  <si>
    <t>SPBM023</t>
  </si>
  <si>
    <t>4L天然水6入纸箱</t>
  </si>
  <si>
    <t>4L*6</t>
  </si>
  <si>
    <t>SPBM024</t>
  </si>
  <si>
    <t>5L天然水4入白膜</t>
  </si>
  <si>
    <t>5L*4</t>
  </si>
  <si>
    <t>SPBM025</t>
  </si>
  <si>
    <t>5L天然水4入纸箱</t>
  </si>
  <si>
    <t>SPBM026</t>
  </si>
  <si>
    <t>6L天然水4入白膜</t>
  </si>
  <si>
    <t>6L*4</t>
  </si>
  <si>
    <t>SPBM027</t>
  </si>
  <si>
    <t>550mL纯净水24入白膜</t>
  </si>
  <si>
    <t>SPBM028</t>
  </si>
  <si>
    <t>550mL纯净水12入彩膜非KA版</t>
  </si>
  <si>
    <t>SPBM029</t>
  </si>
  <si>
    <t>550mL纯净水12入彩膜KA版</t>
  </si>
  <si>
    <t>SPBM030</t>
  </si>
  <si>
    <t>350mL长白雪24入纸箱</t>
  </si>
  <si>
    <t>350mL*24</t>
  </si>
  <si>
    <t>SPBM031</t>
  </si>
  <si>
    <t>350mL长白雪4*6纸箱</t>
  </si>
  <si>
    <t>SPBM032</t>
  </si>
  <si>
    <t>535mL长白雪24入纸箱彩虎版</t>
  </si>
  <si>
    <t>535mL*24</t>
  </si>
  <si>
    <t>SPBM033</t>
  </si>
  <si>
    <t>1L婴儿水12入纸箱</t>
  </si>
  <si>
    <t>1L*12</t>
  </si>
  <si>
    <t>SPBM034</t>
  </si>
  <si>
    <t>1L婴儿水12入纸箱迪士尼</t>
  </si>
  <si>
    <t>SPBM035</t>
  </si>
  <si>
    <t>1L婴儿水12入纸箱生肖限定</t>
  </si>
  <si>
    <t>SPBM036</t>
  </si>
  <si>
    <t>1L婴儿水12入纸箱线条小狗</t>
  </si>
  <si>
    <t>SPBM037</t>
  </si>
  <si>
    <t>4L泡茶水4入纸箱</t>
  </si>
  <si>
    <t>SPBM038</t>
  </si>
  <si>
    <t>12L桶装水1入单桶</t>
  </si>
  <si>
    <t>12L*1</t>
  </si>
  <si>
    <t>SPBM039</t>
  </si>
  <si>
    <t>12.9L桶装水1入单桶</t>
  </si>
  <si>
    <t>12.9L*1</t>
  </si>
  <si>
    <t>SPBM040</t>
  </si>
  <si>
    <t>19L桶装水1入单桶PET</t>
  </si>
  <si>
    <t>19L*1</t>
  </si>
  <si>
    <t>SPBM041</t>
  </si>
  <si>
    <t>19L桶装水1入单桶</t>
  </si>
  <si>
    <t>SPBM042</t>
  </si>
  <si>
    <t>400mL运动水24入纸箱</t>
  </si>
  <si>
    <t>400mL*24</t>
  </si>
  <si>
    <t>SPBM043</t>
  </si>
  <si>
    <t>535mL运动水运动盖24入纸箱</t>
  </si>
  <si>
    <t>SPBM044</t>
  </si>
  <si>
    <t>1.25L冰茶6入纸箱</t>
  </si>
  <si>
    <t>1.25L*6</t>
  </si>
  <si>
    <t>SPBM045</t>
  </si>
  <si>
    <t>600mL冰茶冰柠檬15入纸箱</t>
  </si>
  <si>
    <t>600mL*15</t>
  </si>
  <si>
    <t>SPBM046</t>
  </si>
  <si>
    <t>450mL农夫果园30%橙苹果樱桃李15入纸箱</t>
  </si>
  <si>
    <t>450ml*15</t>
  </si>
  <si>
    <t>SPBM047</t>
  </si>
  <si>
    <t>450mL农夫果园30%凤梨苹果芒果15入纸箱</t>
  </si>
  <si>
    <t>450mL*15</t>
  </si>
  <si>
    <t>SPBM048</t>
  </si>
  <si>
    <t>450mL农夫果园30%葡萄苹果蓝莓15入纸箱</t>
  </si>
  <si>
    <t>SPBM049</t>
  </si>
  <si>
    <t>450mL农夫果园30%桃苹果芭乐15入纸箱</t>
  </si>
  <si>
    <t>SPBM050</t>
  </si>
  <si>
    <t>450mL农夫果园30%山楂苹果乌梅15入纸箱</t>
  </si>
  <si>
    <t>SPBM051</t>
  </si>
  <si>
    <t>1.25L农夫果园30%橙苹果樱桃李6入纸箱</t>
  </si>
  <si>
    <t>SPBM052</t>
  </si>
  <si>
    <t>1.25L农夫果园30%凤梨苹果芒果6入纸箱</t>
  </si>
  <si>
    <t>SPBM053</t>
  </si>
  <si>
    <t>1.25L农夫果园30%葡萄苹果蓝莓6入纸箱</t>
  </si>
  <si>
    <t>SPBM054</t>
  </si>
  <si>
    <t>1.25L农夫果园30%桃苹果芭乐6入纸箱</t>
  </si>
  <si>
    <t>SPBM055</t>
  </si>
  <si>
    <t>1.25L农夫果园30%山楂苹果乌梅6入纸箱</t>
  </si>
  <si>
    <t>SPBM056</t>
  </si>
  <si>
    <t>550mL尖叫乳钙型柑橘味15入纸箱</t>
  </si>
  <si>
    <t>550mL*15</t>
  </si>
  <si>
    <t>SPBM057</t>
  </si>
  <si>
    <t>550mL尖叫茶氨酸型黄金桃味15入纸箱</t>
  </si>
  <si>
    <t>SPBM058</t>
  </si>
  <si>
    <t>550mL尖叫多肽型西柚味15入纸箱</t>
  </si>
  <si>
    <t>SPBM059</t>
  </si>
  <si>
    <t>550mL尖叫纤维型柠檬味15入纸箱</t>
  </si>
  <si>
    <t>SPBM060</t>
  </si>
  <si>
    <t>550mL尖叫等渗型海盐柚子味15入纸箱运动盖</t>
  </si>
  <si>
    <t>SPBM061</t>
  </si>
  <si>
    <t>550mL尖叫等渗型海盐青橘味15入纸箱运动盖</t>
  </si>
  <si>
    <t>SPBM062</t>
  </si>
  <si>
    <t>250mL水溶C100西柚味12入彩膜</t>
  </si>
  <si>
    <t>250ml*12</t>
  </si>
  <si>
    <t>SPBM063</t>
  </si>
  <si>
    <t>250mL水溶C100柠檬味12入彩膜</t>
  </si>
  <si>
    <t>SPBM064</t>
  </si>
  <si>
    <t>445mL水溶C100血橙味15入纸箱</t>
  </si>
  <si>
    <t>445ml*15</t>
  </si>
  <si>
    <t>SPBM065</t>
  </si>
  <si>
    <t>445mL水溶C100柠檬味15入纸箱</t>
  </si>
  <si>
    <t>SPBM066</t>
  </si>
  <si>
    <t>445mL水溶C100青皮桔味15入纸箱</t>
  </si>
  <si>
    <t>SPBM067</t>
  </si>
  <si>
    <t>445mL水溶C100西柚味15入纸箱</t>
  </si>
  <si>
    <t>SPBM068</t>
  </si>
  <si>
    <t>250mL维他命水柠檬风味12入彩膜</t>
  </si>
  <si>
    <t>250mL*12</t>
  </si>
  <si>
    <t>SPBM069</t>
  </si>
  <si>
    <t>250mL维他命水柑橘风味12入彩膜</t>
  </si>
  <si>
    <t>SPBM070</t>
  </si>
  <si>
    <t>500mL维他命水柠檬风味15入纸箱</t>
  </si>
  <si>
    <t>500mL*15</t>
  </si>
  <si>
    <t>SPBM071</t>
  </si>
  <si>
    <t>500mL维他命水柑橘风味15入纸箱</t>
  </si>
  <si>
    <t>SPBM072</t>
  </si>
  <si>
    <t>500mL维他命水热带水果风味15入纸箱</t>
  </si>
  <si>
    <t>SPBM073</t>
  </si>
  <si>
    <t>500mL维他命水石榴蓝莓风味15入纸箱</t>
  </si>
  <si>
    <t>SPBM074</t>
  </si>
  <si>
    <t>500mL维他命水蓝莓树莓风味15入纸箱</t>
  </si>
  <si>
    <t>500ml*15</t>
  </si>
  <si>
    <t>SPBM075</t>
  </si>
  <si>
    <t>500mL维他命水西梅桃子风味15入纸箱</t>
  </si>
  <si>
    <t>SPBM076</t>
  </si>
  <si>
    <t>500mL维他命水柚子复合风味15入纸箱</t>
  </si>
  <si>
    <t>SPBM077</t>
  </si>
  <si>
    <t>335mL东方树叶桂花乌龙4*6纸箱</t>
  </si>
  <si>
    <t>335mL*24</t>
  </si>
  <si>
    <t>SPBM078</t>
  </si>
  <si>
    <t>335mL东方树叶乌龙茶4*6纸箱</t>
  </si>
  <si>
    <t>335ml*24</t>
  </si>
  <si>
    <t>SPBM079</t>
  </si>
  <si>
    <t>335mL东方树叶茉莉花茶4*6纸箱</t>
  </si>
  <si>
    <t>335mL*4*6</t>
  </si>
  <si>
    <t>SPBM080</t>
  </si>
  <si>
    <t>335mL东方树叶青柑普洱茶4*6纸箱</t>
  </si>
  <si>
    <t>SPBM081</t>
  </si>
  <si>
    <t>335mL东方树叶桂花乌龙15入纸箱</t>
  </si>
  <si>
    <t>335ml*15</t>
  </si>
  <si>
    <t>SPBM082</t>
  </si>
  <si>
    <t>335mL东方树叶青柑普洱茶15入纸箱</t>
  </si>
  <si>
    <t>335mL*15</t>
  </si>
  <si>
    <t>SPBM083</t>
  </si>
  <si>
    <t>335mL东方树叶乌龙茶15入纸箱</t>
  </si>
  <si>
    <t>SPBM084</t>
  </si>
  <si>
    <t>335mL东方树叶茉莉花茶15入纸箱</t>
  </si>
  <si>
    <t>SPBM085</t>
  </si>
  <si>
    <t>335mL东方树叶红茶15入纸箱</t>
  </si>
  <si>
    <t>SPBM086</t>
  </si>
  <si>
    <t>500mL东方树叶陈皮白茶15入纸箱普通装</t>
  </si>
  <si>
    <t>SPBM087</t>
  </si>
  <si>
    <t>500mL东方树叶陈皮白茶15入纸箱开盖活动装</t>
  </si>
  <si>
    <t>SPBM088</t>
  </si>
  <si>
    <t>500mL东方树叶黑乌龙茶15入纸箱</t>
  </si>
  <si>
    <t>SPBM089</t>
  </si>
  <si>
    <t>500mL东方树叶青柑普洱茶15入纸箱</t>
  </si>
  <si>
    <t>SPBM090</t>
  </si>
  <si>
    <t>500mL东方树叶红茶15入纸箱</t>
  </si>
  <si>
    <t>SPBM091</t>
  </si>
  <si>
    <t>500mL东方树叶乌龙茶15入纸箱</t>
  </si>
  <si>
    <t>SPBM092</t>
  </si>
  <si>
    <t>500mL东方树叶茉莉花茶15入纸箱</t>
  </si>
  <si>
    <t>SPBM093</t>
  </si>
  <si>
    <t>500mL东方树叶茉莉花茶15入纸箱开盖活动装</t>
  </si>
  <si>
    <t>SPBM094</t>
  </si>
  <si>
    <t>500mL东方树叶青柑普洱15入纸箱开盖活动装</t>
  </si>
  <si>
    <t>SPBM095</t>
  </si>
  <si>
    <t>500mL东方树叶乌龙茶15入纸箱开盖活动装</t>
  </si>
  <si>
    <t>SPBM096</t>
  </si>
  <si>
    <t>500mL东方树叶绿茶15入纸箱开盖活动装</t>
  </si>
  <si>
    <t>SPBM097</t>
  </si>
  <si>
    <t>500mL东方树叶红茶15入纸箱开盖活动装</t>
  </si>
  <si>
    <t>SPBM098</t>
  </si>
  <si>
    <t>500mL东方树叶绿茶15入纸箱</t>
  </si>
  <si>
    <t>SPBM099</t>
  </si>
  <si>
    <t>900mL东方树叶红茶12入纸箱</t>
  </si>
  <si>
    <t>900mL*12</t>
  </si>
  <si>
    <t>SPBM100</t>
  </si>
  <si>
    <t>900mL东方树叶乌龙茶12入纸箱</t>
  </si>
  <si>
    <t>SPBM101</t>
  </si>
  <si>
    <t>900mL东方树叶茉莉花茶12入纸箱</t>
  </si>
  <si>
    <t>SPBM102</t>
  </si>
  <si>
    <t>900mL东方树叶青柑普洱茶12入纸箱</t>
  </si>
  <si>
    <t>SPBM103</t>
  </si>
  <si>
    <t>900mL东方树叶黑乌龙茶12入纸箱</t>
  </si>
  <si>
    <t>SPBM104</t>
  </si>
  <si>
    <t>1.5L东方树叶茉莉花茶6入纸箱</t>
  </si>
  <si>
    <t>1.5L*6</t>
  </si>
  <si>
    <t>SPBM105</t>
  </si>
  <si>
    <t>1.5L东方树叶乌龙茶6入纸箱</t>
  </si>
  <si>
    <t>SPBM106</t>
  </si>
  <si>
    <t>1.5L东方树叶青柑普洱茶6入纸箱</t>
  </si>
  <si>
    <t>SPBM107</t>
  </si>
  <si>
    <t>250mL茶π西柚茉莉花茶12入彩膜</t>
  </si>
  <si>
    <t>SPBM108</t>
  </si>
  <si>
    <t>250mL茶π青提乌龙茶12入彩膜</t>
  </si>
  <si>
    <t>SPBM109</t>
  </si>
  <si>
    <t>250mL茶π柠檬红茶12入彩膜</t>
  </si>
  <si>
    <t>SPBM110</t>
  </si>
  <si>
    <t>250mL茶π蜜桃乌龙茶12入彩膜</t>
  </si>
  <si>
    <t>SPBM111</t>
  </si>
  <si>
    <t>500mL茶π茉莉花柠檬茶15入纸箱</t>
  </si>
  <si>
    <t>SPBM112</t>
  </si>
  <si>
    <t>500mL茶π柑普柠檬茶15入纸箱</t>
  </si>
  <si>
    <t>SPBM113</t>
  </si>
  <si>
    <t>500mL茶π青提乌龙茶15入纸箱</t>
  </si>
  <si>
    <t>SPBM114</t>
  </si>
  <si>
    <t>500mL茶π柠檬红茶15入纸箱</t>
  </si>
  <si>
    <t>SPBM115</t>
  </si>
  <si>
    <t>500mL茶π蜜桃乌龙茶15入纸箱</t>
  </si>
  <si>
    <t>SPBM116</t>
  </si>
  <si>
    <t>500mL茶π柚子绿茶15入纸箱</t>
  </si>
  <si>
    <t>SPBM117</t>
  </si>
  <si>
    <t>500mL茶π西柚茉莉花茶15入纸箱</t>
  </si>
  <si>
    <t>SPBM118</t>
  </si>
  <si>
    <t>900mL茶π西柚茉莉花茶12入纸箱</t>
  </si>
  <si>
    <t>SPBM119</t>
  </si>
  <si>
    <t>900mL茶π柚子绿茶12入纸箱</t>
  </si>
  <si>
    <t>SPBM120</t>
  </si>
  <si>
    <t>900mL茶π柠檬红茶12入纸箱</t>
  </si>
  <si>
    <t>SPBM121</t>
  </si>
  <si>
    <t>900mL茶π蜜桃乌龙茶12入纸箱</t>
  </si>
  <si>
    <t>SPBM122</t>
  </si>
  <si>
    <t>300mL常温型NFC100%番石榴混合汁3*10纸箱</t>
  </si>
  <si>
    <t>300mL*3*10</t>
  </si>
  <si>
    <t>SPBM123</t>
  </si>
  <si>
    <t>300mL常温型NFC100%芒果混合汁3*10纸箱</t>
  </si>
  <si>
    <t>300ml*10</t>
  </si>
  <si>
    <t>SPBM124</t>
  </si>
  <si>
    <t>300mL常温型NFC100%橙汁24入纸箱</t>
  </si>
  <si>
    <t>300ml*24</t>
  </si>
  <si>
    <t>SPBM125</t>
  </si>
  <si>
    <t>300mL常温型NFC100%橙汁3*10纸箱</t>
  </si>
  <si>
    <t>SPBM126</t>
  </si>
  <si>
    <t>300mL常温型NFC100%芒果混合汁24入纸箱</t>
  </si>
  <si>
    <t>300mL*24</t>
  </si>
  <si>
    <t>SPBM127</t>
  </si>
  <si>
    <t>300mL常温型NFC100%番石榴混合汁24入纸箱</t>
  </si>
  <si>
    <t>SPBM128</t>
  </si>
  <si>
    <t>300mL常温型NFC100%苹果香蕉汁24入纸箱</t>
  </si>
  <si>
    <t>SPBM129</t>
  </si>
  <si>
    <t>300mL常温型NFC100%苹果香蕉汁3*10纸箱</t>
  </si>
  <si>
    <t>300ml*30</t>
  </si>
  <si>
    <t>SPBM130</t>
  </si>
  <si>
    <t>900mL常温型NFC100%番石榴混合汁12入纸箱</t>
  </si>
  <si>
    <t>SPBM131</t>
  </si>
  <si>
    <t>900mL常温型NFC100%橙汁12入纸箱</t>
  </si>
  <si>
    <t>SPBM132</t>
  </si>
  <si>
    <t>900mL常温型NFC100%芒果混合汁12入纸箱</t>
  </si>
  <si>
    <t>SPBM133</t>
  </si>
  <si>
    <t>300mL打奶茶乌龙奶茶15入纸箱</t>
  </si>
  <si>
    <t>300mL*15</t>
  </si>
  <si>
    <t>SPBM134</t>
  </si>
  <si>
    <t>300mL打奶茶红茶奶茶15入纸箱</t>
  </si>
  <si>
    <t>SPBM135</t>
  </si>
  <si>
    <t>300mL打奶茶茉莉奶绿15入纸箱</t>
  </si>
  <si>
    <t>SPBM136</t>
  </si>
  <si>
    <t>300mL打奶茶铁观音奶茶15入纸箱</t>
  </si>
  <si>
    <t>SPBM137</t>
  </si>
  <si>
    <t>250mLPET咖啡无糖美式16入纸箱</t>
  </si>
  <si>
    <t>250ml*16</t>
  </si>
  <si>
    <t>SPBM138</t>
  </si>
  <si>
    <t>250mLPET咖啡醇香拿铁16入纸箱</t>
  </si>
  <si>
    <t>SPBM139</t>
  </si>
  <si>
    <t>400mLPET咖啡经典黑咖15入纸箱</t>
  </si>
  <si>
    <t>400ml*15</t>
  </si>
  <si>
    <t>SPBM140</t>
  </si>
  <si>
    <t>400mLPET咖啡经典拿铁15入纸箱</t>
  </si>
  <si>
    <t>SPBM141</t>
  </si>
  <si>
    <t>410mL苏打天然水柑橘味15入纸箱</t>
  </si>
  <si>
    <t>410mL*15</t>
  </si>
  <si>
    <t>SPBM142</t>
  </si>
  <si>
    <t>410mL苏打天然水原味15入纸箱</t>
  </si>
  <si>
    <t>410ml*15</t>
  </si>
  <si>
    <t>SPBM143</t>
  </si>
  <si>
    <t>410mL苏打天然水白桃风味15入纸箱</t>
  </si>
  <si>
    <t>SPBM144</t>
  </si>
  <si>
    <t>410mL苏打天然水柠檬风味15入纸箱</t>
  </si>
  <si>
    <t>SPBM145</t>
  </si>
  <si>
    <t>410mL苏打天然水白桃风味4*6纸箱</t>
  </si>
  <si>
    <t>410ml*24</t>
  </si>
  <si>
    <t>SPBM146</t>
  </si>
  <si>
    <t>410mL苏打天然水柠檬风味4*6纸箱</t>
  </si>
  <si>
    <t>410mL*24</t>
  </si>
  <si>
    <t>SPBM147</t>
  </si>
  <si>
    <t>410mL苏打天然水日向夏橘风味4*6纸箱</t>
  </si>
  <si>
    <t>SPBM148</t>
  </si>
  <si>
    <t>410mL苏打天然水日向夏橘风味15入纸箱</t>
  </si>
  <si>
    <t>SPBM149</t>
  </si>
  <si>
    <t>500mL苏打气泡水知夏桃桃15入纸箱</t>
  </si>
  <si>
    <t>SPBM150</t>
  </si>
  <si>
    <t>270mL铝罐咖啡拿铁15入纸箱</t>
  </si>
  <si>
    <t>270ml*15</t>
  </si>
  <si>
    <t>SPBM151</t>
  </si>
  <si>
    <t>270mL铝罐咖啡无糖黑咖15入纸箱</t>
  </si>
  <si>
    <t>SPBM152</t>
  </si>
  <si>
    <t>270mL铝罐咖啡低糖拿铁15入纸箱</t>
  </si>
  <si>
    <t>SPBM153</t>
  </si>
  <si>
    <t>3KG农夫鲜果脐橙1入纸箱通用</t>
  </si>
  <si>
    <t>3KG*1</t>
  </si>
  <si>
    <t>SPBM154</t>
  </si>
  <si>
    <t>0.5KG东北香米吉宏六号4*8纸箱礼盒</t>
  </si>
  <si>
    <t>0.5KG*1</t>
  </si>
  <si>
    <t>SPBM155</t>
  </si>
  <si>
    <t>0.75KG东北香米吉宏六号22入纸箱三边袋</t>
  </si>
  <si>
    <t>0.75KG*22</t>
  </si>
  <si>
    <t>SPBM156</t>
  </si>
  <si>
    <t>1KG东北香米吉宏六号16入纸箱三边袋</t>
  </si>
  <si>
    <t>1000g*16</t>
  </si>
  <si>
    <t>SPBM157</t>
  </si>
  <si>
    <t>1.5KG东北香米吉宏六号10入纸箱</t>
  </si>
  <si>
    <t>1.5KG*10</t>
  </si>
  <si>
    <t>SPBM158</t>
  </si>
  <si>
    <t>2.5KG东北香米吉宏六号6入纸箱</t>
  </si>
  <si>
    <t>2.5KG*6</t>
  </si>
  <si>
    <t>SPBM159</t>
  </si>
  <si>
    <t>5KG东北香米吉宏六号5入纸箱</t>
  </si>
  <si>
    <t>5KG*5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</si>
</sst>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7" fontId="1" fillId="0" borderId="0" xfId="0" applyNumberFormat="1" applyFont="1">
      <alignment vertical="center"/>
    </xf>
    <xf numFmtId="0" fontId="1" fillId="0" borderId="0" xfId="0" applyFont="1">
      <alignment vertical="center"/>
    </xf>
    <xf numFmtId="176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7" fontId="3" fillId="2" borderId="1" xfId="0" applyNumberFormat="1" applyFont="1" applyFill="1" applyBorder="1" applyAlignment="1">
      <alignment horizontal="center" vertical="center"/>
    </xf>
    <xf numFmtId="7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7" fontId="2" fillId="3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>
      <alignment vertical="center"/>
    </xf>
    <xf numFmtId="0" fontId="1" fillId="0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7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99.jpeg"/><Relationship Id="rId98" Type="http://schemas.openxmlformats.org/officeDocument/2006/relationships/image" Target="media/image98.jpeg"/><Relationship Id="rId97" Type="http://schemas.openxmlformats.org/officeDocument/2006/relationships/image" Target="media/image97.jpeg"/><Relationship Id="rId96" Type="http://schemas.openxmlformats.org/officeDocument/2006/relationships/image" Target="media/image96.jpeg"/><Relationship Id="rId95" Type="http://schemas.openxmlformats.org/officeDocument/2006/relationships/image" Target="media/image95.jpeg"/><Relationship Id="rId94" Type="http://schemas.openxmlformats.org/officeDocument/2006/relationships/image" Target="media/image94.jpeg"/><Relationship Id="rId93" Type="http://schemas.openxmlformats.org/officeDocument/2006/relationships/image" Target="media/image93.jpeg"/><Relationship Id="rId92" Type="http://schemas.openxmlformats.org/officeDocument/2006/relationships/image" Target="media/image92.png"/><Relationship Id="rId91" Type="http://schemas.openxmlformats.org/officeDocument/2006/relationships/image" Target="media/image91.png"/><Relationship Id="rId90" Type="http://schemas.openxmlformats.org/officeDocument/2006/relationships/image" Target="media/image90.jpeg"/><Relationship Id="rId9" Type="http://schemas.openxmlformats.org/officeDocument/2006/relationships/image" Target="media/image9.jpeg"/><Relationship Id="rId89" Type="http://schemas.openxmlformats.org/officeDocument/2006/relationships/image" Target="media/image89.jpeg"/><Relationship Id="rId88" Type="http://schemas.openxmlformats.org/officeDocument/2006/relationships/image" Target="media/image88.jpeg"/><Relationship Id="rId87" Type="http://schemas.openxmlformats.org/officeDocument/2006/relationships/image" Target="media/image87.jpeg"/><Relationship Id="rId86" Type="http://schemas.openxmlformats.org/officeDocument/2006/relationships/image" Target="media/image86.jpeg"/><Relationship Id="rId85" Type="http://schemas.openxmlformats.org/officeDocument/2006/relationships/image" Target="media/image85.jpeg"/><Relationship Id="rId84" Type="http://schemas.openxmlformats.org/officeDocument/2006/relationships/image" Target="media/image84.jpeg"/><Relationship Id="rId83" Type="http://schemas.openxmlformats.org/officeDocument/2006/relationships/image" Target="media/image83.jpeg"/><Relationship Id="rId82" Type="http://schemas.openxmlformats.org/officeDocument/2006/relationships/image" Target="media/image82.jpeg"/><Relationship Id="rId81" Type="http://schemas.openxmlformats.org/officeDocument/2006/relationships/image" Target="media/image81.jpeg"/><Relationship Id="rId80" Type="http://schemas.openxmlformats.org/officeDocument/2006/relationships/image" Target="media/image80.png"/><Relationship Id="rId8" Type="http://schemas.openxmlformats.org/officeDocument/2006/relationships/image" Target="media/image8.jpeg"/><Relationship Id="rId79" Type="http://schemas.openxmlformats.org/officeDocument/2006/relationships/image" Target="media/image79.png"/><Relationship Id="rId78" Type="http://schemas.openxmlformats.org/officeDocument/2006/relationships/image" Target="media/image78.png"/><Relationship Id="rId77" Type="http://schemas.openxmlformats.org/officeDocument/2006/relationships/image" Target="media/image77.png"/><Relationship Id="rId76" Type="http://schemas.openxmlformats.org/officeDocument/2006/relationships/image" Target="media/image76.jpeg"/><Relationship Id="rId75" Type="http://schemas.openxmlformats.org/officeDocument/2006/relationships/image" Target="media/image75.jpeg"/><Relationship Id="rId74" Type="http://schemas.openxmlformats.org/officeDocument/2006/relationships/image" Target="media/image74.jpeg"/><Relationship Id="rId73" Type="http://schemas.openxmlformats.org/officeDocument/2006/relationships/image" Target="media/image73.jpeg"/><Relationship Id="rId72" Type="http://schemas.openxmlformats.org/officeDocument/2006/relationships/image" Target="media/image72.jpeg"/><Relationship Id="rId71" Type="http://schemas.openxmlformats.org/officeDocument/2006/relationships/image" Target="media/image71.png"/><Relationship Id="rId70" Type="http://schemas.openxmlformats.org/officeDocument/2006/relationships/image" Target="media/image70.jpeg"/><Relationship Id="rId7" Type="http://schemas.openxmlformats.org/officeDocument/2006/relationships/image" Target="media/image7.jpeg"/><Relationship Id="rId69" Type="http://schemas.openxmlformats.org/officeDocument/2006/relationships/image" Target="media/image69.jpeg"/><Relationship Id="rId68" Type="http://schemas.openxmlformats.org/officeDocument/2006/relationships/image" Target="media/image68.jpeg"/><Relationship Id="rId67" Type="http://schemas.openxmlformats.org/officeDocument/2006/relationships/image" Target="media/image67.jpeg"/><Relationship Id="rId66" Type="http://schemas.openxmlformats.org/officeDocument/2006/relationships/image" Target="media/image66.jpeg"/><Relationship Id="rId65" Type="http://schemas.openxmlformats.org/officeDocument/2006/relationships/image" Target="media/image65.png"/><Relationship Id="rId64" Type="http://schemas.openxmlformats.org/officeDocument/2006/relationships/image" Target="media/image64.jpeg"/><Relationship Id="rId63" Type="http://schemas.openxmlformats.org/officeDocument/2006/relationships/image" Target="media/image63.jpeg"/><Relationship Id="rId62" Type="http://schemas.openxmlformats.org/officeDocument/2006/relationships/image" Target="media/image62.jpeg"/><Relationship Id="rId61" Type="http://schemas.openxmlformats.org/officeDocument/2006/relationships/image" Target="media/image61.jpeg"/><Relationship Id="rId60" Type="http://schemas.openxmlformats.org/officeDocument/2006/relationships/image" Target="media/image60.jpeg"/><Relationship Id="rId6" Type="http://schemas.openxmlformats.org/officeDocument/2006/relationships/image" Target="media/image6.jpeg"/><Relationship Id="rId59" Type="http://schemas.openxmlformats.org/officeDocument/2006/relationships/image" Target="media/image59.png"/><Relationship Id="rId58" Type="http://schemas.openxmlformats.org/officeDocument/2006/relationships/image" Target="media/image58.jpeg"/><Relationship Id="rId57" Type="http://schemas.openxmlformats.org/officeDocument/2006/relationships/image" Target="media/image57.jpeg"/><Relationship Id="rId56" Type="http://schemas.openxmlformats.org/officeDocument/2006/relationships/image" Target="media/image56.jpeg"/><Relationship Id="rId55" Type="http://schemas.openxmlformats.org/officeDocument/2006/relationships/image" Target="media/image55.jpeg"/><Relationship Id="rId54" Type="http://schemas.openxmlformats.org/officeDocument/2006/relationships/image" Target="media/image54.jpeg"/><Relationship Id="rId53" Type="http://schemas.openxmlformats.org/officeDocument/2006/relationships/image" Target="media/image53.png"/><Relationship Id="rId52" Type="http://schemas.openxmlformats.org/officeDocument/2006/relationships/image" Target="media/image52.png"/><Relationship Id="rId51" Type="http://schemas.openxmlformats.org/officeDocument/2006/relationships/image" Target="media/image51.jpeg"/><Relationship Id="rId50" Type="http://schemas.openxmlformats.org/officeDocument/2006/relationships/image" Target="media/image50.jpeg"/><Relationship Id="rId5" Type="http://schemas.openxmlformats.org/officeDocument/2006/relationships/image" Target="media/image5.jpeg"/><Relationship Id="rId49" Type="http://schemas.openxmlformats.org/officeDocument/2006/relationships/image" Target="media/image49.jpeg"/><Relationship Id="rId48" Type="http://schemas.openxmlformats.org/officeDocument/2006/relationships/image" Target="media/image48.jpeg"/><Relationship Id="rId47" Type="http://schemas.openxmlformats.org/officeDocument/2006/relationships/image" Target="media/image47.jpeg"/><Relationship Id="rId46" Type="http://schemas.openxmlformats.org/officeDocument/2006/relationships/image" Target="media/image46.jpeg"/><Relationship Id="rId45" Type="http://schemas.openxmlformats.org/officeDocument/2006/relationships/image" Target="media/image45.jpe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jpeg"/><Relationship Id="rId41" Type="http://schemas.openxmlformats.org/officeDocument/2006/relationships/image" Target="media/image41.png"/><Relationship Id="rId40" Type="http://schemas.openxmlformats.org/officeDocument/2006/relationships/image" Target="media/image40.jpeg"/><Relationship Id="rId4" Type="http://schemas.openxmlformats.org/officeDocument/2006/relationships/image" Target="media/image4.jpeg"/><Relationship Id="rId39" Type="http://schemas.openxmlformats.org/officeDocument/2006/relationships/image" Target="media/image39.jpeg"/><Relationship Id="rId38" Type="http://schemas.openxmlformats.org/officeDocument/2006/relationships/image" Target="media/image38.jpeg"/><Relationship Id="rId37" Type="http://schemas.openxmlformats.org/officeDocument/2006/relationships/image" Target="media/image37.jpeg"/><Relationship Id="rId36" Type="http://schemas.openxmlformats.org/officeDocument/2006/relationships/image" Target="media/image36.jpeg"/><Relationship Id="rId35" Type="http://schemas.openxmlformats.org/officeDocument/2006/relationships/image" Target="media/image35.jpe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jpeg"/><Relationship Id="rId3" Type="http://schemas.openxmlformats.org/officeDocument/2006/relationships/image" Target="media/image3.jpeg"/><Relationship Id="rId29" Type="http://schemas.openxmlformats.org/officeDocument/2006/relationships/image" Target="media/image29.jpe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4" Type="http://schemas.openxmlformats.org/officeDocument/2006/relationships/image" Target="media/image114.jpeg"/><Relationship Id="rId113" Type="http://schemas.openxmlformats.org/officeDocument/2006/relationships/image" Target="media/image113.jpeg"/><Relationship Id="rId112" Type="http://schemas.openxmlformats.org/officeDocument/2006/relationships/image" Target="media/image112.jpeg"/><Relationship Id="rId111" Type="http://schemas.openxmlformats.org/officeDocument/2006/relationships/image" Target="media/image111.jpeg"/><Relationship Id="rId110" Type="http://schemas.openxmlformats.org/officeDocument/2006/relationships/image" Target="media/image110.jpeg"/><Relationship Id="rId11" Type="http://schemas.openxmlformats.org/officeDocument/2006/relationships/image" Target="media/image11.jpeg"/><Relationship Id="rId109" Type="http://schemas.openxmlformats.org/officeDocument/2006/relationships/image" Target="media/image109.jpeg"/><Relationship Id="rId108" Type="http://schemas.openxmlformats.org/officeDocument/2006/relationships/image" Target="media/image108.jpeg"/><Relationship Id="rId107" Type="http://schemas.openxmlformats.org/officeDocument/2006/relationships/image" Target="media/image107.jpeg"/><Relationship Id="rId106" Type="http://schemas.openxmlformats.org/officeDocument/2006/relationships/image" Target="media/image106.jpeg"/><Relationship Id="rId105" Type="http://schemas.openxmlformats.org/officeDocument/2006/relationships/image" Target="media/image105.jpeg"/><Relationship Id="rId104" Type="http://schemas.openxmlformats.org/officeDocument/2006/relationships/image" Target="media/image104.png"/><Relationship Id="rId103" Type="http://schemas.openxmlformats.org/officeDocument/2006/relationships/image" Target="media/image103.png"/><Relationship Id="rId102" Type="http://schemas.openxmlformats.org/officeDocument/2006/relationships/image" Target="media/image102.png"/><Relationship Id="rId101" Type="http://schemas.openxmlformats.org/officeDocument/2006/relationships/image" Target="media/image101.png"/><Relationship Id="rId100" Type="http://schemas.openxmlformats.org/officeDocument/2006/relationships/image" Target="media/image100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0"/>
  <sheetViews>
    <sheetView tabSelected="1" zoomScale="90" zoomScaleNormal="90" workbookViewId="0">
      <selection activeCell="O6" sqref="O6"/>
    </sheetView>
  </sheetViews>
  <sheetFormatPr defaultColWidth="9" defaultRowHeight="24" customHeight="1"/>
  <cols>
    <col min="1" max="1" width="20.6296296296296" style="1"/>
    <col min="2" max="2" width="16.6296296296296" style="2"/>
    <col min="3" max="3" width="35.6018518518519" style="2"/>
    <col min="4" max="4" width="16.6296296296296" style="2"/>
    <col min="5" max="5" width="20.6296296296296" style="3"/>
    <col min="6" max="6" width="16.6296296296296" style="3"/>
    <col min="7" max="7" width="28.6018518518519" style="3" hidden="1" customWidth="1"/>
    <col min="8" max="8" width="28.6296296296296" style="2" hidden="1" customWidth="1"/>
    <col min="9" max="9" width="18.6296296296296" style="3"/>
    <col min="10" max="11" width="20.6296296296296" style="3"/>
    <col min="12" max="12" width="24.6296296296296" style="3"/>
    <col min="13" max="13" width="20.6296296296296" style="3"/>
    <col min="14" max="16384" width="9" style="4"/>
  </cols>
  <sheetData>
    <row r="1" customHeight="1" spans="1:1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customHeight="1" spans="1:13">
      <c r="A2" s="11" t="s">
        <v>13</v>
      </c>
      <c r="B2" s="12" t="str">
        <f>_xlfn.DISPIMG("ID_F653D43D7BE7436BA24E8FD4DE13342C",1)</f>
        <v>=DISPIMG("ID_F653D43D7BE7436BA24E8FD4DE13342C",1)</v>
      </c>
      <c r="C2" s="13" t="s">
        <v>14</v>
      </c>
      <c r="D2" s="13" t="s">
        <v>15</v>
      </c>
      <c r="E2" s="14">
        <v>15</v>
      </c>
      <c r="F2" s="14">
        <v>18</v>
      </c>
      <c r="G2" s="14"/>
      <c r="H2" s="15"/>
      <c r="I2" s="14">
        <v>4</v>
      </c>
      <c r="J2" s="14">
        <v>2.5</v>
      </c>
      <c r="K2" s="14">
        <v>2</v>
      </c>
      <c r="L2" s="14">
        <v>0.45</v>
      </c>
      <c r="M2" s="14"/>
    </row>
    <row r="3" customHeight="1" spans="1:13">
      <c r="A3" s="11" t="s">
        <v>16</v>
      </c>
      <c r="B3" s="12" t="str">
        <f>_xlfn.DISPIMG("ID_B8FD29ADF2AE4CFF9386EE3EE24C7DC6",1)</f>
        <v>=DISPIMG("ID_B8FD29ADF2AE4CFF9386EE3EE24C7DC6",1)</v>
      </c>
      <c r="C3" s="13" t="s">
        <v>17</v>
      </c>
      <c r="D3" s="13" t="s">
        <v>18</v>
      </c>
      <c r="E3" s="14">
        <v>9</v>
      </c>
      <c r="F3" s="14">
        <v>10.5</v>
      </c>
      <c r="G3" s="14"/>
      <c r="H3" s="15"/>
      <c r="I3" s="14">
        <v>4</v>
      </c>
      <c r="J3" s="14">
        <v>2.5</v>
      </c>
      <c r="K3" s="14">
        <v>2</v>
      </c>
      <c r="L3" s="14">
        <v>0.45</v>
      </c>
      <c r="M3" s="14"/>
    </row>
    <row r="4" customHeight="1" spans="1:13">
      <c r="A4" s="11" t="s">
        <v>19</v>
      </c>
      <c r="B4" s="12" t="str">
        <f>_xlfn.DISPIMG("ID_C4DB7C117CC846E2BE44ABEF56B00602",1)</f>
        <v>=DISPIMG("ID_C4DB7C117CC846E2BE44ABEF56B00602",1)</v>
      </c>
      <c r="C4" s="13" t="s">
        <v>20</v>
      </c>
      <c r="D4" s="13" t="s">
        <v>21</v>
      </c>
      <c r="E4" s="14">
        <v>19</v>
      </c>
      <c r="F4" s="14">
        <v>21</v>
      </c>
      <c r="G4" s="14"/>
      <c r="H4" s="15"/>
      <c r="I4" s="14">
        <v>8</v>
      </c>
      <c r="J4" s="14">
        <v>5</v>
      </c>
      <c r="K4" s="14">
        <v>4</v>
      </c>
      <c r="L4" s="14">
        <v>0.9</v>
      </c>
      <c r="M4" s="14"/>
    </row>
    <row r="5" customHeight="1" spans="1:13">
      <c r="A5" s="11" t="s">
        <v>22</v>
      </c>
      <c r="B5" s="12" t="str">
        <f>_xlfn.DISPIMG("ID_50B025DEA69A46BCA97567294182ED69",1)</f>
        <v>=DISPIMG("ID_50B025DEA69A46BCA97567294182ED69",1)</v>
      </c>
      <c r="C5" s="13" t="s">
        <v>23</v>
      </c>
      <c r="D5" s="13" t="s">
        <v>21</v>
      </c>
      <c r="E5" s="14">
        <v>19</v>
      </c>
      <c r="F5" s="14">
        <v>21</v>
      </c>
      <c r="G5" s="14"/>
      <c r="H5" s="15"/>
      <c r="I5" s="14">
        <v>8</v>
      </c>
      <c r="J5" s="14">
        <v>5</v>
      </c>
      <c r="K5" s="14">
        <v>4</v>
      </c>
      <c r="L5" s="14">
        <v>0.9</v>
      </c>
      <c r="M5" s="14"/>
    </row>
    <row r="6" customHeight="1" spans="1:13">
      <c r="A6" s="11" t="s">
        <v>24</v>
      </c>
      <c r="B6" s="12" t="str">
        <f>_xlfn.DISPIMG("ID_2BDED134A0134E8FA433559D8922941D",1)</f>
        <v>=DISPIMG("ID_2BDED134A0134E8FA433559D8922941D",1)</v>
      </c>
      <c r="C6" s="13" t="s">
        <v>25</v>
      </c>
      <c r="D6" s="13" t="s">
        <v>21</v>
      </c>
      <c r="E6" s="14">
        <v>18</v>
      </c>
      <c r="F6" s="14">
        <v>20</v>
      </c>
      <c r="G6" s="14"/>
      <c r="H6" s="15"/>
      <c r="I6" s="14">
        <v>8</v>
      </c>
      <c r="J6" s="14">
        <v>5</v>
      </c>
      <c r="K6" s="14">
        <v>4</v>
      </c>
      <c r="L6" s="14">
        <v>0.9</v>
      </c>
      <c r="M6" s="14"/>
    </row>
    <row r="7" customHeight="1" spans="1:13">
      <c r="A7" s="11" t="s">
        <v>26</v>
      </c>
      <c r="B7" s="13"/>
      <c r="C7" s="13" t="s">
        <v>27</v>
      </c>
      <c r="D7" s="13" t="s">
        <v>28</v>
      </c>
      <c r="E7" s="14">
        <v>10</v>
      </c>
      <c r="F7" s="14">
        <v>10.5</v>
      </c>
      <c r="G7" s="14"/>
      <c r="H7" s="15"/>
      <c r="I7" s="14">
        <v>4</v>
      </c>
      <c r="J7" s="14">
        <v>2.5</v>
      </c>
      <c r="K7" s="14">
        <v>2</v>
      </c>
      <c r="L7" s="14">
        <v>0.45</v>
      </c>
      <c r="M7" s="14"/>
    </row>
    <row r="8" customHeight="1" spans="1:13">
      <c r="A8" s="11" t="s">
        <v>29</v>
      </c>
      <c r="B8" s="13"/>
      <c r="C8" s="13" t="s">
        <v>30</v>
      </c>
      <c r="D8" s="13" t="s">
        <v>31</v>
      </c>
      <c r="E8" s="14">
        <v>20</v>
      </c>
      <c r="F8" s="14">
        <v>21</v>
      </c>
      <c r="G8" s="14"/>
      <c r="H8" s="15"/>
      <c r="I8" s="14">
        <v>8</v>
      </c>
      <c r="J8" s="14">
        <v>5</v>
      </c>
      <c r="K8" s="14">
        <v>4</v>
      </c>
      <c r="L8" s="14">
        <v>0.9</v>
      </c>
      <c r="M8" s="14"/>
    </row>
    <row r="9" customHeight="1" spans="1:13">
      <c r="A9" s="11" t="s">
        <v>32</v>
      </c>
      <c r="B9" s="13"/>
      <c r="C9" s="13" t="s">
        <v>33</v>
      </c>
      <c r="D9" s="13" t="s">
        <v>28</v>
      </c>
      <c r="E9" s="14">
        <v>10</v>
      </c>
      <c r="F9" s="14">
        <v>10.5</v>
      </c>
      <c r="G9" s="14"/>
      <c r="H9" s="15"/>
      <c r="I9" s="14"/>
      <c r="J9" s="14"/>
      <c r="K9" s="14"/>
      <c r="L9" s="14"/>
      <c r="M9" s="14"/>
    </row>
    <row r="10" customHeight="1" spans="1:13">
      <c r="A10" s="11" t="s">
        <v>34</v>
      </c>
      <c r="B10" s="12" t="str">
        <f>_xlfn.DISPIMG("ID_BFB7160987FC4BA190475B96DDEA4591",1)</f>
        <v>=DISPIMG("ID_BFB7160987FC4BA190475B96DDEA4591",1)</v>
      </c>
      <c r="C10" s="13" t="s">
        <v>35</v>
      </c>
      <c r="D10" s="13" t="s">
        <v>36</v>
      </c>
      <c r="E10" s="14">
        <v>13.3</v>
      </c>
      <c r="F10" s="14">
        <v>16</v>
      </c>
      <c r="G10" s="14"/>
      <c r="H10" s="15"/>
      <c r="I10" s="14"/>
      <c r="J10" s="14"/>
      <c r="K10" s="14"/>
      <c r="L10" s="14"/>
      <c r="M10" s="14"/>
    </row>
    <row r="11" customHeight="1" spans="1:13">
      <c r="A11" s="11" t="s">
        <v>37</v>
      </c>
      <c r="B11" s="12" t="str">
        <f>_xlfn.DISPIMG("ID_4C5D36038BC1405A86BBB69DBA194E69",1)</f>
        <v>=DISPIMG("ID_4C5D36038BC1405A86BBB69DBA194E69",1)</v>
      </c>
      <c r="C11" s="13" t="s">
        <v>38</v>
      </c>
      <c r="D11" s="13" t="s">
        <v>31</v>
      </c>
      <c r="E11" s="14">
        <v>20</v>
      </c>
      <c r="F11" s="14">
        <v>21</v>
      </c>
      <c r="G11" s="14"/>
      <c r="H11" s="15"/>
      <c r="I11" s="14">
        <v>8</v>
      </c>
      <c r="J11" s="14">
        <v>5</v>
      </c>
      <c r="K11" s="14">
        <v>4</v>
      </c>
      <c r="L11" s="14">
        <v>0.9</v>
      </c>
      <c r="M11" s="14"/>
    </row>
    <row r="12" customHeight="1" spans="1:13">
      <c r="A12" s="11" t="s">
        <v>39</v>
      </c>
      <c r="B12" s="12" t="str">
        <f>_xlfn.DISPIMG("ID_F7E3C62F698646609AB5786FEBB5F41D",1)</f>
        <v>=DISPIMG("ID_F7E3C62F698646609AB5786FEBB5F41D",1)</v>
      </c>
      <c r="C12" s="13" t="s">
        <v>40</v>
      </c>
      <c r="D12" s="13" t="s">
        <v>31</v>
      </c>
      <c r="E12" s="14">
        <v>21</v>
      </c>
      <c r="F12" s="14">
        <v>22</v>
      </c>
      <c r="G12" s="14"/>
      <c r="H12" s="15"/>
      <c r="I12" s="14">
        <v>8</v>
      </c>
      <c r="J12" s="14">
        <v>5</v>
      </c>
      <c r="K12" s="14">
        <v>4</v>
      </c>
      <c r="L12" s="14">
        <v>0.9</v>
      </c>
      <c r="M12" s="14"/>
    </row>
    <row r="13" customHeight="1" spans="1:13">
      <c r="A13" s="11" t="s">
        <v>41</v>
      </c>
      <c r="B13" s="13"/>
      <c r="C13" s="13" t="s">
        <v>42</v>
      </c>
      <c r="D13" s="13" t="s">
        <v>28</v>
      </c>
      <c r="E13" s="14">
        <v>10</v>
      </c>
      <c r="F13" s="14">
        <v>10.5</v>
      </c>
      <c r="G13" s="14"/>
      <c r="H13" s="15"/>
      <c r="I13" s="14">
        <v>4</v>
      </c>
      <c r="J13" s="14">
        <v>2.5</v>
      </c>
      <c r="K13" s="14">
        <v>2</v>
      </c>
      <c r="L13" s="14">
        <v>0.45</v>
      </c>
      <c r="M13" s="14">
        <v>1</v>
      </c>
    </row>
    <row r="14" customHeight="1" spans="1:13">
      <c r="A14" s="11" t="s">
        <v>43</v>
      </c>
      <c r="B14" s="13"/>
      <c r="C14" s="13" t="s">
        <v>44</v>
      </c>
      <c r="D14" s="13" t="s">
        <v>45</v>
      </c>
      <c r="E14" s="14">
        <v>10</v>
      </c>
      <c r="F14" s="14">
        <v>10.5</v>
      </c>
      <c r="G14" s="14"/>
      <c r="H14" s="15"/>
      <c r="I14" s="14">
        <v>4</v>
      </c>
      <c r="J14" s="14">
        <v>2.5</v>
      </c>
      <c r="K14" s="14">
        <v>2</v>
      </c>
      <c r="L14" s="14">
        <v>0.45</v>
      </c>
      <c r="M14" s="14">
        <v>1</v>
      </c>
    </row>
    <row r="15" customHeight="1" spans="1:13">
      <c r="A15" s="11" t="s">
        <v>46</v>
      </c>
      <c r="B15" s="12" t="str">
        <f>_xlfn.DISPIMG("ID_55A9F82C86A94C3C84DDA9381B61A2FA",1)</f>
        <v>=DISPIMG("ID_55A9F82C86A94C3C84DDA9381B61A2FA",1)</v>
      </c>
      <c r="C15" s="13" t="s">
        <v>47</v>
      </c>
      <c r="D15" s="13" t="s">
        <v>28</v>
      </c>
      <c r="E15" s="14">
        <v>10</v>
      </c>
      <c r="F15" s="14">
        <v>10.5</v>
      </c>
      <c r="G15" s="14"/>
      <c r="H15" s="15"/>
      <c r="I15" s="14">
        <v>4</v>
      </c>
      <c r="J15" s="14">
        <v>2.5</v>
      </c>
      <c r="K15" s="14">
        <v>2</v>
      </c>
      <c r="L15" s="14">
        <v>0.45</v>
      </c>
      <c r="M15" s="14"/>
    </row>
    <row r="16" customHeight="1" spans="1:13">
      <c r="A16" s="11" t="s">
        <v>48</v>
      </c>
      <c r="B16" s="13"/>
      <c r="C16" s="13" t="s">
        <v>49</v>
      </c>
      <c r="D16" s="13" t="s">
        <v>28</v>
      </c>
      <c r="E16" s="14">
        <v>10</v>
      </c>
      <c r="F16" s="14">
        <v>10.5</v>
      </c>
      <c r="G16" s="14"/>
      <c r="H16" s="15"/>
      <c r="I16" s="14">
        <v>4</v>
      </c>
      <c r="J16" s="14">
        <v>2.5</v>
      </c>
      <c r="K16" s="14">
        <v>2</v>
      </c>
      <c r="L16" s="14">
        <v>0.45</v>
      </c>
      <c r="M16" s="14"/>
    </row>
    <row r="17" customHeight="1" spans="1:13">
      <c r="A17" s="11" t="s">
        <v>50</v>
      </c>
      <c r="B17" s="12" t="str">
        <f>_xlfn.DISPIMG("ID_B3F75E5F310D48D7A35567DD28371786",1)</f>
        <v>=DISPIMG("ID_B3F75E5F310D48D7A35567DD28371786",1)</v>
      </c>
      <c r="C17" s="13" t="s">
        <v>51</v>
      </c>
      <c r="D17" s="13" t="s">
        <v>52</v>
      </c>
      <c r="E17" s="14">
        <v>20</v>
      </c>
      <c r="F17" s="14">
        <v>23</v>
      </c>
      <c r="G17" s="14"/>
      <c r="H17" s="15"/>
      <c r="I17" s="14">
        <v>8</v>
      </c>
      <c r="J17" s="14">
        <v>5</v>
      </c>
      <c r="K17" s="14">
        <v>4</v>
      </c>
      <c r="L17" s="14">
        <v>0.9</v>
      </c>
      <c r="M17" s="14"/>
    </row>
    <row r="18" customHeight="1" spans="1:13">
      <c r="A18" s="11" t="s">
        <v>53</v>
      </c>
      <c r="B18" s="12" t="str">
        <f>_xlfn.DISPIMG("ID_4E23BCC3F81C45108B3387E91A0D526F",1)</f>
        <v>=DISPIMG("ID_4E23BCC3F81C45108B3387E91A0D526F",1)</v>
      </c>
      <c r="C18" s="13" t="s">
        <v>54</v>
      </c>
      <c r="D18" s="13" t="s">
        <v>52</v>
      </c>
      <c r="E18" s="14">
        <v>21</v>
      </c>
      <c r="F18" s="14">
        <v>24</v>
      </c>
      <c r="G18" s="14"/>
      <c r="H18" s="15"/>
      <c r="I18" s="14">
        <v>8</v>
      </c>
      <c r="J18" s="14">
        <v>5</v>
      </c>
      <c r="K18" s="14">
        <v>4</v>
      </c>
      <c r="L18" s="14">
        <v>0.9</v>
      </c>
      <c r="M18" s="14"/>
    </row>
    <row r="19" customHeight="1" spans="1:13">
      <c r="A19" s="11" t="s">
        <v>55</v>
      </c>
      <c r="B19" s="12" t="str">
        <f>_xlfn.DISPIMG("ID_E47AF498AF55459E81FA47E55834E842",1)</f>
        <v>=DISPIMG("ID_E47AF498AF55459E81FA47E55834E842",1)</v>
      </c>
      <c r="C19" s="13" t="s">
        <v>56</v>
      </c>
      <c r="D19" s="13" t="s">
        <v>57</v>
      </c>
      <c r="E19" s="14"/>
      <c r="F19" s="14"/>
      <c r="G19" s="14"/>
      <c r="H19" s="15"/>
      <c r="I19" s="14"/>
      <c r="J19" s="14"/>
      <c r="K19" s="14"/>
      <c r="L19" s="14"/>
      <c r="M19" s="14"/>
    </row>
    <row r="20" customHeight="1" spans="1:13">
      <c r="A20" s="11" t="s">
        <v>58</v>
      </c>
      <c r="B20" s="13"/>
      <c r="C20" s="13" t="s">
        <v>59</v>
      </c>
      <c r="D20" s="13" t="s">
        <v>60</v>
      </c>
      <c r="E20" s="14"/>
      <c r="F20" s="14"/>
      <c r="G20" s="14"/>
      <c r="H20" s="15"/>
      <c r="I20" s="14"/>
      <c r="J20" s="14"/>
      <c r="K20" s="14"/>
      <c r="L20" s="14"/>
      <c r="M20" s="14"/>
    </row>
    <row r="21" customHeight="1" spans="1:13">
      <c r="A21" s="11" t="s">
        <v>61</v>
      </c>
      <c r="B21" s="12" t="str">
        <f>_xlfn.DISPIMG("ID_B7DB8FF3C6034B4CAEB6976A06E99652",1)</f>
        <v>=DISPIMG("ID_B7DB8FF3C6034B4CAEB6976A06E99652",1)</v>
      </c>
      <c r="C21" s="13" t="s">
        <v>62</v>
      </c>
      <c r="D21" s="13" t="s">
        <v>63</v>
      </c>
      <c r="E21" s="14">
        <v>19</v>
      </c>
      <c r="F21" s="14">
        <v>22</v>
      </c>
      <c r="G21" s="14"/>
      <c r="H21" s="15"/>
      <c r="I21" s="14">
        <v>8</v>
      </c>
      <c r="J21" s="14">
        <v>5</v>
      </c>
      <c r="K21" s="14">
        <v>4</v>
      </c>
      <c r="L21" s="14">
        <v>0.9</v>
      </c>
      <c r="M21" s="14"/>
    </row>
    <row r="22" customHeight="1" spans="1:13">
      <c r="A22" s="11" t="s">
        <v>64</v>
      </c>
      <c r="B22" s="13"/>
      <c r="C22" s="13" t="s">
        <v>65</v>
      </c>
      <c r="D22" s="13" t="s">
        <v>63</v>
      </c>
      <c r="E22" s="14">
        <v>19</v>
      </c>
      <c r="F22" s="14">
        <v>22</v>
      </c>
      <c r="G22" s="14"/>
      <c r="H22" s="15"/>
      <c r="I22" s="14">
        <v>8</v>
      </c>
      <c r="J22" s="14">
        <v>5</v>
      </c>
      <c r="K22" s="14">
        <v>4</v>
      </c>
      <c r="L22" s="14">
        <v>0.9</v>
      </c>
      <c r="M22" s="14"/>
    </row>
    <row r="23" customHeight="1" spans="1:13">
      <c r="A23" s="11" t="s">
        <v>66</v>
      </c>
      <c r="B23" s="13"/>
      <c r="C23" s="13" t="s">
        <v>67</v>
      </c>
      <c r="D23" s="13" t="s">
        <v>63</v>
      </c>
      <c r="E23" s="14"/>
      <c r="F23" s="14"/>
      <c r="G23" s="14"/>
      <c r="H23" s="15"/>
      <c r="I23" s="14">
        <v>8</v>
      </c>
      <c r="J23" s="14">
        <v>5</v>
      </c>
      <c r="K23" s="14">
        <v>4</v>
      </c>
      <c r="L23" s="14">
        <v>0.9</v>
      </c>
      <c r="M23" s="14"/>
    </row>
    <row r="24" customHeight="1" spans="1:13">
      <c r="A24" s="11" t="s">
        <v>68</v>
      </c>
      <c r="B24" s="12" t="str">
        <f>_xlfn.DISPIMG("ID_AACF70BF074E49B7A6DBAE2922954422",1)</f>
        <v>=DISPIMG("ID_AACF70BF074E49B7A6DBAE2922954422",1)</v>
      </c>
      <c r="C24" s="13" t="s">
        <v>69</v>
      </c>
      <c r="D24" s="13" t="s">
        <v>70</v>
      </c>
      <c r="E24" s="14">
        <v>28.5</v>
      </c>
      <c r="F24" s="14">
        <v>32</v>
      </c>
      <c r="G24" s="14"/>
      <c r="H24" s="15"/>
      <c r="I24" s="14">
        <v>10</v>
      </c>
      <c r="J24" s="14">
        <v>7</v>
      </c>
      <c r="K24" s="14">
        <v>4</v>
      </c>
      <c r="L24" s="14">
        <v>0.9</v>
      </c>
      <c r="M24" s="14">
        <v>0</v>
      </c>
    </row>
    <row r="25" customHeight="1" spans="1:13">
      <c r="A25" s="11" t="s">
        <v>71</v>
      </c>
      <c r="B25" s="12" t="str">
        <f>_xlfn.DISPIMG("ID_00C1E92784D44E60B7B4B729AAA483FF",1)</f>
        <v>=DISPIMG("ID_00C1E92784D44E60B7B4B729AAA483FF",1)</v>
      </c>
      <c r="C25" s="13" t="s">
        <v>72</v>
      </c>
      <c r="D25" s="13" t="s">
        <v>73</v>
      </c>
      <c r="E25" s="14">
        <v>21</v>
      </c>
      <c r="F25" s="14">
        <v>24</v>
      </c>
      <c r="G25" s="14"/>
      <c r="H25" s="15"/>
      <c r="I25" s="14">
        <v>10</v>
      </c>
      <c r="J25" s="14">
        <v>7</v>
      </c>
      <c r="K25" s="14">
        <v>4</v>
      </c>
      <c r="L25" s="14">
        <v>0.9</v>
      </c>
      <c r="M25" s="14"/>
    </row>
    <row r="26" customHeight="1" spans="1:13">
      <c r="A26" s="11" t="s">
        <v>74</v>
      </c>
      <c r="B26" s="12" t="str">
        <f>_xlfn.DISPIMG("ID_C0FECCAF4FCF4ACBA2A049D53E86BEAA",1)</f>
        <v>=DISPIMG("ID_C0FECCAF4FCF4ACBA2A049D53E86BEAA",1)</v>
      </c>
      <c r="C26" s="13" t="s">
        <v>75</v>
      </c>
      <c r="D26" s="13" t="s">
        <v>73</v>
      </c>
      <c r="E26" s="14">
        <v>23</v>
      </c>
      <c r="F26" s="14">
        <v>26</v>
      </c>
      <c r="G26" s="14"/>
      <c r="H26" s="15"/>
      <c r="I26" s="14">
        <v>10</v>
      </c>
      <c r="J26" s="14">
        <v>7</v>
      </c>
      <c r="K26" s="14">
        <v>4</v>
      </c>
      <c r="L26" s="14">
        <v>0.9</v>
      </c>
      <c r="M26" s="14">
        <v>1.2</v>
      </c>
    </row>
    <row r="27" customHeight="1" spans="1:13">
      <c r="A27" s="11" t="s">
        <v>76</v>
      </c>
      <c r="B27" s="12" t="str">
        <f>_xlfn.DISPIMG("ID_2266E50C6D5E403CA117518599587DFC",1)</f>
        <v>=DISPIMG("ID_2266E50C6D5E403CA117518599587DFC",1)</v>
      </c>
      <c r="C27" s="13" t="s">
        <v>77</v>
      </c>
      <c r="D27" s="13" t="s">
        <v>78</v>
      </c>
      <c r="E27" s="14"/>
      <c r="F27" s="14"/>
      <c r="G27" s="14"/>
      <c r="H27" s="15"/>
      <c r="I27" s="14"/>
      <c r="J27" s="14"/>
      <c r="K27" s="14"/>
      <c r="L27" s="14"/>
      <c r="M27" s="14"/>
    </row>
    <row r="28" customHeight="1" spans="1:13">
      <c r="A28" s="11" t="s">
        <v>79</v>
      </c>
      <c r="B28" s="12" t="str">
        <f>_xlfn.DISPIMG("ID_AE8C84F204CD42D2B0E09047D3E1ABEA",1)</f>
        <v>=DISPIMG("ID_AE8C84F204CD42D2B0E09047D3E1ABEA",1)</v>
      </c>
      <c r="C28" s="13" t="s">
        <v>80</v>
      </c>
      <c r="D28" s="13" t="s">
        <v>31</v>
      </c>
      <c r="E28" s="14">
        <v>15</v>
      </c>
      <c r="F28" s="14">
        <v>18</v>
      </c>
      <c r="G28" s="14"/>
      <c r="H28" s="15"/>
      <c r="I28" s="14">
        <v>8</v>
      </c>
      <c r="J28" s="14">
        <v>5</v>
      </c>
      <c r="K28" s="14">
        <v>4</v>
      </c>
      <c r="L28" s="14">
        <v>0.9</v>
      </c>
      <c r="M28" s="14"/>
    </row>
    <row r="29" customHeight="1" spans="1:13">
      <c r="A29" s="11" t="s">
        <v>81</v>
      </c>
      <c r="B29" s="13"/>
      <c r="C29" s="13" t="s">
        <v>82</v>
      </c>
      <c r="D29" s="13" t="s">
        <v>45</v>
      </c>
      <c r="E29" s="14">
        <v>7.5</v>
      </c>
      <c r="F29" s="14">
        <v>9</v>
      </c>
      <c r="G29" s="14"/>
      <c r="H29" s="15"/>
      <c r="I29" s="14">
        <v>4</v>
      </c>
      <c r="J29" s="14">
        <v>2.5</v>
      </c>
      <c r="K29" s="14">
        <v>2</v>
      </c>
      <c r="L29" s="14">
        <v>0.45</v>
      </c>
      <c r="M29" s="14"/>
    </row>
    <row r="30" customHeight="1" spans="1:13">
      <c r="A30" s="11" t="s">
        <v>83</v>
      </c>
      <c r="B30" s="12" t="str">
        <f>_xlfn.DISPIMG("ID_D1676452C01D4A679EF2A23195228479",1)</f>
        <v>=DISPIMG("ID_D1676452C01D4A679EF2A23195228479",1)</v>
      </c>
      <c r="C30" s="13" t="s">
        <v>84</v>
      </c>
      <c r="D30" s="13" t="s">
        <v>45</v>
      </c>
      <c r="E30" s="14">
        <v>7.5</v>
      </c>
      <c r="F30" s="14">
        <v>9</v>
      </c>
      <c r="G30" s="14"/>
      <c r="H30" s="15"/>
      <c r="I30" s="14">
        <v>4</v>
      </c>
      <c r="J30" s="14">
        <v>2.5</v>
      </c>
      <c r="K30" s="14">
        <v>2</v>
      </c>
      <c r="L30" s="14">
        <v>0.45</v>
      </c>
      <c r="M30" s="14"/>
    </row>
    <row r="31" customHeight="1" spans="1:13">
      <c r="A31" s="11" t="s">
        <v>85</v>
      </c>
      <c r="B31" s="12" t="str">
        <f>_xlfn.DISPIMG("ID_A7B0A926E0174AA89F65279E488C6C75",1)</f>
        <v>=DISPIMG("ID_A7B0A926E0174AA89F65279E488C6C75",1)</v>
      </c>
      <c r="C31" s="13" t="s">
        <v>86</v>
      </c>
      <c r="D31" s="13" t="s">
        <v>87</v>
      </c>
      <c r="E31" s="14">
        <v>32</v>
      </c>
      <c r="F31" s="14">
        <v>35</v>
      </c>
      <c r="G31" s="14"/>
      <c r="H31" s="15"/>
      <c r="I31" s="14">
        <v>8</v>
      </c>
      <c r="J31" s="14">
        <v>5</v>
      </c>
      <c r="K31" s="14">
        <v>4</v>
      </c>
      <c r="L31" s="14">
        <v>0.9</v>
      </c>
      <c r="M31" s="14"/>
    </row>
    <row r="32" customHeight="1" spans="1:13">
      <c r="A32" s="11" t="s">
        <v>88</v>
      </c>
      <c r="B32" s="13"/>
      <c r="C32" s="13" t="s">
        <v>89</v>
      </c>
      <c r="D32" s="13" t="s">
        <v>87</v>
      </c>
      <c r="E32" s="14">
        <v>32</v>
      </c>
      <c r="F32" s="14">
        <v>35</v>
      </c>
      <c r="G32" s="14"/>
      <c r="H32" s="15"/>
      <c r="I32" s="14">
        <v>8</v>
      </c>
      <c r="J32" s="14">
        <v>5</v>
      </c>
      <c r="K32" s="14">
        <v>4</v>
      </c>
      <c r="L32" s="14">
        <v>0.9</v>
      </c>
      <c r="M32" s="14"/>
    </row>
    <row r="33" customHeight="1" spans="1:13">
      <c r="A33" s="11" t="s">
        <v>90</v>
      </c>
      <c r="B33" s="13"/>
      <c r="C33" s="13" t="s">
        <v>91</v>
      </c>
      <c r="D33" s="13" t="s">
        <v>92</v>
      </c>
      <c r="E33" s="14">
        <v>36</v>
      </c>
      <c r="F33" s="14">
        <v>39</v>
      </c>
      <c r="G33" s="14"/>
      <c r="H33" s="15"/>
      <c r="I33" s="14">
        <v>8</v>
      </c>
      <c r="J33" s="14">
        <v>5</v>
      </c>
      <c r="K33" s="14">
        <v>4</v>
      </c>
      <c r="L33" s="14">
        <v>0.9</v>
      </c>
      <c r="M33" s="14"/>
    </row>
    <row r="34" customHeight="1" spans="1:13">
      <c r="A34" s="11" t="s">
        <v>93</v>
      </c>
      <c r="B34" s="12" t="str">
        <f>_xlfn.DISPIMG("ID_21D481E92BE643E7B58E15FF0776BB67",1)</f>
        <v>=DISPIMG("ID_21D481E92BE643E7B58E15FF0776BB67",1)</v>
      </c>
      <c r="C34" s="13" t="s">
        <v>94</v>
      </c>
      <c r="D34" s="13" t="s">
        <v>95</v>
      </c>
      <c r="E34" s="14">
        <v>67</v>
      </c>
      <c r="F34" s="14">
        <v>70</v>
      </c>
      <c r="G34" s="14"/>
      <c r="H34" s="15"/>
      <c r="I34" s="14">
        <v>9</v>
      </c>
      <c r="J34" s="14">
        <v>6</v>
      </c>
      <c r="K34" s="14">
        <v>4</v>
      </c>
      <c r="L34" s="14">
        <v>0.9</v>
      </c>
      <c r="M34" s="14"/>
    </row>
    <row r="35" customHeight="1" spans="1:13">
      <c r="A35" s="11" t="s">
        <v>96</v>
      </c>
      <c r="B35" s="13"/>
      <c r="C35" s="13" t="s">
        <v>97</v>
      </c>
      <c r="D35" s="13" t="s">
        <v>95</v>
      </c>
      <c r="E35" s="14">
        <v>67</v>
      </c>
      <c r="F35" s="14">
        <v>70</v>
      </c>
      <c r="G35" s="14"/>
      <c r="H35" s="15"/>
      <c r="I35" s="14">
        <v>9</v>
      </c>
      <c r="J35" s="14">
        <v>6</v>
      </c>
      <c r="K35" s="14">
        <v>4</v>
      </c>
      <c r="L35" s="14">
        <v>0.9</v>
      </c>
      <c r="M35" s="14"/>
    </row>
    <row r="36" customHeight="1" spans="1:13">
      <c r="A36" s="11" t="s">
        <v>98</v>
      </c>
      <c r="B36" s="13"/>
      <c r="C36" s="13" t="s">
        <v>99</v>
      </c>
      <c r="D36" s="13" t="s">
        <v>95</v>
      </c>
      <c r="E36" s="14">
        <v>67</v>
      </c>
      <c r="F36" s="14">
        <v>70</v>
      </c>
      <c r="G36" s="14"/>
      <c r="H36" s="15"/>
      <c r="I36" s="14">
        <v>9</v>
      </c>
      <c r="J36" s="14">
        <v>6</v>
      </c>
      <c r="K36" s="14">
        <v>4</v>
      </c>
      <c r="L36" s="14">
        <v>0.9</v>
      </c>
      <c r="M36" s="14"/>
    </row>
    <row r="37" customHeight="1" spans="1:13">
      <c r="A37" s="11" t="s">
        <v>100</v>
      </c>
      <c r="B37" s="13"/>
      <c r="C37" s="13" t="s">
        <v>101</v>
      </c>
      <c r="D37" s="13" t="s">
        <v>95</v>
      </c>
      <c r="E37" s="14">
        <v>67</v>
      </c>
      <c r="F37" s="14">
        <v>70</v>
      </c>
      <c r="G37" s="14"/>
      <c r="H37" s="15"/>
      <c r="I37" s="14">
        <v>9</v>
      </c>
      <c r="J37" s="14">
        <v>6</v>
      </c>
      <c r="K37" s="14">
        <v>4</v>
      </c>
      <c r="L37" s="14">
        <v>0.9</v>
      </c>
      <c r="M37" s="14"/>
    </row>
    <row r="38" customHeight="1" spans="1:13">
      <c r="A38" s="11" t="s">
        <v>102</v>
      </c>
      <c r="B38" s="12" t="str">
        <f>_xlfn.DISPIMG("ID_79E40C0DB0BC4057941DE1B4835E2D4B",1)</f>
        <v>=DISPIMG("ID_79E40C0DB0BC4057941DE1B4835E2D4B",1)</v>
      </c>
      <c r="C38" s="13" t="s">
        <v>103</v>
      </c>
      <c r="D38" s="13" t="s">
        <v>63</v>
      </c>
      <c r="E38" s="14">
        <v>35</v>
      </c>
      <c r="F38" s="14">
        <v>38</v>
      </c>
      <c r="G38" s="14"/>
      <c r="H38" s="15"/>
      <c r="I38" s="14">
        <v>9</v>
      </c>
      <c r="J38" s="14">
        <v>6</v>
      </c>
      <c r="K38" s="14">
        <v>4</v>
      </c>
      <c r="L38" s="14">
        <v>0.9</v>
      </c>
      <c r="M38" s="14"/>
    </row>
    <row r="39" customHeight="1" spans="1:13">
      <c r="A39" s="11" t="s">
        <v>104</v>
      </c>
      <c r="B39" s="13"/>
      <c r="C39" s="13" t="s">
        <v>105</v>
      </c>
      <c r="D39" s="13" t="s">
        <v>106</v>
      </c>
      <c r="E39" s="14"/>
      <c r="F39" s="14"/>
      <c r="G39" s="14"/>
      <c r="H39" s="15"/>
      <c r="I39" s="14"/>
      <c r="J39" s="14"/>
      <c r="K39" s="14"/>
      <c r="L39" s="14"/>
      <c r="M39" s="14"/>
    </row>
    <row r="40" customHeight="1" spans="1:13">
      <c r="A40" s="11" t="s">
        <v>107</v>
      </c>
      <c r="B40" s="13"/>
      <c r="C40" s="13" t="s">
        <v>108</v>
      </c>
      <c r="D40" s="13" t="s">
        <v>109</v>
      </c>
      <c r="E40" s="14">
        <v>12</v>
      </c>
      <c r="F40" s="14">
        <v>13</v>
      </c>
      <c r="G40" s="14"/>
      <c r="H40" s="15"/>
      <c r="I40" s="14">
        <v>8.5</v>
      </c>
      <c r="J40" s="14">
        <v>3</v>
      </c>
      <c r="K40" s="14">
        <v>4</v>
      </c>
      <c r="L40" s="14">
        <v>0.9</v>
      </c>
      <c r="M40" s="14">
        <v>1.5</v>
      </c>
    </row>
    <row r="41" customHeight="1" spans="1:13">
      <c r="A41" s="11" t="s">
        <v>110</v>
      </c>
      <c r="B41" s="13"/>
      <c r="C41" s="13" t="s">
        <v>111</v>
      </c>
      <c r="D41" s="13" t="s">
        <v>112</v>
      </c>
      <c r="E41" s="14">
        <v>15</v>
      </c>
      <c r="F41" s="14">
        <v>18</v>
      </c>
      <c r="G41" s="14"/>
      <c r="H41" s="15"/>
      <c r="I41" s="14">
        <v>10</v>
      </c>
      <c r="J41" s="14">
        <v>7</v>
      </c>
      <c r="K41" s="14">
        <v>4</v>
      </c>
      <c r="L41" s="14">
        <v>0.9</v>
      </c>
      <c r="M41" s="14"/>
    </row>
    <row r="42" customHeight="1" spans="1:13">
      <c r="A42" s="11" t="s">
        <v>113</v>
      </c>
      <c r="B42" s="12" t="str">
        <f>_xlfn.DISPIMG("ID_2ED8D363229141C8B248D242FA59915F",1)</f>
        <v>=DISPIMG("ID_2ED8D363229141C8B248D242FA59915F",1)</v>
      </c>
      <c r="C42" s="13" t="s">
        <v>114</v>
      </c>
      <c r="D42" s="13" t="s">
        <v>112</v>
      </c>
      <c r="E42" s="14">
        <v>10</v>
      </c>
      <c r="F42" s="14">
        <v>14</v>
      </c>
      <c r="G42" s="14"/>
      <c r="H42" s="15"/>
      <c r="I42" s="14">
        <v>11</v>
      </c>
      <c r="J42" s="14">
        <v>7</v>
      </c>
      <c r="K42" s="14">
        <v>4</v>
      </c>
      <c r="L42" s="14">
        <v>0.9</v>
      </c>
      <c r="M42" s="14"/>
    </row>
    <row r="43" customHeight="1" spans="1:13">
      <c r="A43" s="11" t="s">
        <v>115</v>
      </c>
      <c r="B43" s="12" t="str">
        <f>_xlfn.DISPIMG("ID_1856BDE786284D71B27F30BD199D268C",1)</f>
        <v>=DISPIMG("ID_1856BDE786284D71B27F30BD199D268C",1)</v>
      </c>
      <c r="C43" s="13" t="s">
        <v>116</v>
      </c>
      <c r="D43" s="13" t="s">
        <v>117</v>
      </c>
      <c r="E43" s="14">
        <v>37.5</v>
      </c>
      <c r="F43" s="14">
        <v>41</v>
      </c>
      <c r="G43" s="14"/>
      <c r="H43" s="15"/>
      <c r="I43" s="14"/>
      <c r="J43" s="14"/>
      <c r="K43" s="14"/>
      <c r="L43" s="14"/>
      <c r="M43" s="14"/>
    </row>
    <row r="44" customHeight="1" spans="1:13">
      <c r="A44" s="11" t="s">
        <v>118</v>
      </c>
      <c r="B44" s="12" t="str">
        <f>_xlfn.DISPIMG("ID_7E9026BAAC314339A33D17BCEBCD26D2",1)</f>
        <v>=DISPIMG("ID_7E9026BAAC314339A33D17BCEBCD26D2",1)</v>
      </c>
      <c r="C44" s="13" t="s">
        <v>119</v>
      </c>
      <c r="D44" s="13" t="s">
        <v>92</v>
      </c>
      <c r="E44" s="14">
        <v>52</v>
      </c>
      <c r="F44" s="14">
        <v>55</v>
      </c>
      <c r="G44" s="14"/>
      <c r="H44" s="15"/>
      <c r="I44" s="14">
        <v>8</v>
      </c>
      <c r="J44" s="14">
        <v>5</v>
      </c>
      <c r="K44" s="14">
        <v>4</v>
      </c>
      <c r="L44" s="14">
        <v>0.9</v>
      </c>
      <c r="M44" s="14"/>
    </row>
    <row r="45" customHeight="1" spans="1:13">
      <c r="A45" s="11" t="s">
        <v>120</v>
      </c>
      <c r="B45" s="13"/>
      <c r="C45" s="13" t="s">
        <v>121</v>
      </c>
      <c r="D45" s="13" t="s">
        <v>122</v>
      </c>
      <c r="E45" s="14"/>
      <c r="F45" s="14"/>
      <c r="G45" s="14"/>
      <c r="H45" s="15"/>
      <c r="I45" s="14"/>
      <c r="J45" s="14"/>
      <c r="K45" s="14"/>
      <c r="L45" s="14"/>
      <c r="M45" s="14"/>
    </row>
    <row r="46" customHeight="1" spans="1:13">
      <c r="A46" s="11" t="s">
        <v>123</v>
      </c>
      <c r="B46" s="13"/>
      <c r="C46" s="13" t="s">
        <v>124</v>
      </c>
      <c r="D46" s="13" t="s">
        <v>125</v>
      </c>
      <c r="E46" s="14">
        <v>46</v>
      </c>
      <c r="F46" s="14">
        <v>51</v>
      </c>
      <c r="G46" s="14"/>
      <c r="H46" s="15"/>
      <c r="I46" s="14"/>
      <c r="J46" s="14"/>
      <c r="K46" s="14"/>
      <c r="L46" s="14"/>
      <c r="M46" s="14"/>
    </row>
    <row r="47" customHeight="1" spans="1:13">
      <c r="A47" s="11" t="s">
        <v>126</v>
      </c>
      <c r="B47" s="12" t="str">
        <f>_xlfn.DISPIMG("ID_3CA5FB42D0B64F35AB2DE759D12337A6",1)</f>
        <v>=DISPIMG("ID_3CA5FB42D0B64F35AB2DE759D12337A6",1)</v>
      </c>
      <c r="C47" s="13" t="s">
        <v>127</v>
      </c>
      <c r="D47" s="13" t="s">
        <v>128</v>
      </c>
      <c r="E47" s="14"/>
      <c r="F47" s="14"/>
      <c r="G47" s="14"/>
      <c r="H47" s="15"/>
      <c r="I47" s="14"/>
      <c r="J47" s="14"/>
      <c r="K47" s="14"/>
      <c r="L47" s="14"/>
      <c r="M47" s="14"/>
    </row>
    <row r="48" customHeight="1" spans="1:13">
      <c r="A48" s="11" t="s">
        <v>129</v>
      </c>
      <c r="B48" s="12" t="str">
        <f>_xlfn.DISPIMG("ID_885A87C09C5943C08EF769622743E07F",1)</f>
        <v>=DISPIMG("ID_885A87C09C5943C08EF769622743E07F",1)</v>
      </c>
      <c r="C48" s="13" t="s">
        <v>130</v>
      </c>
      <c r="D48" s="13" t="s">
        <v>131</v>
      </c>
      <c r="E48" s="14"/>
      <c r="F48" s="14"/>
      <c r="G48" s="14"/>
      <c r="H48" s="15"/>
      <c r="I48" s="14"/>
      <c r="J48" s="14"/>
      <c r="K48" s="14"/>
      <c r="L48" s="14"/>
      <c r="M48" s="14"/>
    </row>
    <row r="49" customHeight="1" spans="1:13">
      <c r="A49" s="11" t="s">
        <v>132</v>
      </c>
      <c r="B49" s="12" t="str">
        <f>_xlfn.DISPIMG("ID_048D7D0CAEC74BF4A7FF1655F1EFDDC6",1)</f>
        <v>=DISPIMG("ID_048D7D0CAEC74BF4A7FF1655F1EFDDC6",1)</v>
      </c>
      <c r="C49" s="13" t="s">
        <v>133</v>
      </c>
      <c r="D49" s="13" t="s">
        <v>128</v>
      </c>
      <c r="E49" s="14"/>
      <c r="F49" s="14"/>
      <c r="G49" s="14"/>
      <c r="H49" s="15"/>
      <c r="I49" s="14"/>
      <c r="J49" s="14"/>
      <c r="K49" s="14"/>
      <c r="L49" s="14"/>
      <c r="M49" s="14"/>
    </row>
    <row r="50" customHeight="1" spans="1:13">
      <c r="A50" s="11" t="s">
        <v>134</v>
      </c>
      <c r="B50" s="12" t="str">
        <f>_xlfn.DISPIMG("ID_28F3767BE9FD46D69A13B460FF1B21E2",1)</f>
        <v>=DISPIMG("ID_28F3767BE9FD46D69A13B460FF1B21E2",1)</v>
      </c>
      <c r="C50" s="13" t="s">
        <v>135</v>
      </c>
      <c r="D50" s="13" t="s">
        <v>128</v>
      </c>
      <c r="E50" s="14"/>
      <c r="F50" s="14"/>
      <c r="G50" s="14"/>
      <c r="H50" s="15"/>
      <c r="I50" s="14"/>
      <c r="J50" s="14"/>
      <c r="K50" s="14"/>
      <c r="L50" s="14"/>
      <c r="M50" s="14"/>
    </row>
    <row r="51" customHeight="1" spans="1:13">
      <c r="A51" s="11" t="s">
        <v>136</v>
      </c>
      <c r="B51" s="12" t="str">
        <f>_xlfn.DISPIMG("ID_2AF1600BA1E343D48E238D72443D4E4B",1)</f>
        <v>=DISPIMG("ID_2AF1600BA1E343D48E238D72443D4E4B",1)</v>
      </c>
      <c r="C51" s="13" t="s">
        <v>137</v>
      </c>
      <c r="D51" s="13" t="s">
        <v>128</v>
      </c>
      <c r="E51" s="14"/>
      <c r="F51" s="14"/>
      <c r="G51" s="14"/>
      <c r="H51" s="15"/>
      <c r="I51" s="14"/>
      <c r="J51" s="14"/>
      <c r="K51" s="14"/>
      <c r="L51" s="14"/>
      <c r="M51" s="14"/>
    </row>
    <row r="52" customHeight="1" spans="1:13">
      <c r="A52" s="11" t="s">
        <v>138</v>
      </c>
      <c r="B52" s="12" t="str">
        <f>_xlfn.DISPIMG("ID_9C0CA697472D4DB7919120C2FBC91643",1)</f>
        <v>=DISPIMG("ID_9C0CA697472D4DB7919120C2FBC91643",1)</v>
      </c>
      <c r="C52" s="13" t="s">
        <v>139</v>
      </c>
      <c r="D52" s="13" t="s">
        <v>122</v>
      </c>
      <c r="E52" s="14"/>
      <c r="F52" s="14"/>
      <c r="G52" s="14"/>
      <c r="H52" s="15"/>
      <c r="I52" s="14"/>
      <c r="J52" s="14"/>
      <c r="K52" s="14"/>
      <c r="L52" s="14"/>
      <c r="M52" s="14"/>
    </row>
    <row r="53" customHeight="1" spans="1:13">
      <c r="A53" s="11" t="s">
        <v>140</v>
      </c>
      <c r="B53" s="12" t="str">
        <f>_xlfn.DISPIMG("ID_E78F38E8C2294A74B0316DA816CE81FE",1)</f>
        <v>=DISPIMG("ID_E78F38E8C2294A74B0316DA816CE81FE",1)</v>
      </c>
      <c r="C53" s="13" t="s">
        <v>141</v>
      </c>
      <c r="D53" s="13" t="s">
        <v>122</v>
      </c>
      <c r="E53" s="14"/>
      <c r="F53" s="14"/>
      <c r="G53" s="14"/>
      <c r="H53" s="15"/>
      <c r="I53" s="14"/>
      <c r="J53" s="14"/>
      <c r="K53" s="14"/>
      <c r="L53" s="14"/>
      <c r="M53" s="14"/>
    </row>
    <row r="54" customHeight="1" spans="1:13">
      <c r="A54" s="11" t="s">
        <v>142</v>
      </c>
      <c r="B54" s="12" t="str">
        <f>_xlfn.DISPIMG("ID_72B8FB08236A45F6A7BDCD534AFE0059",1)</f>
        <v>=DISPIMG("ID_72B8FB08236A45F6A7BDCD534AFE0059",1)</v>
      </c>
      <c r="C54" s="13" t="s">
        <v>143</v>
      </c>
      <c r="D54" s="13" t="s">
        <v>122</v>
      </c>
      <c r="E54" s="14"/>
      <c r="F54" s="14"/>
      <c r="G54" s="14"/>
      <c r="H54" s="15"/>
      <c r="I54" s="14"/>
      <c r="J54" s="14"/>
      <c r="K54" s="14"/>
      <c r="L54" s="14"/>
      <c r="M54" s="14"/>
    </row>
    <row r="55" customHeight="1" spans="1:13">
      <c r="A55" s="11" t="s">
        <v>144</v>
      </c>
      <c r="B55" s="12" t="str">
        <f>_xlfn.DISPIMG("ID_7D0F8A3238D7421285B3864B7A120B52",1)</f>
        <v>=DISPIMG("ID_7D0F8A3238D7421285B3864B7A120B52",1)</v>
      </c>
      <c r="C55" s="13" t="s">
        <v>145</v>
      </c>
      <c r="D55" s="13" t="s">
        <v>122</v>
      </c>
      <c r="E55" s="14"/>
      <c r="F55" s="14"/>
      <c r="G55" s="14"/>
      <c r="H55" s="15"/>
      <c r="I55" s="14"/>
      <c r="J55" s="14"/>
      <c r="K55" s="14"/>
      <c r="L55" s="14"/>
      <c r="M55" s="14"/>
    </row>
    <row r="56" customHeight="1" spans="1:13">
      <c r="A56" s="11" t="s">
        <v>146</v>
      </c>
      <c r="B56" s="12" t="str">
        <f>_xlfn.DISPIMG("ID_CC11A6ACB8F54E5DA07D8075C27E4D5E",1)</f>
        <v>=DISPIMG("ID_CC11A6ACB8F54E5DA07D8075C27E4D5E",1)</v>
      </c>
      <c r="C56" s="13" t="s">
        <v>147</v>
      </c>
      <c r="D56" s="13" t="s">
        <v>122</v>
      </c>
      <c r="E56" s="14"/>
      <c r="F56" s="14"/>
      <c r="G56" s="14"/>
      <c r="H56" s="15"/>
      <c r="I56" s="14"/>
      <c r="J56" s="14"/>
      <c r="K56" s="14"/>
      <c r="L56" s="14"/>
      <c r="M56" s="14"/>
    </row>
    <row r="57" customHeight="1" spans="1:13">
      <c r="A57" s="11" t="s">
        <v>148</v>
      </c>
      <c r="B57" s="12" t="str">
        <f>_xlfn.DISPIMG("ID_04FBAAC555E84E79AA387CCCF87D8225",1)</f>
        <v>=DISPIMG("ID_04FBAAC555E84E79AA387CCCF87D8225",1)</v>
      </c>
      <c r="C57" s="13" t="s">
        <v>149</v>
      </c>
      <c r="D57" s="13" t="s">
        <v>150</v>
      </c>
      <c r="E57" s="14">
        <v>46</v>
      </c>
      <c r="F57" s="14">
        <v>51</v>
      </c>
      <c r="G57" s="14"/>
      <c r="H57" s="15"/>
      <c r="I57" s="14">
        <v>8</v>
      </c>
      <c r="J57" s="14">
        <v>5</v>
      </c>
      <c r="K57" s="14">
        <v>4</v>
      </c>
      <c r="L57" s="14">
        <v>0.9</v>
      </c>
      <c r="M57" s="14"/>
    </row>
    <row r="58" customHeight="1" spans="1:13">
      <c r="A58" s="11" t="s">
        <v>151</v>
      </c>
      <c r="B58" s="12" t="str">
        <f>_xlfn.DISPIMG("ID_E0D491C722714869BB0ABEB6A91B7E25",1)</f>
        <v>=DISPIMG("ID_E0D491C722714869BB0ABEB6A91B7E25",1)</v>
      </c>
      <c r="C58" s="13" t="s">
        <v>152</v>
      </c>
      <c r="D58" s="13" t="s">
        <v>36</v>
      </c>
      <c r="E58" s="14">
        <v>46</v>
      </c>
      <c r="F58" s="14">
        <v>51</v>
      </c>
      <c r="G58" s="14"/>
      <c r="H58" s="15"/>
      <c r="I58" s="14">
        <v>8</v>
      </c>
      <c r="J58" s="14">
        <v>5</v>
      </c>
      <c r="K58" s="14">
        <v>4</v>
      </c>
      <c r="L58" s="14">
        <v>0.9</v>
      </c>
      <c r="M58" s="14"/>
    </row>
    <row r="59" customHeight="1" spans="1:13">
      <c r="A59" s="11" t="s">
        <v>153</v>
      </c>
      <c r="B59" s="12" t="str">
        <f>_xlfn.DISPIMG("ID_7B4A795049BA4DC1B068746F0B1996D4",1)</f>
        <v>=DISPIMG("ID_7B4A795049BA4DC1B068746F0B1996D4",1)</v>
      </c>
      <c r="C59" s="13" t="s">
        <v>154</v>
      </c>
      <c r="D59" s="13" t="s">
        <v>36</v>
      </c>
      <c r="E59" s="14">
        <v>46</v>
      </c>
      <c r="F59" s="14">
        <v>51</v>
      </c>
      <c r="G59" s="14"/>
      <c r="H59" s="15"/>
      <c r="I59" s="14">
        <v>8</v>
      </c>
      <c r="J59" s="14">
        <v>5</v>
      </c>
      <c r="K59" s="14">
        <v>4</v>
      </c>
      <c r="L59" s="14">
        <v>0.9</v>
      </c>
      <c r="M59" s="14"/>
    </row>
    <row r="60" customHeight="1" spans="1:13">
      <c r="A60" s="11" t="s">
        <v>155</v>
      </c>
      <c r="B60" s="12" t="str">
        <f>_xlfn.DISPIMG("ID_A7DE730E145C4A9DBCBD307B02D0EA0C",1)</f>
        <v>=DISPIMG("ID_A7DE730E145C4A9DBCBD307B02D0EA0C",1)</v>
      </c>
      <c r="C60" s="13" t="s">
        <v>156</v>
      </c>
      <c r="D60" s="13" t="s">
        <v>36</v>
      </c>
      <c r="E60" s="14">
        <v>46</v>
      </c>
      <c r="F60" s="14">
        <v>51</v>
      </c>
      <c r="G60" s="14"/>
      <c r="H60" s="15"/>
      <c r="I60" s="14">
        <v>8</v>
      </c>
      <c r="J60" s="14">
        <v>5</v>
      </c>
      <c r="K60" s="14">
        <v>4</v>
      </c>
      <c r="L60" s="14">
        <v>0.9</v>
      </c>
      <c r="M60" s="14"/>
    </row>
    <row r="61" customHeight="1" spans="1:13">
      <c r="A61" s="11" t="s">
        <v>157</v>
      </c>
      <c r="B61" s="13"/>
      <c r="C61" s="13" t="s">
        <v>158</v>
      </c>
      <c r="D61" s="13" t="s">
        <v>36</v>
      </c>
      <c r="E61" s="14">
        <v>46</v>
      </c>
      <c r="F61" s="14">
        <v>51</v>
      </c>
      <c r="G61" s="14"/>
      <c r="H61" s="15"/>
      <c r="I61" s="14">
        <v>8</v>
      </c>
      <c r="J61" s="14">
        <v>5</v>
      </c>
      <c r="K61" s="14">
        <v>4</v>
      </c>
      <c r="L61" s="14">
        <v>0.9</v>
      </c>
      <c r="M61" s="14"/>
    </row>
    <row r="62" customHeight="1" spans="1:13">
      <c r="A62" s="11" t="s">
        <v>159</v>
      </c>
      <c r="B62" s="13"/>
      <c r="C62" s="13" t="s">
        <v>160</v>
      </c>
      <c r="D62" s="13" t="s">
        <v>36</v>
      </c>
      <c r="E62" s="14">
        <v>46</v>
      </c>
      <c r="F62" s="14">
        <v>51</v>
      </c>
      <c r="G62" s="14"/>
      <c r="H62" s="15"/>
      <c r="I62" s="14">
        <v>8</v>
      </c>
      <c r="J62" s="14">
        <v>5</v>
      </c>
      <c r="K62" s="14">
        <v>4</v>
      </c>
      <c r="L62" s="14">
        <v>0.9</v>
      </c>
      <c r="M62" s="14"/>
    </row>
    <row r="63" customHeight="1" spans="1:13">
      <c r="A63" s="11" t="s">
        <v>161</v>
      </c>
      <c r="B63" s="13"/>
      <c r="C63" s="13" t="s">
        <v>162</v>
      </c>
      <c r="D63" s="13" t="s">
        <v>163</v>
      </c>
      <c r="E63" s="14">
        <v>23</v>
      </c>
      <c r="F63" s="14">
        <v>25</v>
      </c>
      <c r="G63" s="14"/>
      <c r="H63" s="15"/>
      <c r="I63" s="14">
        <v>4</v>
      </c>
      <c r="J63" s="14">
        <v>2.5</v>
      </c>
      <c r="K63" s="14">
        <v>2</v>
      </c>
      <c r="L63" s="14">
        <v>0.45</v>
      </c>
      <c r="M63" s="14"/>
    </row>
    <row r="64" customHeight="1" spans="1:13">
      <c r="A64" s="11" t="s">
        <v>164</v>
      </c>
      <c r="B64" s="12" t="str">
        <f>_xlfn.DISPIMG("ID_B7A91E3F6A904DB9BEFDCD58E1D1F398",1)</f>
        <v>=DISPIMG("ID_B7A91E3F6A904DB9BEFDCD58E1D1F398",1)</v>
      </c>
      <c r="C64" s="13" t="s">
        <v>165</v>
      </c>
      <c r="D64" s="13" t="s">
        <v>163</v>
      </c>
      <c r="E64" s="14">
        <v>23</v>
      </c>
      <c r="F64" s="14">
        <v>25</v>
      </c>
      <c r="G64" s="14"/>
      <c r="H64" s="15"/>
      <c r="I64" s="14">
        <v>4</v>
      </c>
      <c r="J64" s="14">
        <v>2.5</v>
      </c>
      <c r="K64" s="14">
        <v>2</v>
      </c>
      <c r="L64" s="14">
        <v>0.45</v>
      </c>
      <c r="M64" s="14"/>
    </row>
    <row r="65" customHeight="1" spans="1:13">
      <c r="A65" s="11" t="s">
        <v>166</v>
      </c>
      <c r="B65" s="12" t="str">
        <f>_xlfn.DISPIMG("ID_3B1E289E74644CF38DF656B7991BF83A",1)</f>
        <v>=DISPIMG("ID_3B1E289E74644CF38DF656B7991BF83A",1)</v>
      </c>
      <c r="C65" s="13" t="s">
        <v>167</v>
      </c>
      <c r="D65" s="13" t="s">
        <v>168</v>
      </c>
      <c r="E65" s="14">
        <v>48</v>
      </c>
      <c r="F65" s="14">
        <v>53</v>
      </c>
      <c r="G65" s="14"/>
      <c r="H65" s="15"/>
      <c r="I65" s="14">
        <v>8</v>
      </c>
      <c r="J65" s="14">
        <v>5</v>
      </c>
      <c r="K65" s="14">
        <v>4</v>
      </c>
      <c r="L65" s="14">
        <v>0.9</v>
      </c>
      <c r="M65" s="14"/>
    </row>
    <row r="66" customHeight="1" spans="1:13">
      <c r="A66" s="11" t="s">
        <v>169</v>
      </c>
      <c r="B66" s="12" t="str">
        <f>_xlfn.DISPIMG("ID_D51BC9BBE65B4F63AF2C158B2B749A69",1)</f>
        <v>=DISPIMG("ID_D51BC9BBE65B4F63AF2C158B2B749A69",1)</v>
      </c>
      <c r="C66" s="13" t="s">
        <v>170</v>
      </c>
      <c r="D66" s="13" t="s">
        <v>168</v>
      </c>
      <c r="E66" s="14">
        <v>48</v>
      </c>
      <c r="F66" s="14">
        <v>53</v>
      </c>
      <c r="G66" s="14"/>
      <c r="H66" s="15"/>
      <c r="I66" s="14">
        <v>8</v>
      </c>
      <c r="J66" s="14">
        <v>5</v>
      </c>
      <c r="K66" s="14">
        <v>4</v>
      </c>
      <c r="L66" s="14">
        <v>0.9</v>
      </c>
      <c r="M66" s="14"/>
    </row>
    <row r="67" customHeight="1" spans="1:13">
      <c r="A67" s="11" t="s">
        <v>171</v>
      </c>
      <c r="B67" s="12" t="str">
        <f>_xlfn.DISPIMG("ID_95708B87DADF49619947BEFB93789807",1)</f>
        <v>=DISPIMG("ID_95708B87DADF49619947BEFB93789807",1)</v>
      </c>
      <c r="C67" s="13" t="s">
        <v>172</v>
      </c>
      <c r="D67" s="13" t="s">
        <v>168</v>
      </c>
      <c r="E67" s="14">
        <v>48</v>
      </c>
      <c r="F67" s="14">
        <v>53</v>
      </c>
      <c r="G67" s="14"/>
      <c r="H67" s="15"/>
      <c r="I67" s="14">
        <v>8</v>
      </c>
      <c r="J67" s="14">
        <v>5</v>
      </c>
      <c r="K67" s="14">
        <v>4</v>
      </c>
      <c r="L67" s="14">
        <v>0.9</v>
      </c>
      <c r="M67" s="14"/>
    </row>
    <row r="68" customHeight="1" spans="1:13">
      <c r="A68" s="11" t="s">
        <v>173</v>
      </c>
      <c r="B68" s="12" t="str">
        <f>_xlfn.DISPIMG("ID_2CBBA37812184F69AB58CA67249C9B96",1)</f>
        <v>=DISPIMG("ID_2CBBA37812184F69AB58CA67249C9B96",1)</v>
      </c>
      <c r="C68" s="13" t="s">
        <v>174</v>
      </c>
      <c r="D68" s="13" t="s">
        <v>168</v>
      </c>
      <c r="E68" s="14">
        <v>48</v>
      </c>
      <c r="F68" s="14">
        <v>53</v>
      </c>
      <c r="G68" s="14"/>
      <c r="H68" s="15"/>
      <c r="I68" s="14">
        <v>8</v>
      </c>
      <c r="J68" s="14">
        <v>5</v>
      </c>
      <c r="K68" s="14">
        <v>4</v>
      </c>
      <c r="L68" s="14">
        <v>0.9</v>
      </c>
      <c r="M68" s="14"/>
    </row>
    <row r="69" customHeight="1" spans="1:13">
      <c r="A69" s="11" t="s">
        <v>175</v>
      </c>
      <c r="B69" s="12" t="str">
        <f>_xlfn.DISPIMG("ID_F48E5F2FDCB74544B575263C40F9DD29",1)</f>
        <v>=DISPIMG("ID_F48E5F2FDCB74544B575263C40F9DD29",1)</v>
      </c>
      <c r="C69" s="13" t="s">
        <v>176</v>
      </c>
      <c r="D69" s="13" t="s">
        <v>177</v>
      </c>
      <c r="E69" s="14">
        <v>23</v>
      </c>
      <c r="F69" s="14">
        <v>25</v>
      </c>
      <c r="G69" s="14"/>
      <c r="H69" s="15"/>
      <c r="I69" s="14">
        <v>4</v>
      </c>
      <c r="J69" s="14">
        <v>2.5</v>
      </c>
      <c r="K69" s="14">
        <v>2</v>
      </c>
      <c r="L69" s="14">
        <v>0.45</v>
      </c>
      <c r="M69" s="14"/>
    </row>
    <row r="70" customHeight="1" spans="1:13">
      <c r="A70" s="11" t="s">
        <v>178</v>
      </c>
      <c r="B70" s="12" t="str">
        <f>_xlfn.DISPIMG("ID_2570309D06F84C799681C08FB22E915F",1)</f>
        <v>=DISPIMG("ID_2570309D06F84C799681C08FB22E915F",1)</v>
      </c>
      <c r="C70" s="13" t="s">
        <v>179</v>
      </c>
      <c r="D70" s="13" t="s">
        <v>177</v>
      </c>
      <c r="E70" s="14">
        <v>23</v>
      </c>
      <c r="F70" s="14">
        <v>25</v>
      </c>
      <c r="G70" s="14"/>
      <c r="H70" s="15"/>
      <c r="I70" s="14">
        <v>4</v>
      </c>
      <c r="J70" s="14">
        <v>2.5</v>
      </c>
      <c r="K70" s="14">
        <v>2</v>
      </c>
      <c r="L70" s="14">
        <v>0.45</v>
      </c>
      <c r="M70" s="14"/>
    </row>
    <row r="71" customHeight="1" spans="1:13">
      <c r="A71" s="11" t="s">
        <v>180</v>
      </c>
      <c r="B71" s="12" t="str">
        <f>_xlfn.DISPIMG("ID_062D20797BAD42619AF761C01F17741C",1)</f>
        <v>=DISPIMG("ID_062D20797BAD42619AF761C01F17741C",1)</v>
      </c>
      <c r="C71" s="13" t="s">
        <v>181</v>
      </c>
      <c r="D71" s="13" t="s">
        <v>182</v>
      </c>
      <c r="E71" s="14">
        <v>46</v>
      </c>
      <c r="F71" s="14">
        <v>51</v>
      </c>
      <c r="G71" s="14"/>
      <c r="H71" s="15"/>
      <c r="I71" s="14">
        <v>8</v>
      </c>
      <c r="J71" s="14">
        <v>5</v>
      </c>
      <c r="K71" s="14">
        <v>4</v>
      </c>
      <c r="L71" s="14">
        <v>0.9</v>
      </c>
      <c r="M71" s="14"/>
    </row>
    <row r="72" customHeight="1" spans="1:13">
      <c r="A72" s="11" t="s">
        <v>183</v>
      </c>
      <c r="B72" s="12" t="str">
        <f>_xlfn.DISPIMG("ID_5D600BED79F149058DA89DEC5C34E90E",1)</f>
        <v>=DISPIMG("ID_5D600BED79F149058DA89DEC5C34E90E",1)</v>
      </c>
      <c r="C72" s="13" t="s">
        <v>184</v>
      </c>
      <c r="D72" s="13" t="s">
        <v>182</v>
      </c>
      <c r="E72" s="14">
        <v>46</v>
      </c>
      <c r="F72" s="14">
        <v>51</v>
      </c>
      <c r="G72" s="14"/>
      <c r="H72" s="15"/>
      <c r="I72" s="14">
        <v>8</v>
      </c>
      <c r="J72" s="14">
        <v>5</v>
      </c>
      <c r="K72" s="14">
        <v>4</v>
      </c>
      <c r="L72" s="14">
        <v>0.9</v>
      </c>
      <c r="M72" s="14"/>
    </row>
    <row r="73" customHeight="1" spans="1:13">
      <c r="A73" s="11" t="s">
        <v>185</v>
      </c>
      <c r="B73" s="12" t="str">
        <f>_xlfn.DISPIMG("ID_23657BB647E04CA19B2B091ECDF7A1AA",1)</f>
        <v>=DISPIMG("ID_23657BB647E04CA19B2B091ECDF7A1AA",1)</v>
      </c>
      <c r="C73" s="13" t="s">
        <v>186</v>
      </c>
      <c r="D73" s="13" t="s">
        <v>182</v>
      </c>
      <c r="E73" s="14">
        <v>46</v>
      </c>
      <c r="F73" s="14">
        <v>51</v>
      </c>
      <c r="G73" s="14"/>
      <c r="H73" s="15"/>
      <c r="I73" s="14">
        <v>8</v>
      </c>
      <c r="J73" s="14">
        <v>5</v>
      </c>
      <c r="K73" s="14">
        <v>4</v>
      </c>
      <c r="L73" s="14">
        <v>0.9</v>
      </c>
      <c r="M73" s="14"/>
    </row>
    <row r="74" customHeight="1" spans="1:13">
      <c r="A74" s="11" t="s">
        <v>187</v>
      </c>
      <c r="B74" s="12" t="str">
        <f>_xlfn.DISPIMG("ID_7C4098987455432F8C65F66AB7D98CC0",1)</f>
        <v>=DISPIMG("ID_7C4098987455432F8C65F66AB7D98CC0",1)</v>
      </c>
      <c r="C74" s="13" t="s">
        <v>188</v>
      </c>
      <c r="D74" s="13" t="s">
        <v>182</v>
      </c>
      <c r="E74" s="14">
        <v>46</v>
      </c>
      <c r="F74" s="14">
        <v>51</v>
      </c>
      <c r="G74" s="14"/>
      <c r="H74" s="15"/>
      <c r="I74" s="14">
        <v>8</v>
      </c>
      <c r="J74" s="14">
        <v>5</v>
      </c>
      <c r="K74" s="14">
        <v>4</v>
      </c>
      <c r="L74" s="14">
        <v>0.9</v>
      </c>
      <c r="M74" s="14"/>
    </row>
    <row r="75" customHeight="1" spans="1:13">
      <c r="A75" s="11" t="s">
        <v>189</v>
      </c>
      <c r="B75" s="12" t="str">
        <f>_xlfn.DISPIMG("ID_C09E472B0DF5406EBBBB3BCBBF590A45",1)</f>
        <v>=DISPIMG("ID_C09E472B0DF5406EBBBB3BCBBF590A45",1)</v>
      </c>
      <c r="C75" s="13" t="s">
        <v>190</v>
      </c>
      <c r="D75" s="13" t="s">
        <v>191</v>
      </c>
      <c r="E75" s="14">
        <v>46</v>
      </c>
      <c r="F75" s="14">
        <v>51</v>
      </c>
      <c r="G75" s="14"/>
      <c r="H75" s="15"/>
      <c r="I75" s="14">
        <v>8</v>
      </c>
      <c r="J75" s="14">
        <v>5</v>
      </c>
      <c r="K75" s="14">
        <v>4</v>
      </c>
      <c r="L75" s="14">
        <v>0.9</v>
      </c>
      <c r="M75" s="14"/>
    </row>
    <row r="76" customHeight="1" spans="1:13">
      <c r="A76" s="11" t="s">
        <v>192</v>
      </c>
      <c r="B76" s="12" t="str">
        <f>_xlfn.DISPIMG("ID_13574DFE189F4F8C9CBAC0E38575924C",1)</f>
        <v>=DISPIMG("ID_13574DFE189F4F8C9CBAC0E38575924C",1)</v>
      </c>
      <c r="C76" s="13" t="s">
        <v>193</v>
      </c>
      <c r="D76" s="13" t="s">
        <v>182</v>
      </c>
      <c r="E76" s="14">
        <v>46</v>
      </c>
      <c r="F76" s="14">
        <v>51</v>
      </c>
      <c r="G76" s="14"/>
      <c r="H76" s="15"/>
      <c r="I76" s="14">
        <v>8</v>
      </c>
      <c r="J76" s="14">
        <v>5</v>
      </c>
      <c r="K76" s="14">
        <v>4</v>
      </c>
      <c r="L76" s="14">
        <v>0.9</v>
      </c>
      <c r="M76" s="14"/>
    </row>
    <row r="77" customHeight="1" spans="1:13">
      <c r="A77" s="11" t="s">
        <v>194</v>
      </c>
      <c r="B77" s="12" t="str">
        <f>_xlfn.DISPIMG("ID_26CCFE916D9A476EADFFADE5E10B44FB",1)</f>
        <v>=DISPIMG("ID_26CCFE916D9A476EADFFADE5E10B44FB",1)</v>
      </c>
      <c r="C77" s="13" t="s">
        <v>195</v>
      </c>
      <c r="D77" s="13" t="s">
        <v>182</v>
      </c>
      <c r="E77" s="14">
        <v>46</v>
      </c>
      <c r="F77" s="14">
        <v>51</v>
      </c>
      <c r="G77" s="14"/>
      <c r="H77" s="15"/>
      <c r="I77" s="14">
        <v>8</v>
      </c>
      <c r="J77" s="14">
        <v>5</v>
      </c>
      <c r="K77" s="14">
        <v>4</v>
      </c>
      <c r="L77" s="14">
        <v>0.9</v>
      </c>
      <c r="M77" s="14"/>
    </row>
    <row r="78" customHeight="1" spans="1:13">
      <c r="A78" s="11" t="s">
        <v>196</v>
      </c>
      <c r="B78" s="12" t="str">
        <f>_xlfn.DISPIMG("ID_EC97889401574BADB6A9F5B0715BDDDC",1)</f>
        <v>=DISPIMG("ID_EC97889401574BADB6A9F5B0715BDDDC",1)</v>
      </c>
      <c r="C78" s="13" t="s">
        <v>197</v>
      </c>
      <c r="D78" s="13" t="s">
        <v>198</v>
      </c>
      <c r="E78" s="14">
        <v>49</v>
      </c>
      <c r="F78" s="14">
        <v>54</v>
      </c>
      <c r="G78" s="14"/>
      <c r="H78" s="15"/>
      <c r="I78" s="14">
        <v>8</v>
      </c>
      <c r="J78" s="14">
        <v>5</v>
      </c>
      <c r="K78" s="14">
        <v>4</v>
      </c>
      <c r="L78" s="14">
        <v>0.9</v>
      </c>
      <c r="M78" s="14"/>
    </row>
    <row r="79" customHeight="1" spans="1:13">
      <c r="A79" s="11" t="s">
        <v>199</v>
      </c>
      <c r="B79" s="12" t="str">
        <f>_xlfn.DISPIMG("ID_190EB8723A4345DDB4DE2AF59AADC136",1)</f>
        <v>=DISPIMG("ID_190EB8723A4345DDB4DE2AF59AADC136",1)</v>
      </c>
      <c r="C79" s="13" t="s">
        <v>200</v>
      </c>
      <c r="D79" s="13" t="s">
        <v>201</v>
      </c>
      <c r="E79" s="14">
        <v>49</v>
      </c>
      <c r="F79" s="14">
        <v>54</v>
      </c>
      <c r="G79" s="14"/>
      <c r="H79" s="15"/>
      <c r="I79" s="14">
        <v>8</v>
      </c>
      <c r="J79" s="14">
        <v>5</v>
      </c>
      <c r="K79" s="14">
        <v>4</v>
      </c>
      <c r="L79" s="14">
        <v>0.9</v>
      </c>
      <c r="M79" s="14"/>
    </row>
    <row r="80" customHeight="1" spans="1:13">
      <c r="A80" s="11" t="s">
        <v>202</v>
      </c>
      <c r="B80" s="12" t="str">
        <f>_xlfn.DISPIMG("ID_4E657C3F19FA4591A5724C0D7EA164F8",1)</f>
        <v>=DISPIMG("ID_4E657C3F19FA4591A5724C0D7EA164F8",1)</v>
      </c>
      <c r="C80" s="13" t="s">
        <v>203</v>
      </c>
      <c r="D80" s="13" t="s">
        <v>204</v>
      </c>
      <c r="E80" s="14">
        <v>49</v>
      </c>
      <c r="F80" s="14">
        <v>54</v>
      </c>
      <c r="G80" s="14"/>
      <c r="H80" s="15"/>
      <c r="I80" s="14">
        <v>8</v>
      </c>
      <c r="J80" s="14">
        <v>5</v>
      </c>
      <c r="K80" s="14">
        <v>4</v>
      </c>
      <c r="L80" s="14">
        <v>0.9</v>
      </c>
      <c r="M80" s="14"/>
    </row>
    <row r="81" customHeight="1" spans="1:13">
      <c r="A81" s="11" t="s">
        <v>205</v>
      </c>
      <c r="B81" s="12" t="str">
        <f>_xlfn.DISPIMG("ID_75774193DEB54970ADCEA3654427770C",1)</f>
        <v>=DISPIMG("ID_75774193DEB54970ADCEA3654427770C",1)</v>
      </c>
      <c r="C81" s="13" t="s">
        <v>206</v>
      </c>
      <c r="D81" s="13" t="s">
        <v>201</v>
      </c>
      <c r="E81" s="14">
        <v>49</v>
      </c>
      <c r="F81" s="14">
        <v>54</v>
      </c>
      <c r="G81" s="14"/>
      <c r="H81" s="15"/>
      <c r="I81" s="14">
        <v>8</v>
      </c>
      <c r="J81" s="14">
        <v>5</v>
      </c>
      <c r="K81" s="14">
        <v>4</v>
      </c>
      <c r="L81" s="14">
        <v>0.9</v>
      </c>
      <c r="M81" s="14"/>
    </row>
    <row r="82" customHeight="1" spans="1:13">
      <c r="A82" s="11" t="s">
        <v>207</v>
      </c>
      <c r="B82" s="12" t="str">
        <f>_xlfn.DISPIMG("ID_052697681DA54927B17B5630C855F7A2",1)</f>
        <v>=DISPIMG("ID_052697681DA54927B17B5630C855F7A2",1)</v>
      </c>
      <c r="C82" s="13" t="s">
        <v>208</v>
      </c>
      <c r="D82" s="13" t="s">
        <v>209</v>
      </c>
      <c r="E82" s="14">
        <v>35</v>
      </c>
      <c r="F82" s="14">
        <v>40</v>
      </c>
      <c r="G82" s="14"/>
      <c r="H82" s="15"/>
      <c r="I82" s="14">
        <v>8</v>
      </c>
      <c r="J82" s="14">
        <v>5</v>
      </c>
      <c r="K82" s="14">
        <v>4</v>
      </c>
      <c r="L82" s="14">
        <v>0.9</v>
      </c>
      <c r="M82" s="14"/>
    </row>
    <row r="83" customHeight="1" spans="1:13">
      <c r="A83" s="11" t="s">
        <v>210</v>
      </c>
      <c r="B83" s="12" t="str">
        <f>_xlfn.DISPIMG("ID_E518E0AF3BEC43A4AE830A061AE8A8FE",1)</f>
        <v>=DISPIMG("ID_E518E0AF3BEC43A4AE830A061AE8A8FE",1)</v>
      </c>
      <c r="C83" s="13" t="s">
        <v>211</v>
      </c>
      <c r="D83" s="13" t="s">
        <v>212</v>
      </c>
      <c r="E83" s="14">
        <v>35</v>
      </c>
      <c r="F83" s="14">
        <v>40</v>
      </c>
      <c r="G83" s="14"/>
      <c r="H83" s="15"/>
      <c r="I83" s="14">
        <v>8</v>
      </c>
      <c r="J83" s="14">
        <v>5</v>
      </c>
      <c r="K83" s="14">
        <v>4</v>
      </c>
      <c r="L83" s="14">
        <v>0.9</v>
      </c>
      <c r="M83" s="14"/>
    </row>
    <row r="84" customHeight="1" spans="1:13">
      <c r="A84" s="11" t="s">
        <v>213</v>
      </c>
      <c r="B84" s="12" t="str">
        <f>_xlfn.DISPIMG("ID_16A721F0D0AB4DB79A3D2D7701D91C2B",1)</f>
        <v>=DISPIMG("ID_16A721F0D0AB4DB79A3D2D7701D91C2B",1)</v>
      </c>
      <c r="C84" s="13" t="s">
        <v>214</v>
      </c>
      <c r="D84" s="13" t="s">
        <v>212</v>
      </c>
      <c r="E84" s="14">
        <v>35</v>
      </c>
      <c r="F84" s="14">
        <v>40</v>
      </c>
      <c r="G84" s="14"/>
      <c r="H84" s="15"/>
      <c r="I84" s="14">
        <v>8</v>
      </c>
      <c r="J84" s="14">
        <v>5</v>
      </c>
      <c r="K84" s="14">
        <v>4</v>
      </c>
      <c r="L84" s="14">
        <v>0.9</v>
      </c>
      <c r="M84" s="14"/>
    </row>
    <row r="85" customHeight="1" spans="1:13">
      <c r="A85" s="11" t="s">
        <v>215</v>
      </c>
      <c r="B85" s="12" t="str">
        <f>_xlfn.DISPIMG("ID_1FFF7C3E6E954C27AB3A3F8C92470BEC",1)</f>
        <v>=DISPIMG("ID_1FFF7C3E6E954C27AB3A3F8C92470BEC",1)</v>
      </c>
      <c r="C85" s="13" t="s">
        <v>216</v>
      </c>
      <c r="D85" s="13" t="s">
        <v>212</v>
      </c>
      <c r="E85" s="14">
        <v>35</v>
      </c>
      <c r="F85" s="14">
        <v>40</v>
      </c>
      <c r="G85" s="14"/>
      <c r="H85" s="15"/>
      <c r="I85" s="14">
        <v>8</v>
      </c>
      <c r="J85" s="14">
        <v>5</v>
      </c>
      <c r="K85" s="14">
        <v>4</v>
      </c>
      <c r="L85" s="14">
        <v>0.9</v>
      </c>
      <c r="M85" s="14"/>
    </row>
    <row r="86" customHeight="1" spans="1:13">
      <c r="A86" s="11" t="s">
        <v>217</v>
      </c>
      <c r="B86" s="12" t="str">
        <f>_xlfn.DISPIMG("ID_85E92616A0AA4A3D8E0A91FBBF04F9B0",1)</f>
        <v>=DISPIMG("ID_85E92616A0AA4A3D8E0A91FBBF04F9B0",1)</v>
      </c>
      <c r="C86" s="13" t="s">
        <v>218</v>
      </c>
      <c r="D86" s="13" t="s">
        <v>209</v>
      </c>
      <c r="E86" s="14">
        <v>35</v>
      </c>
      <c r="F86" s="14">
        <v>40</v>
      </c>
      <c r="G86" s="14"/>
      <c r="H86" s="15"/>
      <c r="I86" s="14">
        <v>8</v>
      </c>
      <c r="J86" s="14">
        <v>5</v>
      </c>
      <c r="K86" s="14">
        <v>4</v>
      </c>
      <c r="L86" s="14">
        <v>0.9</v>
      </c>
      <c r="M86" s="14"/>
    </row>
    <row r="87" customHeight="1" spans="1:13">
      <c r="A87" s="11" t="s">
        <v>219</v>
      </c>
      <c r="B87" s="12" t="str">
        <f>_xlfn.DISPIMG("ID_978C25BC054F460781109E77F8FFA72B",1)</f>
        <v>=DISPIMG("ID_978C25BC054F460781109E77F8FFA72B",1)</v>
      </c>
      <c r="C87" s="13" t="s">
        <v>220</v>
      </c>
      <c r="D87" s="13" t="s">
        <v>182</v>
      </c>
      <c r="E87" s="14">
        <v>46</v>
      </c>
      <c r="F87" s="14">
        <v>51</v>
      </c>
      <c r="G87" s="14"/>
      <c r="H87" s="15"/>
      <c r="I87" s="14">
        <v>8</v>
      </c>
      <c r="J87" s="14">
        <v>5</v>
      </c>
      <c r="K87" s="14">
        <v>4</v>
      </c>
      <c r="L87" s="14">
        <v>0.9</v>
      </c>
      <c r="M87" s="14">
        <v>0</v>
      </c>
    </row>
    <row r="88" customHeight="1" spans="1:13">
      <c r="A88" s="11" t="s">
        <v>221</v>
      </c>
      <c r="B88" s="13"/>
      <c r="C88" s="13" t="s">
        <v>222</v>
      </c>
      <c r="D88" s="13" t="s">
        <v>182</v>
      </c>
      <c r="E88" s="14">
        <v>46</v>
      </c>
      <c r="F88" s="14">
        <v>51</v>
      </c>
      <c r="G88" s="14"/>
      <c r="H88" s="15"/>
      <c r="I88" s="14">
        <v>8</v>
      </c>
      <c r="J88" s="14">
        <v>5</v>
      </c>
      <c r="K88" s="14">
        <v>4</v>
      </c>
      <c r="L88" s="14">
        <v>0.9</v>
      </c>
      <c r="M88" s="14">
        <v>0</v>
      </c>
    </row>
    <row r="89" customHeight="1" spans="1:13">
      <c r="A89" s="11" t="s">
        <v>223</v>
      </c>
      <c r="B89" s="12" t="str">
        <f>_xlfn.DISPIMG("ID_82C3175A09904DE1A4782759422ABD05",1)</f>
        <v>=DISPIMG("ID_82C3175A09904DE1A4782759422ABD05",1)</v>
      </c>
      <c r="C89" s="13" t="s">
        <v>224</v>
      </c>
      <c r="D89" s="13" t="s">
        <v>191</v>
      </c>
      <c r="E89" s="14">
        <v>46</v>
      </c>
      <c r="F89" s="14">
        <v>51</v>
      </c>
      <c r="G89" s="14"/>
      <c r="H89" s="15"/>
      <c r="I89" s="14">
        <v>8</v>
      </c>
      <c r="J89" s="14">
        <v>5</v>
      </c>
      <c r="K89" s="14">
        <v>4</v>
      </c>
      <c r="L89" s="14">
        <v>0.9</v>
      </c>
      <c r="M89" s="14">
        <v>0</v>
      </c>
    </row>
    <row r="90" customHeight="1" spans="1:13">
      <c r="A90" s="11" t="s">
        <v>225</v>
      </c>
      <c r="B90" s="12" t="str">
        <f>_xlfn.DISPIMG("ID_45E61860B750449C814C8652E344474D",1)</f>
        <v>=DISPIMG("ID_45E61860B750449C814C8652E344474D",1)</v>
      </c>
      <c r="C90" s="13" t="s">
        <v>226</v>
      </c>
      <c r="D90" s="13" t="s">
        <v>182</v>
      </c>
      <c r="E90" s="14">
        <v>46</v>
      </c>
      <c r="F90" s="14">
        <v>51</v>
      </c>
      <c r="G90" s="14"/>
      <c r="H90" s="15"/>
      <c r="I90" s="14">
        <v>8</v>
      </c>
      <c r="J90" s="14">
        <v>5</v>
      </c>
      <c r="K90" s="14">
        <v>4</v>
      </c>
      <c r="L90" s="14">
        <v>0.9</v>
      </c>
      <c r="M90" s="14">
        <v>0</v>
      </c>
    </row>
    <row r="91" customHeight="1" spans="1:13">
      <c r="A91" s="11" t="s">
        <v>227</v>
      </c>
      <c r="B91" s="12" t="str">
        <f>_xlfn.DISPIMG("ID_2BF812AEFF504D62985CE48900107538",1)</f>
        <v>=DISPIMG("ID_2BF812AEFF504D62985CE48900107538",1)</v>
      </c>
      <c r="C91" s="13" t="s">
        <v>228</v>
      </c>
      <c r="D91" s="13" t="s">
        <v>182</v>
      </c>
      <c r="E91" s="14">
        <v>46</v>
      </c>
      <c r="F91" s="14">
        <v>51</v>
      </c>
      <c r="G91" s="14"/>
      <c r="H91" s="15"/>
      <c r="I91" s="14">
        <v>8</v>
      </c>
      <c r="J91" s="14">
        <v>5</v>
      </c>
      <c r="K91" s="14">
        <v>4</v>
      </c>
      <c r="L91" s="14">
        <v>0.9</v>
      </c>
      <c r="M91" s="14">
        <v>0</v>
      </c>
    </row>
    <row r="92" customHeight="1" spans="1:13">
      <c r="A92" s="11" t="s">
        <v>229</v>
      </c>
      <c r="B92" s="12" t="str">
        <f>_xlfn.DISPIMG("ID_F0B41C8B63A3450992D51FFA735B6C5F",1)</f>
        <v>=DISPIMG("ID_F0B41C8B63A3450992D51FFA735B6C5F",1)</v>
      </c>
      <c r="C92" s="13" t="s">
        <v>230</v>
      </c>
      <c r="D92" s="13" t="s">
        <v>182</v>
      </c>
      <c r="E92" s="14">
        <v>46</v>
      </c>
      <c r="F92" s="14">
        <v>51</v>
      </c>
      <c r="G92" s="14"/>
      <c r="H92" s="15"/>
      <c r="I92" s="14">
        <v>8</v>
      </c>
      <c r="J92" s="14">
        <v>5</v>
      </c>
      <c r="K92" s="14">
        <v>4</v>
      </c>
      <c r="L92" s="14">
        <v>0.9</v>
      </c>
      <c r="M92" s="14">
        <v>0</v>
      </c>
    </row>
    <row r="93" customHeight="1" spans="1:13">
      <c r="A93" s="11" t="s">
        <v>231</v>
      </c>
      <c r="B93" s="12" t="str">
        <f>_xlfn.DISPIMG("ID_99D7CE713ADB450BB4DCDD494ABAA775",1)</f>
        <v>=DISPIMG("ID_99D7CE713ADB450BB4DCDD494ABAA775",1)</v>
      </c>
      <c r="C93" s="13" t="s">
        <v>232</v>
      </c>
      <c r="D93" s="13" t="s">
        <v>191</v>
      </c>
      <c r="E93" s="14">
        <v>46</v>
      </c>
      <c r="F93" s="14">
        <v>51</v>
      </c>
      <c r="G93" s="14"/>
      <c r="H93" s="15"/>
      <c r="I93" s="14">
        <v>8</v>
      </c>
      <c r="J93" s="14">
        <v>5</v>
      </c>
      <c r="K93" s="14">
        <v>4</v>
      </c>
      <c r="L93" s="14">
        <v>0.9</v>
      </c>
      <c r="M93" s="14">
        <v>0</v>
      </c>
    </row>
    <row r="94" customHeight="1" spans="1:13">
      <c r="A94" s="11" t="s">
        <v>233</v>
      </c>
      <c r="B94" s="13"/>
      <c r="C94" s="13" t="s">
        <v>234</v>
      </c>
      <c r="D94" s="13" t="s">
        <v>191</v>
      </c>
      <c r="E94" s="14">
        <v>46</v>
      </c>
      <c r="F94" s="14">
        <v>51</v>
      </c>
      <c r="G94" s="14"/>
      <c r="H94" s="15"/>
      <c r="I94" s="14">
        <v>8</v>
      </c>
      <c r="J94" s="14">
        <v>5</v>
      </c>
      <c r="K94" s="14">
        <v>4</v>
      </c>
      <c r="L94" s="14">
        <v>0.9</v>
      </c>
      <c r="M94" s="14">
        <v>0</v>
      </c>
    </row>
    <row r="95" customHeight="1" spans="1:13">
      <c r="A95" s="11" t="s">
        <v>235</v>
      </c>
      <c r="B95" s="13"/>
      <c r="C95" s="13" t="s">
        <v>236</v>
      </c>
      <c r="D95" s="13" t="s">
        <v>182</v>
      </c>
      <c r="E95" s="14">
        <v>46</v>
      </c>
      <c r="F95" s="14">
        <v>51</v>
      </c>
      <c r="G95" s="14"/>
      <c r="H95" s="15"/>
      <c r="I95" s="14">
        <v>8</v>
      </c>
      <c r="J95" s="14">
        <v>5</v>
      </c>
      <c r="K95" s="14">
        <v>4</v>
      </c>
      <c r="L95" s="14">
        <v>0.9</v>
      </c>
      <c r="M95" s="14">
        <v>0</v>
      </c>
    </row>
    <row r="96" customHeight="1" spans="1:13">
      <c r="A96" s="11" t="s">
        <v>237</v>
      </c>
      <c r="B96" s="13"/>
      <c r="C96" s="13" t="s">
        <v>238</v>
      </c>
      <c r="D96" s="13" t="s">
        <v>191</v>
      </c>
      <c r="E96" s="14">
        <v>46</v>
      </c>
      <c r="F96" s="14">
        <v>51</v>
      </c>
      <c r="G96" s="14"/>
      <c r="H96" s="15"/>
      <c r="I96" s="14">
        <v>8</v>
      </c>
      <c r="J96" s="14">
        <v>5</v>
      </c>
      <c r="K96" s="14">
        <v>4</v>
      </c>
      <c r="L96" s="14">
        <v>0.9</v>
      </c>
      <c r="M96" s="14">
        <v>0</v>
      </c>
    </row>
    <row r="97" customHeight="1" spans="1:13">
      <c r="A97" s="11" t="s">
        <v>239</v>
      </c>
      <c r="B97" s="13"/>
      <c r="C97" s="13" t="s">
        <v>240</v>
      </c>
      <c r="D97" s="13" t="s">
        <v>191</v>
      </c>
      <c r="E97" s="14">
        <v>46</v>
      </c>
      <c r="F97" s="14">
        <v>51</v>
      </c>
      <c r="G97" s="14"/>
      <c r="H97" s="15"/>
      <c r="I97" s="14">
        <v>8</v>
      </c>
      <c r="J97" s="14">
        <v>5</v>
      </c>
      <c r="K97" s="14">
        <v>4</v>
      </c>
      <c r="L97" s="14">
        <v>0.9</v>
      </c>
      <c r="M97" s="14">
        <v>0</v>
      </c>
    </row>
    <row r="98" customHeight="1" spans="1:13">
      <c r="A98" s="11" t="s">
        <v>241</v>
      </c>
      <c r="B98" s="13"/>
      <c r="C98" s="13" t="s">
        <v>242</v>
      </c>
      <c r="D98" s="13" t="s">
        <v>182</v>
      </c>
      <c r="E98" s="14">
        <v>46</v>
      </c>
      <c r="F98" s="14">
        <v>51</v>
      </c>
      <c r="G98" s="14"/>
      <c r="H98" s="15"/>
      <c r="I98" s="14">
        <v>8</v>
      </c>
      <c r="J98" s="14">
        <v>5</v>
      </c>
      <c r="K98" s="14">
        <v>4</v>
      </c>
      <c r="L98" s="14">
        <v>0.9</v>
      </c>
      <c r="M98" s="14">
        <v>0</v>
      </c>
    </row>
    <row r="99" customHeight="1" spans="1:13">
      <c r="A99" s="11" t="s">
        <v>243</v>
      </c>
      <c r="B99" s="12" t="str">
        <f>_xlfn.DISPIMG("ID_E986683FBB7F4BEBB6CA3AC286CDEC77",1)</f>
        <v>=DISPIMG("ID_E986683FBB7F4BEBB6CA3AC286CDEC77",1)</v>
      </c>
      <c r="C99" s="13" t="s">
        <v>244</v>
      </c>
      <c r="D99" s="13" t="s">
        <v>191</v>
      </c>
      <c r="E99" s="14">
        <v>46</v>
      </c>
      <c r="F99" s="14">
        <v>51</v>
      </c>
      <c r="G99" s="14"/>
      <c r="H99" s="15"/>
      <c r="I99" s="14">
        <v>8</v>
      </c>
      <c r="J99" s="14">
        <v>5</v>
      </c>
      <c r="K99" s="14">
        <v>4</v>
      </c>
      <c r="L99" s="14">
        <v>0.9</v>
      </c>
      <c r="M99" s="14">
        <v>0</v>
      </c>
    </row>
    <row r="100" customHeight="1" spans="1:13">
      <c r="A100" s="11" t="s">
        <v>245</v>
      </c>
      <c r="B100" s="13"/>
      <c r="C100" s="13" t="s">
        <v>246</v>
      </c>
      <c r="D100" s="13" t="s">
        <v>247</v>
      </c>
      <c r="E100" s="14">
        <v>53</v>
      </c>
      <c r="F100" s="14">
        <v>56</v>
      </c>
      <c r="G100" s="14"/>
      <c r="H100" s="15"/>
      <c r="I100" s="14">
        <v>8</v>
      </c>
      <c r="J100" s="14">
        <v>5</v>
      </c>
      <c r="K100" s="14">
        <v>4</v>
      </c>
      <c r="L100" s="14">
        <v>0.9</v>
      </c>
      <c r="M100" s="14"/>
    </row>
    <row r="101" customHeight="1" spans="1:13">
      <c r="A101" s="11" t="s">
        <v>248</v>
      </c>
      <c r="B101" s="12" t="str">
        <f>_xlfn.DISPIMG("ID_8FBADC6BDB0540D1888FD7756391AB5D",1)</f>
        <v>=DISPIMG("ID_8FBADC6BDB0540D1888FD7756391AB5D",1)</v>
      </c>
      <c r="C101" s="13" t="s">
        <v>249</v>
      </c>
      <c r="D101" s="13" t="s">
        <v>247</v>
      </c>
      <c r="E101" s="14">
        <v>53</v>
      </c>
      <c r="F101" s="14">
        <v>56</v>
      </c>
      <c r="G101" s="14"/>
      <c r="H101" s="15"/>
      <c r="I101" s="14">
        <v>8</v>
      </c>
      <c r="J101" s="14">
        <v>5</v>
      </c>
      <c r="K101" s="14">
        <v>4</v>
      </c>
      <c r="L101" s="14">
        <v>0.9</v>
      </c>
      <c r="M101" s="14"/>
    </row>
    <row r="102" customHeight="1" spans="1:13">
      <c r="A102" s="11" t="s">
        <v>250</v>
      </c>
      <c r="B102" s="12" t="str">
        <f>_xlfn.DISPIMG("ID_D7878F0D5771486E8117D77806122FC0",1)</f>
        <v>=DISPIMG("ID_D7878F0D5771486E8117D77806122FC0",1)</v>
      </c>
      <c r="C102" s="13" t="s">
        <v>251</v>
      </c>
      <c r="D102" s="13" t="s">
        <v>247</v>
      </c>
      <c r="E102" s="14">
        <v>53</v>
      </c>
      <c r="F102" s="14">
        <v>56</v>
      </c>
      <c r="G102" s="14"/>
      <c r="H102" s="15"/>
      <c r="I102" s="14">
        <v>8</v>
      </c>
      <c r="J102" s="14">
        <v>5</v>
      </c>
      <c r="K102" s="14">
        <v>4</v>
      </c>
      <c r="L102" s="14">
        <v>0.9</v>
      </c>
      <c r="M102" s="14"/>
    </row>
    <row r="103" customHeight="1" spans="1:13">
      <c r="A103" s="11" t="s">
        <v>252</v>
      </c>
      <c r="B103" s="12" t="str">
        <f>_xlfn.DISPIMG("ID_35BB67D51D3B47C38C4C5791508E6811",1)</f>
        <v>=DISPIMG("ID_35BB67D51D3B47C38C4C5791508E6811",1)</v>
      </c>
      <c r="C103" s="13" t="s">
        <v>253</v>
      </c>
      <c r="D103" s="13" t="s">
        <v>247</v>
      </c>
      <c r="E103" s="14">
        <v>53</v>
      </c>
      <c r="F103" s="14">
        <v>56</v>
      </c>
      <c r="G103" s="14"/>
      <c r="H103" s="15"/>
      <c r="I103" s="14">
        <v>8</v>
      </c>
      <c r="J103" s="14">
        <v>5</v>
      </c>
      <c r="K103" s="14">
        <v>4</v>
      </c>
      <c r="L103" s="14">
        <v>0.9</v>
      </c>
      <c r="M103" s="14"/>
    </row>
    <row r="104" customHeight="1" spans="1:13">
      <c r="A104" s="11" t="s">
        <v>254</v>
      </c>
      <c r="B104" s="12" t="str">
        <f>_xlfn.DISPIMG("ID_EC3CA40B4EC04066AB1D249A50060486",1)</f>
        <v>=DISPIMG("ID_EC3CA40B4EC04066AB1D249A50060486",1)</v>
      </c>
      <c r="C104" s="13" t="s">
        <v>255</v>
      </c>
      <c r="D104" s="13" t="s">
        <v>247</v>
      </c>
      <c r="E104" s="14">
        <v>53</v>
      </c>
      <c r="F104" s="14">
        <v>56</v>
      </c>
      <c r="G104" s="14"/>
      <c r="H104" s="15"/>
      <c r="I104" s="14">
        <v>8</v>
      </c>
      <c r="J104" s="14">
        <v>5</v>
      </c>
      <c r="K104" s="14">
        <v>4</v>
      </c>
      <c r="L104" s="14">
        <v>0.9</v>
      </c>
      <c r="M104" s="14"/>
    </row>
    <row r="105" customHeight="1" spans="1:13">
      <c r="A105" s="11" t="s">
        <v>256</v>
      </c>
      <c r="B105" s="12" t="str">
        <f>_xlfn.DISPIMG("ID_5BDE02508ECF4DD4991E934DFFF43B5F",1)</f>
        <v>=DISPIMG("ID_5BDE02508ECF4DD4991E934DFFF43B5F",1)</v>
      </c>
      <c r="C105" s="13" t="s">
        <v>257</v>
      </c>
      <c r="D105" s="13" t="s">
        <v>258</v>
      </c>
      <c r="E105" s="14">
        <v>42</v>
      </c>
      <c r="F105" s="14">
        <v>46</v>
      </c>
      <c r="G105" s="14"/>
      <c r="H105" s="15"/>
      <c r="I105" s="14">
        <v>8</v>
      </c>
      <c r="J105" s="14">
        <v>5</v>
      </c>
      <c r="K105" s="14">
        <v>4</v>
      </c>
      <c r="L105" s="14">
        <v>0.9</v>
      </c>
      <c r="M105" s="14"/>
    </row>
    <row r="106" customHeight="1" spans="1:13">
      <c r="A106" s="11" t="s">
        <v>259</v>
      </c>
      <c r="B106" s="12" t="str">
        <f>_xlfn.DISPIMG("ID_06D8CF0D90544D19BE7EF9C2818B17FD",1)</f>
        <v>=DISPIMG("ID_06D8CF0D90544D19BE7EF9C2818B17FD",1)</v>
      </c>
      <c r="C106" s="13" t="s">
        <v>260</v>
      </c>
      <c r="D106" s="13" t="s">
        <v>258</v>
      </c>
      <c r="E106" s="14">
        <v>42</v>
      </c>
      <c r="F106" s="14">
        <v>46</v>
      </c>
      <c r="G106" s="14"/>
      <c r="H106" s="15"/>
      <c r="I106" s="14">
        <v>8</v>
      </c>
      <c r="J106" s="14">
        <v>5</v>
      </c>
      <c r="K106" s="14">
        <v>4</v>
      </c>
      <c r="L106" s="14">
        <v>0.9</v>
      </c>
      <c r="M106" s="14"/>
    </row>
    <row r="107" customHeight="1" spans="1:13">
      <c r="A107" s="11" t="s">
        <v>261</v>
      </c>
      <c r="B107" s="12" t="str">
        <f>_xlfn.DISPIMG("ID_0A2B2A5FB3A241FC92B2D04E8F9A333F",1)</f>
        <v>=DISPIMG("ID_0A2B2A5FB3A241FC92B2D04E8F9A333F",1)</v>
      </c>
      <c r="C107" s="13" t="s">
        <v>262</v>
      </c>
      <c r="D107" s="13" t="s">
        <v>258</v>
      </c>
      <c r="E107" s="14">
        <v>42</v>
      </c>
      <c r="F107" s="14">
        <v>46</v>
      </c>
      <c r="G107" s="14"/>
      <c r="H107" s="15"/>
      <c r="I107" s="14">
        <v>8</v>
      </c>
      <c r="J107" s="14">
        <v>5</v>
      </c>
      <c r="K107" s="14">
        <v>4</v>
      </c>
      <c r="L107" s="14">
        <v>0.9</v>
      </c>
      <c r="M107" s="14"/>
    </row>
    <row r="108" customHeight="1" spans="1:13">
      <c r="A108" s="11" t="s">
        <v>263</v>
      </c>
      <c r="B108" s="12" t="str">
        <f>_xlfn.DISPIMG("ID_D2A96F1A9B624CA8B16BA088D8FC0041",1)</f>
        <v>=DISPIMG("ID_D2A96F1A9B624CA8B16BA088D8FC0041",1)</v>
      </c>
      <c r="C108" s="13" t="s">
        <v>264</v>
      </c>
      <c r="D108" s="13" t="s">
        <v>163</v>
      </c>
      <c r="E108" s="14">
        <v>22.5</v>
      </c>
      <c r="F108" s="14">
        <v>25</v>
      </c>
      <c r="G108" s="14"/>
      <c r="H108" s="15"/>
      <c r="I108" s="14">
        <v>4</v>
      </c>
      <c r="J108" s="14">
        <v>2.5</v>
      </c>
      <c r="K108" s="14">
        <v>2</v>
      </c>
      <c r="L108" s="14">
        <v>0.45</v>
      </c>
      <c r="M108" s="14"/>
    </row>
    <row r="109" customHeight="1" spans="1:13">
      <c r="A109" s="11" t="s">
        <v>265</v>
      </c>
      <c r="B109" s="12" t="str">
        <f>_xlfn.DISPIMG("ID_2326714245954FA2B22FDF346356E8BE",1)</f>
        <v>=DISPIMG("ID_2326714245954FA2B22FDF346356E8BE",1)</v>
      </c>
      <c r="C109" s="13" t="s">
        <v>266</v>
      </c>
      <c r="D109" s="13" t="s">
        <v>163</v>
      </c>
      <c r="E109" s="14">
        <v>22.5</v>
      </c>
      <c r="F109" s="14">
        <v>25</v>
      </c>
      <c r="G109" s="14"/>
      <c r="H109" s="15"/>
      <c r="I109" s="14">
        <v>4</v>
      </c>
      <c r="J109" s="14">
        <v>2.5</v>
      </c>
      <c r="K109" s="14">
        <v>2</v>
      </c>
      <c r="L109" s="14">
        <v>0.45</v>
      </c>
      <c r="M109" s="14"/>
    </row>
    <row r="110" customHeight="1" spans="1:13">
      <c r="A110" s="11" t="s">
        <v>267</v>
      </c>
      <c r="B110" s="12" t="str">
        <f>_xlfn.DISPIMG("ID_E773C6606F31449CB87F76B7BD41E787",1)</f>
        <v>=DISPIMG("ID_E773C6606F31449CB87F76B7BD41E787",1)</v>
      </c>
      <c r="C110" s="13" t="s">
        <v>268</v>
      </c>
      <c r="D110" s="13" t="s">
        <v>163</v>
      </c>
      <c r="E110" s="14">
        <v>22.5</v>
      </c>
      <c r="F110" s="14">
        <v>25</v>
      </c>
      <c r="G110" s="14"/>
      <c r="H110" s="15"/>
      <c r="I110" s="14">
        <v>4</v>
      </c>
      <c r="J110" s="14">
        <v>2.5</v>
      </c>
      <c r="K110" s="14">
        <v>2</v>
      </c>
      <c r="L110" s="14">
        <v>0.45</v>
      </c>
      <c r="M110" s="14"/>
    </row>
    <row r="111" customHeight="1" spans="1:13">
      <c r="A111" s="11" t="s">
        <v>269</v>
      </c>
      <c r="B111" s="12" t="str">
        <f>_xlfn.DISPIMG("ID_B71DDD84CEE8408BB6A8CB62F9233C5E",1)</f>
        <v>=DISPIMG("ID_B71DDD84CEE8408BB6A8CB62F9233C5E",1)</v>
      </c>
      <c r="C111" s="13" t="s">
        <v>270</v>
      </c>
      <c r="D111" s="13" t="s">
        <v>177</v>
      </c>
      <c r="E111" s="14">
        <v>22.5</v>
      </c>
      <c r="F111" s="14">
        <v>25</v>
      </c>
      <c r="G111" s="14"/>
      <c r="H111" s="15"/>
      <c r="I111" s="14">
        <v>4</v>
      </c>
      <c r="J111" s="14">
        <v>2.5</v>
      </c>
      <c r="K111" s="14">
        <v>2</v>
      </c>
      <c r="L111" s="14">
        <v>0.45</v>
      </c>
      <c r="M111" s="14"/>
    </row>
    <row r="112" customHeight="1" spans="1:13">
      <c r="A112" s="11" t="s">
        <v>271</v>
      </c>
      <c r="B112" s="12" t="str">
        <f>_xlfn.DISPIMG("ID_F37FAFAFE6664D6EA8EC5CEAF608AD3D",1)</f>
        <v>=DISPIMG("ID_F37FAFAFE6664D6EA8EC5CEAF608AD3D",1)</v>
      </c>
      <c r="C112" s="13" t="s">
        <v>272</v>
      </c>
      <c r="D112" s="13" t="s">
        <v>182</v>
      </c>
      <c r="E112" s="14">
        <v>46</v>
      </c>
      <c r="F112" s="14">
        <v>51</v>
      </c>
      <c r="G112" s="14"/>
      <c r="H112" s="15"/>
      <c r="I112" s="14">
        <v>8</v>
      </c>
      <c r="J112" s="14">
        <v>5</v>
      </c>
      <c r="K112" s="14">
        <v>4</v>
      </c>
      <c r="L112" s="14">
        <v>0.9</v>
      </c>
      <c r="M112" s="14"/>
    </row>
    <row r="113" customHeight="1" spans="1:13">
      <c r="A113" s="11" t="s">
        <v>273</v>
      </c>
      <c r="B113" s="13"/>
      <c r="C113" s="13" t="s">
        <v>274</v>
      </c>
      <c r="D113" s="13" t="s">
        <v>182</v>
      </c>
      <c r="E113" s="14">
        <v>46</v>
      </c>
      <c r="F113" s="14">
        <v>51</v>
      </c>
      <c r="G113" s="14"/>
      <c r="H113" s="15"/>
      <c r="I113" s="14">
        <v>8</v>
      </c>
      <c r="J113" s="14">
        <v>5</v>
      </c>
      <c r="K113" s="14">
        <v>4</v>
      </c>
      <c r="L113" s="14">
        <v>0.9</v>
      </c>
      <c r="M113" s="14"/>
    </row>
    <row r="114" customHeight="1" spans="1:13">
      <c r="A114" s="11" t="s">
        <v>275</v>
      </c>
      <c r="B114" s="12" t="str">
        <f>_xlfn.DISPIMG("ID_A0C1634C34034A52BA5A1A1632E1D1B2",1)</f>
        <v>=DISPIMG("ID_A0C1634C34034A52BA5A1A1632E1D1B2",1)</v>
      </c>
      <c r="C114" s="13" t="s">
        <v>276</v>
      </c>
      <c r="D114" s="13" t="s">
        <v>182</v>
      </c>
      <c r="E114" s="14">
        <v>46</v>
      </c>
      <c r="F114" s="14">
        <v>51</v>
      </c>
      <c r="G114" s="14"/>
      <c r="H114" s="15"/>
      <c r="I114" s="14">
        <v>8</v>
      </c>
      <c r="J114" s="14">
        <v>5</v>
      </c>
      <c r="K114" s="14">
        <v>4</v>
      </c>
      <c r="L114" s="14">
        <v>0.9</v>
      </c>
      <c r="M114" s="14"/>
    </row>
    <row r="115" customHeight="1" spans="1:13">
      <c r="A115" s="11" t="s">
        <v>277</v>
      </c>
      <c r="B115" s="12" t="str">
        <f>_xlfn.DISPIMG("ID_4ADDDA4E11904A9E9D7C7072A433123B",1)</f>
        <v>=DISPIMG("ID_4ADDDA4E11904A9E9D7C7072A433123B",1)</v>
      </c>
      <c r="C115" s="13" t="s">
        <v>278</v>
      </c>
      <c r="D115" s="13" t="s">
        <v>182</v>
      </c>
      <c r="E115" s="14">
        <v>46</v>
      </c>
      <c r="F115" s="14">
        <v>51</v>
      </c>
      <c r="G115" s="14"/>
      <c r="H115" s="15"/>
      <c r="I115" s="14">
        <v>8</v>
      </c>
      <c r="J115" s="14">
        <v>5</v>
      </c>
      <c r="K115" s="14">
        <v>4</v>
      </c>
      <c r="L115" s="14">
        <v>0.9</v>
      </c>
      <c r="M115" s="14"/>
    </row>
    <row r="116" customHeight="1" spans="1:13">
      <c r="A116" s="11" t="s">
        <v>279</v>
      </c>
      <c r="B116" s="12" t="str">
        <f>_xlfn.DISPIMG("ID_AE873C5801774C87B15393544BB5BCB8",1)</f>
        <v>=DISPIMG("ID_AE873C5801774C87B15393544BB5BCB8",1)</v>
      </c>
      <c r="C116" s="13" t="s">
        <v>280</v>
      </c>
      <c r="D116" s="13" t="s">
        <v>182</v>
      </c>
      <c r="E116" s="14">
        <v>46</v>
      </c>
      <c r="F116" s="14">
        <v>51</v>
      </c>
      <c r="G116" s="14"/>
      <c r="H116" s="15"/>
      <c r="I116" s="14">
        <v>8</v>
      </c>
      <c r="J116" s="14">
        <v>5</v>
      </c>
      <c r="K116" s="14">
        <v>4</v>
      </c>
      <c r="L116" s="14">
        <v>0.9</v>
      </c>
      <c r="M116" s="14"/>
    </row>
    <row r="117" customHeight="1" spans="1:13">
      <c r="A117" s="11" t="s">
        <v>281</v>
      </c>
      <c r="B117" s="12" t="str">
        <f>_xlfn.DISPIMG("ID_A4872871759F4684BE6C828400570924",1)</f>
        <v>=DISPIMG("ID_A4872871759F4684BE6C828400570924",1)</v>
      </c>
      <c r="C117" s="13" t="s">
        <v>282</v>
      </c>
      <c r="D117" s="13" t="s">
        <v>182</v>
      </c>
      <c r="E117" s="14">
        <v>46</v>
      </c>
      <c r="F117" s="14">
        <v>51</v>
      </c>
      <c r="G117" s="14"/>
      <c r="H117" s="15"/>
      <c r="I117" s="14">
        <v>8</v>
      </c>
      <c r="J117" s="14">
        <v>5</v>
      </c>
      <c r="K117" s="14">
        <v>4</v>
      </c>
      <c r="L117" s="14">
        <v>0.9</v>
      </c>
      <c r="M117" s="14"/>
    </row>
    <row r="118" customHeight="1" spans="1:13">
      <c r="A118" s="11" t="s">
        <v>283</v>
      </c>
      <c r="B118" s="12" t="str">
        <f>_xlfn.DISPIMG("ID_1FFE179892E04EC98B25EE761B3059B4",1)</f>
        <v>=DISPIMG("ID_1FFE179892E04EC98B25EE761B3059B4",1)</v>
      </c>
      <c r="C118" s="13" t="s">
        <v>284</v>
      </c>
      <c r="D118" s="13" t="s">
        <v>191</v>
      </c>
      <c r="E118" s="14">
        <v>46</v>
      </c>
      <c r="F118" s="14">
        <v>51</v>
      </c>
      <c r="G118" s="14"/>
      <c r="H118" s="15"/>
      <c r="I118" s="14">
        <v>8</v>
      </c>
      <c r="J118" s="14">
        <v>5</v>
      </c>
      <c r="K118" s="14">
        <v>4</v>
      </c>
      <c r="L118" s="14">
        <v>0.9</v>
      </c>
      <c r="M118" s="14"/>
    </row>
    <row r="119" customHeight="1" spans="1:13">
      <c r="A119" s="11" t="s">
        <v>285</v>
      </c>
      <c r="B119" s="12" t="str">
        <f>_xlfn.DISPIMG("ID_15B7F7E5950648F7B57A2F81F8813F9E",1)</f>
        <v>=DISPIMG("ID_15B7F7E5950648F7B57A2F81F8813F9E",1)</v>
      </c>
      <c r="C119" s="13" t="s">
        <v>286</v>
      </c>
      <c r="D119" s="13" t="s">
        <v>247</v>
      </c>
      <c r="E119" s="14">
        <v>50</v>
      </c>
      <c r="F119" s="14">
        <v>55</v>
      </c>
      <c r="G119" s="14"/>
      <c r="H119" s="15"/>
      <c r="I119" s="14">
        <v>8</v>
      </c>
      <c r="J119" s="14">
        <v>5</v>
      </c>
      <c r="K119" s="14">
        <v>4</v>
      </c>
      <c r="L119" s="14">
        <v>0.9</v>
      </c>
      <c r="M119" s="14"/>
    </row>
    <row r="120" customHeight="1" spans="1:13">
      <c r="A120" s="11" t="s">
        <v>287</v>
      </c>
      <c r="B120" s="12" t="str">
        <f>_xlfn.DISPIMG("ID_068C2A0650A445D5AE501A9637C34F80",1)</f>
        <v>=DISPIMG("ID_068C2A0650A445D5AE501A9637C34F80",1)</v>
      </c>
      <c r="C120" s="13" t="s">
        <v>288</v>
      </c>
      <c r="D120" s="13" t="s">
        <v>247</v>
      </c>
      <c r="E120" s="14">
        <v>50</v>
      </c>
      <c r="F120" s="14">
        <v>55</v>
      </c>
      <c r="G120" s="14"/>
      <c r="H120" s="15"/>
      <c r="I120" s="14">
        <v>8</v>
      </c>
      <c r="J120" s="14">
        <v>5</v>
      </c>
      <c r="K120" s="14">
        <v>4</v>
      </c>
      <c r="L120" s="14">
        <v>0.9</v>
      </c>
      <c r="M120" s="14"/>
    </row>
    <row r="121" customHeight="1" spans="1:13">
      <c r="A121" s="11" t="s">
        <v>289</v>
      </c>
      <c r="B121" s="12" t="str">
        <f>_xlfn.DISPIMG("ID_6FBBD10BA22542EF8A9D2302F6115252",1)</f>
        <v>=DISPIMG("ID_6FBBD10BA22542EF8A9D2302F6115252",1)</v>
      </c>
      <c r="C121" s="13" t="s">
        <v>290</v>
      </c>
      <c r="D121" s="13" t="s">
        <v>247</v>
      </c>
      <c r="E121" s="14">
        <v>50</v>
      </c>
      <c r="F121" s="14">
        <v>55</v>
      </c>
      <c r="G121" s="14"/>
      <c r="H121" s="15"/>
      <c r="I121" s="14">
        <v>8</v>
      </c>
      <c r="J121" s="14">
        <v>5</v>
      </c>
      <c r="K121" s="14">
        <v>4</v>
      </c>
      <c r="L121" s="14">
        <v>0.9</v>
      </c>
      <c r="M121" s="14"/>
    </row>
    <row r="122" customHeight="1" spans="1:13">
      <c r="A122" s="11" t="s">
        <v>291</v>
      </c>
      <c r="B122" s="12" t="str">
        <f>_xlfn.DISPIMG("ID_06B88F8EFC8347AC8FA57033B0039047",1)</f>
        <v>=DISPIMG("ID_06B88F8EFC8347AC8FA57033B0039047",1)</v>
      </c>
      <c r="C122" s="13" t="s">
        <v>292</v>
      </c>
      <c r="D122" s="13" t="s">
        <v>247</v>
      </c>
      <c r="E122" s="14">
        <v>50</v>
      </c>
      <c r="F122" s="14">
        <v>55</v>
      </c>
      <c r="G122" s="14"/>
      <c r="H122" s="15"/>
      <c r="I122" s="14">
        <v>8</v>
      </c>
      <c r="J122" s="14">
        <v>5</v>
      </c>
      <c r="K122" s="14">
        <v>4</v>
      </c>
      <c r="L122" s="14">
        <v>0.9</v>
      </c>
      <c r="M122" s="14"/>
    </row>
    <row r="123" customHeight="1" spans="1:13">
      <c r="A123" s="11" t="s">
        <v>293</v>
      </c>
      <c r="B123" s="12" t="str">
        <f>_xlfn.DISPIMG("ID_807EA9CFB88E4C1AAE0184681C0A8F9C",1)</f>
        <v>=DISPIMG("ID_807EA9CFB88E4C1AAE0184681C0A8F9C",1)</v>
      </c>
      <c r="C123" s="13" t="s">
        <v>294</v>
      </c>
      <c r="D123" s="13" t="s">
        <v>295</v>
      </c>
      <c r="E123" s="14">
        <v>153</v>
      </c>
      <c r="F123" s="14">
        <v>160</v>
      </c>
      <c r="G123" s="14"/>
      <c r="H123" s="15"/>
      <c r="I123" s="14"/>
      <c r="J123" s="14"/>
      <c r="K123" s="14"/>
      <c r="L123" s="14"/>
      <c r="M123" s="14"/>
    </row>
    <row r="124" customHeight="1" spans="1:13">
      <c r="A124" s="11" t="s">
        <v>296</v>
      </c>
      <c r="B124" s="12" t="str">
        <f>_xlfn.DISPIMG("ID_F3EE6CA00ACF4FA6A30BFB8404A2F520",1)</f>
        <v>=DISPIMG("ID_F3EE6CA00ACF4FA6A30BFB8404A2F520",1)</v>
      </c>
      <c r="C124" s="13" t="s">
        <v>297</v>
      </c>
      <c r="D124" s="13" t="s">
        <v>298</v>
      </c>
      <c r="E124" s="14">
        <v>153</v>
      </c>
      <c r="F124" s="14">
        <v>160</v>
      </c>
      <c r="G124" s="14"/>
      <c r="H124" s="15"/>
      <c r="I124" s="14"/>
      <c r="J124" s="14"/>
      <c r="K124" s="14"/>
      <c r="L124" s="14"/>
      <c r="M124" s="14"/>
    </row>
    <row r="125" customHeight="1" spans="1:13">
      <c r="A125" s="11" t="s">
        <v>299</v>
      </c>
      <c r="B125" s="12" t="str">
        <f>_xlfn.DISPIMG("ID_DC4A78FD1F114E93936D14B895108EAB",1)</f>
        <v>=DISPIMG("ID_DC4A78FD1F114E93936D14B895108EAB",1)</v>
      </c>
      <c r="C125" s="13" t="s">
        <v>300</v>
      </c>
      <c r="D125" s="13" t="s">
        <v>301</v>
      </c>
      <c r="E125" s="14">
        <v>120</v>
      </c>
      <c r="F125" s="14">
        <v>125</v>
      </c>
      <c r="G125" s="14"/>
      <c r="H125" s="15"/>
      <c r="I125" s="14">
        <v>8</v>
      </c>
      <c r="J125" s="14">
        <v>5</v>
      </c>
      <c r="K125" s="14">
        <v>4</v>
      </c>
      <c r="L125" s="14">
        <v>0.9</v>
      </c>
      <c r="M125" s="14"/>
    </row>
    <row r="126" customHeight="1" spans="1:13">
      <c r="A126" s="11" t="s">
        <v>302</v>
      </c>
      <c r="B126" s="12" t="str">
        <f>_xlfn.DISPIMG("ID_DF2B4E32D46B42ED8C9A8D9878F2D8D8",1)</f>
        <v>=DISPIMG("ID_DF2B4E32D46B42ED8C9A8D9878F2D8D8",1)</v>
      </c>
      <c r="C126" s="13" t="s">
        <v>303</v>
      </c>
      <c r="D126" s="13" t="s">
        <v>295</v>
      </c>
      <c r="E126" s="14">
        <v>153</v>
      </c>
      <c r="F126" s="14">
        <v>160</v>
      </c>
      <c r="G126" s="14"/>
      <c r="H126" s="15"/>
      <c r="I126" s="14"/>
      <c r="J126" s="14"/>
      <c r="K126" s="14"/>
      <c r="L126" s="14"/>
      <c r="M126" s="14"/>
    </row>
    <row r="127" customHeight="1" spans="1:13">
      <c r="A127" s="11" t="s">
        <v>304</v>
      </c>
      <c r="B127" s="12" t="str">
        <f>_xlfn.DISPIMG("ID_758F55DD72E147C6A9FB6FC7D530CD8A",1)</f>
        <v>=DISPIMG("ID_758F55DD72E147C6A9FB6FC7D530CD8A",1)</v>
      </c>
      <c r="C127" s="13" t="s">
        <v>305</v>
      </c>
      <c r="D127" s="13" t="s">
        <v>306</v>
      </c>
      <c r="E127" s="14">
        <v>120</v>
      </c>
      <c r="F127" s="14">
        <v>125</v>
      </c>
      <c r="G127" s="14"/>
      <c r="H127" s="15"/>
      <c r="I127" s="14">
        <v>8</v>
      </c>
      <c r="J127" s="14">
        <v>5</v>
      </c>
      <c r="K127" s="14">
        <v>4</v>
      </c>
      <c r="L127" s="14">
        <v>0.9</v>
      </c>
      <c r="M127" s="14"/>
    </row>
    <row r="128" customHeight="1" spans="1:13">
      <c r="A128" s="11" t="s">
        <v>307</v>
      </c>
      <c r="B128" s="12" t="str">
        <f>_xlfn.DISPIMG("ID_FB081F4E2DDA426A914145BE8909C15A",1)</f>
        <v>=DISPIMG("ID_FB081F4E2DDA426A914145BE8909C15A",1)</v>
      </c>
      <c r="C128" s="13" t="s">
        <v>308</v>
      </c>
      <c r="D128" s="13" t="s">
        <v>301</v>
      </c>
      <c r="E128" s="14">
        <v>120</v>
      </c>
      <c r="F128" s="14">
        <v>125</v>
      </c>
      <c r="G128" s="14"/>
      <c r="H128" s="15"/>
      <c r="I128" s="14">
        <v>8</v>
      </c>
      <c r="J128" s="14">
        <v>5</v>
      </c>
      <c r="K128" s="14">
        <v>4</v>
      </c>
      <c r="L128" s="14">
        <v>0.9</v>
      </c>
      <c r="M128" s="14"/>
    </row>
    <row r="129" customHeight="1" spans="1:13">
      <c r="A129" s="11" t="s">
        <v>309</v>
      </c>
      <c r="B129" s="12" t="str">
        <f>_xlfn.DISPIMG("ID_D12BFB0C3BF844CEA1F36747DE0CDFF2",1)</f>
        <v>=DISPIMG("ID_D12BFB0C3BF844CEA1F36747DE0CDFF2",1)</v>
      </c>
      <c r="C129" s="13" t="s">
        <v>310</v>
      </c>
      <c r="D129" s="13" t="s">
        <v>301</v>
      </c>
      <c r="E129" s="14">
        <v>120</v>
      </c>
      <c r="F129" s="14">
        <v>125</v>
      </c>
      <c r="G129" s="14"/>
      <c r="H129" s="15"/>
      <c r="I129" s="14">
        <v>8</v>
      </c>
      <c r="J129" s="14">
        <v>5</v>
      </c>
      <c r="K129" s="14">
        <v>4</v>
      </c>
      <c r="L129" s="14">
        <v>0.9</v>
      </c>
      <c r="M129" s="14"/>
    </row>
    <row r="130" customHeight="1" spans="1:13">
      <c r="A130" s="11" t="s">
        <v>311</v>
      </c>
      <c r="B130" s="12" t="str">
        <f>_xlfn.DISPIMG("ID_B8796CB918EB4DA780CA1EDF94413D84",1)</f>
        <v>=DISPIMG("ID_B8796CB918EB4DA780CA1EDF94413D84",1)</v>
      </c>
      <c r="C130" s="13" t="s">
        <v>312</v>
      </c>
      <c r="D130" s="13" t="s">
        <v>313</v>
      </c>
      <c r="E130" s="14">
        <v>153</v>
      </c>
      <c r="F130" s="14">
        <v>160</v>
      </c>
      <c r="G130" s="14"/>
      <c r="H130" s="15"/>
      <c r="I130" s="14"/>
      <c r="J130" s="14"/>
      <c r="K130" s="14"/>
      <c r="L130" s="14"/>
      <c r="M130" s="14"/>
    </row>
    <row r="131" customHeight="1" spans="1:13">
      <c r="A131" s="11" t="s">
        <v>314</v>
      </c>
      <c r="B131" s="13"/>
      <c r="C131" s="13" t="s">
        <v>315</v>
      </c>
      <c r="D131" s="13" t="s">
        <v>247</v>
      </c>
      <c r="E131" s="14">
        <v>165</v>
      </c>
      <c r="F131" s="14">
        <v>170</v>
      </c>
      <c r="G131" s="14"/>
      <c r="H131" s="15"/>
      <c r="I131" s="14">
        <v>8</v>
      </c>
      <c r="J131" s="14">
        <v>5</v>
      </c>
      <c r="K131" s="14">
        <v>4</v>
      </c>
      <c r="L131" s="14">
        <v>0.9</v>
      </c>
      <c r="M131" s="14"/>
    </row>
    <row r="132" customHeight="1" spans="1:13">
      <c r="A132" s="11" t="s">
        <v>316</v>
      </c>
      <c r="B132" s="12" t="str">
        <f>_xlfn.DISPIMG("ID_C7EA1DC899CE4EECB7708E5B1C2237E7",1)</f>
        <v>=DISPIMG("ID_C7EA1DC899CE4EECB7708E5B1C2237E7",1)</v>
      </c>
      <c r="C132" s="13" t="s">
        <v>317</v>
      </c>
      <c r="D132" s="13" t="s">
        <v>247</v>
      </c>
      <c r="E132" s="14">
        <v>165</v>
      </c>
      <c r="F132" s="14">
        <v>170</v>
      </c>
      <c r="G132" s="14"/>
      <c r="H132" s="15"/>
      <c r="I132" s="14">
        <v>8</v>
      </c>
      <c r="J132" s="14">
        <v>5</v>
      </c>
      <c r="K132" s="14">
        <v>4</v>
      </c>
      <c r="L132" s="14">
        <v>0.9</v>
      </c>
      <c r="M132" s="14"/>
    </row>
    <row r="133" customHeight="1" spans="1:13">
      <c r="A133" s="11" t="s">
        <v>318</v>
      </c>
      <c r="B133" s="12" t="str">
        <f>_xlfn.DISPIMG("ID_C930708AE40D4B65A9A2DD4465169CE3",1)</f>
        <v>=DISPIMG("ID_C930708AE40D4B65A9A2DD4465169CE3",1)</v>
      </c>
      <c r="C133" s="13" t="s">
        <v>319</v>
      </c>
      <c r="D133" s="13" t="s">
        <v>247</v>
      </c>
      <c r="E133" s="14">
        <v>165</v>
      </c>
      <c r="F133" s="14">
        <v>170</v>
      </c>
      <c r="G133" s="14"/>
      <c r="H133" s="15"/>
      <c r="I133" s="14">
        <v>8</v>
      </c>
      <c r="J133" s="14">
        <v>5</v>
      </c>
      <c r="K133" s="14">
        <v>4</v>
      </c>
      <c r="L133" s="14">
        <v>0.9</v>
      </c>
      <c r="M133" s="14"/>
    </row>
    <row r="134" customHeight="1" spans="1:13">
      <c r="A134" s="11" t="s">
        <v>320</v>
      </c>
      <c r="B134" s="12" t="str">
        <f>_xlfn.DISPIMG("ID_61DBDA23874947A2B4B354552BB2056E",1)</f>
        <v>=DISPIMG("ID_61DBDA23874947A2B4B354552BB2056E",1)</v>
      </c>
      <c r="C134" s="13" t="s">
        <v>321</v>
      </c>
      <c r="D134" s="13" t="s">
        <v>322</v>
      </c>
      <c r="E134" s="14"/>
      <c r="F134" s="14"/>
      <c r="G134" s="14"/>
      <c r="H134" s="15"/>
      <c r="I134" s="14"/>
      <c r="J134" s="14"/>
      <c r="K134" s="14"/>
      <c r="L134" s="14"/>
      <c r="M134" s="14"/>
    </row>
    <row r="135" customHeight="1" spans="1:13">
      <c r="A135" s="11" t="s">
        <v>323</v>
      </c>
      <c r="B135" s="12" t="str">
        <f>_xlfn.DISPIMG("ID_DD3488FA25EE4215BDABF53795247FA9",1)</f>
        <v>=DISPIMG("ID_DD3488FA25EE4215BDABF53795247FA9",1)</v>
      </c>
      <c r="C135" s="13" t="s">
        <v>324</v>
      </c>
      <c r="D135" s="13" t="s">
        <v>322</v>
      </c>
      <c r="E135" s="14"/>
      <c r="F135" s="14"/>
      <c r="G135" s="14"/>
      <c r="H135" s="15"/>
      <c r="I135" s="14"/>
      <c r="J135" s="14"/>
      <c r="K135" s="14"/>
      <c r="L135" s="14"/>
      <c r="M135" s="14"/>
    </row>
    <row r="136" customHeight="1" spans="1:13">
      <c r="A136" s="11" t="s">
        <v>325</v>
      </c>
      <c r="B136" s="12" t="str">
        <f>_xlfn.DISPIMG("ID_A3AB231DEC594C12A648C4B1B50E3A9F",1)</f>
        <v>=DISPIMG("ID_A3AB231DEC594C12A648C4B1B50E3A9F",1)</v>
      </c>
      <c r="C136" s="13" t="s">
        <v>326</v>
      </c>
      <c r="D136" s="13" t="s">
        <v>322</v>
      </c>
      <c r="E136" s="14"/>
      <c r="F136" s="14"/>
      <c r="G136" s="14"/>
      <c r="H136" s="15"/>
      <c r="I136" s="14"/>
      <c r="J136" s="14"/>
      <c r="K136" s="14"/>
      <c r="L136" s="14"/>
      <c r="M136" s="14"/>
    </row>
    <row r="137" customHeight="1" spans="1:13">
      <c r="A137" s="11" t="s">
        <v>327</v>
      </c>
      <c r="B137" s="12" t="str">
        <f>_xlfn.DISPIMG("ID_09C43EF1A94041E480CB7F79B5218F3E",1)</f>
        <v>=DISPIMG("ID_09C43EF1A94041E480CB7F79B5218F3E",1)</v>
      </c>
      <c r="C137" s="13" t="s">
        <v>328</v>
      </c>
      <c r="D137" s="13" t="s">
        <v>322</v>
      </c>
      <c r="E137" s="14"/>
      <c r="F137" s="14"/>
      <c r="G137" s="14"/>
      <c r="H137" s="15"/>
      <c r="I137" s="14"/>
      <c r="J137" s="14"/>
      <c r="K137" s="14"/>
      <c r="L137" s="14"/>
      <c r="M137" s="14"/>
    </row>
    <row r="138" customHeight="1" spans="1:13">
      <c r="A138" s="11" t="s">
        <v>329</v>
      </c>
      <c r="B138" s="12" t="str">
        <f>_xlfn.DISPIMG("ID_BB86694DBDC54CDF97FC84D4DA29C596",1)</f>
        <v>=DISPIMG("ID_BB86694DBDC54CDF97FC84D4DA29C596",1)</v>
      </c>
      <c r="C138" s="13" t="s">
        <v>330</v>
      </c>
      <c r="D138" s="13" t="s">
        <v>331</v>
      </c>
      <c r="E138" s="14"/>
      <c r="F138" s="14"/>
      <c r="G138" s="14"/>
      <c r="H138" s="15"/>
      <c r="I138" s="14"/>
      <c r="J138" s="14"/>
      <c r="K138" s="14"/>
      <c r="L138" s="14"/>
      <c r="M138" s="14"/>
    </row>
    <row r="139" customHeight="1" spans="1:13">
      <c r="A139" s="11" t="s">
        <v>332</v>
      </c>
      <c r="B139" s="12" t="str">
        <f>_xlfn.DISPIMG("ID_2E6FE675B9C74785A7B4A2BF4796DE36",1)</f>
        <v>=DISPIMG("ID_2E6FE675B9C74785A7B4A2BF4796DE36",1)</v>
      </c>
      <c r="C139" s="13" t="s">
        <v>333</v>
      </c>
      <c r="D139" s="13" t="s">
        <v>331</v>
      </c>
      <c r="E139" s="14"/>
      <c r="F139" s="14"/>
      <c r="G139" s="14"/>
      <c r="H139" s="15"/>
      <c r="I139" s="14"/>
      <c r="J139" s="14"/>
      <c r="K139" s="14"/>
      <c r="L139" s="14"/>
      <c r="M139" s="14"/>
    </row>
    <row r="140" customHeight="1" spans="1:13">
      <c r="A140" s="11" t="s">
        <v>334</v>
      </c>
      <c r="B140" s="13"/>
      <c r="C140" s="13" t="s">
        <v>335</v>
      </c>
      <c r="D140" s="13" t="s">
        <v>336</v>
      </c>
      <c r="E140" s="14">
        <v>46</v>
      </c>
      <c r="F140" s="14">
        <v>51</v>
      </c>
      <c r="G140" s="14"/>
      <c r="H140" s="15"/>
      <c r="I140" s="14"/>
      <c r="J140" s="14"/>
      <c r="K140" s="14"/>
      <c r="L140" s="14"/>
      <c r="M140" s="14"/>
    </row>
    <row r="141" customHeight="1" spans="1:13">
      <c r="A141" s="11" t="s">
        <v>337</v>
      </c>
      <c r="B141" s="13"/>
      <c r="C141" s="13" t="s">
        <v>338</v>
      </c>
      <c r="D141" s="13" t="s">
        <v>336</v>
      </c>
      <c r="E141" s="14">
        <v>46</v>
      </c>
      <c r="F141" s="14">
        <v>51</v>
      </c>
      <c r="G141" s="14"/>
      <c r="H141" s="15"/>
      <c r="I141" s="14"/>
      <c r="J141" s="14"/>
      <c r="K141" s="14"/>
      <c r="L141" s="14"/>
      <c r="M141" s="14"/>
    </row>
    <row r="142" customHeight="1" spans="1:13">
      <c r="A142" s="11" t="s">
        <v>339</v>
      </c>
      <c r="B142" s="13"/>
      <c r="C142" s="13" t="s">
        <v>340</v>
      </c>
      <c r="D142" s="13" t="s">
        <v>341</v>
      </c>
      <c r="E142" s="14">
        <v>34</v>
      </c>
      <c r="F142" s="14">
        <v>39</v>
      </c>
      <c r="G142" s="14"/>
      <c r="H142" s="15"/>
      <c r="I142" s="14">
        <v>8</v>
      </c>
      <c r="J142" s="14">
        <v>5</v>
      </c>
      <c r="K142" s="14">
        <v>4</v>
      </c>
      <c r="L142" s="14">
        <v>0.9</v>
      </c>
      <c r="M142" s="14"/>
    </row>
    <row r="143" customHeight="1" spans="1:13">
      <c r="A143" s="11" t="s">
        <v>342</v>
      </c>
      <c r="B143" s="12" t="str">
        <f>_xlfn.DISPIMG("ID_BE8C08F64C074FF09699D729B0072605",1)</f>
        <v>=DISPIMG("ID_BE8C08F64C074FF09699D729B0072605",1)</v>
      </c>
      <c r="C143" s="13" t="s">
        <v>343</v>
      </c>
      <c r="D143" s="13" t="s">
        <v>344</v>
      </c>
      <c r="E143" s="14">
        <v>34</v>
      </c>
      <c r="F143" s="14">
        <v>39</v>
      </c>
      <c r="G143" s="14"/>
      <c r="H143" s="15"/>
      <c r="I143" s="14">
        <v>8</v>
      </c>
      <c r="J143" s="14">
        <v>5</v>
      </c>
      <c r="K143" s="14">
        <v>4</v>
      </c>
      <c r="L143" s="14">
        <v>0.9</v>
      </c>
      <c r="M143" s="14"/>
    </row>
    <row r="144" customHeight="1" spans="1:13">
      <c r="A144" s="11" t="s">
        <v>345</v>
      </c>
      <c r="B144" s="12" t="str">
        <f>_xlfn.DISPIMG("ID_B0C966FB809D44E98ED51B9E1F3F7436",1)</f>
        <v>=DISPIMG("ID_B0C966FB809D44E98ED51B9E1F3F7436",1)</v>
      </c>
      <c r="C144" s="13" t="s">
        <v>346</v>
      </c>
      <c r="D144" s="13" t="s">
        <v>344</v>
      </c>
      <c r="E144" s="14">
        <v>34</v>
      </c>
      <c r="F144" s="14">
        <v>39</v>
      </c>
      <c r="G144" s="14"/>
      <c r="H144" s="15"/>
      <c r="I144" s="14">
        <v>8</v>
      </c>
      <c r="J144" s="14">
        <v>5</v>
      </c>
      <c r="K144" s="14">
        <v>4</v>
      </c>
      <c r="L144" s="14">
        <v>0.9</v>
      </c>
      <c r="M144" s="14"/>
    </row>
    <row r="145" customHeight="1" spans="1:13">
      <c r="A145" s="11" t="s">
        <v>347</v>
      </c>
      <c r="B145" s="12" t="str">
        <f>_xlfn.DISPIMG("ID_7B3B2AF76AEB48459AE0F4D2AAF303CD",1)</f>
        <v>=DISPIMG("ID_7B3B2AF76AEB48459AE0F4D2AAF303CD",1)</v>
      </c>
      <c r="C145" s="13" t="s">
        <v>348</v>
      </c>
      <c r="D145" s="13" t="s">
        <v>341</v>
      </c>
      <c r="E145" s="14">
        <v>34</v>
      </c>
      <c r="F145" s="14">
        <v>39</v>
      </c>
      <c r="G145" s="14"/>
      <c r="H145" s="15"/>
      <c r="I145" s="14">
        <v>8</v>
      </c>
      <c r="J145" s="14">
        <v>5</v>
      </c>
      <c r="K145" s="14">
        <v>4</v>
      </c>
      <c r="L145" s="14">
        <v>0.9</v>
      </c>
      <c r="M145" s="14"/>
    </row>
    <row r="146" customHeight="1" spans="1:13">
      <c r="A146" s="11" t="s">
        <v>349</v>
      </c>
      <c r="B146" s="13"/>
      <c r="C146" s="13" t="s">
        <v>350</v>
      </c>
      <c r="D146" s="13" t="s">
        <v>351</v>
      </c>
      <c r="E146" s="14">
        <v>54.5</v>
      </c>
      <c r="F146" s="14">
        <v>60</v>
      </c>
      <c r="G146" s="14"/>
      <c r="H146" s="15"/>
      <c r="I146" s="14">
        <v>8</v>
      </c>
      <c r="J146" s="14">
        <v>5</v>
      </c>
      <c r="K146" s="14">
        <v>4</v>
      </c>
      <c r="L146" s="14">
        <v>0.9</v>
      </c>
      <c r="M146" s="14"/>
    </row>
    <row r="147" customHeight="1" spans="1:13">
      <c r="A147" s="11" t="s">
        <v>352</v>
      </c>
      <c r="B147" s="13"/>
      <c r="C147" s="13" t="s">
        <v>353</v>
      </c>
      <c r="D147" s="13" t="s">
        <v>354</v>
      </c>
      <c r="E147" s="14">
        <v>54.5</v>
      </c>
      <c r="F147" s="14">
        <v>60</v>
      </c>
      <c r="G147" s="14"/>
      <c r="H147" s="15"/>
      <c r="I147" s="14">
        <v>8</v>
      </c>
      <c r="J147" s="14">
        <v>5</v>
      </c>
      <c r="K147" s="14">
        <v>4</v>
      </c>
      <c r="L147" s="14">
        <v>0.9</v>
      </c>
      <c r="M147" s="14"/>
    </row>
    <row r="148" customHeight="1" spans="1:13">
      <c r="A148" s="11" t="s">
        <v>355</v>
      </c>
      <c r="B148" s="13"/>
      <c r="C148" s="13" t="s">
        <v>356</v>
      </c>
      <c r="D148" s="13" t="s">
        <v>351</v>
      </c>
      <c r="E148" s="14">
        <v>54.5</v>
      </c>
      <c r="F148" s="14">
        <v>60</v>
      </c>
      <c r="G148" s="14"/>
      <c r="H148" s="15"/>
      <c r="I148" s="14">
        <v>8</v>
      </c>
      <c r="J148" s="14">
        <v>5</v>
      </c>
      <c r="K148" s="14">
        <v>4</v>
      </c>
      <c r="L148" s="14">
        <v>0.9</v>
      </c>
      <c r="M148" s="14"/>
    </row>
    <row r="149" customHeight="1" spans="1:13">
      <c r="A149" s="11" t="s">
        <v>357</v>
      </c>
      <c r="B149" s="13"/>
      <c r="C149" s="13" t="s">
        <v>358</v>
      </c>
      <c r="D149" s="13" t="s">
        <v>344</v>
      </c>
      <c r="E149" s="14">
        <v>34</v>
      </c>
      <c r="F149" s="14">
        <v>39</v>
      </c>
      <c r="G149" s="14"/>
      <c r="H149" s="15"/>
      <c r="I149" s="14">
        <v>8</v>
      </c>
      <c r="J149" s="14">
        <v>5</v>
      </c>
      <c r="K149" s="14">
        <v>4</v>
      </c>
      <c r="L149" s="14">
        <v>0.9</v>
      </c>
      <c r="M149" s="14"/>
    </row>
    <row r="150" customHeight="1" spans="1:13">
      <c r="A150" s="11" t="s">
        <v>359</v>
      </c>
      <c r="B150" s="13"/>
      <c r="C150" s="13" t="s">
        <v>360</v>
      </c>
      <c r="D150" s="13" t="s">
        <v>182</v>
      </c>
      <c r="E150" s="14"/>
      <c r="F150" s="14"/>
      <c r="G150" s="14"/>
      <c r="H150" s="15"/>
      <c r="I150" s="14"/>
      <c r="J150" s="14"/>
      <c r="K150" s="14"/>
      <c r="L150" s="14"/>
      <c r="M150" s="14"/>
    </row>
    <row r="151" customHeight="1" spans="1:13">
      <c r="A151" s="11" t="s">
        <v>361</v>
      </c>
      <c r="B151" s="12" t="str">
        <f>_xlfn.DISPIMG("ID_A9BEC2FDA7794EA0BEEB5459B047571F",1)</f>
        <v>=DISPIMG("ID_A9BEC2FDA7794EA0BEEB5459B047571F",1)</v>
      </c>
      <c r="C151" s="13" t="s">
        <v>362</v>
      </c>
      <c r="D151" s="13" t="s">
        <v>363</v>
      </c>
      <c r="E151" s="14">
        <v>95</v>
      </c>
      <c r="F151" s="14">
        <v>100</v>
      </c>
      <c r="G151" s="14"/>
      <c r="H151" s="15"/>
      <c r="I151" s="14"/>
      <c r="J151" s="14"/>
      <c r="K151" s="14"/>
      <c r="L151" s="14"/>
      <c r="M151" s="14"/>
    </row>
    <row r="152" customHeight="1" spans="1:13">
      <c r="A152" s="11" t="s">
        <v>364</v>
      </c>
      <c r="B152" s="12" t="str">
        <f>_xlfn.DISPIMG("ID_8DDAFC99CE424350B26EAB27D154AFEE",1)</f>
        <v>=DISPIMG("ID_8DDAFC99CE424350B26EAB27D154AFEE",1)</v>
      </c>
      <c r="C152" s="13" t="s">
        <v>365</v>
      </c>
      <c r="D152" s="13" t="s">
        <v>363</v>
      </c>
      <c r="E152" s="14">
        <v>95</v>
      </c>
      <c r="F152" s="14">
        <v>100</v>
      </c>
      <c r="G152" s="14"/>
      <c r="H152" s="15"/>
      <c r="I152" s="14"/>
      <c r="J152" s="14"/>
      <c r="K152" s="14"/>
      <c r="L152" s="14"/>
      <c r="M152" s="14"/>
    </row>
    <row r="153" customHeight="1" spans="1:13">
      <c r="A153" s="11" t="s">
        <v>366</v>
      </c>
      <c r="B153" s="12" t="str">
        <f>_xlfn.DISPIMG("ID_D418970D462A415ABF47EC3356F953F8",1)</f>
        <v>=DISPIMG("ID_D418970D462A415ABF47EC3356F953F8",1)</v>
      </c>
      <c r="C153" s="13" t="s">
        <v>367</v>
      </c>
      <c r="D153" s="13" t="s">
        <v>363</v>
      </c>
      <c r="E153" s="14">
        <v>95</v>
      </c>
      <c r="F153" s="14">
        <v>100</v>
      </c>
      <c r="G153" s="14"/>
      <c r="H153" s="15"/>
      <c r="I153" s="14"/>
      <c r="J153" s="14"/>
      <c r="K153" s="14"/>
      <c r="L153" s="14"/>
      <c r="M153" s="14"/>
    </row>
    <row r="154" customHeight="1" spans="1:13">
      <c r="A154" s="11" t="s">
        <v>368</v>
      </c>
      <c r="B154" s="12" t="str">
        <f>_xlfn.DISPIMG("ID_9F06C0050C1E48CA971FB7E0C8698FD2",1)</f>
        <v>=DISPIMG("ID_9F06C0050C1E48CA971FB7E0C8698FD2",1)</v>
      </c>
      <c r="C154" s="13" t="s">
        <v>369</v>
      </c>
      <c r="D154" s="13" t="s">
        <v>370</v>
      </c>
      <c r="E154" s="14"/>
      <c r="F154" s="14"/>
      <c r="G154" s="14"/>
      <c r="H154" s="15"/>
      <c r="I154" s="14"/>
      <c r="J154" s="14"/>
      <c r="K154" s="14"/>
      <c r="L154" s="14"/>
      <c r="M154" s="14"/>
    </row>
    <row r="155" customHeight="1" spans="1:13">
      <c r="A155" s="11" t="s">
        <v>371</v>
      </c>
      <c r="B155" s="13"/>
      <c r="C155" s="13" t="s">
        <v>372</v>
      </c>
      <c r="D155" s="13" t="s">
        <v>373</v>
      </c>
      <c r="E155" s="14"/>
      <c r="F155" s="14"/>
      <c r="G155" s="14"/>
      <c r="H155" s="15"/>
      <c r="I155" s="14"/>
      <c r="J155" s="14"/>
      <c r="K155" s="14"/>
      <c r="L155" s="14"/>
      <c r="M155" s="14"/>
    </row>
    <row r="156" customHeight="1" spans="1:13">
      <c r="A156" s="11" t="s">
        <v>374</v>
      </c>
      <c r="B156" s="13"/>
      <c r="C156" s="13" t="s">
        <v>375</v>
      </c>
      <c r="D156" s="13" t="s">
        <v>376</v>
      </c>
      <c r="E156" s="14">
        <v>134</v>
      </c>
      <c r="F156" s="14"/>
      <c r="G156" s="14"/>
      <c r="H156" s="15"/>
      <c r="I156" s="14"/>
      <c r="J156" s="14"/>
      <c r="K156" s="14"/>
      <c r="L156" s="14"/>
      <c r="M156" s="14"/>
    </row>
    <row r="157" customHeight="1" spans="1:13">
      <c r="A157" s="11" t="s">
        <v>377</v>
      </c>
      <c r="B157" s="13"/>
      <c r="C157" s="13" t="s">
        <v>378</v>
      </c>
      <c r="D157" s="13" t="s">
        <v>379</v>
      </c>
      <c r="E157" s="14"/>
      <c r="F157" s="14"/>
      <c r="G157" s="14"/>
      <c r="H157" s="15"/>
      <c r="I157" s="14"/>
      <c r="J157" s="14"/>
      <c r="K157" s="14"/>
      <c r="L157" s="14"/>
      <c r="M157" s="14"/>
    </row>
    <row r="158" customHeight="1" spans="1:13">
      <c r="A158" s="11" t="s">
        <v>380</v>
      </c>
      <c r="B158" s="12" t="str">
        <f>_xlfn.DISPIMG("ID_011D228685244652929E59C5E5380E6C",1)</f>
        <v>=DISPIMG("ID_011D228685244652929E59C5E5380E6C",1)</v>
      </c>
      <c r="C158" s="13" t="s">
        <v>381</v>
      </c>
      <c r="D158" s="13" t="s">
        <v>382</v>
      </c>
      <c r="E158" s="14">
        <v>143</v>
      </c>
      <c r="F158" s="14"/>
      <c r="G158" s="14"/>
      <c r="H158" s="15"/>
      <c r="I158" s="14"/>
      <c r="J158" s="14"/>
      <c r="K158" s="14"/>
      <c r="L158" s="14"/>
      <c r="M158" s="14"/>
    </row>
    <row r="159" customHeight="1" spans="1:13">
      <c r="A159" s="11" t="s">
        <v>383</v>
      </c>
      <c r="B159" s="13"/>
      <c r="C159" s="13" t="s">
        <v>384</v>
      </c>
      <c r="D159" s="13" t="s">
        <v>385</v>
      </c>
      <c r="E159" s="14"/>
      <c r="F159" s="14"/>
      <c r="G159" s="14"/>
      <c r="H159" s="15"/>
      <c r="I159" s="14"/>
      <c r="J159" s="14"/>
      <c r="K159" s="14"/>
      <c r="L159" s="14"/>
      <c r="M159" s="14"/>
    </row>
    <row r="160" customHeight="1" spans="1:13">
      <c r="A160" s="11" t="s">
        <v>386</v>
      </c>
      <c r="B160" s="13"/>
      <c r="C160" s="13" t="s">
        <v>387</v>
      </c>
      <c r="D160" s="13" t="s">
        <v>388</v>
      </c>
      <c r="E160" s="14"/>
      <c r="F160" s="14"/>
      <c r="G160" s="14"/>
      <c r="H160" s="15"/>
      <c r="I160" s="14"/>
      <c r="J160" s="14"/>
      <c r="K160" s="14"/>
      <c r="L160" s="14"/>
      <c r="M160" s="1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WWO_wpscloud_20260708170905-59d7d5dabd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审核</cp:lastModifiedBy>
  <dcterms:created xsi:type="dcterms:W3CDTF">2026-07-14T16:36:00Z</dcterms:created>
  <dcterms:modified xsi:type="dcterms:W3CDTF">2026-07-30T14:01:42Z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A0CAE718567A4B168A6FE6B7BBF9374A_13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