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ONG ANH\BHXH\"/>
    </mc:Choice>
  </mc:AlternateContent>
  <bookViews>
    <workbookView xWindow="0" yWindow="0" windowWidth="20490" windowHeight="7005" firstSheet="14" activeTab="20"/>
  </bookViews>
  <sheets>
    <sheet name="THANG 01,2019" sheetId="1" r:id="rId1"/>
    <sheet name="Dò đối chiếu" sheetId="15" r:id="rId2"/>
    <sheet name="Tăng T2.2019" sheetId="2" r:id="rId3"/>
    <sheet name="THANG 02,2019" sheetId="3" r:id="rId4"/>
    <sheet name="THANG 03,2019" sheetId="4" r:id="rId5"/>
    <sheet name="Tăng T4.2019" sheetId="5" r:id="rId6"/>
    <sheet name="THANG 04,2019" sheetId="6" r:id="rId7"/>
    <sheet name="Tăng T5.2019" sheetId="7" r:id="rId8"/>
    <sheet name="THANG 05,2019" sheetId="8" r:id="rId9"/>
    <sheet name="T5" sheetId="11" r:id="rId10"/>
    <sheet name="Tăng T6.2019" sheetId="9" r:id="rId11"/>
    <sheet name="THANG 06,2019" sheetId="10" r:id="rId12"/>
    <sheet name="Tăng T7" sheetId="13" r:id="rId13"/>
    <sheet name="THANG 07,2019" sheetId="14" r:id="rId14"/>
    <sheet name="Tăng T8" sheetId="16" r:id="rId15"/>
    <sheet name="THANG 08,2019" sheetId="17" r:id="rId16"/>
    <sheet name="Tăng T9" sheetId="19" r:id="rId17"/>
    <sheet name="THANG 09,2019" sheetId="18" r:id="rId18"/>
    <sheet name="Tang giam 10" sheetId="20" r:id="rId19"/>
    <sheet name="THANG 10" sheetId="21" r:id="rId20"/>
    <sheet name="Sheet1" sheetId="22" r:id="rId21"/>
  </sheets>
  <externalReferences>
    <externalReference r:id="rId22"/>
  </externalReferences>
  <definedNames>
    <definedName name="_xlnm.Print_Area" localSheetId="0">'THANG 01,2019'!$A$1:$R$177</definedName>
    <definedName name="_xlnm.Print_Area" localSheetId="3">'THANG 02,2019'!$A$1:$R$185</definedName>
    <definedName name="_xlnm.Print_Area" localSheetId="4">'THANG 03,2019'!$A$1:$R$187</definedName>
    <definedName name="_xlnm.Print_Area" localSheetId="6">'THANG 04,2019'!$A$1:$R$191</definedName>
    <definedName name="_xlnm.Print_Area" localSheetId="8">'THANG 05,2019'!$A$1:$R$189</definedName>
    <definedName name="_xlnm.Print_Area" localSheetId="11">'THANG 06,2019'!$A$1:$R$196</definedName>
    <definedName name="_xlnm.Print_Area" localSheetId="13">'THANG 07,2019'!$A$1:$R$201</definedName>
    <definedName name="_xlnm.Print_Area" localSheetId="15">'THANG 08,2019'!$A$1:$R$202</definedName>
    <definedName name="_xlnm.Print_Area" localSheetId="17">'THANG 09,2019'!$A$1:$R$204</definedName>
    <definedName name="_xlnm.Print_Titles" localSheetId="0">'THANG 01,2019'!$6:$8</definedName>
    <definedName name="_xlnm.Print_Titles" localSheetId="3">'THANG 02,2019'!$6:$8</definedName>
    <definedName name="_xlnm.Print_Titles" localSheetId="4">'THANG 03,2019'!$6:$8</definedName>
    <definedName name="_xlnm.Print_Titles" localSheetId="6">'THANG 04,2019'!$6:$8</definedName>
    <definedName name="_xlnm.Print_Titles" localSheetId="8">'THANG 05,2019'!$6:$8</definedName>
    <definedName name="_xlnm.Print_Titles" localSheetId="11">'THANG 06,2019'!$6:$8</definedName>
    <definedName name="_xlnm.Print_Titles" localSheetId="13">'THANG 07,2019'!$6:$8</definedName>
    <definedName name="_xlnm.Print_Titles" localSheetId="15">'THANG 08,2019'!$6:$8</definedName>
    <definedName name="_xlnm.Print_Titles" localSheetId="17">'THANG 09,2019'!$6:$8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4" i="21" l="1"/>
  <c r="G191" i="21"/>
  <c r="H191" i="21"/>
  <c r="I191" i="21"/>
  <c r="J191" i="21"/>
  <c r="L191" i="21"/>
  <c r="M191" i="21"/>
  <c r="N191" i="21"/>
  <c r="Q191" i="21"/>
  <c r="G192" i="21"/>
  <c r="H192" i="21"/>
  <c r="I192" i="21"/>
  <c r="J192" i="21"/>
  <c r="L192" i="21"/>
  <c r="M192" i="21"/>
  <c r="N192" i="21"/>
  <c r="O192" i="21"/>
  <c r="Q192" i="21"/>
  <c r="G193" i="21"/>
  <c r="H193" i="21"/>
  <c r="I193" i="21"/>
  <c r="J193" i="21"/>
  <c r="L193" i="21"/>
  <c r="M193" i="21"/>
  <c r="N193" i="21"/>
  <c r="Q193" i="21"/>
  <c r="G190" i="21"/>
  <c r="H190" i="21"/>
  <c r="I190" i="21"/>
  <c r="J190" i="21"/>
  <c r="L190" i="21"/>
  <c r="M190" i="21"/>
  <c r="N190" i="21"/>
  <c r="Q190" i="21"/>
  <c r="O190" i="21"/>
  <c r="K190" i="21"/>
  <c r="P190" i="21"/>
  <c r="K191" i="21"/>
  <c r="P191" i="21"/>
  <c r="O191" i="21"/>
  <c r="K192" i="21"/>
  <c r="P192" i="21"/>
  <c r="O193" i="21"/>
  <c r="K193" i="21"/>
  <c r="P193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Q189" i="21"/>
  <c r="N189" i="21"/>
  <c r="M189" i="21"/>
  <c r="L189" i="21"/>
  <c r="J189" i="21"/>
  <c r="I189" i="21"/>
  <c r="H189" i="21"/>
  <c r="G189" i="21"/>
  <c r="Q188" i="21"/>
  <c r="N188" i="21"/>
  <c r="M188" i="21"/>
  <c r="L188" i="21"/>
  <c r="J188" i="21"/>
  <c r="I188" i="21"/>
  <c r="H188" i="21"/>
  <c r="G188" i="21"/>
  <c r="Q187" i="21"/>
  <c r="N187" i="21"/>
  <c r="M187" i="21"/>
  <c r="L187" i="21"/>
  <c r="J187" i="21"/>
  <c r="I187" i="21"/>
  <c r="H187" i="21"/>
  <c r="G187" i="21"/>
  <c r="Q186" i="21"/>
  <c r="N186" i="21"/>
  <c r="M186" i="21"/>
  <c r="L186" i="21"/>
  <c r="J186" i="21"/>
  <c r="I186" i="21"/>
  <c r="H186" i="21"/>
  <c r="G186" i="21"/>
  <c r="Q185" i="21"/>
  <c r="N185" i="21"/>
  <c r="M185" i="21"/>
  <c r="L185" i="21"/>
  <c r="J185" i="21"/>
  <c r="I185" i="21"/>
  <c r="H185" i="21"/>
  <c r="G185" i="21"/>
  <c r="Q184" i="21"/>
  <c r="N184" i="21"/>
  <c r="M184" i="21"/>
  <c r="L184" i="21"/>
  <c r="J184" i="21"/>
  <c r="I184" i="21"/>
  <c r="H184" i="21"/>
  <c r="G184" i="21"/>
  <c r="Q183" i="21"/>
  <c r="N183" i="21"/>
  <c r="M183" i="21"/>
  <c r="L183" i="21"/>
  <c r="J183" i="21"/>
  <c r="I183" i="21"/>
  <c r="H183" i="21"/>
  <c r="G183" i="21"/>
  <c r="Q182" i="21"/>
  <c r="N182" i="21"/>
  <c r="M182" i="21"/>
  <c r="L182" i="21"/>
  <c r="J182" i="21"/>
  <c r="I182" i="21"/>
  <c r="H182" i="21"/>
  <c r="G182" i="21"/>
  <c r="Q181" i="21"/>
  <c r="N181" i="21"/>
  <c r="M181" i="21"/>
  <c r="L181" i="21"/>
  <c r="J181" i="21"/>
  <c r="I181" i="21"/>
  <c r="H181" i="21"/>
  <c r="G181" i="21"/>
  <c r="Q180" i="21"/>
  <c r="N180" i="21"/>
  <c r="M180" i="21"/>
  <c r="L180" i="21"/>
  <c r="J180" i="21"/>
  <c r="I180" i="21"/>
  <c r="H180" i="21"/>
  <c r="G180" i="21"/>
  <c r="Q179" i="21"/>
  <c r="N179" i="21"/>
  <c r="M179" i="21"/>
  <c r="L179" i="21"/>
  <c r="J179" i="21"/>
  <c r="I179" i="21"/>
  <c r="H179" i="21"/>
  <c r="G179" i="21"/>
  <c r="Q178" i="21"/>
  <c r="N178" i="21"/>
  <c r="M178" i="21"/>
  <c r="L178" i="21"/>
  <c r="J178" i="21"/>
  <c r="I178" i="21"/>
  <c r="H178" i="21"/>
  <c r="G178" i="21"/>
  <c r="Q177" i="21"/>
  <c r="N177" i="21"/>
  <c r="M177" i="21"/>
  <c r="L177" i="21"/>
  <c r="J177" i="21"/>
  <c r="I177" i="21"/>
  <c r="H177" i="21"/>
  <c r="G177" i="21"/>
  <c r="Q176" i="21"/>
  <c r="N176" i="21"/>
  <c r="M176" i="21"/>
  <c r="L176" i="21"/>
  <c r="J176" i="21"/>
  <c r="I176" i="21"/>
  <c r="H176" i="21"/>
  <c r="G176" i="21"/>
  <c r="Q175" i="21"/>
  <c r="N175" i="21"/>
  <c r="M175" i="21"/>
  <c r="L175" i="21"/>
  <c r="J175" i="21"/>
  <c r="I175" i="21"/>
  <c r="H175" i="21"/>
  <c r="G175" i="21"/>
  <c r="Q174" i="21"/>
  <c r="N174" i="21"/>
  <c r="M174" i="21"/>
  <c r="L174" i="21"/>
  <c r="J174" i="21"/>
  <c r="I174" i="21"/>
  <c r="H174" i="21"/>
  <c r="G174" i="21"/>
  <c r="Q173" i="21"/>
  <c r="N173" i="21"/>
  <c r="M173" i="21"/>
  <c r="L173" i="21"/>
  <c r="J173" i="21"/>
  <c r="I173" i="21"/>
  <c r="H173" i="21"/>
  <c r="G173" i="21"/>
  <c r="Q172" i="21"/>
  <c r="N172" i="21"/>
  <c r="M172" i="21"/>
  <c r="L172" i="21"/>
  <c r="J172" i="21"/>
  <c r="I172" i="21"/>
  <c r="H172" i="21"/>
  <c r="G172" i="21"/>
  <c r="Q171" i="21"/>
  <c r="N171" i="21"/>
  <c r="M171" i="21"/>
  <c r="L171" i="21"/>
  <c r="J171" i="21"/>
  <c r="I171" i="21"/>
  <c r="H171" i="21"/>
  <c r="G171" i="21"/>
  <c r="Q170" i="21"/>
  <c r="N170" i="21"/>
  <c r="M170" i="21"/>
  <c r="L170" i="21"/>
  <c r="J170" i="21"/>
  <c r="I170" i="21"/>
  <c r="H170" i="21"/>
  <c r="G170" i="21"/>
  <c r="Q169" i="21"/>
  <c r="N169" i="21"/>
  <c r="M169" i="21"/>
  <c r="L169" i="21"/>
  <c r="J169" i="21"/>
  <c r="I169" i="21"/>
  <c r="H169" i="21"/>
  <c r="G169" i="21"/>
  <c r="Q168" i="21"/>
  <c r="N168" i="21"/>
  <c r="M168" i="21"/>
  <c r="L168" i="21"/>
  <c r="J168" i="21"/>
  <c r="I168" i="21"/>
  <c r="H168" i="21"/>
  <c r="G168" i="21"/>
  <c r="Q167" i="21"/>
  <c r="N167" i="21"/>
  <c r="M167" i="21"/>
  <c r="L167" i="21"/>
  <c r="J167" i="21"/>
  <c r="I167" i="21"/>
  <c r="H167" i="21"/>
  <c r="G167" i="21"/>
  <c r="Q166" i="21"/>
  <c r="N166" i="21"/>
  <c r="M166" i="21"/>
  <c r="L166" i="21"/>
  <c r="J166" i="21"/>
  <c r="I166" i="21"/>
  <c r="H166" i="21"/>
  <c r="G166" i="21"/>
  <c r="Q165" i="21"/>
  <c r="N165" i="21"/>
  <c r="M165" i="21"/>
  <c r="L165" i="21"/>
  <c r="J165" i="21"/>
  <c r="I165" i="21"/>
  <c r="H165" i="21"/>
  <c r="G165" i="21"/>
  <c r="Q164" i="21"/>
  <c r="N164" i="21"/>
  <c r="M164" i="21"/>
  <c r="L164" i="21"/>
  <c r="J164" i="21"/>
  <c r="I164" i="21"/>
  <c r="H164" i="21"/>
  <c r="G164" i="21"/>
  <c r="Q163" i="21"/>
  <c r="N163" i="21"/>
  <c r="M163" i="21"/>
  <c r="L163" i="21"/>
  <c r="J163" i="21"/>
  <c r="I163" i="21"/>
  <c r="H163" i="21"/>
  <c r="G163" i="21"/>
  <c r="Q162" i="21"/>
  <c r="N162" i="21"/>
  <c r="M162" i="21"/>
  <c r="L162" i="21"/>
  <c r="J162" i="21"/>
  <c r="I162" i="21"/>
  <c r="H162" i="21"/>
  <c r="G162" i="21"/>
  <c r="Q161" i="21"/>
  <c r="N161" i="21"/>
  <c r="M161" i="21"/>
  <c r="L161" i="21"/>
  <c r="J161" i="21"/>
  <c r="I161" i="21"/>
  <c r="H161" i="21"/>
  <c r="G161" i="21"/>
  <c r="Q160" i="21"/>
  <c r="N160" i="21"/>
  <c r="M160" i="21"/>
  <c r="L160" i="21"/>
  <c r="J160" i="21"/>
  <c r="I160" i="21"/>
  <c r="H160" i="21"/>
  <c r="G160" i="21"/>
  <c r="Q159" i="21"/>
  <c r="N159" i="21"/>
  <c r="M159" i="21"/>
  <c r="L159" i="21"/>
  <c r="J159" i="21"/>
  <c r="I159" i="21"/>
  <c r="H159" i="21"/>
  <c r="G159" i="21"/>
  <c r="Q158" i="21"/>
  <c r="N158" i="21"/>
  <c r="M158" i="21"/>
  <c r="L158" i="21"/>
  <c r="J158" i="21"/>
  <c r="I158" i="21"/>
  <c r="H158" i="21"/>
  <c r="G158" i="21"/>
  <c r="Q157" i="21"/>
  <c r="N157" i="21"/>
  <c r="M157" i="21"/>
  <c r="L157" i="21"/>
  <c r="J157" i="21"/>
  <c r="I157" i="21"/>
  <c r="H157" i="21"/>
  <c r="G157" i="21"/>
  <c r="Q156" i="21"/>
  <c r="N156" i="21"/>
  <c r="M156" i="21"/>
  <c r="L156" i="21"/>
  <c r="J156" i="21"/>
  <c r="I156" i="21"/>
  <c r="H156" i="21"/>
  <c r="G156" i="21"/>
  <c r="Q155" i="21"/>
  <c r="N155" i="21"/>
  <c r="M155" i="21"/>
  <c r="L155" i="21"/>
  <c r="J155" i="21"/>
  <c r="I155" i="21"/>
  <c r="H155" i="21"/>
  <c r="G155" i="21"/>
  <c r="Q154" i="21"/>
  <c r="N154" i="21"/>
  <c r="M154" i="21"/>
  <c r="L154" i="21"/>
  <c r="J154" i="21"/>
  <c r="I154" i="21"/>
  <c r="H154" i="21"/>
  <c r="G154" i="21"/>
  <c r="Q153" i="21"/>
  <c r="N153" i="21"/>
  <c r="M153" i="21"/>
  <c r="L153" i="21"/>
  <c r="J153" i="21"/>
  <c r="I153" i="21"/>
  <c r="H153" i="21"/>
  <c r="G153" i="21"/>
  <c r="Q152" i="21"/>
  <c r="N152" i="21"/>
  <c r="M152" i="21"/>
  <c r="L152" i="21"/>
  <c r="J152" i="21"/>
  <c r="I152" i="21"/>
  <c r="H152" i="21"/>
  <c r="G152" i="21"/>
  <c r="Q151" i="21"/>
  <c r="N151" i="21"/>
  <c r="M151" i="21"/>
  <c r="L151" i="21"/>
  <c r="J151" i="21"/>
  <c r="I151" i="21"/>
  <c r="H151" i="21"/>
  <c r="G151" i="21"/>
  <c r="Q150" i="21"/>
  <c r="N150" i="21"/>
  <c r="M150" i="21"/>
  <c r="L150" i="21"/>
  <c r="J150" i="21"/>
  <c r="I150" i="21"/>
  <c r="H150" i="21"/>
  <c r="G150" i="21"/>
  <c r="Q149" i="21"/>
  <c r="N149" i="21"/>
  <c r="M149" i="21"/>
  <c r="L149" i="21"/>
  <c r="J149" i="21"/>
  <c r="I149" i="21"/>
  <c r="H149" i="21"/>
  <c r="G149" i="21"/>
  <c r="Q148" i="21"/>
  <c r="N148" i="21"/>
  <c r="M148" i="21"/>
  <c r="L148" i="21"/>
  <c r="J148" i="21"/>
  <c r="I148" i="21"/>
  <c r="H148" i="21"/>
  <c r="G148" i="21"/>
  <c r="Q147" i="21"/>
  <c r="N147" i="21"/>
  <c r="M147" i="21"/>
  <c r="L147" i="21"/>
  <c r="J147" i="21"/>
  <c r="I147" i="21"/>
  <c r="H147" i="21"/>
  <c r="G147" i="21"/>
  <c r="Q146" i="21"/>
  <c r="N146" i="21"/>
  <c r="M146" i="21"/>
  <c r="L146" i="21"/>
  <c r="J146" i="21"/>
  <c r="I146" i="21"/>
  <c r="H146" i="21"/>
  <c r="G146" i="21"/>
  <c r="Q145" i="21"/>
  <c r="N145" i="21"/>
  <c r="M145" i="21"/>
  <c r="L145" i="21"/>
  <c r="J145" i="21"/>
  <c r="I145" i="21"/>
  <c r="H145" i="21"/>
  <c r="G145" i="21"/>
  <c r="Q144" i="21"/>
  <c r="N144" i="21"/>
  <c r="M144" i="21"/>
  <c r="L144" i="21"/>
  <c r="J144" i="21"/>
  <c r="I144" i="21"/>
  <c r="H144" i="21"/>
  <c r="G144" i="21"/>
  <c r="Q143" i="21"/>
  <c r="N143" i="21"/>
  <c r="M143" i="21"/>
  <c r="L143" i="21"/>
  <c r="J143" i="21"/>
  <c r="I143" i="21"/>
  <c r="H143" i="21"/>
  <c r="G143" i="21"/>
  <c r="Q142" i="21"/>
  <c r="N142" i="21"/>
  <c r="M142" i="21"/>
  <c r="L142" i="21"/>
  <c r="J142" i="21"/>
  <c r="I142" i="21"/>
  <c r="H142" i="21"/>
  <c r="G142" i="21"/>
  <c r="Q141" i="21"/>
  <c r="N141" i="21"/>
  <c r="M141" i="21"/>
  <c r="L141" i="21"/>
  <c r="J141" i="21"/>
  <c r="I141" i="21"/>
  <c r="H141" i="21"/>
  <c r="G141" i="21"/>
  <c r="Q140" i="21"/>
  <c r="N140" i="21"/>
  <c r="M140" i="21"/>
  <c r="L140" i="21"/>
  <c r="J140" i="21"/>
  <c r="I140" i="21"/>
  <c r="H140" i="21"/>
  <c r="G140" i="21"/>
  <c r="Q139" i="21"/>
  <c r="N139" i="21"/>
  <c r="M139" i="21"/>
  <c r="L139" i="21"/>
  <c r="J139" i="21"/>
  <c r="I139" i="21"/>
  <c r="H139" i="21"/>
  <c r="G139" i="21"/>
  <c r="Q138" i="21"/>
  <c r="N138" i="21"/>
  <c r="M138" i="21"/>
  <c r="L138" i="21"/>
  <c r="J138" i="21"/>
  <c r="I138" i="21"/>
  <c r="H138" i="21"/>
  <c r="G138" i="21"/>
  <c r="Q137" i="21"/>
  <c r="N137" i="21"/>
  <c r="M137" i="21"/>
  <c r="L137" i="21"/>
  <c r="J137" i="21"/>
  <c r="I137" i="21"/>
  <c r="H137" i="21"/>
  <c r="G137" i="21"/>
  <c r="Q136" i="21"/>
  <c r="N136" i="21"/>
  <c r="M136" i="21"/>
  <c r="L136" i="21"/>
  <c r="J136" i="21"/>
  <c r="I136" i="21"/>
  <c r="H136" i="21"/>
  <c r="G136" i="21"/>
  <c r="Q135" i="21"/>
  <c r="N135" i="21"/>
  <c r="M135" i="21"/>
  <c r="L135" i="21"/>
  <c r="J135" i="21"/>
  <c r="I135" i="21"/>
  <c r="H135" i="21"/>
  <c r="G135" i="21"/>
  <c r="Q134" i="21"/>
  <c r="N134" i="21"/>
  <c r="M134" i="21"/>
  <c r="L134" i="21"/>
  <c r="J134" i="21"/>
  <c r="I134" i="21"/>
  <c r="H134" i="21"/>
  <c r="G134" i="21"/>
  <c r="Q133" i="21"/>
  <c r="N133" i="21"/>
  <c r="M133" i="21"/>
  <c r="L133" i="21"/>
  <c r="J133" i="21"/>
  <c r="I133" i="21"/>
  <c r="H133" i="21"/>
  <c r="G133" i="21"/>
  <c r="Q132" i="21"/>
  <c r="N132" i="21"/>
  <c r="M132" i="21"/>
  <c r="L132" i="21"/>
  <c r="J132" i="21"/>
  <c r="I132" i="21"/>
  <c r="H132" i="21"/>
  <c r="G132" i="21"/>
  <c r="Q131" i="21"/>
  <c r="N131" i="21"/>
  <c r="M131" i="21"/>
  <c r="L131" i="21"/>
  <c r="J131" i="21"/>
  <c r="I131" i="21"/>
  <c r="H131" i="21"/>
  <c r="G131" i="21"/>
  <c r="Q130" i="21"/>
  <c r="N130" i="21"/>
  <c r="M130" i="21"/>
  <c r="L130" i="21"/>
  <c r="J130" i="21"/>
  <c r="I130" i="21"/>
  <c r="H130" i="21"/>
  <c r="G130" i="21"/>
  <c r="Q129" i="21"/>
  <c r="N129" i="21"/>
  <c r="M129" i="21"/>
  <c r="L129" i="21"/>
  <c r="J129" i="21"/>
  <c r="I129" i="21"/>
  <c r="H129" i="21"/>
  <c r="G129" i="21"/>
  <c r="Q128" i="21"/>
  <c r="N128" i="21"/>
  <c r="M128" i="21"/>
  <c r="L128" i="21"/>
  <c r="J128" i="21"/>
  <c r="I128" i="21"/>
  <c r="H128" i="21"/>
  <c r="G128" i="21"/>
  <c r="Q127" i="21"/>
  <c r="N127" i="21"/>
  <c r="M127" i="21"/>
  <c r="L127" i="21"/>
  <c r="J127" i="21"/>
  <c r="I127" i="21"/>
  <c r="H127" i="21"/>
  <c r="G127" i="21"/>
  <c r="Q126" i="21"/>
  <c r="N126" i="21"/>
  <c r="M126" i="21"/>
  <c r="L126" i="21"/>
  <c r="J126" i="21"/>
  <c r="I126" i="21"/>
  <c r="H126" i="21"/>
  <c r="G126" i="21"/>
  <c r="Q125" i="21"/>
  <c r="N125" i="21"/>
  <c r="M125" i="21"/>
  <c r="L125" i="21"/>
  <c r="J125" i="21"/>
  <c r="I125" i="21"/>
  <c r="H125" i="21"/>
  <c r="G125" i="21"/>
  <c r="Q124" i="21"/>
  <c r="N124" i="21"/>
  <c r="M124" i="21"/>
  <c r="L124" i="21"/>
  <c r="J124" i="21"/>
  <c r="I124" i="21"/>
  <c r="H124" i="21"/>
  <c r="G124" i="21"/>
  <c r="Q123" i="21"/>
  <c r="N123" i="21"/>
  <c r="M123" i="21"/>
  <c r="L123" i="21"/>
  <c r="J123" i="21"/>
  <c r="I123" i="21"/>
  <c r="H123" i="21"/>
  <c r="G123" i="21"/>
  <c r="Q122" i="21"/>
  <c r="N122" i="21"/>
  <c r="M122" i="21"/>
  <c r="L122" i="21"/>
  <c r="J122" i="21"/>
  <c r="I122" i="21"/>
  <c r="H122" i="21"/>
  <c r="G122" i="21"/>
  <c r="Q121" i="21"/>
  <c r="N121" i="21"/>
  <c r="M121" i="21"/>
  <c r="L121" i="21"/>
  <c r="J121" i="21"/>
  <c r="I121" i="21"/>
  <c r="H121" i="21"/>
  <c r="G121" i="21"/>
  <c r="Q120" i="21"/>
  <c r="N120" i="21"/>
  <c r="M120" i="21"/>
  <c r="L120" i="21"/>
  <c r="J120" i="21"/>
  <c r="I120" i="21"/>
  <c r="H120" i="21"/>
  <c r="G120" i="21"/>
  <c r="Q119" i="21"/>
  <c r="N119" i="21"/>
  <c r="M119" i="21"/>
  <c r="L119" i="21"/>
  <c r="J119" i="21"/>
  <c r="I119" i="21"/>
  <c r="H119" i="21"/>
  <c r="G119" i="21"/>
  <c r="Q118" i="21"/>
  <c r="N118" i="21"/>
  <c r="M118" i="21"/>
  <c r="L118" i="21"/>
  <c r="J118" i="21"/>
  <c r="I118" i="21"/>
  <c r="H118" i="21"/>
  <c r="G118" i="21"/>
  <c r="Q117" i="21"/>
  <c r="N117" i="21"/>
  <c r="M117" i="21"/>
  <c r="L117" i="21"/>
  <c r="J117" i="21"/>
  <c r="I117" i="21"/>
  <c r="H117" i="21"/>
  <c r="G117" i="21"/>
  <c r="Q116" i="21"/>
  <c r="N116" i="21"/>
  <c r="M116" i="21"/>
  <c r="L116" i="21"/>
  <c r="J116" i="21"/>
  <c r="I116" i="21"/>
  <c r="H116" i="21"/>
  <c r="G116" i="21"/>
  <c r="Q115" i="21"/>
  <c r="N115" i="21"/>
  <c r="M115" i="21"/>
  <c r="L115" i="21"/>
  <c r="J115" i="21"/>
  <c r="I115" i="21"/>
  <c r="H115" i="21"/>
  <c r="G115" i="21"/>
  <c r="Q114" i="21"/>
  <c r="N114" i="21"/>
  <c r="M114" i="21"/>
  <c r="L114" i="21"/>
  <c r="J114" i="21"/>
  <c r="I114" i="21"/>
  <c r="H114" i="21"/>
  <c r="G114" i="21"/>
  <c r="Q113" i="21"/>
  <c r="N113" i="21"/>
  <c r="M113" i="21"/>
  <c r="L113" i="21"/>
  <c r="J113" i="21"/>
  <c r="I113" i="21"/>
  <c r="H113" i="21"/>
  <c r="G113" i="21"/>
  <c r="Q112" i="21"/>
  <c r="N112" i="21"/>
  <c r="M112" i="21"/>
  <c r="L112" i="21"/>
  <c r="J112" i="21"/>
  <c r="I112" i="21"/>
  <c r="H112" i="21"/>
  <c r="G112" i="21"/>
  <c r="Q111" i="21"/>
  <c r="N111" i="21"/>
  <c r="M111" i="21"/>
  <c r="L111" i="21"/>
  <c r="J111" i="21"/>
  <c r="I111" i="21"/>
  <c r="H111" i="21"/>
  <c r="G111" i="21"/>
  <c r="Q110" i="21"/>
  <c r="N110" i="21"/>
  <c r="M110" i="21"/>
  <c r="L110" i="21"/>
  <c r="J110" i="21"/>
  <c r="I110" i="21"/>
  <c r="H110" i="21"/>
  <c r="G110" i="21"/>
  <c r="Q109" i="21"/>
  <c r="N109" i="21"/>
  <c r="M109" i="21"/>
  <c r="L109" i="21"/>
  <c r="J109" i="21"/>
  <c r="I109" i="21"/>
  <c r="H109" i="21"/>
  <c r="G109" i="21"/>
  <c r="Q108" i="21"/>
  <c r="N108" i="21"/>
  <c r="M108" i="21"/>
  <c r="L108" i="21"/>
  <c r="J108" i="21"/>
  <c r="I108" i="21"/>
  <c r="H108" i="21"/>
  <c r="G108" i="21"/>
  <c r="M107" i="21"/>
  <c r="I107" i="21"/>
  <c r="Q106" i="21"/>
  <c r="N106" i="21"/>
  <c r="M106" i="21"/>
  <c r="L106" i="21"/>
  <c r="J106" i="21"/>
  <c r="I106" i="21"/>
  <c r="H106" i="21"/>
  <c r="G106" i="21"/>
  <c r="Q105" i="21"/>
  <c r="N105" i="21"/>
  <c r="M105" i="21"/>
  <c r="L105" i="21"/>
  <c r="J105" i="21"/>
  <c r="I105" i="21"/>
  <c r="H105" i="21"/>
  <c r="G105" i="21"/>
  <c r="Q104" i="21"/>
  <c r="N104" i="21"/>
  <c r="M104" i="21"/>
  <c r="L104" i="21"/>
  <c r="J104" i="21"/>
  <c r="I104" i="21"/>
  <c r="H104" i="21"/>
  <c r="G104" i="21"/>
  <c r="Q103" i="21"/>
  <c r="N103" i="21"/>
  <c r="M103" i="21"/>
  <c r="L103" i="21"/>
  <c r="J103" i="21"/>
  <c r="I103" i="21"/>
  <c r="H103" i="21"/>
  <c r="G103" i="21"/>
  <c r="Q102" i="21"/>
  <c r="N102" i="21"/>
  <c r="M102" i="21"/>
  <c r="L102" i="21"/>
  <c r="J102" i="21"/>
  <c r="I102" i="21"/>
  <c r="H102" i="21"/>
  <c r="G102" i="21"/>
  <c r="Q101" i="21"/>
  <c r="N101" i="21"/>
  <c r="M101" i="21"/>
  <c r="L101" i="21"/>
  <c r="J101" i="21"/>
  <c r="I101" i="21"/>
  <c r="H101" i="21"/>
  <c r="G101" i="21"/>
  <c r="Q100" i="21"/>
  <c r="O100" i="21"/>
  <c r="H100" i="21"/>
  <c r="K100" i="21"/>
  <c r="P100" i="21"/>
  <c r="Q99" i="21"/>
  <c r="N99" i="21"/>
  <c r="M99" i="21"/>
  <c r="L99" i="21"/>
  <c r="J99" i="21"/>
  <c r="I99" i="21"/>
  <c r="H99" i="21"/>
  <c r="G99" i="21"/>
  <c r="Q98" i="21"/>
  <c r="N98" i="21"/>
  <c r="M98" i="21"/>
  <c r="L98" i="21"/>
  <c r="J98" i="21"/>
  <c r="I98" i="21"/>
  <c r="H98" i="21"/>
  <c r="G98" i="21"/>
  <c r="Q97" i="21"/>
  <c r="N97" i="21"/>
  <c r="M97" i="21"/>
  <c r="L97" i="21"/>
  <c r="J97" i="21"/>
  <c r="I97" i="21"/>
  <c r="H97" i="21"/>
  <c r="G97" i="21"/>
  <c r="Q96" i="21"/>
  <c r="N96" i="21"/>
  <c r="M96" i="21"/>
  <c r="L96" i="21"/>
  <c r="J96" i="21"/>
  <c r="I96" i="21"/>
  <c r="H96" i="21"/>
  <c r="G96" i="21"/>
  <c r="Q95" i="21"/>
  <c r="N95" i="21"/>
  <c r="M95" i="21"/>
  <c r="L95" i="21"/>
  <c r="J95" i="21"/>
  <c r="I95" i="21"/>
  <c r="H95" i="21"/>
  <c r="G95" i="21"/>
  <c r="Q94" i="21"/>
  <c r="N94" i="21"/>
  <c r="M94" i="21"/>
  <c r="L94" i="21"/>
  <c r="J94" i="21"/>
  <c r="I94" i="21"/>
  <c r="H94" i="21"/>
  <c r="G94" i="21"/>
  <c r="Q93" i="21"/>
  <c r="N93" i="21"/>
  <c r="M93" i="21"/>
  <c r="L93" i="21"/>
  <c r="J93" i="21"/>
  <c r="I93" i="21"/>
  <c r="H93" i="21"/>
  <c r="G93" i="21"/>
  <c r="Q92" i="21"/>
  <c r="N92" i="21"/>
  <c r="M92" i="21"/>
  <c r="L92" i="21"/>
  <c r="J92" i="21"/>
  <c r="I92" i="21"/>
  <c r="H92" i="21"/>
  <c r="G92" i="21"/>
  <c r="Q91" i="21"/>
  <c r="N91" i="21"/>
  <c r="M91" i="21"/>
  <c r="L91" i="21"/>
  <c r="O91" i="21"/>
  <c r="J91" i="21"/>
  <c r="I91" i="21"/>
  <c r="H91" i="21"/>
  <c r="G91" i="21"/>
  <c r="Q90" i="21"/>
  <c r="N90" i="21"/>
  <c r="M90" i="21"/>
  <c r="L90" i="21"/>
  <c r="J90" i="21"/>
  <c r="I90" i="21"/>
  <c r="H90" i="21"/>
  <c r="G90" i="21"/>
  <c r="Q89" i="21"/>
  <c r="N89" i="21"/>
  <c r="M89" i="21"/>
  <c r="L89" i="21"/>
  <c r="J89" i="21"/>
  <c r="I89" i="21"/>
  <c r="H89" i="21"/>
  <c r="G89" i="21"/>
  <c r="Q88" i="21"/>
  <c r="N88" i="21"/>
  <c r="M88" i="21"/>
  <c r="L88" i="21"/>
  <c r="J88" i="21"/>
  <c r="I88" i="21"/>
  <c r="H88" i="21"/>
  <c r="G88" i="21"/>
  <c r="Q87" i="21"/>
  <c r="N87" i="21"/>
  <c r="M87" i="21"/>
  <c r="L87" i="21"/>
  <c r="J87" i="21"/>
  <c r="I87" i="21"/>
  <c r="H87" i="21"/>
  <c r="G87" i="21"/>
  <c r="Q86" i="21"/>
  <c r="N86" i="21"/>
  <c r="M86" i="21"/>
  <c r="L86" i="21"/>
  <c r="J86" i="21"/>
  <c r="I86" i="21"/>
  <c r="H86" i="21"/>
  <c r="G86" i="21"/>
  <c r="Q85" i="21"/>
  <c r="N85" i="21"/>
  <c r="M85" i="21"/>
  <c r="L85" i="21"/>
  <c r="J85" i="21"/>
  <c r="I85" i="21"/>
  <c r="H85" i="21"/>
  <c r="G85" i="21"/>
  <c r="Q84" i="21"/>
  <c r="N84" i="21"/>
  <c r="M84" i="21"/>
  <c r="L84" i="21"/>
  <c r="J84" i="21"/>
  <c r="I84" i="21"/>
  <c r="H84" i="21"/>
  <c r="G84" i="21"/>
  <c r="Q83" i="21"/>
  <c r="N83" i="21"/>
  <c r="M83" i="21"/>
  <c r="L83" i="21"/>
  <c r="J83" i="21"/>
  <c r="I83" i="21"/>
  <c r="H83" i="21"/>
  <c r="G83" i="21"/>
  <c r="Q82" i="21"/>
  <c r="N82" i="21"/>
  <c r="M82" i="21"/>
  <c r="L82" i="21"/>
  <c r="J82" i="21"/>
  <c r="I82" i="21"/>
  <c r="H82" i="21"/>
  <c r="G82" i="21"/>
  <c r="Q81" i="21"/>
  <c r="N81" i="21"/>
  <c r="M81" i="21"/>
  <c r="L81" i="21"/>
  <c r="J81" i="21"/>
  <c r="I81" i="21"/>
  <c r="H81" i="21"/>
  <c r="G81" i="21"/>
  <c r="Q80" i="21"/>
  <c r="N80" i="21"/>
  <c r="M80" i="21"/>
  <c r="L80" i="21"/>
  <c r="J80" i="21"/>
  <c r="I80" i="21"/>
  <c r="H80" i="21"/>
  <c r="G80" i="21"/>
  <c r="Q79" i="21"/>
  <c r="N79" i="21"/>
  <c r="M79" i="21"/>
  <c r="L79" i="21"/>
  <c r="O79" i="21"/>
  <c r="J79" i="21"/>
  <c r="I79" i="21"/>
  <c r="H79" i="21"/>
  <c r="G79" i="21"/>
  <c r="Q78" i="21"/>
  <c r="N78" i="21"/>
  <c r="M78" i="21"/>
  <c r="L78" i="21"/>
  <c r="J78" i="21"/>
  <c r="I78" i="21"/>
  <c r="H78" i="21"/>
  <c r="G78" i="21"/>
  <c r="Q77" i="21"/>
  <c r="N77" i="21"/>
  <c r="M77" i="21"/>
  <c r="L77" i="21"/>
  <c r="J77" i="21"/>
  <c r="I77" i="21"/>
  <c r="H77" i="21"/>
  <c r="G77" i="21"/>
  <c r="Q76" i="21"/>
  <c r="N76" i="21"/>
  <c r="M76" i="21"/>
  <c r="L76" i="21"/>
  <c r="O76" i="21"/>
  <c r="J76" i="21"/>
  <c r="I76" i="21"/>
  <c r="H76" i="21"/>
  <c r="G76" i="21"/>
  <c r="Q75" i="21"/>
  <c r="N75" i="21"/>
  <c r="M75" i="21"/>
  <c r="L75" i="21"/>
  <c r="J75" i="21"/>
  <c r="I75" i="21"/>
  <c r="H75" i="21"/>
  <c r="G75" i="21"/>
  <c r="Q74" i="21"/>
  <c r="N74" i="21"/>
  <c r="M74" i="21"/>
  <c r="L74" i="21"/>
  <c r="J74" i="21"/>
  <c r="I74" i="21"/>
  <c r="H74" i="21"/>
  <c r="G74" i="21"/>
  <c r="Q73" i="21"/>
  <c r="N73" i="21"/>
  <c r="M73" i="21"/>
  <c r="L73" i="21"/>
  <c r="J73" i="21"/>
  <c r="I73" i="21"/>
  <c r="H73" i="21"/>
  <c r="G73" i="21"/>
  <c r="Q72" i="21"/>
  <c r="N72" i="21"/>
  <c r="M72" i="21"/>
  <c r="L72" i="21"/>
  <c r="J72" i="21"/>
  <c r="I72" i="21"/>
  <c r="H72" i="21"/>
  <c r="G72" i="21"/>
  <c r="Q71" i="21"/>
  <c r="N71" i="21"/>
  <c r="M71" i="21"/>
  <c r="L71" i="21"/>
  <c r="J71" i="21"/>
  <c r="I71" i="21"/>
  <c r="H71" i="21"/>
  <c r="G71" i="21"/>
  <c r="R70" i="21"/>
  <c r="Q70" i="21"/>
  <c r="N70" i="21"/>
  <c r="M70" i="21"/>
  <c r="L70" i="21"/>
  <c r="J70" i="21"/>
  <c r="I70" i="21"/>
  <c r="H70" i="21"/>
  <c r="G70" i="21"/>
  <c r="R69" i="21"/>
  <c r="Q69" i="21"/>
  <c r="N69" i="21"/>
  <c r="M69" i="21"/>
  <c r="L69" i="21"/>
  <c r="J69" i="21"/>
  <c r="I69" i="21"/>
  <c r="H69" i="21"/>
  <c r="G69" i="21"/>
  <c r="R68" i="21"/>
  <c r="Q68" i="21"/>
  <c r="N68" i="21"/>
  <c r="M68" i="21"/>
  <c r="L68" i="21"/>
  <c r="J68" i="21"/>
  <c r="I68" i="21"/>
  <c r="H68" i="21"/>
  <c r="G68" i="21"/>
  <c r="R67" i="21"/>
  <c r="Q67" i="21"/>
  <c r="N67" i="21"/>
  <c r="M67" i="21"/>
  <c r="L67" i="21"/>
  <c r="J67" i="21"/>
  <c r="I67" i="21"/>
  <c r="H67" i="21"/>
  <c r="G67" i="21"/>
  <c r="R66" i="21"/>
  <c r="Q66" i="21"/>
  <c r="N66" i="21"/>
  <c r="M66" i="21"/>
  <c r="L66" i="21"/>
  <c r="J66" i="21"/>
  <c r="I66" i="21"/>
  <c r="H66" i="21"/>
  <c r="G66" i="21"/>
  <c r="R65" i="21"/>
  <c r="Q65" i="21"/>
  <c r="N65" i="21"/>
  <c r="M65" i="21"/>
  <c r="L65" i="21"/>
  <c r="J65" i="21"/>
  <c r="I65" i="21"/>
  <c r="H65" i="21"/>
  <c r="G65" i="21"/>
  <c r="R64" i="21"/>
  <c r="Q64" i="21"/>
  <c r="N64" i="21"/>
  <c r="M64" i="21"/>
  <c r="L64" i="21"/>
  <c r="J64" i="21"/>
  <c r="I64" i="21"/>
  <c r="H64" i="21"/>
  <c r="G64" i="21"/>
  <c r="R63" i="21"/>
  <c r="Q63" i="21"/>
  <c r="N63" i="21"/>
  <c r="M63" i="21"/>
  <c r="L63" i="21"/>
  <c r="J63" i="21"/>
  <c r="I63" i="21"/>
  <c r="H63" i="21"/>
  <c r="G63" i="21"/>
  <c r="R62" i="21"/>
  <c r="Q62" i="21"/>
  <c r="N62" i="21"/>
  <c r="M62" i="21"/>
  <c r="L62" i="21"/>
  <c r="J62" i="21"/>
  <c r="I62" i="21"/>
  <c r="H62" i="21"/>
  <c r="G62" i="21"/>
  <c r="R61" i="21"/>
  <c r="Q61" i="21"/>
  <c r="N61" i="21"/>
  <c r="M61" i="21"/>
  <c r="L61" i="21"/>
  <c r="J61" i="21"/>
  <c r="I61" i="21"/>
  <c r="H61" i="21"/>
  <c r="G61" i="21"/>
  <c r="R60" i="21"/>
  <c r="Q60" i="21"/>
  <c r="N60" i="21"/>
  <c r="M60" i="21"/>
  <c r="L60" i="21"/>
  <c r="J60" i="21"/>
  <c r="I60" i="21"/>
  <c r="H60" i="21"/>
  <c r="G60" i="21"/>
  <c r="R59" i="21"/>
  <c r="Q59" i="21"/>
  <c r="N59" i="21"/>
  <c r="M59" i="21"/>
  <c r="L59" i="21"/>
  <c r="J59" i="21"/>
  <c r="I59" i="21"/>
  <c r="H59" i="21"/>
  <c r="G59" i="21"/>
  <c r="R58" i="21"/>
  <c r="Q58" i="21"/>
  <c r="N58" i="21"/>
  <c r="M58" i="21"/>
  <c r="L58" i="21"/>
  <c r="J58" i="21"/>
  <c r="I58" i="21"/>
  <c r="H58" i="21"/>
  <c r="G58" i="21"/>
  <c r="R57" i="21"/>
  <c r="Q57" i="21"/>
  <c r="N57" i="21"/>
  <c r="M57" i="21"/>
  <c r="L57" i="21"/>
  <c r="J57" i="21"/>
  <c r="I57" i="21"/>
  <c r="H57" i="21"/>
  <c r="G57" i="21"/>
  <c r="R56" i="21"/>
  <c r="Q56" i="21"/>
  <c r="N56" i="21"/>
  <c r="M56" i="21"/>
  <c r="L56" i="21"/>
  <c r="J56" i="21"/>
  <c r="I56" i="21"/>
  <c r="H56" i="21"/>
  <c r="G56" i="21"/>
  <c r="R55" i="21"/>
  <c r="Q55" i="21"/>
  <c r="N55" i="21"/>
  <c r="M55" i="21"/>
  <c r="L55" i="21"/>
  <c r="J55" i="21"/>
  <c r="I55" i="21"/>
  <c r="H55" i="21"/>
  <c r="G55" i="21"/>
  <c r="R54" i="21"/>
  <c r="Q54" i="21"/>
  <c r="N54" i="21"/>
  <c r="M54" i="21"/>
  <c r="L54" i="21"/>
  <c r="J54" i="21"/>
  <c r="I54" i="21"/>
  <c r="H54" i="21"/>
  <c r="G54" i="21"/>
  <c r="R53" i="21"/>
  <c r="Q53" i="21"/>
  <c r="N53" i="21"/>
  <c r="M53" i="21"/>
  <c r="L53" i="21"/>
  <c r="J53" i="21"/>
  <c r="I53" i="21"/>
  <c r="H53" i="21"/>
  <c r="G53" i="21"/>
  <c r="R52" i="21"/>
  <c r="Q52" i="21"/>
  <c r="N52" i="21"/>
  <c r="M52" i="21"/>
  <c r="L52" i="21"/>
  <c r="J52" i="21"/>
  <c r="I52" i="21"/>
  <c r="H52" i="21"/>
  <c r="G52" i="21"/>
  <c r="R51" i="21"/>
  <c r="Q51" i="21"/>
  <c r="N51" i="21"/>
  <c r="M51" i="21"/>
  <c r="L51" i="21"/>
  <c r="J51" i="21"/>
  <c r="I51" i="21"/>
  <c r="H51" i="21"/>
  <c r="G51" i="21"/>
  <c r="R50" i="21"/>
  <c r="Q50" i="21"/>
  <c r="N50" i="21"/>
  <c r="M50" i="21"/>
  <c r="L50" i="21"/>
  <c r="J50" i="21"/>
  <c r="I50" i="21"/>
  <c r="H50" i="21"/>
  <c r="G50" i="21"/>
  <c r="R49" i="21"/>
  <c r="Q49" i="21"/>
  <c r="N49" i="21"/>
  <c r="M49" i="21"/>
  <c r="L49" i="21"/>
  <c r="J49" i="21"/>
  <c r="I49" i="21"/>
  <c r="H49" i="21"/>
  <c r="G49" i="21"/>
  <c r="R48" i="21"/>
  <c r="Q48" i="21"/>
  <c r="N48" i="21"/>
  <c r="M48" i="21"/>
  <c r="L48" i="21"/>
  <c r="J48" i="21"/>
  <c r="I48" i="21"/>
  <c r="H48" i="21"/>
  <c r="G48" i="21"/>
  <c r="R47" i="21"/>
  <c r="Q47" i="21"/>
  <c r="N47" i="21"/>
  <c r="M47" i="21"/>
  <c r="L47" i="21"/>
  <c r="J47" i="21"/>
  <c r="I47" i="21"/>
  <c r="H47" i="21"/>
  <c r="G47" i="21"/>
  <c r="R46" i="21"/>
  <c r="Q46" i="21"/>
  <c r="N46" i="21"/>
  <c r="M46" i="21"/>
  <c r="L46" i="21"/>
  <c r="J46" i="21"/>
  <c r="I46" i="21"/>
  <c r="H46" i="21"/>
  <c r="G46" i="21"/>
  <c r="R45" i="21"/>
  <c r="Q45" i="21"/>
  <c r="N45" i="21"/>
  <c r="M45" i="21"/>
  <c r="L45" i="21"/>
  <c r="J45" i="21"/>
  <c r="I45" i="21"/>
  <c r="H45" i="21"/>
  <c r="G45" i="21"/>
  <c r="R44" i="21"/>
  <c r="Q44" i="21"/>
  <c r="N44" i="21"/>
  <c r="M44" i="21"/>
  <c r="L44" i="21"/>
  <c r="J44" i="21"/>
  <c r="I44" i="21"/>
  <c r="H44" i="21"/>
  <c r="G44" i="21"/>
  <c r="R43" i="21"/>
  <c r="Q43" i="21"/>
  <c r="N43" i="21"/>
  <c r="M43" i="21"/>
  <c r="L43" i="21"/>
  <c r="J43" i="21"/>
  <c r="I43" i="21"/>
  <c r="H43" i="21"/>
  <c r="G43" i="21"/>
  <c r="R42" i="21"/>
  <c r="Q42" i="21"/>
  <c r="N42" i="21"/>
  <c r="M42" i="21"/>
  <c r="L42" i="21"/>
  <c r="J42" i="21"/>
  <c r="I42" i="21"/>
  <c r="H42" i="21"/>
  <c r="G42" i="21"/>
  <c r="R41" i="21"/>
  <c r="Q41" i="21"/>
  <c r="N41" i="21"/>
  <c r="M41" i="21"/>
  <c r="L41" i="21"/>
  <c r="J41" i="21"/>
  <c r="I41" i="21"/>
  <c r="H41" i="21"/>
  <c r="G41" i="21"/>
  <c r="R40" i="21"/>
  <c r="Q40" i="21"/>
  <c r="N40" i="21"/>
  <c r="M40" i="21"/>
  <c r="L40" i="21"/>
  <c r="J40" i="21"/>
  <c r="I40" i="21"/>
  <c r="H40" i="21"/>
  <c r="G40" i="21"/>
  <c r="R39" i="21"/>
  <c r="Q39" i="21"/>
  <c r="N39" i="21"/>
  <c r="M39" i="21"/>
  <c r="L39" i="21"/>
  <c r="J39" i="21"/>
  <c r="I39" i="21"/>
  <c r="H39" i="21"/>
  <c r="G39" i="21"/>
  <c r="R38" i="21"/>
  <c r="Q38" i="21"/>
  <c r="N38" i="21"/>
  <c r="M38" i="21"/>
  <c r="L38" i="21"/>
  <c r="J38" i="21"/>
  <c r="I38" i="21"/>
  <c r="H38" i="21"/>
  <c r="G38" i="21"/>
  <c r="R37" i="21"/>
  <c r="Q37" i="21"/>
  <c r="N37" i="21"/>
  <c r="M37" i="21"/>
  <c r="L37" i="21"/>
  <c r="J37" i="21"/>
  <c r="I37" i="21"/>
  <c r="H37" i="21"/>
  <c r="G37" i="21"/>
  <c r="R36" i="21"/>
  <c r="Q36" i="21"/>
  <c r="N36" i="21"/>
  <c r="M36" i="21"/>
  <c r="L36" i="21"/>
  <c r="J36" i="21"/>
  <c r="I36" i="21"/>
  <c r="H36" i="21"/>
  <c r="G36" i="21"/>
  <c r="R35" i="21"/>
  <c r="Q35" i="21"/>
  <c r="N35" i="21"/>
  <c r="M35" i="21"/>
  <c r="L35" i="21"/>
  <c r="J35" i="21"/>
  <c r="I35" i="21"/>
  <c r="H35" i="21"/>
  <c r="G35" i="21"/>
  <c r="R34" i="21"/>
  <c r="Q34" i="21"/>
  <c r="N34" i="21"/>
  <c r="M34" i="21"/>
  <c r="L34" i="21"/>
  <c r="J34" i="21"/>
  <c r="I34" i="21"/>
  <c r="H34" i="21"/>
  <c r="G34" i="21"/>
  <c r="R33" i="21"/>
  <c r="Q33" i="21"/>
  <c r="N33" i="21"/>
  <c r="M33" i="21"/>
  <c r="L33" i="21"/>
  <c r="J33" i="21"/>
  <c r="I33" i="21"/>
  <c r="H33" i="21"/>
  <c r="G33" i="21"/>
  <c r="R32" i="21"/>
  <c r="Q32" i="21"/>
  <c r="N32" i="21"/>
  <c r="M32" i="21"/>
  <c r="L32" i="21"/>
  <c r="J32" i="21"/>
  <c r="I32" i="21"/>
  <c r="H32" i="21"/>
  <c r="G32" i="21"/>
  <c r="R31" i="21"/>
  <c r="Q31" i="21"/>
  <c r="N31" i="21"/>
  <c r="M31" i="21"/>
  <c r="O31" i="21"/>
  <c r="L31" i="21"/>
  <c r="J31" i="21"/>
  <c r="I31" i="21"/>
  <c r="H31" i="21"/>
  <c r="G31" i="21"/>
  <c r="R30" i="21"/>
  <c r="Q30" i="21"/>
  <c r="N30" i="21"/>
  <c r="M30" i="21"/>
  <c r="L30" i="21"/>
  <c r="J30" i="21"/>
  <c r="I30" i="21"/>
  <c r="H30" i="21"/>
  <c r="G30" i="21"/>
  <c r="R29" i="21"/>
  <c r="Q29" i="21"/>
  <c r="N29" i="21"/>
  <c r="M29" i="21"/>
  <c r="L29" i="21"/>
  <c r="J29" i="21"/>
  <c r="I29" i="21"/>
  <c r="H29" i="21"/>
  <c r="G29" i="21"/>
  <c r="R28" i="21"/>
  <c r="Q28" i="21"/>
  <c r="N28" i="21"/>
  <c r="M28" i="21"/>
  <c r="L28" i="21"/>
  <c r="J28" i="21"/>
  <c r="I28" i="21"/>
  <c r="H28" i="21"/>
  <c r="G28" i="21"/>
  <c r="R27" i="21"/>
  <c r="Q27" i="21"/>
  <c r="N27" i="21"/>
  <c r="M27" i="21"/>
  <c r="L27" i="21"/>
  <c r="J27" i="21"/>
  <c r="I27" i="21"/>
  <c r="H27" i="21"/>
  <c r="G27" i="21"/>
  <c r="R26" i="21"/>
  <c r="Q26" i="21"/>
  <c r="N26" i="21"/>
  <c r="M26" i="21"/>
  <c r="L26" i="21"/>
  <c r="J26" i="21"/>
  <c r="I26" i="21"/>
  <c r="H26" i="21"/>
  <c r="G26" i="21"/>
  <c r="R25" i="21"/>
  <c r="Q25" i="21"/>
  <c r="N25" i="21"/>
  <c r="M25" i="21"/>
  <c r="L25" i="21"/>
  <c r="J25" i="21"/>
  <c r="I25" i="21"/>
  <c r="H25" i="21"/>
  <c r="G25" i="21"/>
  <c r="R24" i="21"/>
  <c r="Q24" i="21"/>
  <c r="N24" i="21"/>
  <c r="M24" i="21"/>
  <c r="L24" i="21"/>
  <c r="J24" i="21"/>
  <c r="I24" i="21"/>
  <c r="H24" i="21"/>
  <c r="G24" i="21"/>
  <c r="R23" i="21"/>
  <c r="Q23" i="21"/>
  <c r="N23" i="21"/>
  <c r="M23" i="21"/>
  <c r="L23" i="21"/>
  <c r="J23" i="21"/>
  <c r="I23" i="21"/>
  <c r="H23" i="21"/>
  <c r="G23" i="21"/>
  <c r="R22" i="21"/>
  <c r="Q22" i="21"/>
  <c r="N22" i="21"/>
  <c r="M22" i="21"/>
  <c r="L22" i="21"/>
  <c r="J22" i="21"/>
  <c r="I22" i="21"/>
  <c r="H22" i="21"/>
  <c r="G22" i="21"/>
  <c r="R21" i="21"/>
  <c r="Q21" i="21"/>
  <c r="N21" i="21"/>
  <c r="M21" i="21"/>
  <c r="L21" i="21"/>
  <c r="J21" i="21"/>
  <c r="I21" i="21"/>
  <c r="H21" i="21"/>
  <c r="G21" i="21"/>
  <c r="R20" i="21"/>
  <c r="Q20" i="21"/>
  <c r="N20" i="21"/>
  <c r="M20" i="21"/>
  <c r="L20" i="21"/>
  <c r="J20" i="21"/>
  <c r="I20" i="21"/>
  <c r="H20" i="21"/>
  <c r="G20" i="21"/>
  <c r="R19" i="21"/>
  <c r="Q19" i="21"/>
  <c r="N19" i="21"/>
  <c r="M19" i="21"/>
  <c r="L19" i="21"/>
  <c r="J19" i="21"/>
  <c r="I19" i="21"/>
  <c r="H19" i="21"/>
  <c r="G19" i="21"/>
  <c r="R18" i="21"/>
  <c r="Q18" i="21"/>
  <c r="N18" i="21"/>
  <c r="M18" i="21"/>
  <c r="L18" i="21"/>
  <c r="J18" i="21"/>
  <c r="I18" i="21"/>
  <c r="H18" i="21"/>
  <c r="G18" i="21"/>
  <c r="R17" i="21"/>
  <c r="Q17" i="21"/>
  <c r="N17" i="21"/>
  <c r="M17" i="21"/>
  <c r="L17" i="21"/>
  <c r="J17" i="21"/>
  <c r="I17" i="21"/>
  <c r="H17" i="21"/>
  <c r="G17" i="21"/>
  <c r="R16" i="21"/>
  <c r="Q16" i="21"/>
  <c r="N16" i="21"/>
  <c r="M16" i="21"/>
  <c r="L16" i="21"/>
  <c r="J16" i="21"/>
  <c r="I16" i="21"/>
  <c r="H16" i="21"/>
  <c r="G16" i="21"/>
  <c r="R15" i="21"/>
  <c r="Q15" i="21"/>
  <c r="N15" i="21"/>
  <c r="M15" i="21"/>
  <c r="L15" i="21"/>
  <c r="J15" i="21"/>
  <c r="I15" i="21"/>
  <c r="H15" i="21"/>
  <c r="G15" i="21"/>
  <c r="R14" i="21"/>
  <c r="Q14" i="21"/>
  <c r="N14" i="21"/>
  <c r="M14" i="21"/>
  <c r="L14" i="21"/>
  <c r="J14" i="21"/>
  <c r="I14" i="21"/>
  <c r="H14" i="21"/>
  <c r="G14" i="21"/>
  <c r="R13" i="21"/>
  <c r="Q13" i="21"/>
  <c r="N13" i="21"/>
  <c r="M13" i="21"/>
  <c r="L13" i="21"/>
  <c r="J13" i="21"/>
  <c r="I13" i="21"/>
  <c r="H13" i="21"/>
  <c r="G13" i="21"/>
  <c r="R12" i="21"/>
  <c r="Q12" i="21"/>
  <c r="N12" i="21"/>
  <c r="M12" i="21"/>
  <c r="L12" i="21"/>
  <c r="J12" i="21"/>
  <c r="I12" i="21"/>
  <c r="H12" i="21"/>
  <c r="G12" i="21"/>
  <c r="R11" i="21"/>
  <c r="Q11" i="21"/>
  <c r="N11" i="21"/>
  <c r="M11" i="21"/>
  <c r="L11" i="21"/>
  <c r="J11" i="21"/>
  <c r="I11" i="21"/>
  <c r="H11" i="21"/>
  <c r="G11" i="21"/>
  <c r="R10" i="21"/>
  <c r="Q10" i="21"/>
  <c r="N10" i="21"/>
  <c r="M10" i="21"/>
  <c r="L10" i="21"/>
  <c r="J10" i="21"/>
  <c r="I10" i="21"/>
  <c r="H10" i="21"/>
  <c r="G10" i="21"/>
  <c r="A10" i="21"/>
  <c r="A11" i="21"/>
  <c r="A12" i="21"/>
  <c r="A13" i="21"/>
  <c r="A14" i="21"/>
  <c r="A15" i="21"/>
  <c r="A16" i="21"/>
  <c r="A17" i="21"/>
  <c r="R9" i="21"/>
  <c r="Q9" i="21"/>
  <c r="N9" i="21"/>
  <c r="N194" i="21"/>
  <c r="M9" i="21"/>
  <c r="L9" i="21"/>
  <c r="J9" i="21"/>
  <c r="I9" i="21"/>
  <c r="I194" i="21"/>
  <c r="H9" i="21"/>
  <c r="G9" i="21"/>
  <c r="J194" i="21"/>
  <c r="Q194" i="21"/>
  <c r="O17" i="21"/>
  <c r="O23" i="21"/>
  <c r="O102" i="21"/>
  <c r="O146" i="21"/>
  <c r="O184" i="21"/>
  <c r="O188" i="21"/>
  <c r="G194" i="21"/>
  <c r="L194" i="21"/>
  <c r="R194" i="21"/>
  <c r="H194" i="21"/>
  <c r="O9" i="21"/>
  <c r="M194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O122" i="21"/>
  <c r="O124" i="21"/>
  <c r="K125" i="21"/>
  <c r="P125" i="21"/>
  <c r="O125" i="21"/>
  <c r="O126" i="21"/>
  <c r="O128" i="21"/>
  <c r="O129" i="21"/>
  <c r="O130" i="21"/>
  <c r="O138" i="21"/>
  <c r="O131" i="21"/>
  <c r="O147" i="21"/>
  <c r="O181" i="21"/>
  <c r="O22" i="21"/>
  <c r="O25" i="21"/>
  <c r="O140" i="21"/>
  <c r="K141" i="21"/>
  <c r="P141" i="21"/>
  <c r="O141" i="21"/>
  <c r="O142" i="21"/>
  <c r="O144" i="21"/>
  <c r="O145" i="21"/>
  <c r="O185" i="21"/>
  <c r="O11" i="21"/>
  <c r="K13" i="21"/>
  <c r="P13" i="21"/>
  <c r="O13" i="21"/>
  <c r="O15" i="21"/>
  <c r="O92" i="21"/>
  <c r="O103" i="21"/>
  <c r="O106" i="21"/>
  <c r="O117" i="21"/>
  <c r="O39" i="21"/>
  <c r="O43" i="21"/>
  <c r="K45" i="21"/>
  <c r="P45" i="21"/>
  <c r="O45" i="21"/>
  <c r="O47" i="21"/>
  <c r="O49" i="21"/>
  <c r="O59" i="21"/>
  <c r="K61" i="21"/>
  <c r="P61" i="21"/>
  <c r="O61" i="21"/>
  <c r="O63" i="21"/>
  <c r="O65" i="21"/>
  <c r="O75" i="21"/>
  <c r="O80" i="21"/>
  <c r="O134" i="21"/>
  <c r="O33" i="21"/>
  <c r="K72" i="21"/>
  <c r="P72" i="21"/>
  <c r="O72" i="21"/>
  <c r="O96" i="21"/>
  <c r="O118" i="21"/>
  <c r="O119" i="21"/>
  <c r="K129" i="21"/>
  <c r="P129" i="21"/>
  <c r="O135" i="21"/>
  <c r="K145" i="21"/>
  <c r="P145" i="21"/>
  <c r="O182" i="21"/>
  <c r="K183" i="21"/>
  <c r="P183" i="21"/>
  <c r="O183" i="21"/>
  <c r="O189" i="21"/>
  <c r="O19" i="21"/>
  <c r="K21" i="21"/>
  <c r="P21" i="21"/>
  <c r="O21" i="21"/>
  <c r="O30" i="21"/>
  <c r="O27" i="21"/>
  <c r="K29" i="21"/>
  <c r="P29" i="21"/>
  <c r="O29" i="21"/>
  <c r="O38" i="21"/>
  <c r="O41" i="21"/>
  <c r="K52" i="21"/>
  <c r="O66" i="21"/>
  <c r="K68" i="21"/>
  <c r="O70" i="21"/>
  <c r="O84" i="21"/>
  <c r="K88" i="21"/>
  <c r="P88" i="21"/>
  <c r="O88" i="21"/>
  <c r="O95" i="21"/>
  <c r="O110" i="21"/>
  <c r="K111" i="21"/>
  <c r="P111" i="21"/>
  <c r="K112" i="21"/>
  <c r="P112" i="21"/>
  <c r="K113" i="21"/>
  <c r="P113" i="21"/>
  <c r="O113" i="21"/>
  <c r="K114" i="21"/>
  <c r="P114" i="21"/>
  <c r="O114" i="21"/>
  <c r="K115" i="21"/>
  <c r="P115" i="21"/>
  <c r="O115" i="21"/>
  <c r="O123" i="21"/>
  <c r="O132" i="21"/>
  <c r="K133" i="21"/>
  <c r="P133" i="21"/>
  <c r="O133" i="21"/>
  <c r="O139" i="21"/>
  <c r="O186" i="21"/>
  <c r="K187" i="21"/>
  <c r="P187" i="21"/>
  <c r="O187" i="21"/>
  <c r="O14" i="21"/>
  <c r="O35" i="21"/>
  <c r="K37" i="21"/>
  <c r="P37" i="21"/>
  <c r="O37" i="21"/>
  <c r="O48" i="21"/>
  <c r="O81" i="21"/>
  <c r="O85" i="21"/>
  <c r="O108" i="21"/>
  <c r="O109" i="21"/>
  <c r="O120" i="21"/>
  <c r="K121" i="21"/>
  <c r="P121" i="21"/>
  <c r="O121" i="21"/>
  <c r="O127" i="21"/>
  <c r="O136" i="21"/>
  <c r="K137" i="21"/>
  <c r="P137" i="21"/>
  <c r="O137" i="21"/>
  <c r="O143" i="21"/>
  <c r="K15" i="21"/>
  <c r="P15" i="21"/>
  <c r="O16" i="21"/>
  <c r="K23" i="21"/>
  <c r="P23" i="21"/>
  <c r="O24" i="21"/>
  <c r="K31" i="21"/>
  <c r="P31" i="21"/>
  <c r="O32" i="21"/>
  <c r="K49" i="21"/>
  <c r="P49" i="21"/>
  <c r="O52" i="21"/>
  <c r="K65" i="21"/>
  <c r="P65" i="21"/>
  <c r="K76" i="21"/>
  <c r="P76" i="21"/>
  <c r="K101" i="21"/>
  <c r="P101" i="21"/>
  <c r="K102" i="21"/>
  <c r="P102" i="21"/>
  <c r="O107" i="21"/>
  <c r="K117" i="21"/>
  <c r="P117" i="21"/>
  <c r="K122" i="21"/>
  <c r="P122" i="21"/>
  <c r="K126" i="21"/>
  <c r="P126" i="21"/>
  <c r="K130" i="21"/>
  <c r="P130" i="21"/>
  <c r="K134" i="21"/>
  <c r="P134" i="21"/>
  <c r="K138" i="21"/>
  <c r="P138" i="21"/>
  <c r="K142" i="21"/>
  <c r="P142" i="21"/>
  <c r="K146" i="21"/>
  <c r="P146" i="21"/>
  <c r="K184" i="21"/>
  <c r="P184" i="21"/>
  <c r="K188" i="21"/>
  <c r="P188" i="21"/>
  <c r="K56" i="21"/>
  <c r="K92" i="21"/>
  <c r="P92" i="21"/>
  <c r="O10" i="21"/>
  <c r="K17" i="21"/>
  <c r="P17" i="21"/>
  <c r="O18" i="21"/>
  <c r="K25" i="21"/>
  <c r="P25" i="21"/>
  <c r="O26" i="21"/>
  <c r="K33" i="21"/>
  <c r="P33" i="21"/>
  <c r="O34" i="21"/>
  <c r="K41" i="21"/>
  <c r="P41" i="21"/>
  <c r="O42" i="21"/>
  <c r="K44" i="21"/>
  <c r="P44" i="21"/>
  <c r="O51" i="21"/>
  <c r="K53" i="21"/>
  <c r="P53" i="21"/>
  <c r="O53" i="21"/>
  <c r="O56" i="21"/>
  <c r="K60" i="21"/>
  <c r="O67" i="21"/>
  <c r="K69" i="21"/>
  <c r="P69" i="21"/>
  <c r="O69" i="21"/>
  <c r="O73" i="21"/>
  <c r="K80" i="21"/>
  <c r="P80" i="21"/>
  <c r="O83" i="21"/>
  <c r="O89" i="21"/>
  <c r="K96" i="21"/>
  <c r="P96" i="21"/>
  <c r="K99" i="21"/>
  <c r="P99" i="21"/>
  <c r="O99" i="21"/>
  <c r="O101" i="21"/>
  <c r="K103" i="21"/>
  <c r="P103" i="21"/>
  <c r="K104" i="21"/>
  <c r="P104" i="21"/>
  <c r="K105" i="21"/>
  <c r="P105" i="21"/>
  <c r="K106" i="21"/>
  <c r="P106" i="21"/>
  <c r="O111" i="21"/>
  <c r="K118" i="21"/>
  <c r="P118" i="21"/>
  <c r="K119" i="21"/>
  <c r="P119" i="21"/>
  <c r="K123" i="21"/>
  <c r="P123" i="21"/>
  <c r="K127" i="21"/>
  <c r="P127" i="21"/>
  <c r="K131" i="21"/>
  <c r="P131" i="21"/>
  <c r="K135" i="21"/>
  <c r="P135" i="21"/>
  <c r="K139" i="21"/>
  <c r="P139" i="21"/>
  <c r="K143" i="21"/>
  <c r="P143" i="21"/>
  <c r="K147" i="21"/>
  <c r="P147" i="21"/>
  <c r="K181" i="21"/>
  <c r="P181" i="21"/>
  <c r="K185" i="21"/>
  <c r="P185" i="21"/>
  <c r="K189" i="21"/>
  <c r="P189" i="21"/>
  <c r="K39" i="21"/>
  <c r="P39" i="21"/>
  <c r="O40" i="21"/>
  <c r="K11" i="21"/>
  <c r="P11" i="21"/>
  <c r="O12" i="21"/>
  <c r="K19" i="21"/>
  <c r="P19" i="21"/>
  <c r="O20" i="21"/>
  <c r="K27" i="21"/>
  <c r="P27" i="21"/>
  <c r="O28" i="21"/>
  <c r="K35" i="21"/>
  <c r="P35" i="21"/>
  <c r="O36" i="21"/>
  <c r="K43" i="21"/>
  <c r="P43" i="21"/>
  <c r="O44" i="21"/>
  <c r="K48" i="21"/>
  <c r="P48" i="21"/>
  <c r="O55" i="21"/>
  <c r="K57" i="21"/>
  <c r="P57" i="21"/>
  <c r="O57" i="21"/>
  <c r="O62" i="21"/>
  <c r="K64" i="21"/>
  <c r="P64" i="21"/>
  <c r="O71" i="21"/>
  <c r="O77" i="21"/>
  <c r="K84" i="21"/>
  <c r="P84" i="21"/>
  <c r="O87" i="21"/>
  <c r="O93" i="21"/>
  <c r="O104" i="21"/>
  <c r="O105" i="21"/>
  <c r="K107" i="21"/>
  <c r="P107" i="21"/>
  <c r="K108" i="21"/>
  <c r="P108" i="21"/>
  <c r="K109" i="21"/>
  <c r="P109" i="21"/>
  <c r="K110" i="21"/>
  <c r="P110" i="21"/>
  <c r="O116" i="21"/>
  <c r="K124" i="21"/>
  <c r="P124" i="21"/>
  <c r="K128" i="21"/>
  <c r="P128" i="21"/>
  <c r="K132" i="21"/>
  <c r="P132" i="21"/>
  <c r="K136" i="21"/>
  <c r="P136" i="21"/>
  <c r="K140" i="21"/>
  <c r="P140" i="21"/>
  <c r="K144" i="21"/>
  <c r="P144" i="21"/>
  <c r="K148" i="21"/>
  <c r="P148" i="21"/>
  <c r="K149" i="21"/>
  <c r="P149" i="21"/>
  <c r="K150" i="21"/>
  <c r="K151" i="21"/>
  <c r="P151" i="21"/>
  <c r="K152" i="21"/>
  <c r="P152" i="21"/>
  <c r="K153" i="21"/>
  <c r="P153" i="21"/>
  <c r="K154" i="21"/>
  <c r="P154" i="21"/>
  <c r="K155" i="21"/>
  <c r="P155" i="21"/>
  <c r="K156" i="21"/>
  <c r="P156" i="21"/>
  <c r="K157" i="21"/>
  <c r="P157" i="21"/>
  <c r="K158" i="21"/>
  <c r="P158" i="21"/>
  <c r="K159" i="21"/>
  <c r="P159" i="21"/>
  <c r="K182" i="21"/>
  <c r="P182" i="21"/>
  <c r="K186" i="21"/>
  <c r="P186" i="21"/>
  <c r="K9" i="21"/>
  <c r="K81" i="21"/>
  <c r="P81" i="21"/>
  <c r="K93" i="21"/>
  <c r="P93" i="21"/>
  <c r="K97" i="21"/>
  <c r="P97" i="21"/>
  <c r="K77" i="21"/>
  <c r="P77" i="21"/>
  <c r="K85" i="21"/>
  <c r="P85" i="21"/>
  <c r="K89" i="21"/>
  <c r="P89" i="21"/>
  <c r="O46" i="21"/>
  <c r="O50" i="21"/>
  <c r="O54" i="21"/>
  <c r="O58" i="21"/>
  <c r="K74" i="21"/>
  <c r="P74" i="21"/>
  <c r="O74" i="21"/>
  <c r="K78" i="21"/>
  <c r="P78" i="21"/>
  <c r="O78" i="21"/>
  <c r="K82" i="21"/>
  <c r="P82" i="21"/>
  <c r="O82" i="21"/>
  <c r="K86" i="21"/>
  <c r="P86" i="21"/>
  <c r="O86" i="21"/>
  <c r="K90" i="21"/>
  <c r="P90" i="21"/>
  <c r="O90" i="21"/>
  <c r="K94" i="21"/>
  <c r="P94" i="21"/>
  <c r="O94" i="21"/>
  <c r="O97" i="21"/>
  <c r="K46" i="21"/>
  <c r="P46" i="21"/>
  <c r="K50" i="21"/>
  <c r="P50" i="21"/>
  <c r="K54" i="21"/>
  <c r="P54" i="21"/>
  <c r="K58" i="21"/>
  <c r="P58" i="21"/>
  <c r="K62" i="21"/>
  <c r="P62" i="21"/>
  <c r="K66" i="21"/>
  <c r="P66" i="21"/>
  <c r="K70" i="21"/>
  <c r="P70" i="21"/>
  <c r="K73" i="21"/>
  <c r="P73" i="21"/>
  <c r="K10" i="21"/>
  <c r="P10" i="21"/>
  <c r="K12" i="21"/>
  <c r="P12" i="21"/>
  <c r="K14" i="21"/>
  <c r="P14" i="21"/>
  <c r="K16" i="21"/>
  <c r="P16" i="21"/>
  <c r="K18" i="21"/>
  <c r="P18" i="21"/>
  <c r="K20" i="21"/>
  <c r="P20" i="21"/>
  <c r="K22" i="21"/>
  <c r="P22" i="21"/>
  <c r="K24" i="21"/>
  <c r="P24" i="21"/>
  <c r="K26" i="21"/>
  <c r="P26" i="21"/>
  <c r="K28" i="21"/>
  <c r="P28" i="21"/>
  <c r="K30" i="21"/>
  <c r="P30" i="21"/>
  <c r="K32" i="21"/>
  <c r="P32" i="21"/>
  <c r="K34" i="21"/>
  <c r="P34" i="21"/>
  <c r="K36" i="21"/>
  <c r="P36" i="21"/>
  <c r="K38" i="21"/>
  <c r="P38" i="21"/>
  <c r="K40" i="21"/>
  <c r="P40" i="21"/>
  <c r="K42" i="21"/>
  <c r="P42" i="21"/>
  <c r="K47" i="21"/>
  <c r="P47" i="21"/>
  <c r="K51" i="21"/>
  <c r="P51" i="21"/>
  <c r="P52" i="21"/>
  <c r="K55" i="21"/>
  <c r="P55" i="21"/>
  <c r="P56" i="21"/>
  <c r="K59" i="21"/>
  <c r="P59" i="21"/>
  <c r="P60" i="21"/>
  <c r="O60" i="21"/>
  <c r="K63" i="21"/>
  <c r="P63" i="21"/>
  <c r="O64" i="21"/>
  <c r="K67" i="21"/>
  <c r="P67" i="21"/>
  <c r="P68" i="21"/>
  <c r="O68" i="21"/>
  <c r="K71" i="21"/>
  <c r="P71" i="21"/>
  <c r="K75" i="21"/>
  <c r="P75" i="21"/>
  <c r="K79" i="21"/>
  <c r="P79" i="21"/>
  <c r="K83" i="21"/>
  <c r="P83" i="21"/>
  <c r="K87" i="21"/>
  <c r="P87" i="21"/>
  <c r="K91" i="21"/>
  <c r="P91" i="21"/>
  <c r="K95" i="21"/>
  <c r="P95" i="21"/>
  <c r="K120" i="21"/>
  <c r="P120" i="21"/>
  <c r="K98" i="21"/>
  <c r="P98" i="21"/>
  <c r="O98" i="21"/>
  <c r="K116" i="21"/>
  <c r="P116" i="21"/>
  <c r="O112" i="21"/>
  <c r="O148" i="21"/>
  <c r="O149" i="21"/>
  <c r="P150" i="21"/>
  <c r="O150" i="21"/>
  <c r="O151" i="21"/>
  <c r="O152" i="21"/>
  <c r="O153" i="21"/>
  <c r="O154" i="21"/>
  <c r="O155" i="21"/>
  <c r="O156" i="21"/>
  <c r="O157" i="21"/>
  <c r="O158" i="21"/>
  <c r="O159" i="21"/>
  <c r="K160" i="21"/>
  <c r="P160" i="21"/>
  <c r="O160" i="21"/>
  <c r="K161" i="21"/>
  <c r="P161" i="21"/>
  <c r="O161" i="21"/>
  <c r="K162" i="21"/>
  <c r="P162" i="21"/>
  <c r="O162" i="21"/>
  <c r="K163" i="21"/>
  <c r="P163" i="21"/>
  <c r="O163" i="21"/>
  <c r="K164" i="21"/>
  <c r="P164" i="21"/>
  <c r="O164" i="21"/>
  <c r="K165" i="21"/>
  <c r="P165" i="21"/>
  <c r="O165" i="21"/>
  <c r="K166" i="21"/>
  <c r="P166" i="21"/>
  <c r="O166" i="21"/>
  <c r="K167" i="21"/>
  <c r="P167" i="21"/>
  <c r="O167" i="21"/>
  <c r="K168" i="21"/>
  <c r="P168" i="21"/>
  <c r="O168" i="21"/>
  <c r="K169" i="21"/>
  <c r="P169" i="21"/>
  <c r="O169" i="21"/>
  <c r="K170" i="21"/>
  <c r="P170" i="21"/>
  <c r="O170" i="21"/>
  <c r="K171" i="21"/>
  <c r="P171" i="21"/>
  <c r="O171" i="21"/>
  <c r="K172" i="21"/>
  <c r="P172" i="21"/>
  <c r="O172" i="21"/>
  <c r="K173" i="21"/>
  <c r="P173" i="21"/>
  <c r="O173" i="21"/>
  <c r="K174" i="21"/>
  <c r="P174" i="21"/>
  <c r="O174" i="21"/>
  <c r="K175" i="21"/>
  <c r="P175" i="21"/>
  <c r="O175" i="21"/>
  <c r="K176" i="21"/>
  <c r="P176" i="21"/>
  <c r="O176" i="21"/>
  <c r="K177" i="21"/>
  <c r="P177" i="21"/>
  <c r="O177" i="21"/>
  <c r="K178" i="21"/>
  <c r="P178" i="21"/>
  <c r="O178" i="21"/>
  <c r="K179" i="21"/>
  <c r="P179" i="21"/>
  <c r="O179" i="21"/>
  <c r="K180" i="21"/>
  <c r="P180" i="21"/>
  <c r="O180" i="21"/>
  <c r="K194" i="21"/>
  <c r="O194" i="21"/>
  <c r="P9" i="21"/>
  <c r="P194" i="21"/>
  <c r="P193" i="18"/>
  <c r="O193" i="18"/>
  <c r="F193" i="18"/>
  <c r="G192" i="18"/>
  <c r="G193" i="18"/>
  <c r="H192" i="18"/>
  <c r="H193" i="18"/>
  <c r="I192" i="18"/>
  <c r="I193" i="18"/>
  <c r="J192" i="18"/>
  <c r="J193" i="18"/>
  <c r="K192" i="18"/>
  <c r="K183" i="18"/>
  <c r="K149" i="18"/>
  <c r="K115" i="18"/>
  <c r="K193" i="18"/>
  <c r="L192" i="18"/>
  <c r="L193" i="18"/>
  <c r="M192" i="18"/>
  <c r="M193" i="18"/>
  <c r="N192" i="18"/>
  <c r="N193" i="18"/>
  <c r="O192" i="18"/>
  <c r="O183" i="18"/>
  <c r="O149" i="18"/>
  <c r="O115" i="18"/>
  <c r="P192" i="18"/>
  <c r="P183" i="18"/>
  <c r="P149" i="18"/>
  <c r="P115" i="18"/>
  <c r="Q192" i="18"/>
  <c r="Q193" i="18"/>
  <c r="G191" i="18"/>
  <c r="H191" i="18"/>
  <c r="I191" i="18"/>
  <c r="J191" i="18"/>
  <c r="K191" i="18"/>
  <c r="L191" i="18"/>
  <c r="M191" i="18"/>
  <c r="N191" i="18"/>
  <c r="O191" i="18"/>
  <c r="P191" i="18"/>
  <c r="Q191" i="18"/>
  <c r="G190" i="18"/>
  <c r="H190" i="18"/>
  <c r="I190" i="18"/>
  <c r="J190" i="18"/>
  <c r="K190" i="18"/>
  <c r="L190" i="18"/>
  <c r="M190" i="18"/>
  <c r="N190" i="18"/>
  <c r="O190" i="18"/>
  <c r="P190" i="18"/>
  <c r="Q190" i="18"/>
  <c r="G189" i="18"/>
  <c r="H189" i="18"/>
  <c r="I189" i="18"/>
  <c r="J189" i="18"/>
  <c r="K189" i="18"/>
  <c r="L189" i="18"/>
  <c r="M189" i="18"/>
  <c r="N189" i="18"/>
  <c r="O189" i="18"/>
  <c r="P189" i="18"/>
  <c r="Q189" i="18"/>
  <c r="G188" i="18"/>
  <c r="H188" i="18"/>
  <c r="I188" i="18"/>
  <c r="J188" i="18"/>
  <c r="K188" i="18"/>
  <c r="L188" i="18"/>
  <c r="M188" i="18"/>
  <c r="N188" i="18"/>
  <c r="O188" i="18"/>
  <c r="P188" i="18"/>
  <c r="Q188" i="18"/>
  <c r="A188" i="18"/>
  <c r="A189" i="18"/>
  <c r="A190" i="18"/>
  <c r="A191" i="18"/>
  <c r="A192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G142" i="18"/>
  <c r="H142" i="18"/>
  <c r="I142" i="18"/>
  <c r="K142" i="18"/>
  <c r="P142" i="18"/>
  <c r="J142" i="18"/>
  <c r="L142" i="18"/>
  <c r="M142" i="18"/>
  <c r="O142" i="18"/>
  <c r="N142" i="18"/>
  <c r="Q187" i="18"/>
  <c r="N187" i="18"/>
  <c r="M187" i="18"/>
  <c r="L187" i="18"/>
  <c r="J187" i="18"/>
  <c r="I187" i="18"/>
  <c r="H187" i="18"/>
  <c r="G187" i="18"/>
  <c r="Q186" i="18"/>
  <c r="N186" i="18"/>
  <c r="M186" i="18"/>
  <c r="L186" i="18"/>
  <c r="J186" i="18"/>
  <c r="I186" i="18"/>
  <c r="H186" i="18"/>
  <c r="G186" i="18"/>
  <c r="Q185" i="18"/>
  <c r="N185" i="18"/>
  <c r="M185" i="18"/>
  <c r="L185" i="18"/>
  <c r="J185" i="18"/>
  <c r="I185" i="18"/>
  <c r="H185" i="18"/>
  <c r="G185" i="18"/>
  <c r="Q184" i="18"/>
  <c r="N184" i="18"/>
  <c r="M184" i="18"/>
  <c r="L184" i="18"/>
  <c r="J184" i="18"/>
  <c r="I184" i="18"/>
  <c r="H184" i="18"/>
  <c r="G184" i="18"/>
  <c r="M183" i="18"/>
  <c r="I183" i="18"/>
  <c r="Q182" i="18"/>
  <c r="N182" i="18"/>
  <c r="M182" i="18"/>
  <c r="L182" i="18"/>
  <c r="J182" i="18"/>
  <c r="I182" i="18"/>
  <c r="H182" i="18"/>
  <c r="G182" i="18"/>
  <c r="Q181" i="18"/>
  <c r="N181" i="18"/>
  <c r="O181" i="18"/>
  <c r="M181" i="18"/>
  <c r="L181" i="18"/>
  <c r="J181" i="18"/>
  <c r="I181" i="18"/>
  <c r="H181" i="18"/>
  <c r="G181" i="18"/>
  <c r="Q180" i="18"/>
  <c r="N180" i="18"/>
  <c r="M180" i="18"/>
  <c r="L180" i="18"/>
  <c r="J180" i="18"/>
  <c r="I180" i="18"/>
  <c r="H180" i="18"/>
  <c r="G180" i="18"/>
  <c r="Q179" i="18"/>
  <c r="N179" i="18"/>
  <c r="M179" i="18"/>
  <c r="L179" i="18"/>
  <c r="J179" i="18"/>
  <c r="I179" i="18"/>
  <c r="H179" i="18"/>
  <c r="G179" i="18"/>
  <c r="Q178" i="18"/>
  <c r="N178" i="18"/>
  <c r="M178" i="18"/>
  <c r="L178" i="18"/>
  <c r="J178" i="18"/>
  <c r="I178" i="18"/>
  <c r="H178" i="18"/>
  <c r="G178" i="18"/>
  <c r="Q177" i="18"/>
  <c r="N177" i="18"/>
  <c r="M177" i="18"/>
  <c r="L177" i="18"/>
  <c r="J177" i="18"/>
  <c r="I177" i="18"/>
  <c r="H177" i="18"/>
  <c r="G177" i="18"/>
  <c r="Q176" i="18"/>
  <c r="N176" i="18"/>
  <c r="M176" i="18"/>
  <c r="L176" i="18"/>
  <c r="J176" i="18"/>
  <c r="I176" i="18"/>
  <c r="H176" i="18"/>
  <c r="G176" i="18"/>
  <c r="Q175" i="18"/>
  <c r="N175" i="18"/>
  <c r="M175" i="18"/>
  <c r="L175" i="18"/>
  <c r="J175" i="18"/>
  <c r="I175" i="18"/>
  <c r="H175" i="18"/>
  <c r="G175" i="18"/>
  <c r="Q174" i="18"/>
  <c r="N174" i="18"/>
  <c r="M174" i="18"/>
  <c r="L174" i="18"/>
  <c r="J174" i="18"/>
  <c r="I174" i="18"/>
  <c r="H174" i="18"/>
  <c r="G174" i="18"/>
  <c r="Q173" i="18"/>
  <c r="N173" i="18"/>
  <c r="M173" i="18"/>
  <c r="L173" i="18"/>
  <c r="J173" i="18"/>
  <c r="I173" i="18"/>
  <c r="H173" i="18"/>
  <c r="G173" i="18"/>
  <c r="Q172" i="18"/>
  <c r="N172" i="18"/>
  <c r="M172" i="18"/>
  <c r="L172" i="18"/>
  <c r="J172" i="18"/>
  <c r="I172" i="18"/>
  <c r="H172" i="18"/>
  <c r="G172" i="18"/>
  <c r="Q171" i="18"/>
  <c r="N171" i="18"/>
  <c r="M171" i="18"/>
  <c r="L171" i="18"/>
  <c r="J171" i="18"/>
  <c r="I171" i="18"/>
  <c r="H171" i="18"/>
  <c r="G171" i="18"/>
  <c r="Q170" i="18"/>
  <c r="N170" i="18"/>
  <c r="M170" i="18"/>
  <c r="L170" i="18"/>
  <c r="J170" i="18"/>
  <c r="I170" i="18"/>
  <c r="H170" i="18"/>
  <c r="G170" i="18"/>
  <c r="Q169" i="18"/>
  <c r="N169" i="18"/>
  <c r="M169" i="18"/>
  <c r="L169" i="18"/>
  <c r="J169" i="18"/>
  <c r="I169" i="18"/>
  <c r="H169" i="18"/>
  <c r="G169" i="18"/>
  <c r="Q168" i="18"/>
  <c r="N168" i="18"/>
  <c r="M168" i="18"/>
  <c r="L168" i="18"/>
  <c r="J168" i="18"/>
  <c r="I168" i="18"/>
  <c r="H168" i="18"/>
  <c r="G168" i="18"/>
  <c r="Q167" i="18"/>
  <c r="N167" i="18"/>
  <c r="M167" i="18"/>
  <c r="L167" i="18"/>
  <c r="J167" i="18"/>
  <c r="I167" i="18"/>
  <c r="H167" i="18"/>
  <c r="G167" i="18"/>
  <c r="Q166" i="18"/>
  <c r="N166" i="18"/>
  <c r="M166" i="18"/>
  <c r="L166" i="18"/>
  <c r="J166" i="18"/>
  <c r="I166" i="18"/>
  <c r="H166" i="18"/>
  <c r="G166" i="18"/>
  <c r="Q165" i="18"/>
  <c r="N165" i="18"/>
  <c r="M165" i="18"/>
  <c r="L165" i="18"/>
  <c r="J165" i="18"/>
  <c r="I165" i="18"/>
  <c r="H165" i="18"/>
  <c r="G165" i="18"/>
  <c r="Q164" i="18"/>
  <c r="N164" i="18"/>
  <c r="M164" i="18"/>
  <c r="L164" i="18"/>
  <c r="J164" i="18"/>
  <c r="I164" i="18"/>
  <c r="H164" i="18"/>
  <c r="G164" i="18"/>
  <c r="Q163" i="18"/>
  <c r="N163" i="18"/>
  <c r="M163" i="18"/>
  <c r="L163" i="18"/>
  <c r="J163" i="18"/>
  <c r="I163" i="18"/>
  <c r="H163" i="18"/>
  <c r="G163" i="18"/>
  <c r="Q162" i="18"/>
  <c r="N162" i="18"/>
  <c r="M162" i="18"/>
  <c r="L162" i="18"/>
  <c r="J162" i="18"/>
  <c r="I162" i="18"/>
  <c r="H162" i="18"/>
  <c r="G162" i="18"/>
  <c r="Q161" i="18"/>
  <c r="N161" i="18"/>
  <c r="M161" i="18"/>
  <c r="L161" i="18"/>
  <c r="J161" i="18"/>
  <c r="I161" i="18"/>
  <c r="H161" i="18"/>
  <c r="G161" i="18"/>
  <c r="Q160" i="18"/>
  <c r="N160" i="18"/>
  <c r="M160" i="18"/>
  <c r="L160" i="18"/>
  <c r="J160" i="18"/>
  <c r="I160" i="18"/>
  <c r="H160" i="18"/>
  <c r="G160" i="18"/>
  <c r="Q159" i="18"/>
  <c r="N159" i="18"/>
  <c r="M159" i="18"/>
  <c r="L159" i="18"/>
  <c r="J159" i="18"/>
  <c r="I159" i="18"/>
  <c r="H159" i="18"/>
  <c r="G159" i="18"/>
  <c r="Q158" i="18"/>
  <c r="N158" i="18"/>
  <c r="M158" i="18"/>
  <c r="L158" i="18"/>
  <c r="J158" i="18"/>
  <c r="I158" i="18"/>
  <c r="H158" i="18"/>
  <c r="G158" i="18"/>
  <c r="Q157" i="18"/>
  <c r="N157" i="18"/>
  <c r="M157" i="18"/>
  <c r="L157" i="18"/>
  <c r="J157" i="18"/>
  <c r="I157" i="18"/>
  <c r="H157" i="18"/>
  <c r="G157" i="18"/>
  <c r="Q156" i="18"/>
  <c r="N156" i="18"/>
  <c r="M156" i="18"/>
  <c r="L156" i="18"/>
  <c r="J156" i="18"/>
  <c r="I156" i="18"/>
  <c r="H156" i="18"/>
  <c r="G156" i="18"/>
  <c r="Q155" i="18"/>
  <c r="N155" i="18"/>
  <c r="M155" i="18"/>
  <c r="L155" i="18"/>
  <c r="J155" i="18"/>
  <c r="I155" i="18"/>
  <c r="H155" i="18"/>
  <c r="G155" i="18"/>
  <c r="Q154" i="18"/>
  <c r="N154" i="18"/>
  <c r="M154" i="18"/>
  <c r="L154" i="18"/>
  <c r="J154" i="18"/>
  <c r="I154" i="18"/>
  <c r="H154" i="18"/>
  <c r="G154" i="18"/>
  <c r="Q153" i="18"/>
  <c r="N153" i="18"/>
  <c r="M153" i="18"/>
  <c r="L153" i="18"/>
  <c r="J153" i="18"/>
  <c r="I153" i="18"/>
  <c r="H153" i="18"/>
  <c r="G153" i="18"/>
  <c r="Q152" i="18"/>
  <c r="N152" i="18"/>
  <c r="M152" i="18"/>
  <c r="L152" i="18"/>
  <c r="J152" i="18"/>
  <c r="I152" i="18"/>
  <c r="H152" i="18"/>
  <c r="G152" i="18"/>
  <c r="Q151" i="18"/>
  <c r="N151" i="18"/>
  <c r="M151" i="18"/>
  <c r="L151" i="18"/>
  <c r="J151" i="18"/>
  <c r="I151" i="18"/>
  <c r="H151" i="18"/>
  <c r="G151" i="18"/>
  <c r="Q150" i="18"/>
  <c r="N150" i="18"/>
  <c r="M150" i="18"/>
  <c r="L150" i="18"/>
  <c r="J150" i="18"/>
  <c r="I150" i="18"/>
  <c r="H150" i="18"/>
  <c r="G150" i="18"/>
  <c r="M149" i="18"/>
  <c r="I149" i="18"/>
  <c r="Q148" i="18"/>
  <c r="N148" i="18"/>
  <c r="M148" i="18"/>
  <c r="L148" i="18"/>
  <c r="J148" i="18"/>
  <c r="I148" i="18"/>
  <c r="H148" i="18"/>
  <c r="G148" i="18"/>
  <c r="Q147" i="18"/>
  <c r="N147" i="18"/>
  <c r="M147" i="18"/>
  <c r="L147" i="18"/>
  <c r="J147" i="18"/>
  <c r="I147" i="18"/>
  <c r="H147" i="18"/>
  <c r="G147" i="18"/>
  <c r="Q146" i="18"/>
  <c r="N146" i="18"/>
  <c r="M146" i="18"/>
  <c r="L146" i="18"/>
  <c r="J146" i="18"/>
  <c r="I146" i="18"/>
  <c r="H146" i="18"/>
  <c r="G146" i="18"/>
  <c r="Q145" i="18"/>
  <c r="N145" i="18"/>
  <c r="M145" i="18"/>
  <c r="L145" i="18"/>
  <c r="J145" i="18"/>
  <c r="I145" i="18"/>
  <c r="H145" i="18"/>
  <c r="G145" i="18"/>
  <c r="Q144" i="18"/>
  <c r="N144" i="18"/>
  <c r="M144" i="18"/>
  <c r="L144" i="18"/>
  <c r="J144" i="18"/>
  <c r="I144" i="18"/>
  <c r="H144" i="18"/>
  <c r="G144" i="18"/>
  <c r="Q143" i="18"/>
  <c r="N143" i="18"/>
  <c r="M143" i="18"/>
  <c r="L143" i="18"/>
  <c r="J143" i="18"/>
  <c r="I143" i="18"/>
  <c r="H143" i="18"/>
  <c r="G143" i="18"/>
  <c r="Q142" i="18"/>
  <c r="Q141" i="18"/>
  <c r="N141" i="18"/>
  <c r="M141" i="18"/>
  <c r="L141" i="18"/>
  <c r="J141" i="18"/>
  <c r="I141" i="18"/>
  <c r="H141" i="18"/>
  <c r="G141" i="18"/>
  <c r="Q140" i="18"/>
  <c r="N140" i="18"/>
  <c r="M140" i="18"/>
  <c r="L140" i="18"/>
  <c r="J140" i="18"/>
  <c r="I140" i="18"/>
  <c r="H140" i="18"/>
  <c r="G140" i="18"/>
  <c r="Q139" i="18"/>
  <c r="N139" i="18"/>
  <c r="M139" i="18"/>
  <c r="L139" i="18"/>
  <c r="J139" i="18"/>
  <c r="I139" i="18"/>
  <c r="H139" i="18"/>
  <c r="G139" i="18"/>
  <c r="Q138" i="18"/>
  <c r="N138" i="18"/>
  <c r="M138" i="18"/>
  <c r="L138" i="18"/>
  <c r="J138" i="18"/>
  <c r="I138" i="18"/>
  <c r="H138" i="18"/>
  <c r="G138" i="18"/>
  <c r="Q137" i="18"/>
  <c r="N137" i="18"/>
  <c r="M137" i="18"/>
  <c r="L137" i="18"/>
  <c r="J137" i="18"/>
  <c r="I137" i="18"/>
  <c r="H137" i="18"/>
  <c r="G137" i="18"/>
  <c r="Q136" i="18"/>
  <c r="N136" i="18"/>
  <c r="M136" i="18"/>
  <c r="L136" i="18"/>
  <c r="J136" i="18"/>
  <c r="I136" i="18"/>
  <c r="H136" i="18"/>
  <c r="G136" i="18"/>
  <c r="Q135" i="18"/>
  <c r="N135" i="18"/>
  <c r="M135" i="18"/>
  <c r="L135" i="18"/>
  <c r="O135" i="18"/>
  <c r="J135" i="18"/>
  <c r="I135" i="18"/>
  <c r="H135" i="18"/>
  <c r="G135" i="18"/>
  <c r="Q134" i="18"/>
  <c r="N134" i="18"/>
  <c r="M134" i="18"/>
  <c r="L134" i="18"/>
  <c r="J134" i="18"/>
  <c r="I134" i="18"/>
  <c r="H134" i="18"/>
  <c r="G134" i="18"/>
  <c r="Q133" i="18"/>
  <c r="N133" i="18"/>
  <c r="M133" i="18"/>
  <c r="L133" i="18"/>
  <c r="J133" i="18"/>
  <c r="I133" i="18"/>
  <c r="H133" i="18"/>
  <c r="G133" i="18"/>
  <c r="Q132" i="18"/>
  <c r="N132" i="18"/>
  <c r="M132" i="18"/>
  <c r="L132" i="18"/>
  <c r="J132" i="18"/>
  <c r="I132" i="18"/>
  <c r="H132" i="18"/>
  <c r="G132" i="18"/>
  <c r="Q131" i="18"/>
  <c r="N131" i="18"/>
  <c r="M131" i="18"/>
  <c r="L131" i="18"/>
  <c r="O131" i="18"/>
  <c r="J131" i="18"/>
  <c r="I131" i="18"/>
  <c r="H131" i="18"/>
  <c r="G131" i="18"/>
  <c r="Q130" i="18"/>
  <c r="N130" i="18"/>
  <c r="M130" i="18"/>
  <c r="L130" i="18"/>
  <c r="J130" i="18"/>
  <c r="I130" i="18"/>
  <c r="H130" i="18"/>
  <c r="G130" i="18"/>
  <c r="Q129" i="18"/>
  <c r="N129" i="18"/>
  <c r="M129" i="18"/>
  <c r="L129" i="18"/>
  <c r="J129" i="18"/>
  <c r="I129" i="18"/>
  <c r="H129" i="18"/>
  <c r="G129" i="18"/>
  <c r="Q128" i="18"/>
  <c r="N128" i="18"/>
  <c r="M128" i="18"/>
  <c r="L128" i="18"/>
  <c r="J128" i="18"/>
  <c r="I128" i="18"/>
  <c r="H128" i="18"/>
  <c r="G128" i="18"/>
  <c r="Q127" i="18"/>
  <c r="N127" i="18"/>
  <c r="M127" i="18"/>
  <c r="L127" i="18"/>
  <c r="O127" i="18"/>
  <c r="J127" i="18"/>
  <c r="I127" i="18"/>
  <c r="H127" i="18"/>
  <c r="G127" i="18"/>
  <c r="Q126" i="18"/>
  <c r="N126" i="18"/>
  <c r="M126" i="18"/>
  <c r="L126" i="18"/>
  <c r="J126" i="18"/>
  <c r="I126" i="18"/>
  <c r="H126" i="18"/>
  <c r="G126" i="18"/>
  <c r="Q125" i="18"/>
  <c r="N125" i="18"/>
  <c r="M125" i="18"/>
  <c r="L125" i="18"/>
  <c r="J125" i="18"/>
  <c r="I125" i="18"/>
  <c r="H125" i="18"/>
  <c r="G125" i="18"/>
  <c r="Q124" i="18"/>
  <c r="N124" i="18"/>
  <c r="M124" i="18"/>
  <c r="L124" i="18"/>
  <c r="J124" i="18"/>
  <c r="I124" i="18"/>
  <c r="H124" i="18"/>
  <c r="G124" i="18"/>
  <c r="Q123" i="18"/>
  <c r="N123" i="18"/>
  <c r="M123" i="18"/>
  <c r="L123" i="18"/>
  <c r="J123" i="18"/>
  <c r="I123" i="18"/>
  <c r="H123" i="18"/>
  <c r="G123" i="18"/>
  <c r="Q122" i="18"/>
  <c r="N122" i="18"/>
  <c r="M122" i="18"/>
  <c r="L122" i="18"/>
  <c r="J122" i="18"/>
  <c r="I122" i="18"/>
  <c r="H122" i="18"/>
  <c r="G122" i="18"/>
  <c r="Q121" i="18"/>
  <c r="N121" i="18"/>
  <c r="M121" i="18"/>
  <c r="L121" i="18"/>
  <c r="J121" i="18"/>
  <c r="I121" i="18"/>
  <c r="H121" i="18"/>
  <c r="G121" i="18"/>
  <c r="Q120" i="18"/>
  <c r="N120" i="18"/>
  <c r="M120" i="18"/>
  <c r="L120" i="18"/>
  <c r="O120" i="18"/>
  <c r="J120" i="18"/>
  <c r="I120" i="18"/>
  <c r="H120" i="18"/>
  <c r="G120" i="18"/>
  <c r="Q119" i="18"/>
  <c r="N119" i="18"/>
  <c r="M119" i="18"/>
  <c r="L119" i="18"/>
  <c r="J119" i="18"/>
  <c r="I119" i="18"/>
  <c r="H119" i="18"/>
  <c r="G119" i="18"/>
  <c r="Q118" i="18"/>
  <c r="N118" i="18"/>
  <c r="M118" i="18"/>
  <c r="L118" i="18"/>
  <c r="O118" i="18"/>
  <c r="J118" i="18"/>
  <c r="I118" i="18"/>
  <c r="H118" i="18"/>
  <c r="G118" i="18"/>
  <c r="Q117" i="18"/>
  <c r="N117" i="18"/>
  <c r="M117" i="18"/>
  <c r="L117" i="18"/>
  <c r="J117" i="18"/>
  <c r="I117" i="18"/>
  <c r="H117" i="18"/>
  <c r="G117" i="18"/>
  <c r="Q116" i="18"/>
  <c r="N116" i="18"/>
  <c r="M116" i="18"/>
  <c r="L116" i="18"/>
  <c r="O116" i="18"/>
  <c r="J116" i="18"/>
  <c r="I116" i="18"/>
  <c r="H116" i="18"/>
  <c r="G116" i="18"/>
  <c r="M115" i="18"/>
  <c r="I115" i="18"/>
  <c r="Q114" i="18"/>
  <c r="N114" i="18"/>
  <c r="M114" i="18"/>
  <c r="L114" i="18"/>
  <c r="O114" i="18"/>
  <c r="J114" i="18"/>
  <c r="I114" i="18"/>
  <c r="H114" i="18"/>
  <c r="G114" i="18"/>
  <c r="Q113" i="18"/>
  <c r="N113" i="18"/>
  <c r="M113" i="18"/>
  <c r="L113" i="18"/>
  <c r="J113" i="18"/>
  <c r="I113" i="18"/>
  <c r="H113" i="18"/>
  <c r="G113" i="18"/>
  <c r="Q112" i="18"/>
  <c r="N112" i="18"/>
  <c r="M112" i="18"/>
  <c r="L112" i="18"/>
  <c r="O112" i="18"/>
  <c r="J112" i="18"/>
  <c r="I112" i="18"/>
  <c r="H112" i="18"/>
  <c r="G112" i="18"/>
  <c r="Q111" i="18"/>
  <c r="N111" i="18"/>
  <c r="M111" i="18"/>
  <c r="L111" i="18"/>
  <c r="J111" i="18"/>
  <c r="I111" i="18"/>
  <c r="H111" i="18"/>
  <c r="G111" i="18"/>
  <c r="Q110" i="18"/>
  <c r="N110" i="18"/>
  <c r="M110" i="18"/>
  <c r="L110" i="18"/>
  <c r="O110" i="18"/>
  <c r="J110" i="18"/>
  <c r="I110" i="18"/>
  <c r="H110" i="18"/>
  <c r="G110" i="18"/>
  <c r="Q109" i="18"/>
  <c r="N109" i="18"/>
  <c r="M109" i="18"/>
  <c r="L109" i="18"/>
  <c r="J109" i="18"/>
  <c r="I109" i="18"/>
  <c r="H109" i="18"/>
  <c r="G109" i="18"/>
  <c r="Q108" i="18"/>
  <c r="N108" i="18"/>
  <c r="M108" i="18"/>
  <c r="L108" i="18"/>
  <c r="O108" i="18"/>
  <c r="J108" i="18"/>
  <c r="I108" i="18"/>
  <c r="H108" i="18"/>
  <c r="G108" i="18"/>
  <c r="Q107" i="18"/>
  <c r="N107" i="18"/>
  <c r="M107" i="18"/>
  <c r="L107" i="18"/>
  <c r="J107" i="18"/>
  <c r="I107" i="18"/>
  <c r="H107" i="18"/>
  <c r="G107" i="18"/>
  <c r="Q106" i="18"/>
  <c r="N106" i="18"/>
  <c r="M106" i="18"/>
  <c r="L106" i="18"/>
  <c r="O106" i="18"/>
  <c r="J106" i="18"/>
  <c r="I106" i="18"/>
  <c r="H106" i="18"/>
  <c r="G106" i="18"/>
  <c r="Q105" i="18"/>
  <c r="N105" i="18"/>
  <c r="M105" i="18"/>
  <c r="L105" i="18"/>
  <c r="O105" i="18"/>
  <c r="J105" i="18"/>
  <c r="I105" i="18"/>
  <c r="H105" i="18"/>
  <c r="G105" i="18"/>
  <c r="Q104" i="18"/>
  <c r="N104" i="18"/>
  <c r="M104" i="18"/>
  <c r="L104" i="18"/>
  <c r="O104" i="18"/>
  <c r="J104" i="18"/>
  <c r="I104" i="18"/>
  <c r="H104" i="18"/>
  <c r="G104" i="18"/>
  <c r="Q103" i="18"/>
  <c r="N103" i="18"/>
  <c r="M103" i="18"/>
  <c r="L103" i="18"/>
  <c r="O103" i="18"/>
  <c r="J103" i="18"/>
  <c r="I103" i="18"/>
  <c r="H103" i="18"/>
  <c r="G103" i="18"/>
  <c r="Q102" i="18"/>
  <c r="N102" i="18"/>
  <c r="M102" i="18"/>
  <c r="L102" i="18"/>
  <c r="O102" i="18"/>
  <c r="J102" i="18"/>
  <c r="I102" i="18"/>
  <c r="H102" i="18"/>
  <c r="G102" i="18"/>
  <c r="Q101" i="18"/>
  <c r="N101" i="18"/>
  <c r="M101" i="18"/>
  <c r="L101" i="18"/>
  <c r="O101" i="18"/>
  <c r="J101" i="18"/>
  <c r="I101" i="18"/>
  <c r="H101" i="18"/>
  <c r="G101" i="18"/>
  <c r="Q100" i="18"/>
  <c r="O100" i="18"/>
  <c r="H100" i="18"/>
  <c r="K100" i="18"/>
  <c r="P100" i="18"/>
  <c r="Q99" i="18"/>
  <c r="N99" i="18"/>
  <c r="M99" i="18"/>
  <c r="L99" i="18"/>
  <c r="J99" i="18"/>
  <c r="I99" i="18"/>
  <c r="H99" i="18"/>
  <c r="G99" i="18"/>
  <c r="S98" i="18"/>
  <c r="Q98" i="18"/>
  <c r="N98" i="18"/>
  <c r="M98" i="18"/>
  <c r="L98" i="18"/>
  <c r="J98" i="18"/>
  <c r="I98" i="18"/>
  <c r="H98" i="18"/>
  <c r="G98" i="18"/>
  <c r="S97" i="18"/>
  <c r="Q97" i="18"/>
  <c r="N97" i="18"/>
  <c r="M97" i="18"/>
  <c r="L97" i="18"/>
  <c r="J97" i="18"/>
  <c r="I97" i="18"/>
  <c r="H97" i="18"/>
  <c r="G97" i="18"/>
  <c r="S96" i="18"/>
  <c r="Q96" i="18"/>
  <c r="N96" i="18"/>
  <c r="M96" i="18"/>
  <c r="L96" i="18"/>
  <c r="J96" i="18"/>
  <c r="I96" i="18"/>
  <c r="H96" i="18"/>
  <c r="G96" i="18"/>
  <c r="S95" i="18"/>
  <c r="Q95" i="18"/>
  <c r="N95" i="18"/>
  <c r="M95" i="18"/>
  <c r="L95" i="18"/>
  <c r="J95" i="18"/>
  <c r="I95" i="18"/>
  <c r="H95" i="18"/>
  <c r="G95" i="18"/>
  <c r="S94" i="18"/>
  <c r="Q94" i="18"/>
  <c r="N94" i="18"/>
  <c r="M94" i="18"/>
  <c r="L94" i="18"/>
  <c r="J94" i="18"/>
  <c r="I94" i="18"/>
  <c r="H94" i="18"/>
  <c r="G94" i="18"/>
  <c r="S93" i="18"/>
  <c r="Q93" i="18"/>
  <c r="N93" i="18"/>
  <c r="M93" i="18"/>
  <c r="L93" i="18"/>
  <c r="J93" i="18"/>
  <c r="I93" i="18"/>
  <c r="H93" i="18"/>
  <c r="G93" i="18"/>
  <c r="S92" i="18"/>
  <c r="Q92" i="18"/>
  <c r="N92" i="18"/>
  <c r="M92" i="18"/>
  <c r="L92" i="18"/>
  <c r="J92" i="18"/>
  <c r="I92" i="18"/>
  <c r="H92" i="18"/>
  <c r="G92" i="18"/>
  <c r="S91" i="18"/>
  <c r="Q91" i="18"/>
  <c r="N91" i="18"/>
  <c r="M91" i="18"/>
  <c r="L91" i="18"/>
  <c r="J91" i="18"/>
  <c r="I91" i="18"/>
  <c r="H91" i="18"/>
  <c r="G91" i="18"/>
  <c r="S90" i="18"/>
  <c r="Q90" i="18"/>
  <c r="N90" i="18"/>
  <c r="M90" i="18"/>
  <c r="L90" i="18"/>
  <c r="J90" i="18"/>
  <c r="I90" i="18"/>
  <c r="H90" i="18"/>
  <c r="G90" i="18"/>
  <c r="S89" i="18"/>
  <c r="Q89" i="18"/>
  <c r="N89" i="18"/>
  <c r="M89" i="18"/>
  <c r="L89" i="18"/>
  <c r="J89" i="18"/>
  <c r="I89" i="18"/>
  <c r="H89" i="18"/>
  <c r="G89" i="18"/>
  <c r="S88" i="18"/>
  <c r="Q88" i="18"/>
  <c r="N88" i="18"/>
  <c r="M88" i="18"/>
  <c r="L88" i="18"/>
  <c r="J88" i="18"/>
  <c r="I88" i="18"/>
  <c r="H88" i="18"/>
  <c r="G88" i="18"/>
  <c r="S87" i="18"/>
  <c r="Q87" i="18"/>
  <c r="N87" i="18"/>
  <c r="M87" i="18"/>
  <c r="L87" i="18"/>
  <c r="J87" i="18"/>
  <c r="I87" i="18"/>
  <c r="H87" i="18"/>
  <c r="G87" i="18"/>
  <c r="S86" i="18"/>
  <c r="Q86" i="18"/>
  <c r="N86" i="18"/>
  <c r="M86" i="18"/>
  <c r="L86" i="18"/>
  <c r="J86" i="18"/>
  <c r="I86" i="18"/>
  <c r="H86" i="18"/>
  <c r="G86" i="18"/>
  <c r="S85" i="18"/>
  <c r="Q85" i="18"/>
  <c r="N85" i="18"/>
  <c r="M85" i="18"/>
  <c r="L85" i="18"/>
  <c r="J85" i="18"/>
  <c r="I85" i="18"/>
  <c r="H85" i="18"/>
  <c r="G85" i="18"/>
  <c r="S84" i="18"/>
  <c r="Q84" i="18"/>
  <c r="N84" i="18"/>
  <c r="M84" i="18"/>
  <c r="L84" i="18"/>
  <c r="J84" i="18"/>
  <c r="I84" i="18"/>
  <c r="H84" i="18"/>
  <c r="G84" i="18"/>
  <c r="S83" i="18"/>
  <c r="Q83" i="18"/>
  <c r="N83" i="18"/>
  <c r="M83" i="18"/>
  <c r="L83" i="18"/>
  <c r="J83" i="18"/>
  <c r="I83" i="18"/>
  <c r="H83" i="18"/>
  <c r="G83" i="18"/>
  <c r="S82" i="18"/>
  <c r="Q82" i="18"/>
  <c r="N82" i="18"/>
  <c r="M82" i="18"/>
  <c r="L82" i="18"/>
  <c r="J82" i="18"/>
  <c r="I82" i="18"/>
  <c r="H82" i="18"/>
  <c r="G82" i="18"/>
  <c r="S81" i="18"/>
  <c r="Q81" i="18"/>
  <c r="N81" i="18"/>
  <c r="M81" i="18"/>
  <c r="L81" i="18"/>
  <c r="J81" i="18"/>
  <c r="I81" i="18"/>
  <c r="H81" i="18"/>
  <c r="G81" i="18"/>
  <c r="S80" i="18"/>
  <c r="Q80" i="18"/>
  <c r="N80" i="18"/>
  <c r="M80" i="18"/>
  <c r="L80" i="18"/>
  <c r="J80" i="18"/>
  <c r="I80" i="18"/>
  <c r="H80" i="18"/>
  <c r="G80" i="18"/>
  <c r="S79" i="18"/>
  <c r="Q79" i="18"/>
  <c r="N79" i="18"/>
  <c r="M79" i="18"/>
  <c r="L79" i="18"/>
  <c r="J79" i="18"/>
  <c r="I79" i="18"/>
  <c r="H79" i="18"/>
  <c r="G79" i="18"/>
  <c r="S78" i="18"/>
  <c r="Q78" i="18"/>
  <c r="N78" i="18"/>
  <c r="M78" i="18"/>
  <c r="L78" i="18"/>
  <c r="J78" i="18"/>
  <c r="I78" i="18"/>
  <c r="H78" i="18"/>
  <c r="G78" i="18"/>
  <c r="S77" i="18"/>
  <c r="Q77" i="18"/>
  <c r="N77" i="18"/>
  <c r="M77" i="18"/>
  <c r="L77" i="18"/>
  <c r="O77" i="18"/>
  <c r="J77" i="18"/>
  <c r="I77" i="18"/>
  <c r="H77" i="18"/>
  <c r="G77" i="18"/>
  <c r="S76" i="18"/>
  <c r="Q76" i="18"/>
  <c r="N76" i="18"/>
  <c r="M76" i="18"/>
  <c r="L76" i="18"/>
  <c r="J76" i="18"/>
  <c r="I76" i="18"/>
  <c r="H76" i="18"/>
  <c r="G76" i="18"/>
  <c r="S75" i="18"/>
  <c r="Q75" i="18"/>
  <c r="N75" i="18"/>
  <c r="M75" i="18"/>
  <c r="L75" i="18"/>
  <c r="J75" i="18"/>
  <c r="I75" i="18"/>
  <c r="H75" i="18"/>
  <c r="G75" i="18"/>
  <c r="S74" i="18"/>
  <c r="Q74" i="18"/>
  <c r="N74" i="18"/>
  <c r="M74" i="18"/>
  <c r="L74" i="18"/>
  <c r="J74" i="18"/>
  <c r="I74" i="18"/>
  <c r="H74" i="18"/>
  <c r="G74" i="18"/>
  <c r="S73" i="18"/>
  <c r="Q73" i="18"/>
  <c r="N73" i="18"/>
  <c r="M73" i="18"/>
  <c r="L73" i="18"/>
  <c r="J73" i="18"/>
  <c r="I73" i="18"/>
  <c r="H73" i="18"/>
  <c r="G73" i="18"/>
  <c r="S72" i="18"/>
  <c r="Q72" i="18"/>
  <c r="N72" i="18"/>
  <c r="M72" i="18"/>
  <c r="L72" i="18"/>
  <c r="J72" i="18"/>
  <c r="I72" i="18"/>
  <c r="H72" i="18"/>
  <c r="G72" i="18"/>
  <c r="S71" i="18"/>
  <c r="Q71" i="18"/>
  <c r="N71" i="18"/>
  <c r="M71" i="18"/>
  <c r="L71" i="18"/>
  <c r="J71" i="18"/>
  <c r="I71" i="18"/>
  <c r="H71" i="18"/>
  <c r="G71" i="18"/>
  <c r="S70" i="18"/>
  <c r="R70" i="18"/>
  <c r="Q70" i="18"/>
  <c r="N70" i="18"/>
  <c r="M70" i="18"/>
  <c r="L70" i="18"/>
  <c r="J70" i="18"/>
  <c r="I70" i="18"/>
  <c r="H70" i="18"/>
  <c r="G70" i="18"/>
  <c r="S69" i="18"/>
  <c r="R69" i="18"/>
  <c r="Q69" i="18"/>
  <c r="N69" i="18"/>
  <c r="M69" i="18"/>
  <c r="L69" i="18"/>
  <c r="J69" i="18"/>
  <c r="I69" i="18"/>
  <c r="H69" i="18"/>
  <c r="G69" i="18"/>
  <c r="S68" i="18"/>
  <c r="R68" i="18"/>
  <c r="Q68" i="18"/>
  <c r="N68" i="18"/>
  <c r="M68" i="18"/>
  <c r="L68" i="18"/>
  <c r="J68" i="18"/>
  <c r="I68" i="18"/>
  <c r="H68" i="18"/>
  <c r="G68" i="18"/>
  <c r="S67" i="18"/>
  <c r="R67" i="18"/>
  <c r="Q67" i="18"/>
  <c r="N67" i="18"/>
  <c r="M67" i="18"/>
  <c r="L67" i="18"/>
  <c r="J67" i="18"/>
  <c r="I67" i="18"/>
  <c r="H67" i="18"/>
  <c r="G67" i="18"/>
  <c r="S66" i="18"/>
  <c r="R66" i="18"/>
  <c r="Q66" i="18"/>
  <c r="N66" i="18"/>
  <c r="M66" i="18"/>
  <c r="L66" i="18"/>
  <c r="J66" i="18"/>
  <c r="I66" i="18"/>
  <c r="H66" i="18"/>
  <c r="G66" i="18"/>
  <c r="S65" i="18"/>
  <c r="R65" i="18"/>
  <c r="Q65" i="18"/>
  <c r="N65" i="18"/>
  <c r="M65" i="18"/>
  <c r="L65" i="18"/>
  <c r="J65" i="18"/>
  <c r="I65" i="18"/>
  <c r="H65" i="18"/>
  <c r="G65" i="18"/>
  <c r="S64" i="18"/>
  <c r="R64" i="18"/>
  <c r="Q64" i="18"/>
  <c r="N64" i="18"/>
  <c r="M64" i="18"/>
  <c r="L64" i="18"/>
  <c r="J64" i="18"/>
  <c r="I64" i="18"/>
  <c r="H64" i="18"/>
  <c r="G64" i="18"/>
  <c r="S63" i="18"/>
  <c r="R63" i="18"/>
  <c r="Q63" i="18"/>
  <c r="N63" i="18"/>
  <c r="M63" i="18"/>
  <c r="L63" i="18"/>
  <c r="J63" i="18"/>
  <c r="I63" i="18"/>
  <c r="H63" i="18"/>
  <c r="G63" i="18"/>
  <c r="S62" i="18"/>
  <c r="R62" i="18"/>
  <c r="Q62" i="18"/>
  <c r="N62" i="18"/>
  <c r="M62" i="18"/>
  <c r="L62" i="18"/>
  <c r="J62" i="18"/>
  <c r="I62" i="18"/>
  <c r="H62" i="18"/>
  <c r="G62" i="18"/>
  <c r="S61" i="18"/>
  <c r="R61" i="18"/>
  <c r="Q61" i="18"/>
  <c r="N61" i="18"/>
  <c r="M61" i="18"/>
  <c r="L61" i="18"/>
  <c r="J61" i="18"/>
  <c r="I61" i="18"/>
  <c r="H61" i="18"/>
  <c r="G61" i="18"/>
  <c r="S60" i="18"/>
  <c r="R60" i="18"/>
  <c r="Q60" i="18"/>
  <c r="N60" i="18"/>
  <c r="M60" i="18"/>
  <c r="L60" i="18"/>
  <c r="J60" i="18"/>
  <c r="I60" i="18"/>
  <c r="H60" i="18"/>
  <c r="G60" i="18"/>
  <c r="S59" i="18"/>
  <c r="R59" i="18"/>
  <c r="Q59" i="18"/>
  <c r="N59" i="18"/>
  <c r="M59" i="18"/>
  <c r="L59" i="18"/>
  <c r="J59" i="18"/>
  <c r="I59" i="18"/>
  <c r="H59" i="18"/>
  <c r="G59" i="18"/>
  <c r="S58" i="18"/>
  <c r="R58" i="18"/>
  <c r="Q58" i="18"/>
  <c r="N58" i="18"/>
  <c r="M58" i="18"/>
  <c r="L58" i="18"/>
  <c r="J58" i="18"/>
  <c r="I58" i="18"/>
  <c r="H58" i="18"/>
  <c r="G58" i="18"/>
  <c r="S57" i="18"/>
  <c r="R57" i="18"/>
  <c r="Q57" i="18"/>
  <c r="N57" i="18"/>
  <c r="M57" i="18"/>
  <c r="L57" i="18"/>
  <c r="J57" i="18"/>
  <c r="I57" i="18"/>
  <c r="H57" i="18"/>
  <c r="G57" i="18"/>
  <c r="S56" i="18"/>
  <c r="R56" i="18"/>
  <c r="Q56" i="18"/>
  <c r="N56" i="18"/>
  <c r="M56" i="18"/>
  <c r="L56" i="18"/>
  <c r="J56" i="18"/>
  <c r="I56" i="18"/>
  <c r="H56" i="18"/>
  <c r="G56" i="18"/>
  <c r="S55" i="18"/>
  <c r="R55" i="18"/>
  <c r="Q55" i="18"/>
  <c r="N55" i="18"/>
  <c r="M55" i="18"/>
  <c r="L55" i="18"/>
  <c r="J55" i="18"/>
  <c r="I55" i="18"/>
  <c r="H55" i="18"/>
  <c r="G55" i="18"/>
  <c r="S54" i="18"/>
  <c r="R54" i="18"/>
  <c r="Q54" i="18"/>
  <c r="N54" i="18"/>
  <c r="M54" i="18"/>
  <c r="L54" i="18"/>
  <c r="J54" i="18"/>
  <c r="I54" i="18"/>
  <c r="H54" i="18"/>
  <c r="G54" i="18"/>
  <c r="S53" i="18"/>
  <c r="R53" i="18"/>
  <c r="Q53" i="18"/>
  <c r="N53" i="18"/>
  <c r="M53" i="18"/>
  <c r="L53" i="18"/>
  <c r="J53" i="18"/>
  <c r="I53" i="18"/>
  <c r="H53" i="18"/>
  <c r="G53" i="18"/>
  <c r="S52" i="18"/>
  <c r="R52" i="18"/>
  <c r="Q52" i="18"/>
  <c r="N52" i="18"/>
  <c r="M52" i="18"/>
  <c r="L52" i="18"/>
  <c r="J52" i="18"/>
  <c r="I52" i="18"/>
  <c r="H52" i="18"/>
  <c r="G52" i="18"/>
  <c r="S51" i="18"/>
  <c r="R51" i="18"/>
  <c r="Q51" i="18"/>
  <c r="N51" i="18"/>
  <c r="M51" i="18"/>
  <c r="L51" i="18"/>
  <c r="J51" i="18"/>
  <c r="I51" i="18"/>
  <c r="H51" i="18"/>
  <c r="G51" i="18"/>
  <c r="S50" i="18"/>
  <c r="R50" i="18"/>
  <c r="Q50" i="18"/>
  <c r="N50" i="18"/>
  <c r="M50" i="18"/>
  <c r="L50" i="18"/>
  <c r="J50" i="18"/>
  <c r="I50" i="18"/>
  <c r="H50" i="18"/>
  <c r="G50" i="18"/>
  <c r="S49" i="18"/>
  <c r="R49" i="18"/>
  <c r="Q49" i="18"/>
  <c r="N49" i="18"/>
  <c r="M49" i="18"/>
  <c r="L49" i="18"/>
  <c r="J49" i="18"/>
  <c r="I49" i="18"/>
  <c r="H49" i="18"/>
  <c r="G49" i="18"/>
  <c r="S48" i="18"/>
  <c r="R48" i="18"/>
  <c r="Q48" i="18"/>
  <c r="N48" i="18"/>
  <c r="M48" i="18"/>
  <c r="L48" i="18"/>
  <c r="J48" i="18"/>
  <c r="I48" i="18"/>
  <c r="H48" i="18"/>
  <c r="G48" i="18"/>
  <c r="S47" i="18"/>
  <c r="R47" i="18"/>
  <c r="Q47" i="18"/>
  <c r="N47" i="18"/>
  <c r="M47" i="18"/>
  <c r="L47" i="18"/>
  <c r="J47" i="18"/>
  <c r="I47" i="18"/>
  <c r="H47" i="18"/>
  <c r="G47" i="18"/>
  <c r="S46" i="18"/>
  <c r="R46" i="18"/>
  <c r="Q46" i="18"/>
  <c r="N46" i="18"/>
  <c r="M46" i="18"/>
  <c r="L46" i="18"/>
  <c r="J46" i="18"/>
  <c r="I46" i="18"/>
  <c r="H46" i="18"/>
  <c r="G46" i="18"/>
  <c r="S45" i="18"/>
  <c r="R45" i="18"/>
  <c r="Q45" i="18"/>
  <c r="N45" i="18"/>
  <c r="M45" i="18"/>
  <c r="L45" i="18"/>
  <c r="J45" i="18"/>
  <c r="I45" i="18"/>
  <c r="H45" i="18"/>
  <c r="G45" i="18"/>
  <c r="S44" i="18"/>
  <c r="R44" i="18"/>
  <c r="Q44" i="18"/>
  <c r="N44" i="18"/>
  <c r="M44" i="18"/>
  <c r="L44" i="18"/>
  <c r="J44" i="18"/>
  <c r="I44" i="18"/>
  <c r="H44" i="18"/>
  <c r="G44" i="18"/>
  <c r="S43" i="18"/>
  <c r="R43" i="18"/>
  <c r="Q43" i="18"/>
  <c r="N43" i="18"/>
  <c r="M43" i="18"/>
  <c r="L43" i="18"/>
  <c r="J43" i="18"/>
  <c r="I43" i="18"/>
  <c r="H43" i="18"/>
  <c r="G43" i="18"/>
  <c r="S42" i="18"/>
  <c r="R42" i="18"/>
  <c r="Q42" i="18"/>
  <c r="N42" i="18"/>
  <c r="M42" i="18"/>
  <c r="O42" i="18"/>
  <c r="L42" i="18"/>
  <c r="J42" i="18"/>
  <c r="I42" i="18"/>
  <c r="H42" i="18"/>
  <c r="G42" i="18"/>
  <c r="S41" i="18"/>
  <c r="R41" i="18"/>
  <c r="Q41" i="18"/>
  <c r="N41" i="18"/>
  <c r="M41" i="18"/>
  <c r="L41" i="18"/>
  <c r="J41" i="18"/>
  <c r="I41" i="18"/>
  <c r="H41" i="18"/>
  <c r="G41" i="18"/>
  <c r="S40" i="18"/>
  <c r="R40" i="18"/>
  <c r="Q40" i="18"/>
  <c r="N40" i="18"/>
  <c r="M40" i="18"/>
  <c r="L40" i="18"/>
  <c r="J40" i="18"/>
  <c r="I40" i="18"/>
  <c r="H40" i="18"/>
  <c r="G40" i="18"/>
  <c r="S39" i="18"/>
  <c r="R39" i="18"/>
  <c r="Q39" i="18"/>
  <c r="N39" i="18"/>
  <c r="M39" i="18"/>
  <c r="L39" i="18"/>
  <c r="J39" i="18"/>
  <c r="I39" i="18"/>
  <c r="H39" i="18"/>
  <c r="G39" i="18"/>
  <c r="S38" i="18"/>
  <c r="R38" i="18"/>
  <c r="Q38" i="18"/>
  <c r="N38" i="18"/>
  <c r="M38" i="18"/>
  <c r="L38" i="18"/>
  <c r="J38" i="18"/>
  <c r="I38" i="18"/>
  <c r="H38" i="18"/>
  <c r="G38" i="18"/>
  <c r="S37" i="18"/>
  <c r="R37" i="18"/>
  <c r="Q37" i="18"/>
  <c r="N37" i="18"/>
  <c r="M37" i="18"/>
  <c r="L37" i="18"/>
  <c r="J37" i="18"/>
  <c r="I37" i="18"/>
  <c r="H37" i="18"/>
  <c r="G37" i="18"/>
  <c r="S36" i="18"/>
  <c r="R36" i="18"/>
  <c r="Q36" i="18"/>
  <c r="N36" i="18"/>
  <c r="M36" i="18"/>
  <c r="L36" i="18"/>
  <c r="J36" i="18"/>
  <c r="I36" i="18"/>
  <c r="H36" i="18"/>
  <c r="G36" i="18"/>
  <c r="S35" i="18"/>
  <c r="R35" i="18"/>
  <c r="Q35" i="18"/>
  <c r="N35" i="18"/>
  <c r="M35" i="18"/>
  <c r="L35" i="18"/>
  <c r="J35" i="18"/>
  <c r="I35" i="18"/>
  <c r="H35" i="18"/>
  <c r="G35" i="18"/>
  <c r="S34" i="18"/>
  <c r="R34" i="18"/>
  <c r="Q34" i="18"/>
  <c r="N34" i="18"/>
  <c r="M34" i="18"/>
  <c r="L34" i="18"/>
  <c r="J34" i="18"/>
  <c r="I34" i="18"/>
  <c r="H34" i="18"/>
  <c r="G34" i="18"/>
  <c r="S33" i="18"/>
  <c r="R33" i="18"/>
  <c r="Q33" i="18"/>
  <c r="N33" i="18"/>
  <c r="M33" i="18"/>
  <c r="L33" i="18"/>
  <c r="J33" i="18"/>
  <c r="I33" i="18"/>
  <c r="H33" i="18"/>
  <c r="G33" i="18"/>
  <c r="S32" i="18"/>
  <c r="R32" i="18"/>
  <c r="Q32" i="18"/>
  <c r="N32" i="18"/>
  <c r="M32" i="18"/>
  <c r="L32" i="18"/>
  <c r="J32" i="18"/>
  <c r="I32" i="18"/>
  <c r="H32" i="18"/>
  <c r="G32" i="18"/>
  <c r="S31" i="18"/>
  <c r="R31" i="18"/>
  <c r="Q31" i="18"/>
  <c r="N31" i="18"/>
  <c r="M31" i="18"/>
  <c r="L31" i="18"/>
  <c r="J31" i="18"/>
  <c r="I31" i="18"/>
  <c r="H31" i="18"/>
  <c r="G31" i="18"/>
  <c r="S30" i="18"/>
  <c r="R30" i="18"/>
  <c r="Q30" i="18"/>
  <c r="N30" i="18"/>
  <c r="M30" i="18"/>
  <c r="L30" i="18"/>
  <c r="J30" i="18"/>
  <c r="I30" i="18"/>
  <c r="H30" i="18"/>
  <c r="G30" i="18"/>
  <c r="S29" i="18"/>
  <c r="R29" i="18"/>
  <c r="Q29" i="18"/>
  <c r="N29" i="18"/>
  <c r="M29" i="18"/>
  <c r="L29" i="18"/>
  <c r="J29" i="18"/>
  <c r="I29" i="18"/>
  <c r="H29" i="18"/>
  <c r="G29" i="18"/>
  <c r="S28" i="18"/>
  <c r="R28" i="18"/>
  <c r="Q28" i="18"/>
  <c r="N28" i="18"/>
  <c r="M28" i="18"/>
  <c r="L28" i="18"/>
  <c r="J28" i="18"/>
  <c r="I28" i="18"/>
  <c r="H28" i="18"/>
  <c r="G28" i="18"/>
  <c r="S27" i="18"/>
  <c r="R27" i="18"/>
  <c r="Q27" i="18"/>
  <c r="N27" i="18"/>
  <c r="M27" i="18"/>
  <c r="L27" i="18"/>
  <c r="J27" i="18"/>
  <c r="I27" i="18"/>
  <c r="H27" i="18"/>
  <c r="G27" i="18"/>
  <c r="S26" i="18"/>
  <c r="R26" i="18"/>
  <c r="Q26" i="18"/>
  <c r="N26" i="18"/>
  <c r="O26" i="18"/>
  <c r="M26" i="18"/>
  <c r="L26" i="18"/>
  <c r="J26" i="18"/>
  <c r="I26" i="18"/>
  <c r="H26" i="18"/>
  <c r="G26" i="18"/>
  <c r="S25" i="18"/>
  <c r="R25" i="18"/>
  <c r="Q25" i="18"/>
  <c r="N25" i="18"/>
  <c r="M25" i="18"/>
  <c r="L25" i="18"/>
  <c r="J25" i="18"/>
  <c r="I25" i="18"/>
  <c r="H25" i="18"/>
  <c r="G25" i="18"/>
  <c r="S24" i="18"/>
  <c r="R24" i="18"/>
  <c r="Q24" i="18"/>
  <c r="N24" i="18"/>
  <c r="M24" i="18"/>
  <c r="L24" i="18"/>
  <c r="J24" i="18"/>
  <c r="I24" i="18"/>
  <c r="H24" i="18"/>
  <c r="G24" i="18"/>
  <c r="S23" i="18"/>
  <c r="R23" i="18"/>
  <c r="Q23" i="18"/>
  <c r="N23" i="18"/>
  <c r="M23" i="18"/>
  <c r="L23" i="18"/>
  <c r="J23" i="18"/>
  <c r="I23" i="18"/>
  <c r="H23" i="18"/>
  <c r="G23" i="18"/>
  <c r="S22" i="18"/>
  <c r="R22" i="18"/>
  <c r="Q22" i="18"/>
  <c r="N22" i="18"/>
  <c r="M22" i="18"/>
  <c r="L22" i="18"/>
  <c r="J22" i="18"/>
  <c r="I22" i="18"/>
  <c r="H22" i="18"/>
  <c r="G22" i="18"/>
  <c r="S21" i="18"/>
  <c r="R21" i="18"/>
  <c r="Q21" i="18"/>
  <c r="N21" i="18"/>
  <c r="M21" i="18"/>
  <c r="L21" i="18"/>
  <c r="J21" i="18"/>
  <c r="I21" i="18"/>
  <c r="H21" i="18"/>
  <c r="G21" i="18"/>
  <c r="S20" i="18"/>
  <c r="R20" i="18"/>
  <c r="Q20" i="18"/>
  <c r="N20" i="18"/>
  <c r="M20" i="18"/>
  <c r="L20" i="18"/>
  <c r="J20" i="18"/>
  <c r="I20" i="18"/>
  <c r="H20" i="18"/>
  <c r="G20" i="18"/>
  <c r="S19" i="18"/>
  <c r="R19" i="18"/>
  <c r="Q19" i="18"/>
  <c r="N19" i="18"/>
  <c r="M19" i="18"/>
  <c r="L19" i="18"/>
  <c r="J19" i="18"/>
  <c r="I19" i="18"/>
  <c r="H19" i="18"/>
  <c r="G19" i="18"/>
  <c r="S18" i="18"/>
  <c r="R18" i="18"/>
  <c r="Q18" i="18"/>
  <c r="N18" i="18"/>
  <c r="M18" i="18"/>
  <c r="L18" i="18"/>
  <c r="J18" i="18"/>
  <c r="I18" i="18"/>
  <c r="H18" i="18"/>
  <c r="G18" i="18"/>
  <c r="S17" i="18"/>
  <c r="R17" i="18"/>
  <c r="Q17" i="18"/>
  <c r="N17" i="18"/>
  <c r="M17" i="18"/>
  <c r="L17" i="18"/>
  <c r="J17" i="18"/>
  <c r="I17" i="18"/>
  <c r="H17" i="18"/>
  <c r="G17" i="18"/>
  <c r="S16" i="18"/>
  <c r="R16" i="18"/>
  <c r="Q16" i="18"/>
  <c r="N16" i="18"/>
  <c r="M16" i="18"/>
  <c r="L16" i="18"/>
  <c r="J16" i="18"/>
  <c r="I16" i="18"/>
  <c r="H16" i="18"/>
  <c r="G16" i="18"/>
  <c r="S15" i="18"/>
  <c r="R15" i="18"/>
  <c r="Q15" i="18"/>
  <c r="N15" i="18"/>
  <c r="M15" i="18"/>
  <c r="L15" i="18"/>
  <c r="J15" i="18"/>
  <c r="I15" i="18"/>
  <c r="H15" i="18"/>
  <c r="G15" i="18"/>
  <c r="S14" i="18"/>
  <c r="R14" i="18"/>
  <c r="Q14" i="18"/>
  <c r="N14" i="18"/>
  <c r="M14" i="18"/>
  <c r="L14" i="18"/>
  <c r="J14" i="18"/>
  <c r="I14" i="18"/>
  <c r="H14" i="18"/>
  <c r="G14" i="18"/>
  <c r="S13" i="18"/>
  <c r="R13" i="18"/>
  <c r="Q13" i="18"/>
  <c r="N13" i="18"/>
  <c r="M13" i="18"/>
  <c r="L13" i="18"/>
  <c r="J13" i="18"/>
  <c r="I13" i="18"/>
  <c r="H13" i="18"/>
  <c r="G13" i="18"/>
  <c r="S12" i="18"/>
  <c r="R12" i="18"/>
  <c r="Q12" i="18"/>
  <c r="N12" i="18"/>
  <c r="M12" i="18"/>
  <c r="L12" i="18"/>
  <c r="J12" i="18"/>
  <c r="I12" i="18"/>
  <c r="H12" i="18"/>
  <c r="G12" i="18"/>
  <c r="S11" i="18"/>
  <c r="R11" i="18"/>
  <c r="Q11" i="18"/>
  <c r="N11" i="18"/>
  <c r="M11" i="18"/>
  <c r="L11" i="18"/>
  <c r="J11" i="18"/>
  <c r="I11" i="18"/>
  <c r="H11" i="18"/>
  <c r="G11" i="18"/>
  <c r="S10" i="18"/>
  <c r="R10" i="18"/>
  <c r="Q10" i="18"/>
  <c r="N10" i="18"/>
  <c r="M10" i="18"/>
  <c r="L10" i="18"/>
  <c r="J10" i="18"/>
  <c r="I10" i="18"/>
  <c r="H10" i="18"/>
  <c r="G10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S9" i="18"/>
  <c r="R9" i="18"/>
  <c r="Q9" i="18"/>
  <c r="N9" i="18"/>
  <c r="M9" i="18"/>
  <c r="L9" i="18"/>
  <c r="J9" i="18"/>
  <c r="I9" i="18"/>
  <c r="H9" i="18"/>
  <c r="G9" i="18"/>
  <c r="K27" i="18"/>
  <c r="P27" i="18"/>
  <c r="K120" i="18"/>
  <c r="P120" i="18"/>
  <c r="O21" i="18"/>
  <c r="O25" i="18"/>
  <c r="O34" i="18"/>
  <c r="K102" i="18"/>
  <c r="P102" i="18"/>
  <c r="K103" i="18"/>
  <c r="P103" i="18"/>
  <c r="K104" i="18"/>
  <c r="P104" i="18"/>
  <c r="K105" i="18"/>
  <c r="P105" i="18"/>
  <c r="K132" i="18"/>
  <c r="P132" i="18"/>
  <c r="K133" i="18"/>
  <c r="P133" i="18"/>
  <c r="K134" i="18"/>
  <c r="P134" i="18"/>
  <c r="K135" i="18"/>
  <c r="P135" i="18"/>
  <c r="O10" i="18"/>
  <c r="O12" i="18"/>
  <c r="K16" i="18"/>
  <c r="P16" i="18"/>
  <c r="O16" i="18"/>
  <c r="O18" i="18"/>
  <c r="O20" i="18"/>
  <c r="O24" i="18"/>
  <c r="O76" i="18"/>
  <c r="O93" i="18"/>
  <c r="K101" i="18"/>
  <c r="P101" i="18"/>
  <c r="K106" i="18"/>
  <c r="P106" i="18"/>
  <c r="O44" i="18"/>
  <c r="O46" i="18"/>
  <c r="K48" i="18"/>
  <c r="P48" i="18"/>
  <c r="O48" i="18"/>
  <c r="O52" i="18"/>
  <c r="O56" i="18"/>
  <c r="O60" i="18"/>
  <c r="O73" i="18"/>
  <c r="O92" i="18"/>
  <c r="O185" i="18"/>
  <c r="O29" i="18"/>
  <c r="K62" i="18"/>
  <c r="P62" i="18"/>
  <c r="O14" i="18"/>
  <c r="K24" i="18"/>
  <c r="P24" i="18"/>
  <c r="O33" i="18"/>
  <c r="K35" i="18"/>
  <c r="P35" i="18"/>
  <c r="K11" i="18"/>
  <c r="P11" i="18"/>
  <c r="O22" i="18"/>
  <c r="O28" i="18"/>
  <c r="O30" i="18"/>
  <c r="K32" i="18"/>
  <c r="P32" i="18"/>
  <c r="O32" i="18"/>
  <c r="O41" i="18"/>
  <c r="K43" i="18"/>
  <c r="P43" i="18"/>
  <c r="O58" i="18"/>
  <c r="O81" i="18"/>
  <c r="O85" i="18"/>
  <c r="K89" i="18"/>
  <c r="P89" i="18"/>
  <c r="O89" i="18"/>
  <c r="K64" i="18"/>
  <c r="P64" i="18"/>
  <c r="K66" i="18"/>
  <c r="P66" i="18"/>
  <c r="K68" i="18"/>
  <c r="P68" i="18"/>
  <c r="K70" i="18"/>
  <c r="P70" i="18"/>
  <c r="K73" i="18"/>
  <c r="P73" i="18"/>
  <c r="O182" i="18"/>
  <c r="O184" i="18"/>
  <c r="O13" i="18"/>
  <c r="O17" i="18"/>
  <c r="K19" i="18"/>
  <c r="P19" i="18"/>
  <c r="O36" i="18"/>
  <c r="O38" i="18"/>
  <c r="K40" i="18"/>
  <c r="P40" i="18"/>
  <c r="O40" i="18"/>
  <c r="O51" i="18"/>
  <c r="K53" i="18"/>
  <c r="P53" i="18"/>
  <c r="O53" i="18"/>
  <c r="K55" i="18"/>
  <c r="P55" i="18"/>
  <c r="K82" i="18"/>
  <c r="P82" i="18"/>
  <c r="O82" i="18"/>
  <c r="O97" i="18"/>
  <c r="O99" i="18"/>
  <c r="O159" i="18"/>
  <c r="K161" i="18"/>
  <c r="P161" i="18"/>
  <c r="O161" i="18"/>
  <c r="K162" i="18"/>
  <c r="P162" i="18"/>
  <c r="O162" i="18"/>
  <c r="O163" i="18"/>
  <c r="K165" i="18"/>
  <c r="P165" i="18"/>
  <c r="O165" i="18"/>
  <c r="K166" i="18"/>
  <c r="P166" i="18"/>
  <c r="O166" i="18"/>
  <c r="K10" i="18"/>
  <c r="P10" i="18"/>
  <c r="O11" i="18"/>
  <c r="K13" i="18"/>
  <c r="P13" i="18"/>
  <c r="K18" i="18"/>
  <c r="P18" i="18"/>
  <c r="O19" i="18"/>
  <c r="K21" i="18"/>
  <c r="P21" i="18"/>
  <c r="K26" i="18"/>
  <c r="P26" i="18"/>
  <c r="O27" i="18"/>
  <c r="K29" i="18"/>
  <c r="P29" i="18"/>
  <c r="K34" i="18"/>
  <c r="P34" i="18"/>
  <c r="O35" i="18"/>
  <c r="K37" i="18"/>
  <c r="P37" i="18"/>
  <c r="K42" i="18"/>
  <c r="P42" i="18"/>
  <c r="O43" i="18"/>
  <c r="K45" i="18"/>
  <c r="P45" i="18"/>
  <c r="O45" i="18"/>
  <c r="K50" i="18"/>
  <c r="P50" i="18"/>
  <c r="K52" i="18"/>
  <c r="P52" i="18"/>
  <c r="O55" i="18"/>
  <c r="K57" i="18"/>
  <c r="P57" i="18"/>
  <c r="O57" i="18"/>
  <c r="K59" i="18"/>
  <c r="P59" i="18"/>
  <c r="K77" i="18"/>
  <c r="P77" i="18"/>
  <c r="O80" i="18"/>
  <c r="K86" i="18"/>
  <c r="P86" i="18"/>
  <c r="O86" i="18"/>
  <c r="K93" i="18"/>
  <c r="P93" i="18"/>
  <c r="O96" i="18"/>
  <c r="K99" i="18"/>
  <c r="P99" i="18"/>
  <c r="O121" i="18"/>
  <c r="K123" i="18"/>
  <c r="P123" i="18"/>
  <c r="O123" i="18"/>
  <c r="K124" i="18"/>
  <c r="P124" i="18"/>
  <c r="O124" i="18"/>
  <c r="O128" i="18"/>
  <c r="O129" i="18"/>
  <c r="O130" i="18"/>
  <c r="K137" i="18"/>
  <c r="P137" i="18"/>
  <c r="O137" i="18"/>
  <c r="K138" i="18"/>
  <c r="P138" i="18"/>
  <c r="O138" i="18"/>
  <c r="O167" i="18"/>
  <c r="K169" i="18"/>
  <c r="P169" i="18"/>
  <c r="O169" i="18"/>
  <c r="K170" i="18"/>
  <c r="P170" i="18"/>
  <c r="O170" i="18"/>
  <c r="O171" i="18"/>
  <c r="K173" i="18"/>
  <c r="P173" i="18"/>
  <c r="O173" i="18"/>
  <c r="K174" i="18"/>
  <c r="P174" i="18"/>
  <c r="O174" i="18"/>
  <c r="K181" i="18"/>
  <c r="P181" i="18"/>
  <c r="O186" i="18"/>
  <c r="O187" i="18"/>
  <c r="K15" i="18"/>
  <c r="P15" i="18"/>
  <c r="K20" i="18"/>
  <c r="P20" i="18"/>
  <c r="K23" i="18"/>
  <c r="P23" i="18"/>
  <c r="K28" i="18"/>
  <c r="P28" i="18"/>
  <c r="K31" i="18"/>
  <c r="P31" i="18"/>
  <c r="K36" i="18"/>
  <c r="P36" i="18"/>
  <c r="O37" i="18"/>
  <c r="K39" i="18"/>
  <c r="P39" i="18"/>
  <c r="K44" i="18"/>
  <c r="P44" i="18"/>
  <c r="K47" i="18"/>
  <c r="P47" i="18"/>
  <c r="O50" i="18"/>
  <c r="K54" i="18"/>
  <c r="P54" i="18"/>
  <c r="K56" i="18"/>
  <c r="P56" i="18"/>
  <c r="O59" i="18"/>
  <c r="K61" i="18"/>
  <c r="P61" i="18"/>
  <c r="O61" i="18"/>
  <c r="O62" i="18"/>
  <c r="O63" i="18"/>
  <c r="O64" i="18"/>
  <c r="O65" i="18"/>
  <c r="O66" i="18"/>
  <c r="O68" i="18"/>
  <c r="O70" i="18"/>
  <c r="K74" i="18"/>
  <c r="P74" i="18"/>
  <c r="O74" i="18"/>
  <c r="K81" i="18"/>
  <c r="P81" i="18"/>
  <c r="O84" i="18"/>
  <c r="K90" i="18"/>
  <c r="P90" i="18"/>
  <c r="O90" i="18"/>
  <c r="K97" i="18"/>
  <c r="P97" i="18"/>
  <c r="O98" i="18"/>
  <c r="O125" i="18"/>
  <c r="K127" i="18"/>
  <c r="P127" i="18"/>
  <c r="O132" i="18"/>
  <c r="O133" i="18"/>
  <c r="O134" i="18"/>
  <c r="O139" i="18"/>
  <c r="K140" i="18"/>
  <c r="P140" i="18"/>
  <c r="O140" i="18"/>
  <c r="O143" i="18"/>
  <c r="K145" i="18"/>
  <c r="P145" i="18"/>
  <c r="O145" i="18"/>
  <c r="K146" i="18"/>
  <c r="P146" i="18"/>
  <c r="O146" i="18"/>
  <c r="O147" i="18"/>
  <c r="K150" i="18"/>
  <c r="P150" i="18"/>
  <c r="O150" i="18"/>
  <c r="O175" i="18"/>
  <c r="K177" i="18"/>
  <c r="P177" i="18"/>
  <c r="O177" i="18"/>
  <c r="K178" i="18"/>
  <c r="P178" i="18"/>
  <c r="O178" i="18"/>
  <c r="O179" i="18"/>
  <c r="K182" i="18"/>
  <c r="P182" i="18"/>
  <c r="K184" i="18"/>
  <c r="P184" i="18"/>
  <c r="K185" i="18"/>
  <c r="P185" i="18"/>
  <c r="K12" i="18"/>
  <c r="P12" i="18"/>
  <c r="K14" i="18"/>
  <c r="P14" i="18"/>
  <c r="O15" i="18"/>
  <c r="K17" i="18"/>
  <c r="P17" i="18"/>
  <c r="K22" i="18"/>
  <c r="P22" i="18"/>
  <c r="O23" i="18"/>
  <c r="K25" i="18"/>
  <c r="P25" i="18"/>
  <c r="K30" i="18"/>
  <c r="P30" i="18"/>
  <c r="O31" i="18"/>
  <c r="K33" i="18"/>
  <c r="P33" i="18"/>
  <c r="K38" i="18"/>
  <c r="P38" i="18"/>
  <c r="O39" i="18"/>
  <c r="K41" i="18"/>
  <c r="P41" i="18"/>
  <c r="K46" i="18"/>
  <c r="P46" i="18"/>
  <c r="O47" i="18"/>
  <c r="K49" i="18"/>
  <c r="P49" i="18"/>
  <c r="O49" i="18"/>
  <c r="K51" i="18"/>
  <c r="P51" i="18"/>
  <c r="O54" i="18"/>
  <c r="K58" i="18"/>
  <c r="P58" i="18"/>
  <c r="K60" i="18"/>
  <c r="P60" i="18"/>
  <c r="K72" i="18"/>
  <c r="P72" i="18"/>
  <c r="O72" i="18"/>
  <c r="K78" i="18"/>
  <c r="P78" i="18"/>
  <c r="O78" i="18"/>
  <c r="K85" i="18"/>
  <c r="P85" i="18"/>
  <c r="O88" i="18"/>
  <c r="O94" i="18"/>
  <c r="K128" i="18"/>
  <c r="P128" i="18"/>
  <c r="K129" i="18"/>
  <c r="P129" i="18"/>
  <c r="K130" i="18"/>
  <c r="P130" i="18"/>
  <c r="K131" i="18"/>
  <c r="P131" i="18"/>
  <c r="O141" i="18"/>
  <c r="O151" i="18"/>
  <c r="K153" i="18"/>
  <c r="P153" i="18"/>
  <c r="O153" i="18"/>
  <c r="K154" i="18"/>
  <c r="P154" i="18"/>
  <c r="O154" i="18"/>
  <c r="O155" i="18"/>
  <c r="K157" i="18"/>
  <c r="P157" i="18"/>
  <c r="O157" i="18"/>
  <c r="K158" i="18"/>
  <c r="P158" i="18"/>
  <c r="O158" i="18"/>
  <c r="K186" i="18"/>
  <c r="P186" i="18"/>
  <c r="K94" i="18"/>
  <c r="P94" i="18"/>
  <c r="K98" i="18"/>
  <c r="P98" i="18"/>
  <c r="R193" i="18"/>
  <c r="K63" i="18"/>
  <c r="P63" i="18"/>
  <c r="K65" i="18"/>
  <c r="P65" i="18"/>
  <c r="K67" i="18"/>
  <c r="P67" i="18"/>
  <c r="O67" i="18"/>
  <c r="K69" i="18"/>
  <c r="P69" i="18"/>
  <c r="O69" i="18"/>
  <c r="K71" i="18"/>
  <c r="P71" i="18"/>
  <c r="O71" i="18"/>
  <c r="K75" i="18"/>
  <c r="P75" i="18"/>
  <c r="O75" i="18"/>
  <c r="K79" i="18"/>
  <c r="P79" i="18"/>
  <c r="O79" i="18"/>
  <c r="K83" i="18"/>
  <c r="P83" i="18"/>
  <c r="O83" i="18"/>
  <c r="K87" i="18"/>
  <c r="P87" i="18"/>
  <c r="O87" i="18"/>
  <c r="K91" i="18"/>
  <c r="P91" i="18"/>
  <c r="O91" i="18"/>
  <c r="K95" i="18"/>
  <c r="P95" i="18"/>
  <c r="O95" i="18"/>
  <c r="K9" i="18"/>
  <c r="O9" i="18"/>
  <c r="K76" i="18"/>
  <c r="P76" i="18"/>
  <c r="K80" i="18"/>
  <c r="P80" i="18"/>
  <c r="K84" i="18"/>
  <c r="P84" i="18"/>
  <c r="K88" i="18"/>
  <c r="P88" i="18"/>
  <c r="K92" i="18"/>
  <c r="P92" i="18"/>
  <c r="K96" i="18"/>
  <c r="P96" i="18"/>
  <c r="K108" i="18"/>
  <c r="P108" i="18"/>
  <c r="K110" i="18"/>
  <c r="P110" i="18"/>
  <c r="K112" i="18"/>
  <c r="P112" i="18"/>
  <c r="K114" i="18"/>
  <c r="P114" i="18"/>
  <c r="K116" i="18"/>
  <c r="P116" i="18"/>
  <c r="K118" i="18"/>
  <c r="P118" i="18"/>
  <c r="K121" i="18"/>
  <c r="P121" i="18"/>
  <c r="K125" i="18"/>
  <c r="P125" i="18"/>
  <c r="K139" i="18"/>
  <c r="P139" i="18"/>
  <c r="K187" i="18"/>
  <c r="P187" i="18"/>
  <c r="K107" i="18"/>
  <c r="P107" i="18"/>
  <c r="O107" i="18"/>
  <c r="K109" i="18"/>
  <c r="P109" i="18"/>
  <c r="O109" i="18"/>
  <c r="K111" i="18"/>
  <c r="P111" i="18"/>
  <c r="O111" i="18"/>
  <c r="K113" i="18"/>
  <c r="P113" i="18"/>
  <c r="O113" i="18"/>
  <c r="K117" i="18"/>
  <c r="P117" i="18"/>
  <c r="O117" i="18"/>
  <c r="K119" i="18"/>
  <c r="P119" i="18"/>
  <c r="O119" i="18"/>
  <c r="K122" i="18"/>
  <c r="P122" i="18"/>
  <c r="O122" i="18"/>
  <c r="K126" i="18"/>
  <c r="P126" i="18"/>
  <c r="O126" i="18"/>
  <c r="K136" i="18"/>
  <c r="P136" i="18"/>
  <c r="O136" i="18"/>
  <c r="K141" i="18"/>
  <c r="P141" i="18"/>
  <c r="K143" i="18"/>
  <c r="P143" i="18"/>
  <c r="K147" i="18"/>
  <c r="P147" i="18"/>
  <c r="K151" i="18"/>
  <c r="P151" i="18"/>
  <c r="K155" i="18"/>
  <c r="P155" i="18"/>
  <c r="K159" i="18"/>
  <c r="P159" i="18"/>
  <c r="K163" i="18"/>
  <c r="P163" i="18"/>
  <c r="K167" i="18"/>
  <c r="P167" i="18"/>
  <c r="K171" i="18"/>
  <c r="P171" i="18"/>
  <c r="K175" i="18"/>
  <c r="P175" i="18"/>
  <c r="K179" i="18"/>
  <c r="P179" i="18"/>
  <c r="K144" i="18"/>
  <c r="P144" i="18"/>
  <c r="O144" i="18"/>
  <c r="K148" i="18"/>
  <c r="P148" i="18"/>
  <c r="O148" i="18"/>
  <c r="K152" i="18"/>
  <c r="P152" i="18"/>
  <c r="O152" i="18"/>
  <c r="K156" i="18"/>
  <c r="P156" i="18"/>
  <c r="O156" i="18"/>
  <c r="K160" i="18"/>
  <c r="P160" i="18"/>
  <c r="O160" i="18"/>
  <c r="K164" i="18"/>
  <c r="P164" i="18"/>
  <c r="O164" i="18"/>
  <c r="K168" i="18"/>
  <c r="P168" i="18"/>
  <c r="O168" i="18"/>
  <c r="K172" i="18"/>
  <c r="P172" i="18"/>
  <c r="O172" i="18"/>
  <c r="K176" i="18"/>
  <c r="P176" i="18"/>
  <c r="O176" i="18"/>
  <c r="K180" i="18"/>
  <c r="P180" i="18"/>
  <c r="O180" i="18"/>
  <c r="P191" i="17"/>
  <c r="P9" i="18"/>
  <c r="G122" i="17"/>
  <c r="H122" i="17"/>
  <c r="I122" i="17"/>
  <c r="J122" i="17"/>
  <c r="K122" i="17"/>
  <c r="L122" i="17"/>
  <c r="M122" i="17"/>
  <c r="N122" i="17"/>
  <c r="O122" i="17"/>
  <c r="O191" i="17"/>
  <c r="G191" i="17"/>
  <c r="H191" i="17"/>
  <c r="I191" i="17"/>
  <c r="L191" i="17"/>
  <c r="M191" i="17"/>
  <c r="Q191" i="17"/>
  <c r="R191" i="17"/>
  <c r="F191" i="17"/>
  <c r="G187" i="17"/>
  <c r="H187" i="17"/>
  <c r="I187" i="17"/>
  <c r="K187" i="17"/>
  <c r="P187" i="17"/>
  <c r="J187" i="17"/>
  <c r="L187" i="17"/>
  <c r="M187" i="17"/>
  <c r="O187" i="17"/>
  <c r="N187" i="17"/>
  <c r="Q187" i="17"/>
  <c r="G188" i="17"/>
  <c r="K188" i="17"/>
  <c r="P188" i="17"/>
  <c r="H188" i="17"/>
  <c r="I188" i="17"/>
  <c r="J188" i="17"/>
  <c r="L188" i="17"/>
  <c r="M188" i="17"/>
  <c r="N188" i="17"/>
  <c r="O188" i="17"/>
  <c r="Q188" i="17"/>
  <c r="G189" i="17"/>
  <c r="H189" i="17"/>
  <c r="K189" i="17"/>
  <c r="P189" i="17"/>
  <c r="I189" i="17"/>
  <c r="J189" i="17"/>
  <c r="L189" i="17"/>
  <c r="O189" i="17"/>
  <c r="M189" i="17"/>
  <c r="N189" i="17"/>
  <c r="Q189" i="17"/>
  <c r="G190" i="17"/>
  <c r="H190" i="17"/>
  <c r="I190" i="17"/>
  <c r="K190" i="17"/>
  <c r="P190" i="17"/>
  <c r="J190" i="17"/>
  <c r="L190" i="17"/>
  <c r="M190" i="17"/>
  <c r="O190" i="17"/>
  <c r="N190" i="17"/>
  <c r="Q190" i="17"/>
  <c r="A187" i="17"/>
  <c r="A188" i="17"/>
  <c r="A189" i="17"/>
  <c r="A190" i="17"/>
  <c r="Q186" i="17"/>
  <c r="N186" i="17"/>
  <c r="O186" i="17"/>
  <c r="M186" i="17"/>
  <c r="L186" i="17"/>
  <c r="J186" i="17"/>
  <c r="I186" i="17"/>
  <c r="H186" i="17"/>
  <c r="G186" i="17"/>
  <c r="Q185" i="17"/>
  <c r="N185" i="17"/>
  <c r="O185" i="17"/>
  <c r="M185" i="17"/>
  <c r="L185" i="17"/>
  <c r="J185" i="17"/>
  <c r="I185" i="17"/>
  <c r="H185" i="17"/>
  <c r="G185" i="17"/>
  <c r="Q184" i="17"/>
  <c r="N184" i="17"/>
  <c r="M184" i="17"/>
  <c r="L184" i="17"/>
  <c r="J184" i="17"/>
  <c r="I184" i="17"/>
  <c r="H184" i="17"/>
  <c r="G184" i="17"/>
  <c r="M183" i="17"/>
  <c r="O183" i="17"/>
  <c r="I183" i="17"/>
  <c r="Q182" i="17"/>
  <c r="N182" i="17"/>
  <c r="M182" i="17"/>
  <c r="L182" i="17"/>
  <c r="J182" i="17"/>
  <c r="I182" i="17"/>
  <c r="H182" i="17"/>
  <c r="G182" i="17"/>
  <c r="Q181" i="17"/>
  <c r="N181" i="17"/>
  <c r="M181" i="17"/>
  <c r="L181" i="17"/>
  <c r="O181" i="17"/>
  <c r="J181" i="17"/>
  <c r="I181" i="17"/>
  <c r="H181" i="17"/>
  <c r="G181" i="17"/>
  <c r="Q180" i="17"/>
  <c r="N180" i="17"/>
  <c r="M180" i="17"/>
  <c r="L180" i="17"/>
  <c r="J180" i="17"/>
  <c r="I180" i="17"/>
  <c r="H180" i="17"/>
  <c r="G180" i="17"/>
  <c r="K180" i="17"/>
  <c r="Q179" i="17"/>
  <c r="N179" i="17"/>
  <c r="M179" i="17"/>
  <c r="L179" i="17"/>
  <c r="J179" i="17"/>
  <c r="I179" i="17"/>
  <c r="H179" i="17"/>
  <c r="G179" i="17"/>
  <c r="Q178" i="17"/>
  <c r="N178" i="17"/>
  <c r="M178" i="17"/>
  <c r="L178" i="17"/>
  <c r="J178" i="17"/>
  <c r="I178" i="17"/>
  <c r="H178" i="17"/>
  <c r="G178" i="17"/>
  <c r="Q177" i="17"/>
  <c r="N177" i="17"/>
  <c r="M177" i="17"/>
  <c r="L177" i="17"/>
  <c r="O177" i="17"/>
  <c r="J177" i="17"/>
  <c r="I177" i="17"/>
  <c r="H177" i="17"/>
  <c r="G177" i="17"/>
  <c r="Q176" i="17"/>
  <c r="N176" i="17"/>
  <c r="M176" i="17"/>
  <c r="L176" i="17"/>
  <c r="O176" i="17"/>
  <c r="J176" i="17"/>
  <c r="I176" i="17"/>
  <c r="H176" i="17"/>
  <c r="G176" i="17"/>
  <c r="Q175" i="17"/>
  <c r="N175" i="17"/>
  <c r="M175" i="17"/>
  <c r="L175" i="17"/>
  <c r="J175" i="17"/>
  <c r="I175" i="17"/>
  <c r="H175" i="17"/>
  <c r="G175" i="17"/>
  <c r="Q174" i="17"/>
  <c r="N174" i="17"/>
  <c r="M174" i="17"/>
  <c r="L174" i="17"/>
  <c r="J174" i="17"/>
  <c r="I174" i="17"/>
  <c r="H174" i="17"/>
  <c r="G174" i="17"/>
  <c r="Q173" i="17"/>
  <c r="N173" i="17"/>
  <c r="M173" i="17"/>
  <c r="L173" i="17"/>
  <c r="O173" i="17"/>
  <c r="J173" i="17"/>
  <c r="I173" i="17"/>
  <c r="H173" i="17"/>
  <c r="G173" i="17"/>
  <c r="Q172" i="17"/>
  <c r="N172" i="17"/>
  <c r="M172" i="17"/>
  <c r="L172" i="17"/>
  <c r="O172" i="17"/>
  <c r="J172" i="17"/>
  <c r="I172" i="17"/>
  <c r="H172" i="17"/>
  <c r="G172" i="17"/>
  <c r="Q171" i="17"/>
  <c r="N171" i="17"/>
  <c r="M171" i="17"/>
  <c r="L171" i="17"/>
  <c r="J171" i="17"/>
  <c r="I171" i="17"/>
  <c r="H171" i="17"/>
  <c r="G171" i="17"/>
  <c r="Q170" i="17"/>
  <c r="N170" i="17"/>
  <c r="M170" i="17"/>
  <c r="L170" i="17"/>
  <c r="J170" i="17"/>
  <c r="I170" i="17"/>
  <c r="H170" i="17"/>
  <c r="G170" i="17"/>
  <c r="Q169" i="17"/>
  <c r="N169" i="17"/>
  <c r="M169" i="17"/>
  <c r="L169" i="17"/>
  <c r="O169" i="17"/>
  <c r="J169" i="17"/>
  <c r="I169" i="17"/>
  <c r="H169" i="17"/>
  <c r="G169" i="17"/>
  <c r="Q168" i="17"/>
  <c r="N168" i="17"/>
  <c r="M168" i="17"/>
  <c r="L168" i="17"/>
  <c r="O168" i="17"/>
  <c r="J168" i="17"/>
  <c r="I168" i="17"/>
  <c r="H168" i="17"/>
  <c r="G168" i="17"/>
  <c r="Q167" i="17"/>
  <c r="N167" i="17"/>
  <c r="M167" i="17"/>
  <c r="L167" i="17"/>
  <c r="O167" i="17"/>
  <c r="J167" i="17"/>
  <c r="I167" i="17"/>
  <c r="H167" i="17"/>
  <c r="G167" i="17"/>
  <c r="Q166" i="17"/>
  <c r="N166" i="17"/>
  <c r="M166" i="17"/>
  <c r="L166" i="17"/>
  <c r="J166" i="17"/>
  <c r="I166" i="17"/>
  <c r="H166" i="17"/>
  <c r="G166" i="17"/>
  <c r="Q165" i="17"/>
  <c r="N165" i="17"/>
  <c r="M165" i="17"/>
  <c r="L165" i="17"/>
  <c r="O165" i="17"/>
  <c r="J165" i="17"/>
  <c r="I165" i="17"/>
  <c r="H165" i="17"/>
  <c r="G165" i="17"/>
  <c r="Q164" i="17"/>
  <c r="N164" i="17"/>
  <c r="M164" i="17"/>
  <c r="L164" i="17"/>
  <c r="J164" i="17"/>
  <c r="I164" i="17"/>
  <c r="H164" i="17"/>
  <c r="G164" i="17"/>
  <c r="Q163" i="17"/>
  <c r="N163" i="17"/>
  <c r="M163" i="17"/>
  <c r="L163" i="17"/>
  <c r="J163" i="17"/>
  <c r="I163" i="17"/>
  <c r="H163" i="17"/>
  <c r="G163" i="17"/>
  <c r="Q162" i="17"/>
  <c r="N162" i="17"/>
  <c r="M162" i="17"/>
  <c r="L162" i="17"/>
  <c r="J162" i="17"/>
  <c r="I162" i="17"/>
  <c r="H162" i="17"/>
  <c r="G162" i="17"/>
  <c r="Q161" i="17"/>
  <c r="N161" i="17"/>
  <c r="M161" i="17"/>
  <c r="L161" i="17"/>
  <c r="O161" i="17"/>
  <c r="J161" i="17"/>
  <c r="I161" i="17"/>
  <c r="H161" i="17"/>
  <c r="G161" i="17"/>
  <c r="Q160" i="17"/>
  <c r="N160" i="17"/>
  <c r="M160" i="17"/>
  <c r="L160" i="17"/>
  <c r="J160" i="17"/>
  <c r="I160" i="17"/>
  <c r="H160" i="17"/>
  <c r="G160" i="17"/>
  <c r="Q159" i="17"/>
  <c r="N159" i="17"/>
  <c r="M159" i="17"/>
  <c r="L159" i="17"/>
  <c r="J159" i="17"/>
  <c r="I159" i="17"/>
  <c r="H159" i="17"/>
  <c r="G159" i="17"/>
  <c r="Q158" i="17"/>
  <c r="N158" i="17"/>
  <c r="M158" i="17"/>
  <c r="L158" i="17"/>
  <c r="J158" i="17"/>
  <c r="I158" i="17"/>
  <c r="H158" i="17"/>
  <c r="G158" i="17"/>
  <c r="Q157" i="17"/>
  <c r="N157" i="17"/>
  <c r="M157" i="17"/>
  <c r="L157" i="17"/>
  <c r="J157" i="17"/>
  <c r="I157" i="17"/>
  <c r="H157" i="17"/>
  <c r="G157" i="17"/>
  <c r="Q156" i="17"/>
  <c r="N156" i="17"/>
  <c r="M156" i="17"/>
  <c r="L156" i="17"/>
  <c r="J156" i="17"/>
  <c r="I156" i="17"/>
  <c r="H156" i="17"/>
  <c r="G156" i="17"/>
  <c r="Q155" i="17"/>
  <c r="N155" i="17"/>
  <c r="M155" i="17"/>
  <c r="L155" i="17"/>
  <c r="J155" i="17"/>
  <c r="I155" i="17"/>
  <c r="H155" i="17"/>
  <c r="G155" i="17"/>
  <c r="Q154" i="17"/>
  <c r="N154" i="17"/>
  <c r="M154" i="17"/>
  <c r="L154" i="17"/>
  <c r="J154" i="17"/>
  <c r="I154" i="17"/>
  <c r="H154" i="17"/>
  <c r="G154" i="17"/>
  <c r="Q153" i="17"/>
  <c r="N153" i="17"/>
  <c r="M153" i="17"/>
  <c r="L153" i="17"/>
  <c r="J153" i="17"/>
  <c r="I153" i="17"/>
  <c r="H153" i="17"/>
  <c r="G153" i="17"/>
  <c r="Q152" i="17"/>
  <c r="N152" i="17"/>
  <c r="M152" i="17"/>
  <c r="L152" i="17"/>
  <c r="J152" i="17"/>
  <c r="I152" i="17"/>
  <c r="H152" i="17"/>
  <c r="G152" i="17"/>
  <c r="Q151" i="17"/>
  <c r="N151" i="17"/>
  <c r="M151" i="17"/>
  <c r="L151" i="17"/>
  <c r="J151" i="17"/>
  <c r="I151" i="17"/>
  <c r="H151" i="17"/>
  <c r="G151" i="17"/>
  <c r="Q150" i="17"/>
  <c r="N150" i="17"/>
  <c r="M150" i="17"/>
  <c r="L150" i="17"/>
  <c r="J150" i="17"/>
  <c r="I150" i="17"/>
  <c r="H150" i="17"/>
  <c r="G150" i="17"/>
  <c r="Q149" i="17"/>
  <c r="N149" i="17"/>
  <c r="M149" i="17"/>
  <c r="L149" i="17"/>
  <c r="J149" i="17"/>
  <c r="I149" i="17"/>
  <c r="H149" i="17"/>
  <c r="G149" i="17"/>
  <c r="Q148" i="17"/>
  <c r="N148" i="17"/>
  <c r="M148" i="17"/>
  <c r="L148" i="17"/>
  <c r="J148" i="17"/>
  <c r="I148" i="17"/>
  <c r="H148" i="17"/>
  <c r="G148" i="17"/>
  <c r="Q147" i="17"/>
  <c r="N147" i="17"/>
  <c r="M147" i="17"/>
  <c r="L147" i="17"/>
  <c r="J147" i="17"/>
  <c r="I147" i="17"/>
  <c r="H147" i="17"/>
  <c r="G147" i="17"/>
  <c r="Q146" i="17"/>
  <c r="N146" i="17"/>
  <c r="M146" i="17"/>
  <c r="L146" i="17"/>
  <c r="J146" i="17"/>
  <c r="I146" i="17"/>
  <c r="H146" i="17"/>
  <c r="G146" i="17"/>
  <c r="Q145" i="17"/>
  <c r="N145" i="17"/>
  <c r="M145" i="17"/>
  <c r="L145" i="17"/>
  <c r="J145" i="17"/>
  <c r="I145" i="17"/>
  <c r="H145" i="17"/>
  <c r="G145" i="17"/>
  <c r="Q144" i="17"/>
  <c r="P144" i="17"/>
  <c r="O144" i="17"/>
  <c r="Q143" i="17"/>
  <c r="N143" i="17"/>
  <c r="M143" i="17"/>
  <c r="L143" i="17"/>
  <c r="O143" i="17"/>
  <c r="J143" i="17"/>
  <c r="I143" i="17"/>
  <c r="H143" i="17"/>
  <c r="G143" i="17"/>
  <c r="Q142" i="17"/>
  <c r="N142" i="17"/>
  <c r="M142" i="17"/>
  <c r="L142" i="17"/>
  <c r="O142" i="17"/>
  <c r="J142" i="17"/>
  <c r="I142" i="17"/>
  <c r="H142" i="17"/>
  <c r="G142" i="17"/>
  <c r="Q141" i="17"/>
  <c r="N141" i="17"/>
  <c r="M141" i="17"/>
  <c r="L141" i="17"/>
  <c r="O141" i="17"/>
  <c r="J141" i="17"/>
  <c r="I141" i="17"/>
  <c r="H141" i="17"/>
  <c r="G141" i="17"/>
  <c r="Q140" i="17"/>
  <c r="N140" i="17"/>
  <c r="M140" i="17"/>
  <c r="L140" i="17"/>
  <c r="J140" i="17"/>
  <c r="I140" i="17"/>
  <c r="H140" i="17"/>
  <c r="G140" i="17"/>
  <c r="Q139" i="17"/>
  <c r="N139" i="17"/>
  <c r="M139" i="17"/>
  <c r="L139" i="17"/>
  <c r="O139" i="17"/>
  <c r="J139" i="17"/>
  <c r="I139" i="17"/>
  <c r="H139" i="17"/>
  <c r="G139" i="17"/>
  <c r="Q138" i="17"/>
  <c r="N138" i="17"/>
  <c r="M138" i="17"/>
  <c r="L138" i="17"/>
  <c r="J138" i="17"/>
  <c r="I138" i="17"/>
  <c r="H138" i="17"/>
  <c r="G138" i="17"/>
  <c r="O137" i="17"/>
  <c r="M137" i="17"/>
  <c r="I137" i="17"/>
  <c r="K137" i="17"/>
  <c r="P137" i="17"/>
  <c r="Q136" i="17"/>
  <c r="N136" i="17"/>
  <c r="M136" i="17"/>
  <c r="L136" i="17"/>
  <c r="J136" i="17"/>
  <c r="I136" i="17"/>
  <c r="H136" i="17"/>
  <c r="G136" i="17"/>
  <c r="Q135" i="17"/>
  <c r="N135" i="17"/>
  <c r="M135" i="17"/>
  <c r="L135" i="17"/>
  <c r="O135" i="17"/>
  <c r="J135" i="17"/>
  <c r="I135" i="17"/>
  <c r="H135" i="17"/>
  <c r="G135" i="17"/>
  <c r="Q134" i="17"/>
  <c r="N134" i="17"/>
  <c r="M134" i="17"/>
  <c r="L134" i="17"/>
  <c r="J134" i="17"/>
  <c r="I134" i="17"/>
  <c r="H134" i="17"/>
  <c r="G134" i="17"/>
  <c r="Q133" i="17"/>
  <c r="N133" i="17"/>
  <c r="M133" i="17"/>
  <c r="L133" i="17"/>
  <c r="J133" i="17"/>
  <c r="I133" i="17"/>
  <c r="H133" i="17"/>
  <c r="G133" i="17"/>
  <c r="Q132" i="17"/>
  <c r="N132" i="17"/>
  <c r="M132" i="17"/>
  <c r="L132" i="17"/>
  <c r="J132" i="17"/>
  <c r="I132" i="17"/>
  <c r="H132" i="17"/>
  <c r="G132" i="17"/>
  <c r="Q131" i="17"/>
  <c r="N131" i="17"/>
  <c r="M131" i="17"/>
  <c r="L131" i="17"/>
  <c r="J131" i="17"/>
  <c r="I131" i="17"/>
  <c r="H131" i="17"/>
  <c r="G131" i="17"/>
  <c r="Q130" i="17"/>
  <c r="N130" i="17"/>
  <c r="M130" i="17"/>
  <c r="L130" i="17"/>
  <c r="J130" i="17"/>
  <c r="I130" i="17"/>
  <c r="H130" i="17"/>
  <c r="G130" i="17"/>
  <c r="Q129" i="17"/>
  <c r="N129" i="17"/>
  <c r="M129" i="17"/>
  <c r="L129" i="17"/>
  <c r="J129" i="17"/>
  <c r="I129" i="17"/>
  <c r="H129" i="17"/>
  <c r="G129" i="17"/>
  <c r="Q128" i="17"/>
  <c r="N128" i="17"/>
  <c r="M128" i="17"/>
  <c r="L128" i="17"/>
  <c r="J128" i="17"/>
  <c r="I128" i="17"/>
  <c r="H128" i="17"/>
  <c r="G128" i="17"/>
  <c r="M127" i="17"/>
  <c r="O127" i="17"/>
  <c r="I127" i="17"/>
  <c r="K127" i="17"/>
  <c r="P127" i="17"/>
  <c r="Q126" i="17"/>
  <c r="N126" i="17"/>
  <c r="M126" i="17"/>
  <c r="L126" i="17"/>
  <c r="J126" i="17"/>
  <c r="I126" i="17"/>
  <c r="H126" i="17"/>
  <c r="G126" i="17"/>
  <c r="Q125" i="17"/>
  <c r="N125" i="17"/>
  <c r="M125" i="17"/>
  <c r="L125" i="17"/>
  <c r="J125" i="17"/>
  <c r="I125" i="17"/>
  <c r="H125" i="17"/>
  <c r="G125" i="17"/>
  <c r="Q124" i="17"/>
  <c r="N124" i="17"/>
  <c r="M124" i="17"/>
  <c r="L124" i="17"/>
  <c r="J124" i="17"/>
  <c r="I124" i="17"/>
  <c r="H124" i="17"/>
  <c r="G124" i="17"/>
  <c r="Q123" i="17"/>
  <c r="N123" i="17"/>
  <c r="M123" i="17"/>
  <c r="L123" i="17"/>
  <c r="O123" i="17"/>
  <c r="J123" i="17"/>
  <c r="I123" i="17"/>
  <c r="H123" i="17"/>
  <c r="G123" i="17"/>
  <c r="Q122" i="17"/>
  <c r="Q121" i="17"/>
  <c r="N121" i="17"/>
  <c r="M121" i="17"/>
  <c r="L121" i="17"/>
  <c r="J121" i="17"/>
  <c r="I121" i="17"/>
  <c r="H121" i="17"/>
  <c r="G121" i="17"/>
  <c r="Q120" i="17"/>
  <c r="N120" i="17"/>
  <c r="M120" i="17"/>
  <c r="L120" i="17"/>
  <c r="J120" i="17"/>
  <c r="I120" i="17"/>
  <c r="H120" i="17"/>
  <c r="G120" i="17"/>
  <c r="Q119" i="17"/>
  <c r="N119" i="17"/>
  <c r="M119" i="17"/>
  <c r="L119" i="17"/>
  <c r="J119" i="17"/>
  <c r="I119" i="17"/>
  <c r="H119" i="17"/>
  <c r="G119" i="17"/>
  <c r="Q118" i="17"/>
  <c r="N118" i="17"/>
  <c r="M118" i="17"/>
  <c r="L118" i="17"/>
  <c r="J118" i="17"/>
  <c r="I118" i="17"/>
  <c r="H118" i="17"/>
  <c r="G118" i="17"/>
  <c r="Q117" i="17"/>
  <c r="N117" i="17"/>
  <c r="M117" i="17"/>
  <c r="L117" i="17"/>
  <c r="J117" i="17"/>
  <c r="I117" i="17"/>
  <c r="H117" i="17"/>
  <c r="G117" i="17"/>
  <c r="Q116" i="17"/>
  <c r="N116" i="17"/>
  <c r="M116" i="17"/>
  <c r="L116" i="17"/>
  <c r="J116" i="17"/>
  <c r="I116" i="17"/>
  <c r="H116" i="17"/>
  <c r="G116" i="17"/>
  <c r="Q115" i="17"/>
  <c r="N115" i="17"/>
  <c r="M115" i="17"/>
  <c r="L115" i="17"/>
  <c r="J115" i="17"/>
  <c r="I115" i="17"/>
  <c r="H115" i="17"/>
  <c r="G115" i="17"/>
  <c r="Q114" i="17"/>
  <c r="N114" i="17"/>
  <c r="M114" i="17"/>
  <c r="L114" i="17"/>
  <c r="O114" i="17"/>
  <c r="J114" i="17"/>
  <c r="I114" i="17"/>
  <c r="H114" i="17"/>
  <c r="G114" i="17"/>
  <c r="Q113" i="17"/>
  <c r="N113" i="17"/>
  <c r="M113" i="17"/>
  <c r="L113" i="17"/>
  <c r="J113" i="17"/>
  <c r="I113" i="17"/>
  <c r="H113" i="17"/>
  <c r="G113" i="17"/>
  <c r="Q112" i="17"/>
  <c r="N112" i="17"/>
  <c r="M112" i="17"/>
  <c r="L112" i="17"/>
  <c r="O112" i="17"/>
  <c r="J112" i="17"/>
  <c r="I112" i="17"/>
  <c r="H112" i="17"/>
  <c r="G112" i="17"/>
  <c r="Q111" i="17"/>
  <c r="N111" i="17"/>
  <c r="M111" i="17"/>
  <c r="L111" i="17"/>
  <c r="O111" i="17"/>
  <c r="J111" i="17"/>
  <c r="I111" i="17"/>
  <c r="H111" i="17"/>
  <c r="G111" i="17"/>
  <c r="Q110" i="17"/>
  <c r="N110" i="17"/>
  <c r="M110" i="17"/>
  <c r="L110" i="17"/>
  <c r="O110" i="17"/>
  <c r="J110" i="17"/>
  <c r="I110" i="17"/>
  <c r="H110" i="17"/>
  <c r="G110" i="17"/>
  <c r="Q109" i="17"/>
  <c r="N109" i="17"/>
  <c r="M109" i="17"/>
  <c r="L109" i="17"/>
  <c r="O109" i="17"/>
  <c r="J109" i="17"/>
  <c r="I109" i="17"/>
  <c r="H109" i="17"/>
  <c r="G109" i="17"/>
  <c r="Q108" i="17"/>
  <c r="N108" i="17"/>
  <c r="M108" i="17"/>
  <c r="L108" i="17"/>
  <c r="O108" i="17"/>
  <c r="J108" i="17"/>
  <c r="I108" i="17"/>
  <c r="H108" i="17"/>
  <c r="G108" i="17"/>
  <c r="Q107" i="17"/>
  <c r="N107" i="17"/>
  <c r="M107" i="17"/>
  <c r="L107" i="17"/>
  <c r="O107" i="17"/>
  <c r="J107" i="17"/>
  <c r="I107" i="17"/>
  <c r="H107" i="17"/>
  <c r="G107" i="17"/>
  <c r="Q106" i="17"/>
  <c r="N106" i="17"/>
  <c r="M106" i="17"/>
  <c r="L106" i="17"/>
  <c r="O106" i="17"/>
  <c r="J106" i="17"/>
  <c r="I106" i="17"/>
  <c r="H106" i="17"/>
  <c r="G106" i="17"/>
  <c r="Q105" i="17"/>
  <c r="N105" i="17"/>
  <c r="M105" i="17"/>
  <c r="L105" i="17"/>
  <c r="O105" i="17"/>
  <c r="J105" i="17"/>
  <c r="I105" i="17"/>
  <c r="H105" i="17"/>
  <c r="G105" i="17"/>
  <c r="Q104" i="17"/>
  <c r="N104" i="17"/>
  <c r="M104" i="17"/>
  <c r="L104" i="17"/>
  <c r="O104" i="17"/>
  <c r="J104" i="17"/>
  <c r="I104" i="17"/>
  <c r="H104" i="17"/>
  <c r="G104" i="17"/>
  <c r="Q103" i="17"/>
  <c r="N103" i="17"/>
  <c r="M103" i="17"/>
  <c r="L103" i="17"/>
  <c r="O103" i="17"/>
  <c r="J103" i="17"/>
  <c r="I103" i="17"/>
  <c r="H103" i="17"/>
  <c r="G103" i="17"/>
  <c r="Q102" i="17"/>
  <c r="N102" i="17"/>
  <c r="M102" i="17"/>
  <c r="L102" i="17"/>
  <c r="O102" i="17"/>
  <c r="J102" i="17"/>
  <c r="I102" i="17"/>
  <c r="H102" i="17"/>
  <c r="G102" i="17"/>
  <c r="Q101" i="17"/>
  <c r="N101" i="17"/>
  <c r="M101" i="17"/>
  <c r="L101" i="17"/>
  <c r="O101" i="17"/>
  <c r="J101" i="17"/>
  <c r="I101" i="17"/>
  <c r="H101" i="17"/>
  <c r="G101" i="17"/>
  <c r="Q100" i="17"/>
  <c r="O100" i="17"/>
  <c r="H100" i="17"/>
  <c r="K100" i="17"/>
  <c r="P100" i="17"/>
  <c r="Q99" i="17"/>
  <c r="N99" i="17"/>
  <c r="M99" i="17"/>
  <c r="L99" i="17"/>
  <c r="O99" i="17"/>
  <c r="J99" i="17"/>
  <c r="I99" i="17"/>
  <c r="H99" i="17"/>
  <c r="G99" i="17"/>
  <c r="S98" i="17"/>
  <c r="Q98" i="17"/>
  <c r="N98" i="17"/>
  <c r="M98" i="17"/>
  <c r="L98" i="17"/>
  <c r="J98" i="17"/>
  <c r="I98" i="17"/>
  <c r="H98" i="17"/>
  <c r="G98" i="17"/>
  <c r="S97" i="17"/>
  <c r="Q97" i="17"/>
  <c r="N97" i="17"/>
  <c r="M97" i="17"/>
  <c r="L97" i="17"/>
  <c r="J97" i="17"/>
  <c r="I97" i="17"/>
  <c r="H97" i="17"/>
  <c r="G97" i="17"/>
  <c r="S96" i="17"/>
  <c r="Q96" i="17"/>
  <c r="O96" i="17"/>
  <c r="N96" i="17"/>
  <c r="M96" i="17"/>
  <c r="L96" i="17"/>
  <c r="J96" i="17"/>
  <c r="I96" i="17"/>
  <c r="H96" i="17"/>
  <c r="G96" i="17"/>
  <c r="S95" i="17"/>
  <c r="Q95" i="17"/>
  <c r="N95" i="17"/>
  <c r="M95" i="17"/>
  <c r="L95" i="17"/>
  <c r="O95" i="17"/>
  <c r="J95" i="17"/>
  <c r="I95" i="17"/>
  <c r="H95" i="17"/>
  <c r="G95" i="17"/>
  <c r="S94" i="17"/>
  <c r="Q94" i="17"/>
  <c r="N94" i="17"/>
  <c r="M94" i="17"/>
  <c r="L94" i="17"/>
  <c r="J94" i="17"/>
  <c r="I94" i="17"/>
  <c r="H94" i="17"/>
  <c r="G94" i="17"/>
  <c r="S93" i="17"/>
  <c r="Q93" i="17"/>
  <c r="N93" i="17"/>
  <c r="O93" i="17"/>
  <c r="M93" i="17"/>
  <c r="L93" i="17"/>
  <c r="J93" i="17"/>
  <c r="I93" i="17"/>
  <c r="H93" i="17"/>
  <c r="G93" i="17"/>
  <c r="S92" i="17"/>
  <c r="Q92" i="17"/>
  <c r="N92" i="17"/>
  <c r="M92" i="17"/>
  <c r="L92" i="17"/>
  <c r="O92" i="17"/>
  <c r="J92" i="17"/>
  <c r="I92" i="17"/>
  <c r="H92" i="17"/>
  <c r="G92" i="17"/>
  <c r="S91" i="17"/>
  <c r="Q91" i="17"/>
  <c r="N91" i="17"/>
  <c r="M91" i="17"/>
  <c r="L91" i="17"/>
  <c r="J91" i="17"/>
  <c r="I91" i="17"/>
  <c r="H91" i="17"/>
  <c r="G91" i="17"/>
  <c r="S90" i="17"/>
  <c r="Q90" i="17"/>
  <c r="N90" i="17"/>
  <c r="M90" i="17"/>
  <c r="L90" i="17"/>
  <c r="J90" i="17"/>
  <c r="I90" i="17"/>
  <c r="H90" i="17"/>
  <c r="G90" i="17"/>
  <c r="S89" i="17"/>
  <c r="Q89" i="17"/>
  <c r="N89" i="17"/>
  <c r="M89" i="17"/>
  <c r="L89" i="17"/>
  <c r="J89" i="17"/>
  <c r="I89" i="17"/>
  <c r="H89" i="17"/>
  <c r="G89" i="17"/>
  <c r="S88" i="17"/>
  <c r="Q88" i="17"/>
  <c r="N88" i="17"/>
  <c r="M88" i="17"/>
  <c r="L88" i="17"/>
  <c r="O88" i="17"/>
  <c r="J88" i="17"/>
  <c r="I88" i="17"/>
  <c r="H88" i="17"/>
  <c r="G88" i="17"/>
  <c r="S87" i="17"/>
  <c r="Q87" i="17"/>
  <c r="N87" i="17"/>
  <c r="M87" i="17"/>
  <c r="L87" i="17"/>
  <c r="J87" i="17"/>
  <c r="I87" i="17"/>
  <c r="H87" i="17"/>
  <c r="G87" i="17"/>
  <c r="S86" i="17"/>
  <c r="Q86" i="17"/>
  <c r="N86" i="17"/>
  <c r="M86" i="17"/>
  <c r="L86" i="17"/>
  <c r="J86" i="17"/>
  <c r="I86" i="17"/>
  <c r="H86" i="17"/>
  <c r="G86" i="17"/>
  <c r="S85" i="17"/>
  <c r="Q85" i="17"/>
  <c r="N85" i="17"/>
  <c r="M85" i="17"/>
  <c r="L85" i="17"/>
  <c r="J85" i="17"/>
  <c r="I85" i="17"/>
  <c r="H85" i="17"/>
  <c r="G85" i="17"/>
  <c r="S84" i="17"/>
  <c r="Q84" i="17"/>
  <c r="N84" i="17"/>
  <c r="O84" i="17"/>
  <c r="M84" i="17"/>
  <c r="L84" i="17"/>
  <c r="J84" i="17"/>
  <c r="I84" i="17"/>
  <c r="H84" i="17"/>
  <c r="G84" i="17"/>
  <c r="S83" i="17"/>
  <c r="Q83" i="17"/>
  <c r="N83" i="17"/>
  <c r="M83" i="17"/>
  <c r="L83" i="17"/>
  <c r="O83" i="17"/>
  <c r="J83" i="17"/>
  <c r="I83" i="17"/>
  <c r="H83" i="17"/>
  <c r="G83" i="17"/>
  <c r="S82" i="17"/>
  <c r="Q82" i="17"/>
  <c r="N82" i="17"/>
  <c r="M82" i="17"/>
  <c r="L82" i="17"/>
  <c r="J82" i="17"/>
  <c r="I82" i="17"/>
  <c r="H82" i="17"/>
  <c r="G82" i="17"/>
  <c r="S81" i="17"/>
  <c r="Q81" i="17"/>
  <c r="N81" i="17"/>
  <c r="M81" i="17"/>
  <c r="L81" i="17"/>
  <c r="J81" i="17"/>
  <c r="I81" i="17"/>
  <c r="H81" i="17"/>
  <c r="G81" i="17"/>
  <c r="S80" i="17"/>
  <c r="Q80" i="17"/>
  <c r="O80" i="17"/>
  <c r="N80" i="17"/>
  <c r="M80" i="17"/>
  <c r="L80" i="17"/>
  <c r="J80" i="17"/>
  <c r="I80" i="17"/>
  <c r="H80" i="17"/>
  <c r="G80" i="17"/>
  <c r="S79" i="17"/>
  <c r="Q79" i="17"/>
  <c r="N79" i="17"/>
  <c r="M79" i="17"/>
  <c r="L79" i="17"/>
  <c r="O79" i="17"/>
  <c r="J79" i="17"/>
  <c r="I79" i="17"/>
  <c r="H79" i="17"/>
  <c r="G79" i="17"/>
  <c r="K79" i="17"/>
  <c r="P79" i="17"/>
  <c r="S78" i="17"/>
  <c r="Q78" i="17"/>
  <c r="N78" i="17"/>
  <c r="M78" i="17"/>
  <c r="L78" i="17"/>
  <c r="J78" i="17"/>
  <c r="I78" i="17"/>
  <c r="H78" i="17"/>
  <c r="G78" i="17"/>
  <c r="S77" i="17"/>
  <c r="Q77" i="17"/>
  <c r="N77" i="17"/>
  <c r="O77" i="17"/>
  <c r="M77" i="17"/>
  <c r="L77" i="17"/>
  <c r="J77" i="17"/>
  <c r="I77" i="17"/>
  <c r="H77" i="17"/>
  <c r="G77" i="17"/>
  <c r="S76" i="17"/>
  <c r="Q76" i="17"/>
  <c r="N76" i="17"/>
  <c r="M76" i="17"/>
  <c r="L76" i="17"/>
  <c r="O76" i="17"/>
  <c r="J76" i="17"/>
  <c r="I76" i="17"/>
  <c r="H76" i="17"/>
  <c r="G76" i="17"/>
  <c r="S75" i="17"/>
  <c r="Q75" i="17"/>
  <c r="N75" i="17"/>
  <c r="M75" i="17"/>
  <c r="L75" i="17"/>
  <c r="J75" i="17"/>
  <c r="I75" i="17"/>
  <c r="H75" i="17"/>
  <c r="G75" i="17"/>
  <c r="S74" i="17"/>
  <c r="Q74" i="17"/>
  <c r="N74" i="17"/>
  <c r="M74" i="17"/>
  <c r="L74" i="17"/>
  <c r="J74" i="17"/>
  <c r="I74" i="17"/>
  <c r="H74" i="17"/>
  <c r="G74" i="17"/>
  <c r="S73" i="17"/>
  <c r="Q73" i="17"/>
  <c r="N73" i="17"/>
  <c r="M73" i="17"/>
  <c r="L73" i="17"/>
  <c r="J73" i="17"/>
  <c r="I73" i="17"/>
  <c r="H73" i="17"/>
  <c r="G73" i="17"/>
  <c r="K73" i="17"/>
  <c r="P73" i="17"/>
  <c r="S72" i="17"/>
  <c r="Q72" i="17"/>
  <c r="N72" i="17"/>
  <c r="M72" i="17"/>
  <c r="L72" i="17"/>
  <c r="O72" i="17"/>
  <c r="J72" i="17"/>
  <c r="I72" i="17"/>
  <c r="H72" i="17"/>
  <c r="G72" i="17"/>
  <c r="S71" i="17"/>
  <c r="Q71" i="17"/>
  <c r="N71" i="17"/>
  <c r="M71" i="17"/>
  <c r="L71" i="17"/>
  <c r="J71" i="17"/>
  <c r="I71" i="17"/>
  <c r="H71" i="17"/>
  <c r="G71" i="17"/>
  <c r="S70" i="17"/>
  <c r="R70" i="17"/>
  <c r="Q70" i="17"/>
  <c r="N70" i="17"/>
  <c r="M70" i="17"/>
  <c r="L70" i="17"/>
  <c r="O70" i="17"/>
  <c r="J70" i="17"/>
  <c r="I70" i="17"/>
  <c r="H70" i="17"/>
  <c r="G70" i="17"/>
  <c r="K70" i="17"/>
  <c r="P70" i="17"/>
  <c r="S69" i="17"/>
  <c r="R69" i="17"/>
  <c r="Q69" i="17"/>
  <c r="N69" i="17"/>
  <c r="M69" i="17"/>
  <c r="L69" i="17"/>
  <c r="J69" i="17"/>
  <c r="I69" i="17"/>
  <c r="H69" i="17"/>
  <c r="G69" i="17"/>
  <c r="S68" i="17"/>
  <c r="R68" i="17"/>
  <c r="Q68" i="17"/>
  <c r="N68" i="17"/>
  <c r="M68" i="17"/>
  <c r="L68" i="17"/>
  <c r="J68" i="17"/>
  <c r="I68" i="17"/>
  <c r="H68" i="17"/>
  <c r="G68" i="17"/>
  <c r="K68" i="17"/>
  <c r="S67" i="17"/>
  <c r="R67" i="17"/>
  <c r="Q67" i="17"/>
  <c r="N67" i="17"/>
  <c r="M67" i="17"/>
  <c r="L67" i="17"/>
  <c r="J67" i="17"/>
  <c r="I67" i="17"/>
  <c r="H67" i="17"/>
  <c r="G67" i="17"/>
  <c r="S66" i="17"/>
  <c r="R66" i="17"/>
  <c r="Q66" i="17"/>
  <c r="N66" i="17"/>
  <c r="M66" i="17"/>
  <c r="L66" i="17"/>
  <c r="O66" i="17"/>
  <c r="J66" i="17"/>
  <c r="I66" i="17"/>
  <c r="H66" i="17"/>
  <c r="G66" i="17"/>
  <c r="K66" i="17"/>
  <c r="P66" i="17"/>
  <c r="S65" i="17"/>
  <c r="R65" i="17"/>
  <c r="Q65" i="17"/>
  <c r="N65" i="17"/>
  <c r="M65" i="17"/>
  <c r="L65" i="17"/>
  <c r="J65" i="17"/>
  <c r="I65" i="17"/>
  <c r="H65" i="17"/>
  <c r="G65" i="17"/>
  <c r="S64" i="17"/>
  <c r="R64" i="17"/>
  <c r="Q64" i="17"/>
  <c r="N64" i="17"/>
  <c r="M64" i="17"/>
  <c r="L64" i="17"/>
  <c r="J64" i="17"/>
  <c r="I64" i="17"/>
  <c r="H64" i="17"/>
  <c r="G64" i="17"/>
  <c r="K64" i="17"/>
  <c r="S63" i="17"/>
  <c r="R63" i="17"/>
  <c r="Q63" i="17"/>
  <c r="N63" i="17"/>
  <c r="M63" i="17"/>
  <c r="L63" i="17"/>
  <c r="J63" i="17"/>
  <c r="I63" i="17"/>
  <c r="H63" i="17"/>
  <c r="G63" i="17"/>
  <c r="S62" i="17"/>
  <c r="R62" i="17"/>
  <c r="Q62" i="17"/>
  <c r="N62" i="17"/>
  <c r="M62" i="17"/>
  <c r="L62" i="17"/>
  <c r="J62" i="17"/>
  <c r="I62" i="17"/>
  <c r="H62" i="17"/>
  <c r="G62" i="17"/>
  <c r="S61" i="17"/>
  <c r="R61" i="17"/>
  <c r="Q61" i="17"/>
  <c r="N61" i="17"/>
  <c r="M61" i="17"/>
  <c r="L61" i="17"/>
  <c r="O61" i="17"/>
  <c r="J61" i="17"/>
  <c r="I61" i="17"/>
  <c r="H61" i="17"/>
  <c r="G61" i="17"/>
  <c r="K61" i="17"/>
  <c r="P61" i="17"/>
  <c r="S60" i="17"/>
  <c r="R60" i="17"/>
  <c r="Q60" i="17"/>
  <c r="N60" i="17"/>
  <c r="O60" i="17"/>
  <c r="M60" i="17"/>
  <c r="L60" i="17"/>
  <c r="J60" i="17"/>
  <c r="I60" i="17"/>
  <c r="H60" i="17"/>
  <c r="G60" i="17"/>
  <c r="S59" i="17"/>
  <c r="R59" i="17"/>
  <c r="Q59" i="17"/>
  <c r="N59" i="17"/>
  <c r="M59" i="17"/>
  <c r="O59" i="17"/>
  <c r="L59" i="17"/>
  <c r="J59" i="17"/>
  <c r="I59" i="17"/>
  <c r="H59" i="17"/>
  <c r="G59" i="17"/>
  <c r="S58" i="17"/>
  <c r="R58" i="17"/>
  <c r="Q58" i="17"/>
  <c r="N58" i="17"/>
  <c r="M58" i="17"/>
  <c r="L58" i="17"/>
  <c r="J58" i="17"/>
  <c r="I58" i="17"/>
  <c r="H58" i="17"/>
  <c r="G58" i="17"/>
  <c r="S57" i="17"/>
  <c r="R57" i="17"/>
  <c r="Q57" i="17"/>
  <c r="N57" i="17"/>
  <c r="M57" i="17"/>
  <c r="L57" i="17"/>
  <c r="J57" i="17"/>
  <c r="I57" i="17"/>
  <c r="H57" i="17"/>
  <c r="G57" i="17"/>
  <c r="S56" i="17"/>
  <c r="R56" i="17"/>
  <c r="Q56" i="17"/>
  <c r="N56" i="17"/>
  <c r="M56" i="17"/>
  <c r="L56" i="17"/>
  <c r="J56" i="17"/>
  <c r="I56" i="17"/>
  <c r="H56" i="17"/>
  <c r="G56" i="17"/>
  <c r="S55" i="17"/>
  <c r="R55" i="17"/>
  <c r="Q55" i="17"/>
  <c r="N55" i="17"/>
  <c r="M55" i="17"/>
  <c r="L55" i="17"/>
  <c r="J55" i="17"/>
  <c r="I55" i="17"/>
  <c r="H55" i="17"/>
  <c r="G55" i="17"/>
  <c r="S54" i="17"/>
  <c r="R54" i="17"/>
  <c r="Q54" i="17"/>
  <c r="N54" i="17"/>
  <c r="M54" i="17"/>
  <c r="L54" i="17"/>
  <c r="J54" i="17"/>
  <c r="I54" i="17"/>
  <c r="H54" i="17"/>
  <c r="G54" i="17"/>
  <c r="S53" i="17"/>
  <c r="R53" i="17"/>
  <c r="Q53" i="17"/>
  <c r="N53" i="17"/>
  <c r="M53" i="17"/>
  <c r="L53" i="17"/>
  <c r="J53" i="17"/>
  <c r="I53" i="17"/>
  <c r="H53" i="17"/>
  <c r="G53" i="17"/>
  <c r="S52" i="17"/>
  <c r="R52" i="17"/>
  <c r="Q52" i="17"/>
  <c r="N52" i="17"/>
  <c r="M52" i="17"/>
  <c r="L52" i="17"/>
  <c r="J52" i="17"/>
  <c r="I52" i="17"/>
  <c r="H52" i="17"/>
  <c r="G52" i="17"/>
  <c r="S51" i="17"/>
  <c r="R51" i="17"/>
  <c r="Q51" i="17"/>
  <c r="N51" i="17"/>
  <c r="M51" i="17"/>
  <c r="L51" i="17"/>
  <c r="J51" i="17"/>
  <c r="I51" i="17"/>
  <c r="H51" i="17"/>
  <c r="G51" i="17"/>
  <c r="S50" i="17"/>
  <c r="R50" i="17"/>
  <c r="Q50" i="17"/>
  <c r="N50" i="17"/>
  <c r="M50" i="17"/>
  <c r="L50" i="17"/>
  <c r="J50" i="17"/>
  <c r="I50" i="17"/>
  <c r="H50" i="17"/>
  <c r="G50" i="17"/>
  <c r="S49" i="17"/>
  <c r="R49" i="17"/>
  <c r="Q49" i="17"/>
  <c r="N49" i="17"/>
  <c r="M49" i="17"/>
  <c r="L49" i="17"/>
  <c r="J49" i="17"/>
  <c r="I49" i="17"/>
  <c r="H49" i="17"/>
  <c r="G49" i="17"/>
  <c r="S48" i="17"/>
  <c r="R48" i="17"/>
  <c r="Q48" i="17"/>
  <c r="N48" i="17"/>
  <c r="M48" i="17"/>
  <c r="L48" i="17"/>
  <c r="J48" i="17"/>
  <c r="I48" i="17"/>
  <c r="H48" i="17"/>
  <c r="G48" i="17"/>
  <c r="S47" i="17"/>
  <c r="R47" i="17"/>
  <c r="Q47" i="17"/>
  <c r="N47" i="17"/>
  <c r="M47" i="17"/>
  <c r="L47" i="17"/>
  <c r="J47" i="17"/>
  <c r="I47" i="17"/>
  <c r="H47" i="17"/>
  <c r="G47" i="17"/>
  <c r="S46" i="17"/>
  <c r="R46" i="17"/>
  <c r="Q46" i="17"/>
  <c r="N46" i="17"/>
  <c r="M46" i="17"/>
  <c r="L46" i="17"/>
  <c r="J46" i="17"/>
  <c r="I46" i="17"/>
  <c r="H46" i="17"/>
  <c r="G46" i="17"/>
  <c r="S45" i="17"/>
  <c r="R45" i="17"/>
  <c r="Q45" i="17"/>
  <c r="N45" i="17"/>
  <c r="M45" i="17"/>
  <c r="L45" i="17"/>
  <c r="J45" i="17"/>
  <c r="I45" i="17"/>
  <c r="H45" i="17"/>
  <c r="G45" i="17"/>
  <c r="S44" i="17"/>
  <c r="R44" i="17"/>
  <c r="Q44" i="17"/>
  <c r="N44" i="17"/>
  <c r="M44" i="17"/>
  <c r="L44" i="17"/>
  <c r="J44" i="17"/>
  <c r="I44" i="17"/>
  <c r="H44" i="17"/>
  <c r="G44" i="17"/>
  <c r="S43" i="17"/>
  <c r="R43" i="17"/>
  <c r="Q43" i="17"/>
  <c r="N43" i="17"/>
  <c r="M43" i="17"/>
  <c r="L43" i="17"/>
  <c r="J43" i="17"/>
  <c r="I43" i="17"/>
  <c r="H43" i="17"/>
  <c r="G43" i="17"/>
  <c r="S42" i="17"/>
  <c r="R42" i="17"/>
  <c r="Q42" i="17"/>
  <c r="N42" i="17"/>
  <c r="M42" i="17"/>
  <c r="L42" i="17"/>
  <c r="J42" i="17"/>
  <c r="I42" i="17"/>
  <c r="H42" i="17"/>
  <c r="G42" i="17"/>
  <c r="S41" i="17"/>
  <c r="R41" i="17"/>
  <c r="Q41" i="17"/>
  <c r="N41" i="17"/>
  <c r="M41" i="17"/>
  <c r="L41" i="17"/>
  <c r="J41" i="17"/>
  <c r="I41" i="17"/>
  <c r="H41" i="17"/>
  <c r="G41" i="17"/>
  <c r="S40" i="17"/>
  <c r="R40" i="17"/>
  <c r="Q40" i="17"/>
  <c r="N40" i="17"/>
  <c r="M40" i="17"/>
  <c r="L40" i="17"/>
  <c r="J40" i="17"/>
  <c r="I40" i="17"/>
  <c r="H40" i="17"/>
  <c r="G40" i="17"/>
  <c r="S39" i="17"/>
  <c r="R39" i="17"/>
  <c r="Q39" i="17"/>
  <c r="N39" i="17"/>
  <c r="M39" i="17"/>
  <c r="L39" i="17"/>
  <c r="J39" i="17"/>
  <c r="I39" i="17"/>
  <c r="H39" i="17"/>
  <c r="G39" i="17"/>
  <c r="S38" i="17"/>
  <c r="R38" i="17"/>
  <c r="Q38" i="17"/>
  <c r="N38" i="17"/>
  <c r="M38" i="17"/>
  <c r="L38" i="17"/>
  <c r="J38" i="17"/>
  <c r="I38" i="17"/>
  <c r="H38" i="17"/>
  <c r="G38" i="17"/>
  <c r="S37" i="17"/>
  <c r="R37" i="17"/>
  <c r="Q37" i="17"/>
  <c r="N37" i="17"/>
  <c r="M37" i="17"/>
  <c r="L37" i="17"/>
  <c r="J37" i="17"/>
  <c r="I37" i="17"/>
  <c r="H37" i="17"/>
  <c r="G37" i="17"/>
  <c r="S36" i="17"/>
  <c r="R36" i="17"/>
  <c r="Q36" i="17"/>
  <c r="N36" i="17"/>
  <c r="M36" i="17"/>
  <c r="L36" i="17"/>
  <c r="J36" i="17"/>
  <c r="I36" i="17"/>
  <c r="H36" i="17"/>
  <c r="G36" i="17"/>
  <c r="S35" i="17"/>
  <c r="R35" i="17"/>
  <c r="Q35" i="17"/>
  <c r="N35" i="17"/>
  <c r="M35" i="17"/>
  <c r="L35" i="17"/>
  <c r="J35" i="17"/>
  <c r="I35" i="17"/>
  <c r="H35" i="17"/>
  <c r="G35" i="17"/>
  <c r="S34" i="17"/>
  <c r="R34" i="17"/>
  <c r="Q34" i="17"/>
  <c r="N34" i="17"/>
  <c r="M34" i="17"/>
  <c r="L34" i="17"/>
  <c r="J34" i="17"/>
  <c r="I34" i="17"/>
  <c r="H34" i="17"/>
  <c r="G34" i="17"/>
  <c r="S33" i="17"/>
  <c r="R33" i="17"/>
  <c r="Q33" i="17"/>
  <c r="N33" i="17"/>
  <c r="M33" i="17"/>
  <c r="L33" i="17"/>
  <c r="J33" i="17"/>
  <c r="I33" i="17"/>
  <c r="H33" i="17"/>
  <c r="G33" i="17"/>
  <c r="S32" i="17"/>
  <c r="R32" i="17"/>
  <c r="Q32" i="17"/>
  <c r="N32" i="17"/>
  <c r="M32" i="17"/>
  <c r="O32" i="17"/>
  <c r="L32" i="17"/>
  <c r="J32" i="17"/>
  <c r="I32" i="17"/>
  <c r="H32" i="17"/>
  <c r="G32" i="17"/>
  <c r="S31" i="17"/>
  <c r="R31" i="17"/>
  <c r="Q31" i="17"/>
  <c r="N31" i="17"/>
  <c r="M31" i="17"/>
  <c r="L31" i="17"/>
  <c r="J31" i="17"/>
  <c r="I31" i="17"/>
  <c r="H31" i="17"/>
  <c r="G31" i="17"/>
  <c r="S30" i="17"/>
  <c r="R30" i="17"/>
  <c r="Q30" i="17"/>
  <c r="N30" i="17"/>
  <c r="M30" i="17"/>
  <c r="L30" i="17"/>
  <c r="J30" i="17"/>
  <c r="I30" i="17"/>
  <c r="H30" i="17"/>
  <c r="G30" i="17"/>
  <c r="S29" i="17"/>
  <c r="R29" i="17"/>
  <c r="Q29" i="17"/>
  <c r="N29" i="17"/>
  <c r="M29" i="17"/>
  <c r="O29" i="17"/>
  <c r="L29" i="17"/>
  <c r="J29" i="17"/>
  <c r="I29" i="17"/>
  <c r="H29" i="17"/>
  <c r="G29" i="17"/>
  <c r="S28" i="17"/>
  <c r="R28" i="17"/>
  <c r="Q28" i="17"/>
  <c r="N28" i="17"/>
  <c r="M28" i="17"/>
  <c r="L28" i="17"/>
  <c r="J28" i="17"/>
  <c r="I28" i="17"/>
  <c r="H28" i="17"/>
  <c r="G28" i="17"/>
  <c r="K28" i="17"/>
  <c r="P28" i="17"/>
  <c r="S27" i="17"/>
  <c r="R27" i="17"/>
  <c r="Q27" i="17"/>
  <c r="O27" i="17"/>
  <c r="N27" i="17"/>
  <c r="M27" i="17"/>
  <c r="L27" i="17"/>
  <c r="J27" i="17"/>
  <c r="I27" i="17"/>
  <c r="H27" i="17"/>
  <c r="G27" i="17"/>
  <c r="S26" i="17"/>
  <c r="R26" i="17"/>
  <c r="Q26" i="17"/>
  <c r="N26" i="17"/>
  <c r="M26" i="17"/>
  <c r="O26" i="17"/>
  <c r="L26" i="17"/>
  <c r="J26" i="17"/>
  <c r="I26" i="17"/>
  <c r="H26" i="17"/>
  <c r="G26" i="17"/>
  <c r="S25" i="17"/>
  <c r="R25" i="17"/>
  <c r="Q25" i="17"/>
  <c r="N25" i="17"/>
  <c r="M25" i="17"/>
  <c r="L25" i="17"/>
  <c r="O25" i="17"/>
  <c r="J25" i="17"/>
  <c r="I25" i="17"/>
  <c r="H25" i="17"/>
  <c r="G25" i="17"/>
  <c r="K25" i="17"/>
  <c r="P25" i="17"/>
  <c r="S24" i="17"/>
  <c r="R24" i="17"/>
  <c r="Q24" i="17"/>
  <c r="N24" i="17"/>
  <c r="M24" i="17"/>
  <c r="L24" i="17"/>
  <c r="J24" i="17"/>
  <c r="I24" i="17"/>
  <c r="H24" i="17"/>
  <c r="G24" i="17"/>
  <c r="S23" i="17"/>
  <c r="R23" i="17"/>
  <c r="Q23" i="17"/>
  <c r="N23" i="17"/>
  <c r="M23" i="17"/>
  <c r="L23" i="17"/>
  <c r="O23" i="17"/>
  <c r="J23" i="17"/>
  <c r="I23" i="17"/>
  <c r="H23" i="17"/>
  <c r="G23" i="17"/>
  <c r="K23" i="17"/>
  <c r="P23" i="17"/>
  <c r="S22" i="17"/>
  <c r="R22" i="17"/>
  <c r="Q22" i="17"/>
  <c r="N22" i="17"/>
  <c r="M22" i="17"/>
  <c r="L22" i="17"/>
  <c r="J22" i="17"/>
  <c r="I22" i="17"/>
  <c r="H22" i="17"/>
  <c r="G22" i="17"/>
  <c r="S21" i="17"/>
  <c r="R21" i="17"/>
  <c r="Q21" i="17"/>
  <c r="N21" i="17"/>
  <c r="M21" i="17"/>
  <c r="O21" i="17"/>
  <c r="L21" i="17"/>
  <c r="J21" i="17"/>
  <c r="I21" i="17"/>
  <c r="H21" i="17"/>
  <c r="G21" i="17"/>
  <c r="S20" i="17"/>
  <c r="R20" i="17"/>
  <c r="Q20" i="17"/>
  <c r="N20" i="17"/>
  <c r="M20" i="17"/>
  <c r="L20" i="17"/>
  <c r="J20" i="17"/>
  <c r="I20" i="17"/>
  <c r="H20" i="17"/>
  <c r="G20" i="17"/>
  <c r="S19" i="17"/>
  <c r="R19" i="17"/>
  <c r="Q19" i="17"/>
  <c r="N19" i="17"/>
  <c r="O19" i="17"/>
  <c r="M19" i="17"/>
  <c r="L19" i="17"/>
  <c r="J19" i="17"/>
  <c r="I19" i="17"/>
  <c r="H19" i="17"/>
  <c r="G19" i="17"/>
  <c r="S18" i="17"/>
  <c r="R18" i="17"/>
  <c r="Q18" i="17"/>
  <c r="N18" i="17"/>
  <c r="M18" i="17"/>
  <c r="L18" i="17"/>
  <c r="J18" i="17"/>
  <c r="I18" i="17"/>
  <c r="H18" i="17"/>
  <c r="G18" i="17"/>
  <c r="K18" i="17"/>
  <c r="P18" i="17"/>
  <c r="S17" i="17"/>
  <c r="R17" i="17"/>
  <c r="Q17" i="17"/>
  <c r="O17" i="17"/>
  <c r="N17" i="17"/>
  <c r="M17" i="17"/>
  <c r="L17" i="17"/>
  <c r="J17" i="17"/>
  <c r="I17" i="17"/>
  <c r="H17" i="17"/>
  <c r="G17" i="17"/>
  <c r="S16" i="17"/>
  <c r="R16" i="17"/>
  <c r="Q16" i="17"/>
  <c r="N16" i="17"/>
  <c r="M16" i="17"/>
  <c r="O16" i="17"/>
  <c r="L16" i="17"/>
  <c r="J16" i="17"/>
  <c r="I16" i="17"/>
  <c r="H16" i="17"/>
  <c r="G16" i="17"/>
  <c r="S15" i="17"/>
  <c r="R15" i="17"/>
  <c r="Q15" i="17"/>
  <c r="N15" i="17"/>
  <c r="M15" i="17"/>
  <c r="L15" i="17"/>
  <c r="O15" i="17"/>
  <c r="J15" i="17"/>
  <c r="I15" i="17"/>
  <c r="H15" i="17"/>
  <c r="G15" i="17"/>
  <c r="K15" i="17"/>
  <c r="P15" i="17"/>
  <c r="S14" i="17"/>
  <c r="R14" i="17"/>
  <c r="Q14" i="17"/>
  <c r="N14" i="17"/>
  <c r="M14" i="17"/>
  <c r="L14" i="17"/>
  <c r="J14" i="17"/>
  <c r="I14" i="17"/>
  <c r="H14" i="17"/>
  <c r="G14" i="17"/>
  <c r="S13" i="17"/>
  <c r="R13" i="17"/>
  <c r="Q13" i="17"/>
  <c r="N13" i="17"/>
  <c r="M13" i="17"/>
  <c r="O13" i="17"/>
  <c r="L13" i="17"/>
  <c r="J13" i="17"/>
  <c r="I13" i="17"/>
  <c r="H13" i="17"/>
  <c r="G13" i="17"/>
  <c r="S12" i="17"/>
  <c r="R12" i="17"/>
  <c r="Q12" i="17"/>
  <c r="N12" i="17"/>
  <c r="M12" i="17"/>
  <c r="L12" i="17"/>
  <c r="J12" i="17"/>
  <c r="I12" i="17"/>
  <c r="H12" i="17"/>
  <c r="G12" i="17"/>
  <c r="S11" i="17"/>
  <c r="R11" i="17"/>
  <c r="Q11" i="17"/>
  <c r="N11" i="17"/>
  <c r="O11" i="17"/>
  <c r="M11" i="17"/>
  <c r="L11" i="17"/>
  <c r="J11" i="17"/>
  <c r="I11" i="17"/>
  <c r="H11" i="17"/>
  <c r="G11" i="17"/>
  <c r="S10" i="17"/>
  <c r="R10" i="17"/>
  <c r="Q10" i="17"/>
  <c r="N10" i="17"/>
  <c r="M10" i="17"/>
  <c r="L10" i="17"/>
  <c r="J10" i="17"/>
  <c r="I10" i="17"/>
  <c r="H10" i="17"/>
  <c r="G10" i="17"/>
  <c r="K10" i="17"/>
  <c r="P10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S9" i="17"/>
  <c r="R9" i="17"/>
  <c r="Q9" i="17"/>
  <c r="N9" i="17"/>
  <c r="M9" i="17"/>
  <c r="L9" i="17"/>
  <c r="J9" i="17"/>
  <c r="I9" i="17"/>
  <c r="H9" i="17"/>
  <c r="G9" i="17"/>
  <c r="P122" i="17"/>
  <c r="K191" i="17"/>
  <c r="N191" i="17"/>
  <c r="J191" i="17"/>
  <c r="O146" i="17"/>
  <c r="O158" i="17"/>
  <c r="O126" i="17"/>
  <c r="O115" i="17"/>
  <c r="O118" i="17"/>
  <c r="O119" i="17"/>
  <c r="O162" i="17"/>
  <c r="K92" i="17"/>
  <c r="P92" i="17"/>
  <c r="O128" i="17"/>
  <c r="K129" i="17"/>
  <c r="P129" i="17"/>
  <c r="O129" i="17"/>
  <c r="K130" i="17"/>
  <c r="P130" i="17"/>
  <c r="O130" i="17"/>
  <c r="O131" i="17"/>
  <c r="O149" i="17"/>
  <c r="O151" i="17"/>
  <c r="O152" i="17"/>
  <c r="O153" i="17"/>
  <c r="O155" i="17"/>
  <c r="K156" i="17"/>
  <c r="P156" i="17"/>
  <c r="O156" i="17"/>
  <c r="O157" i="17"/>
  <c r="O178" i="17"/>
  <c r="O182" i="17"/>
  <c r="K172" i="17"/>
  <c r="P172" i="17"/>
  <c r="K85" i="17"/>
  <c r="P85" i="17"/>
  <c r="K124" i="17"/>
  <c r="P124" i="17"/>
  <c r="O124" i="17"/>
  <c r="K125" i="17"/>
  <c r="P125" i="17"/>
  <c r="O125" i="17"/>
  <c r="O132" i="17"/>
  <c r="K133" i="17"/>
  <c r="P133" i="17"/>
  <c r="O133" i="17"/>
  <c r="K134" i="17"/>
  <c r="P134" i="17"/>
  <c r="O134" i="17"/>
  <c r="O140" i="17"/>
  <c r="O150" i="17"/>
  <c r="K160" i="17"/>
  <c r="P160" i="17"/>
  <c r="O160" i="17"/>
  <c r="O166" i="17"/>
  <c r="K176" i="17"/>
  <c r="P176" i="17"/>
  <c r="K82" i="17"/>
  <c r="O136" i="17"/>
  <c r="K138" i="17"/>
  <c r="P138" i="17"/>
  <c r="O138" i="17"/>
  <c r="K145" i="17"/>
  <c r="P145" i="17"/>
  <c r="O145" i="17"/>
  <c r="O147" i="17"/>
  <c r="K148" i="17"/>
  <c r="P148" i="17"/>
  <c r="O148" i="17"/>
  <c r="O154" i="17"/>
  <c r="O163" i="17"/>
  <c r="K164" i="17"/>
  <c r="P164" i="17"/>
  <c r="O164" i="17"/>
  <c r="O170" i="17"/>
  <c r="P180" i="17"/>
  <c r="O180" i="17"/>
  <c r="K184" i="17"/>
  <c r="P184" i="17"/>
  <c r="O184" i="17"/>
  <c r="K76" i="17"/>
  <c r="P76" i="17"/>
  <c r="K95" i="17"/>
  <c r="P95" i="17"/>
  <c r="K98" i="17"/>
  <c r="P98" i="17"/>
  <c r="K101" i="17"/>
  <c r="P101" i="17"/>
  <c r="K102" i="17"/>
  <c r="P102" i="17"/>
  <c r="K103" i="17"/>
  <c r="P103" i="17"/>
  <c r="K104" i="17"/>
  <c r="P104" i="17"/>
  <c r="K105" i="17"/>
  <c r="P105" i="17"/>
  <c r="K106" i="17"/>
  <c r="P106" i="17"/>
  <c r="K107" i="17"/>
  <c r="P107" i="17"/>
  <c r="K108" i="17"/>
  <c r="P108" i="17"/>
  <c r="K109" i="17"/>
  <c r="P109" i="17"/>
  <c r="K110" i="17"/>
  <c r="P110" i="17"/>
  <c r="K111" i="17"/>
  <c r="P111" i="17"/>
  <c r="K112" i="17"/>
  <c r="P112" i="17"/>
  <c r="K113" i="17"/>
  <c r="P113" i="17"/>
  <c r="K115" i="17"/>
  <c r="P115" i="17"/>
  <c r="K117" i="17"/>
  <c r="P117" i="17"/>
  <c r="K119" i="17"/>
  <c r="P119" i="17"/>
  <c r="K121" i="17"/>
  <c r="P121" i="17"/>
  <c r="K142" i="17"/>
  <c r="P142" i="17"/>
  <c r="K143" i="17"/>
  <c r="P143" i="17"/>
  <c r="K152" i="17"/>
  <c r="P152" i="17"/>
  <c r="K168" i="17"/>
  <c r="P168" i="17"/>
  <c r="O174" i="17"/>
  <c r="O179" i="17"/>
  <c r="O9" i="17"/>
  <c r="K12" i="17"/>
  <c r="P12" i="17"/>
  <c r="K11" i="17"/>
  <c r="P11" i="17"/>
  <c r="O12" i="17"/>
  <c r="K14" i="17"/>
  <c r="P14" i="17"/>
  <c r="O24" i="17"/>
  <c r="K26" i="17"/>
  <c r="P26" i="17"/>
  <c r="K31" i="17"/>
  <c r="P31" i="17"/>
  <c r="O31" i="17"/>
  <c r="K33" i="17"/>
  <c r="P33" i="17"/>
  <c r="O33" i="17"/>
  <c r="K35" i="17"/>
  <c r="P35" i="17"/>
  <c r="O35" i="17"/>
  <c r="K37" i="17"/>
  <c r="P37" i="17"/>
  <c r="O37" i="17"/>
  <c r="K39" i="17"/>
  <c r="P39" i="17"/>
  <c r="O39" i="17"/>
  <c r="K41" i="17"/>
  <c r="P41" i="17"/>
  <c r="O41" i="17"/>
  <c r="K43" i="17"/>
  <c r="P43" i="17"/>
  <c r="O43" i="17"/>
  <c r="K45" i="17"/>
  <c r="P45" i="17"/>
  <c r="O45" i="17"/>
  <c r="K47" i="17"/>
  <c r="P47" i="17"/>
  <c r="O47" i="17"/>
  <c r="K49" i="17"/>
  <c r="P49" i="17"/>
  <c r="O49" i="17"/>
  <c r="K51" i="17"/>
  <c r="P51" i="17"/>
  <c r="O51" i="17"/>
  <c r="K53" i="17"/>
  <c r="P53" i="17"/>
  <c r="O53" i="17"/>
  <c r="K55" i="17"/>
  <c r="P55" i="17"/>
  <c r="O55" i="17"/>
  <c r="K57" i="17"/>
  <c r="P57" i="17"/>
  <c r="O57" i="17"/>
  <c r="K59" i="17"/>
  <c r="P59" i="17"/>
  <c r="K62" i="17"/>
  <c r="P62" i="17"/>
  <c r="O62" i="17"/>
  <c r="O159" i="17"/>
  <c r="O175" i="17"/>
  <c r="K96" i="17"/>
  <c r="P96" i="17"/>
  <c r="O97" i="17"/>
  <c r="O98" i="17"/>
  <c r="K99" i="17"/>
  <c r="P99" i="17"/>
  <c r="K17" i="17"/>
  <c r="P17" i="17"/>
  <c r="O18" i="17"/>
  <c r="K20" i="17"/>
  <c r="P20" i="17"/>
  <c r="K27" i="17"/>
  <c r="P27" i="17"/>
  <c r="O28" i="17"/>
  <c r="K30" i="17"/>
  <c r="P30" i="17"/>
  <c r="K89" i="17"/>
  <c r="P89" i="17"/>
  <c r="K139" i="17"/>
  <c r="P139" i="17"/>
  <c r="O10" i="17"/>
  <c r="K19" i="17"/>
  <c r="P19" i="17"/>
  <c r="O20" i="17"/>
  <c r="K22" i="17"/>
  <c r="P22" i="17"/>
  <c r="O34" i="17"/>
  <c r="O36" i="17"/>
  <c r="O38" i="17"/>
  <c r="K80" i="17"/>
  <c r="P80" i="17"/>
  <c r="O81" i="17"/>
  <c r="K83" i="17"/>
  <c r="P83" i="17"/>
  <c r="K86" i="17"/>
  <c r="P86" i="17"/>
  <c r="O171" i="17"/>
  <c r="K153" i="17"/>
  <c r="P153" i="17"/>
  <c r="K157" i="17"/>
  <c r="P157" i="17"/>
  <c r="K161" i="17"/>
  <c r="P161" i="17"/>
  <c r="K165" i="17"/>
  <c r="P165" i="17"/>
  <c r="K169" i="17"/>
  <c r="P169" i="17"/>
  <c r="K173" i="17"/>
  <c r="P173" i="17"/>
  <c r="K177" i="17"/>
  <c r="P177" i="17"/>
  <c r="K181" i="17"/>
  <c r="P181" i="17"/>
  <c r="K185" i="17"/>
  <c r="P185" i="17"/>
  <c r="K149" i="17"/>
  <c r="P149" i="17"/>
  <c r="K13" i="17"/>
  <c r="P13" i="17"/>
  <c r="O14" i="17"/>
  <c r="K16" i="17"/>
  <c r="P16" i="17"/>
  <c r="K21" i="17"/>
  <c r="P21" i="17"/>
  <c r="O22" i="17"/>
  <c r="K24" i="17"/>
  <c r="P24" i="17"/>
  <c r="K29" i="17"/>
  <c r="P29" i="17"/>
  <c r="O30" i="17"/>
  <c r="K32" i="17"/>
  <c r="P32" i="17"/>
  <c r="K34" i="17"/>
  <c r="P34" i="17"/>
  <c r="K36" i="17"/>
  <c r="P36" i="17"/>
  <c r="K38" i="17"/>
  <c r="P38" i="17"/>
  <c r="K40" i="17"/>
  <c r="P40" i="17"/>
  <c r="K42" i="17"/>
  <c r="P42" i="17"/>
  <c r="K44" i="17"/>
  <c r="P44" i="17"/>
  <c r="K46" i="17"/>
  <c r="P46" i="17"/>
  <c r="K48" i="17"/>
  <c r="P48" i="17"/>
  <c r="K50" i="17"/>
  <c r="P50" i="17"/>
  <c r="K52" i="17"/>
  <c r="P52" i="17"/>
  <c r="K54" i="17"/>
  <c r="P54" i="17"/>
  <c r="K56" i="17"/>
  <c r="P56" i="17"/>
  <c r="O56" i="17"/>
  <c r="K58" i="17"/>
  <c r="P58" i="17"/>
  <c r="O58" i="17"/>
  <c r="K60" i="17"/>
  <c r="P60" i="17"/>
  <c r="O63" i="17"/>
  <c r="O64" i="17"/>
  <c r="K65" i="17"/>
  <c r="P65" i="17"/>
  <c r="O65" i="17"/>
  <c r="K67" i="17"/>
  <c r="P67" i="17"/>
  <c r="O67" i="17"/>
  <c r="K69" i="17"/>
  <c r="P69" i="17"/>
  <c r="O69" i="17"/>
  <c r="K71" i="17"/>
  <c r="P71" i="17"/>
  <c r="O71" i="17"/>
  <c r="K74" i="17"/>
  <c r="P74" i="17"/>
  <c r="K77" i="17"/>
  <c r="P77" i="17"/>
  <c r="K84" i="17"/>
  <c r="P84" i="17"/>
  <c r="O85" i="17"/>
  <c r="K87" i="17"/>
  <c r="P87" i="17"/>
  <c r="O87" i="17"/>
  <c r="K90" i="17"/>
  <c r="P90" i="17"/>
  <c r="K93" i="17"/>
  <c r="P93" i="17"/>
  <c r="K126" i="17"/>
  <c r="P126" i="17"/>
  <c r="K131" i="17"/>
  <c r="P131" i="17"/>
  <c r="K135" i="17"/>
  <c r="P135" i="17"/>
  <c r="K140" i="17"/>
  <c r="P140" i="17"/>
  <c r="K146" i="17"/>
  <c r="P146" i="17"/>
  <c r="K150" i="17"/>
  <c r="P150" i="17"/>
  <c r="K154" i="17"/>
  <c r="P154" i="17"/>
  <c r="K158" i="17"/>
  <c r="P158" i="17"/>
  <c r="K162" i="17"/>
  <c r="P162" i="17"/>
  <c r="K166" i="17"/>
  <c r="P166" i="17"/>
  <c r="K170" i="17"/>
  <c r="P170" i="17"/>
  <c r="K174" i="17"/>
  <c r="P174" i="17"/>
  <c r="K178" i="17"/>
  <c r="P178" i="17"/>
  <c r="K182" i="17"/>
  <c r="P182" i="17"/>
  <c r="K186" i="17"/>
  <c r="P186" i="17"/>
  <c r="O40" i="17"/>
  <c r="O42" i="17"/>
  <c r="O44" i="17"/>
  <c r="O46" i="17"/>
  <c r="O48" i="17"/>
  <c r="O50" i="17"/>
  <c r="O52" i="17"/>
  <c r="O54" i="17"/>
  <c r="K72" i="17"/>
  <c r="P72" i="17"/>
  <c r="O73" i="17"/>
  <c r="O74" i="17"/>
  <c r="K75" i="17"/>
  <c r="P75" i="17"/>
  <c r="O75" i="17"/>
  <c r="K78" i="17"/>
  <c r="P78" i="17"/>
  <c r="K81" i="17"/>
  <c r="P81" i="17"/>
  <c r="K88" i="17"/>
  <c r="P88" i="17"/>
  <c r="O89" i="17"/>
  <c r="K91" i="17"/>
  <c r="P91" i="17"/>
  <c r="O91" i="17"/>
  <c r="K94" i="17"/>
  <c r="P94" i="17"/>
  <c r="K97" i="17"/>
  <c r="P97" i="17"/>
  <c r="K123" i="17"/>
  <c r="P123" i="17"/>
  <c r="K128" i="17"/>
  <c r="P128" i="17"/>
  <c r="K132" i="17"/>
  <c r="P132" i="17"/>
  <c r="K136" i="17"/>
  <c r="P136" i="17"/>
  <c r="K141" i="17"/>
  <c r="P141" i="17"/>
  <c r="K147" i="17"/>
  <c r="P147" i="17"/>
  <c r="K151" i="17"/>
  <c r="P151" i="17"/>
  <c r="K155" i="17"/>
  <c r="P155" i="17"/>
  <c r="K159" i="17"/>
  <c r="P159" i="17"/>
  <c r="K163" i="17"/>
  <c r="P163" i="17"/>
  <c r="K167" i="17"/>
  <c r="P167" i="17"/>
  <c r="K171" i="17"/>
  <c r="P171" i="17"/>
  <c r="K175" i="17"/>
  <c r="P175" i="17"/>
  <c r="K179" i="17"/>
  <c r="P179" i="17"/>
  <c r="K183" i="17"/>
  <c r="P183" i="17"/>
  <c r="K9" i="17"/>
  <c r="O78" i="17"/>
  <c r="P82" i="17"/>
  <c r="O82" i="17"/>
  <c r="O86" i="17"/>
  <c r="O90" i="17"/>
  <c r="O94" i="17"/>
  <c r="K63" i="17"/>
  <c r="P63" i="17"/>
  <c r="P64" i="17"/>
  <c r="P68" i="17"/>
  <c r="O68" i="17"/>
  <c r="K116" i="17"/>
  <c r="P116" i="17"/>
  <c r="O116" i="17"/>
  <c r="K120" i="17"/>
  <c r="P120" i="17"/>
  <c r="O120" i="17"/>
  <c r="O113" i="17"/>
  <c r="O117" i="17"/>
  <c r="O121" i="17"/>
  <c r="K114" i="17"/>
  <c r="P114" i="17"/>
  <c r="K118" i="17"/>
  <c r="P118" i="17"/>
  <c r="N25" i="15"/>
  <c r="H2" i="15"/>
  <c r="H3" i="15"/>
  <c r="H4" i="15"/>
  <c r="K4" i="15"/>
  <c r="T187" i="14"/>
  <c r="L23" i="15"/>
  <c r="N23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P21" i="15"/>
  <c r="U164" i="1"/>
  <c r="N19" i="15"/>
  <c r="N20" i="15"/>
  <c r="N21" i="15"/>
  <c r="F190" i="14"/>
  <c r="F191" i="14"/>
  <c r="G9" i="14"/>
  <c r="I9" i="14"/>
  <c r="J9" i="14"/>
  <c r="H9" i="14"/>
  <c r="K9" i="14"/>
  <c r="L9" i="14"/>
  <c r="M9" i="14"/>
  <c r="N9" i="14"/>
  <c r="P9" i="14"/>
  <c r="G10" i="14"/>
  <c r="I10" i="14"/>
  <c r="J10" i="14"/>
  <c r="H10" i="14"/>
  <c r="K10" i="14"/>
  <c r="L10" i="14"/>
  <c r="M10" i="14"/>
  <c r="N10" i="14"/>
  <c r="P10" i="14"/>
  <c r="G11" i="14"/>
  <c r="I11" i="14"/>
  <c r="J11" i="14"/>
  <c r="H11" i="14"/>
  <c r="K11" i="14"/>
  <c r="L11" i="14"/>
  <c r="M11" i="14"/>
  <c r="N11" i="14"/>
  <c r="P11" i="14"/>
  <c r="G12" i="14"/>
  <c r="I12" i="14"/>
  <c r="J12" i="14"/>
  <c r="H12" i="14"/>
  <c r="K12" i="14"/>
  <c r="L12" i="14"/>
  <c r="M12" i="14"/>
  <c r="N12" i="14"/>
  <c r="P12" i="14"/>
  <c r="G13" i="14"/>
  <c r="I13" i="14"/>
  <c r="J13" i="14"/>
  <c r="H13" i="14"/>
  <c r="K13" i="14"/>
  <c r="L13" i="14"/>
  <c r="M13" i="14"/>
  <c r="N13" i="14"/>
  <c r="P13" i="14"/>
  <c r="G14" i="14"/>
  <c r="I14" i="14"/>
  <c r="J14" i="14"/>
  <c r="H14" i="14"/>
  <c r="K14" i="14"/>
  <c r="L14" i="14"/>
  <c r="M14" i="14"/>
  <c r="N14" i="14"/>
  <c r="P14" i="14"/>
  <c r="G15" i="14"/>
  <c r="I15" i="14"/>
  <c r="J15" i="14"/>
  <c r="H15" i="14"/>
  <c r="K15" i="14"/>
  <c r="L15" i="14"/>
  <c r="M15" i="14"/>
  <c r="N15" i="14"/>
  <c r="P15" i="14"/>
  <c r="G16" i="14"/>
  <c r="I16" i="14"/>
  <c r="J16" i="14"/>
  <c r="H16" i="14"/>
  <c r="K16" i="14"/>
  <c r="L16" i="14"/>
  <c r="M16" i="14"/>
  <c r="N16" i="14"/>
  <c r="P16" i="14"/>
  <c r="G17" i="14"/>
  <c r="I17" i="14"/>
  <c r="J17" i="14"/>
  <c r="H17" i="14"/>
  <c r="K17" i="14"/>
  <c r="L17" i="14"/>
  <c r="M17" i="14"/>
  <c r="N17" i="14"/>
  <c r="P17" i="14"/>
  <c r="G18" i="14"/>
  <c r="I18" i="14"/>
  <c r="J18" i="14"/>
  <c r="H18" i="14"/>
  <c r="K18" i="14"/>
  <c r="L18" i="14"/>
  <c r="M18" i="14"/>
  <c r="N18" i="14"/>
  <c r="P18" i="14"/>
  <c r="G19" i="14"/>
  <c r="I19" i="14"/>
  <c r="J19" i="14"/>
  <c r="H19" i="14"/>
  <c r="K19" i="14"/>
  <c r="L19" i="14"/>
  <c r="M19" i="14"/>
  <c r="N19" i="14"/>
  <c r="P19" i="14"/>
  <c r="G20" i="14"/>
  <c r="I20" i="14"/>
  <c r="J20" i="14"/>
  <c r="H20" i="14"/>
  <c r="K20" i="14"/>
  <c r="L20" i="14"/>
  <c r="M20" i="14"/>
  <c r="N20" i="14"/>
  <c r="P20" i="14"/>
  <c r="G21" i="14"/>
  <c r="I21" i="14"/>
  <c r="J21" i="14"/>
  <c r="H21" i="14"/>
  <c r="K21" i="14"/>
  <c r="L21" i="14"/>
  <c r="M21" i="14"/>
  <c r="N21" i="14"/>
  <c r="P21" i="14"/>
  <c r="G22" i="14"/>
  <c r="I22" i="14"/>
  <c r="J22" i="14"/>
  <c r="H22" i="14"/>
  <c r="K22" i="14"/>
  <c r="L22" i="14"/>
  <c r="M22" i="14"/>
  <c r="N22" i="14"/>
  <c r="P22" i="14"/>
  <c r="G23" i="14"/>
  <c r="I23" i="14"/>
  <c r="J23" i="14"/>
  <c r="H23" i="14"/>
  <c r="K23" i="14"/>
  <c r="L23" i="14"/>
  <c r="M23" i="14"/>
  <c r="N23" i="14"/>
  <c r="P23" i="14"/>
  <c r="G24" i="14"/>
  <c r="I24" i="14"/>
  <c r="J24" i="14"/>
  <c r="H24" i="14"/>
  <c r="K24" i="14"/>
  <c r="L24" i="14"/>
  <c r="M24" i="14"/>
  <c r="N24" i="14"/>
  <c r="P24" i="14"/>
  <c r="G25" i="14"/>
  <c r="I25" i="14"/>
  <c r="J25" i="14"/>
  <c r="H25" i="14"/>
  <c r="K25" i="14"/>
  <c r="L25" i="14"/>
  <c r="M25" i="14"/>
  <c r="N25" i="14"/>
  <c r="P25" i="14"/>
  <c r="G26" i="14"/>
  <c r="I26" i="14"/>
  <c r="J26" i="14"/>
  <c r="H26" i="14"/>
  <c r="K26" i="14"/>
  <c r="L26" i="14"/>
  <c r="M26" i="14"/>
  <c r="N26" i="14"/>
  <c r="P26" i="14"/>
  <c r="G27" i="14"/>
  <c r="I27" i="14"/>
  <c r="J27" i="14"/>
  <c r="H27" i="14"/>
  <c r="K27" i="14"/>
  <c r="L27" i="14"/>
  <c r="M27" i="14"/>
  <c r="N27" i="14"/>
  <c r="P27" i="14"/>
  <c r="G28" i="14"/>
  <c r="I28" i="14"/>
  <c r="J28" i="14"/>
  <c r="H28" i="14"/>
  <c r="K28" i="14"/>
  <c r="L28" i="14"/>
  <c r="M28" i="14"/>
  <c r="N28" i="14"/>
  <c r="P28" i="14"/>
  <c r="G29" i="14"/>
  <c r="I29" i="14"/>
  <c r="J29" i="14"/>
  <c r="H29" i="14"/>
  <c r="K29" i="14"/>
  <c r="L29" i="14"/>
  <c r="M29" i="14"/>
  <c r="N29" i="14"/>
  <c r="P29" i="14"/>
  <c r="G30" i="14"/>
  <c r="I30" i="14"/>
  <c r="J30" i="14"/>
  <c r="H30" i="14"/>
  <c r="K30" i="14"/>
  <c r="L30" i="14"/>
  <c r="M30" i="14"/>
  <c r="N30" i="14"/>
  <c r="P30" i="14"/>
  <c r="G31" i="14"/>
  <c r="I31" i="14"/>
  <c r="J31" i="14"/>
  <c r="H31" i="14"/>
  <c r="K31" i="14"/>
  <c r="L31" i="14"/>
  <c r="M31" i="14"/>
  <c r="N31" i="14"/>
  <c r="P31" i="14"/>
  <c r="G32" i="14"/>
  <c r="I32" i="14"/>
  <c r="J32" i="14"/>
  <c r="H32" i="14"/>
  <c r="K32" i="14"/>
  <c r="L32" i="14"/>
  <c r="M32" i="14"/>
  <c r="N32" i="14"/>
  <c r="P32" i="14"/>
  <c r="G33" i="14"/>
  <c r="I33" i="14"/>
  <c r="J33" i="14"/>
  <c r="H33" i="14"/>
  <c r="K33" i="14"/>
  <c r="L33" i="14"/>
  <c r="M33" i="14"/>
  <c r="N33" i="14"/>
  <c r="P33" i="14"/>
  <c r="G34" i="14"/>
  <c r="I34" i="14"/>
  <c r="J34" i="14"/>
  <c r="H34" i="14"/>
  <c r="K34" i="14"/>
  <c r="L34" i="14"/>
  <c r="M34" i="14"/>
  <c r="N34" i="14"/>
  <c r="P34" i="14"/>
  <c r="G35" i="14"/>
  <c r="I35" i="14"/>
  <c r="J35" i="14"/>
  <c r="H35" i="14"/>
  <c r="K35" i="14"/>
  <c r="L35" i="14"/>
  <c r="M35" i="14"/>
  <c r="N35" i="14"/>
  <c r="P35" i="14"/>
  <c r="G36" i="14"/>
  <c r="I36" i="14"/>
  <c r="J36" i="14"/>
  <c r="H36" i="14"/>
  <c r="K36" i="14"/>
  <c r="L36" i="14"/>
  <c r="M36" i="14"/>
  <c r="N36" i="14"/>
  <c r="P36" i="14"/>
  <c r="G37" i="14"/>
  <c r="I37" i="14"/>
  <c r="J37" i="14"/>
  <c r="H37" i="14"/>
  <c r="K37" i="14"/>
  <c r="L37" i="14"/>
  <c r="M37" i="14"/>
  <c r="N37" i="14"/>
  <c r="P37" i="14"/>
  <c r="G38" i="14"/>
  <c r="I38" i="14"/>
  <c r="J38" i="14"/>
  <c r="H38" i="14"/>
  <c r="K38" i="14"/>
  <c r="L38" i="14"/>
  <c r="M38" i="14"/>
  <c r="N38" i="14"/>
  <c r="P38" i="14"/>
  <c r="G39" i="14"/>
  <c r="I39" i="14"/>
  <c r="J39" i="14"/>
  <c r="H39" i="14"/>
  <c r="K39" i="14"/>
  <c r="L39" i="14"/>
  <c r="M39" i="14"/>
  <c r="N39" i="14"/>
  <c r="P39" i="14"/>
  <c r="G40" i="14"/>
  <c r="I40" i="14"/>
  <c r="J40" i="14"/>
  <c r="H40" i="14"/>
  <c r="K40" i="14"/>
  <c r="L40" i="14"/>
  <c r="M40" i="14"/>
  <c r="N40" i="14"/>
  <c r="P40" i="14"/>
  <c r="G41" i="14"/>
  <c r="I41" i="14"/>
  <c r="J41" i="14"/>
  <c r="H41" i="14"/>
  <c r="K41" i="14"/>
  <c r="L41" i="14"/>
  <c r="M41" i="14"/>
  <c r="N41" i="14"/>
  <c r="P41" i="14"/>
  <c r="G42" i="14"/>
  <c r="I42" i="14"/>
  <c r="J42" i="14"/>
  <c r="H42" i="14"/>
  <c r="K42" i="14"/>
  <c r="L42" i="14"/>
  <c r="M42" i="14"/>
  <c r="N42" i="14"/>
  <c r="P42" i="14"/>
  <c r="G43" i="14"/>
  <c r="I43" i="14"/>
  <c r="J43" i="14"/>
  <c r="H43" i="14"/>
  <c r="K43" i="14"/>
  <c r="L43" i="14"/>
  <c r="M43" i="14"/>
  <c r="N43" i="14"/>
  <c r="P43" i="14"/>
  <c r="G44" i="14"/>
  <c r="I44" i="14"/>
  <c r="J44" i="14"/>
  <c r="H44" i="14"/>
  <c r="K44" i="14"/>
  <c r="L44" i="14"/>
  <c r="M44" i="14"/>
  <c r="N44" i="14"/>
  <c r="P44" i="14"/>
  <c r="G45" i="14"/>
  <c r="I45" i="14"/>
  <c r="J45" i="14"/>
  <c r="H45" i="14"/>
  <c r="K45" i="14"/>
  <c r="L45" i="14"/>
  <c r="M45" i="14"/>
  <c r="N45" i="14"/>
  <c r="P45" i="14"/>
  <c r="G46" i="14"/>
  <c r="I46" i="14"/>
  <c r="J46" i="14"/>
  <c r="H46" i="14"/>
  <c r="K46" i="14"/>
  <c r="L46" i="14"/>
  <c r="M46" i="14"/>
  <c r="N46" i="14"/>
  <c r="P46" i="14"/>
  <c r="G47" i="14"/>
  <c r="I47" i="14"/>
  <c r="J47" i="14"/>
  <c r="H47" i="14"/>
  <c r="K47" i="14"/>
  <c r="L47" i="14"/>
  <c r="M47" i="14"/>
  <c r="N47" i="14"/>
  <c r="P47" i="14"/>
  <c r="G48" i="14"/>
  <c r="I48" i="14"/>
  <c r="J48" i="14"/>
  <c r="H48" i="14"/>
  <c r="K48" i="14"/>
  <c r="L48" i="14"/>
  <c r="M48" i="14"/>
  <c r="N48" i="14"/>
  <c r="P48" i="14"/>
  <c r="G49" i="14"/>
  <c r="I49" i="14"/>
  <c r="J49" i="14"/>
  <c r="H49" i="14"/>
  <c r="K49" i="14"/>
  <c r="L49" i="14"/>
  <c r="M49" i="14"/>
  <c r="N49" i="14"/>
  <c r="P49" i="14"/>
  <c r="G50" i="14"/>
  <c r="I50" i="14"/>
  <c r="J50" i="14"/>
  <c r="H50" i="14"/>
  <c r="K50" i="14"/>
  <c r="L50" i="14"/>
  <c r="M50" i="14"/>
  <c r="N50" i="14"/>
  <c r="P50" i="14"/>
  <c r="G51" i="14"/>
  <c r="I51" i="14"/>
  <c r="J51" i="14"/>
  <c r="H51" i="14"/>
  <c r="K51" i="14"/>
  <c r="L51" i="14"/>
  <c r="M51" i="14"/>
  <c r="N51" i="14"/>
  <c r="P51" i="14"/>
  <c r="G52" i="14"/>
  <c r="I52" i="14"/>
  <c r="J52" i="14"/>
  <c r="H52" i="14"/>
  <c r="K52" i="14"/>
  <c r="L52" i="14"/>
  <c r="M52" i="14"/>
  <c r="N52" i="14"/>
  <c r="P52" i="14"/>
  <c r="G53" i="14"/>
  <c r="I53" i="14"/>
  <c r="J53" i="14"/>
  <c r="H53" i="14"/>
  <c r="K53" i="14"/>
  <c r="L53" i="14"/>
  <c r="M53" i="14"/>
  <c r="N53" i="14"/>
  <c r="P53" i="14"/>
  <c r="G54" i="14"/>
  <c r="I54" i="14"/>
  <c r="J54" i="14"/>
  <c r="H54" i="14"/>
  <c r="K54" i="14"/>
  <c r="L54" i="14"/>
  <c r="M54" i="14"/>
  <c r="N54" i="14"/>
  <c r="P54" i="14"/>
  <c r="G55" i="14"/>
  <c r="I55" i="14"/>
  <c r="J55" i="14"/>
  <c r="H55" i="14"/>
  <c r="K55" i="14"/>
  <c r="L55" i="14"/>
  <c r="M55" i="14"/>
  <c r="N55" i="14"/>
  <c r="P55" i="14"/>
  <c r="G56" i="14"/>
  <c r="I56" i="14"/>
  <c r="J56" i="14"/>
  <c r="H56" i="14"/>
  <c r="K56" i="14"/>
  <c r="L56" i="14"/>
  <c r="M56" i="14"/>
  <c r="N56" i="14"/>
  <c r="P56" i="14"/>
  <c r="G57" i="14"/>
  <c r="I57" i="14"/>
  <c r="J57" i="14"/>
  <c r="H57" i="14"/>
  <c r="K57" i="14"/>
  <c r="L57" i="14"/>
  <c r="M57" i="14"/>
  <c r="N57" i="14"/>
  <c r="P57" i="14"/>
  <c r="G58" i="14"/>
  <c r="I58" i="14"/>
  <c r="J58" i="14"/>
  <c r="H58" i="14"/>
  <c r="K58" i="14"/>
  <c r="L58" i="14"/>
  <c r="M58" i="14"/>
  <c r="N58" i="14"/>
  <c r="P58" i="14"/>
  <c r="G59" i="14"/>
  <c r="I59" i="14"/>
  <c r="J59" i="14"/>
  <c r="H59" i="14"/>
  <c r="K59" i="14"/>
  <c r="L59" i="14"/>
  <c r="M59" i="14"/>
  <c r="N59" i="14"/>
  <c r="P59" i="14"/>
  <c r="G60" i="14"/>
  <c r="I60" i="14"/>
  <c r="J60" i="14"/>
  <c r="H60" i="14"/>
  <c r="K60" i="14"/>
  <c r="L60" i="14"/>
  <c r="M60" i="14"/>
  <c r="N60" i="14"/>
  <c r="P60" i="14"/>
  <c r="G61" i="14"/>
  <c r="I61" i="14"/>
  <c r="J61" i="14"/>
  <c r="H61" i="14"/>
  <c r="K61" i="14"/>
  <c r="L61" i="14"/>
  <c r="M61" i="14"/>
  <c r="N61" i="14"/>
  <c r="P61" i="14"/>
  <c r="G62" i="14"/>
  <c r="I62" i="14"/>
  <c r="J62" i="14"/>
  <c r="H62" i="14"/>
  <c r="K62" i="14"/>
  <c r="L62" i="14"/>
  <c r="M62" i="14"/>
  <c r="N62" i="14"/>
  <c r="P62" i="14"/>
  <c r="G63" i="14"/>
  <c r="I63" i="14"/>
  <c r="J63" i="14"/>
  <c r="H63" i="14"/>
  <c r="K63" i="14"/>
  <c r="L63" i="14"/>
  <c r="M63" i="14"/>
  <c r="N63" i="14"/>
  <c r="P63" i="14"/>
  <c r="G64" i="14"/>
  <c r="I64" i="14"/>
  <c r="J64" i="14"/>
  <c r="H64" i="14"/>
  <c r="K64" i="14"/>
  <c r="L64" i="14"/>
  <c r="M64" i="14"/>
  <c r="N64" i="14"/>
  <c r="P64" i="14"/>
  <c r="G65" i="14"/>
  <c r="I65" i="14"/>
  <c r="J65" i="14"/>
  <c r="H65" i="14"/>
  <c r="K65" i="14"/>
  <c r="L65" i="14"/>
  <c r="M65" i="14"/>
  <c r="N65" i="14"/>
  <c r="P65" i="14"/>
  <c r="G66" i="14"/>
  <c r="I66" i="14"/>
  <c r="J66" i="14"/>
  <c r="H66" i="14"/>
  <c r="K66" i="14"/>
  <c r="L66" i="14"/>
  <c r="M66" i="14"/>
  <c r="N66" i="14"/>
  <c r="P66" i="14"/>
  <c r="G67" i="14"/>
  <c r="I67" i="14"/>
  <c r="J67" i="14"/>
  <c r="H67" i="14"/>
  <c r="K67" i="14"/>
  <c r="L67" i="14"/>
  <c r="M67" i="14"/>
  <c r="N67" i="14"/>
  <c r="P67" i="14"/>
  <c r="G68" i="14"/>
  <c r="I68" i="14"/>
  <c r="J68" i="14"/>
  <c r="H68" i="14"/>
  <c r="K68" i="14"/>
  <c r="L68" i="14"/>
  <c r="M68" i="14"/>
  <c r="N68" i="14"/>
  <c r="P68" i="14"/>
  <c r="G69" i="14"/>
  <c r="I69" i="14"/>
  <c r="J69" i="14"/>
  <c r="H69" i="14"/>
  <c r="K69" i="14"/>
  <c r="L69" i="14"/>
  <c r="M69" i="14"/>
  <c r="N69" i="14"/>
  <c r="P69" i="14"/>
  <c r="G70" i="14"/>
  <c r="I70" i="14"/>
  <c r="J70" i="14"/>
  <c r="H70" i="14"/>
  <c r="K70" i="14"/>
  <c r="L70" i="14"/>
  <c r="M70" i="14"/>
  <c r="N70" i="14"/>
  <c r="P70" i="14"/>
  <c r="G71" i="14"/>
  <c r="I71" i="14"/>
  <c r="J71" i="14"/>
  <c r="H71" i="14"/>
  <c r="K71" i="14"/>
  <c r="L71" i="14"/>
  <c r="M71" i="14"/>
  <c r="N71" i="14"/>
  <c r="P71" i="14"/>
  <c r="G72" i="14"/>
  <c r="I72" i="14"/>
  <c r="J72" i="14"/>
  <c r="H72" i="14"/>
  <c r="K72" i="14"/>
  <c r="L72" i="14"/>
  <c r="M72" i="14"/>
  <c r="N72" i="14"/>
  <c r="P72" i="14"/>
  <c r="G73" i="14"/>
  <c r="I73" i="14"/>
  <c r="J73" i="14"/>
  <c r="H73" i="14"/>
  <c r="K73" i="14"/>
  <c r="L73" i="14"/>
  <c r="M73" i="14"/>
  <c r="N73" i="14"/>
  <c r="P73" i="14"/>
  <c r="G74" i="14"/>
  <c r="I74" i="14"/>
  <c r="J74" i="14"/>
  <c r="H74" i="14"/>
  <c r="K74" i="14"/>
  <c r="L74" i="14"/>
  <c r="M74" i="14"/>
  <c r="N74" i="14"/>
  <c r="P74" i="14"/>
  <c r="G75" i="14"/>
  <c r="I75" i="14"/>
  <c r="J75" i="14"/>
  <c r="H75" i="14"/>
  <c r="K75" i="14"/>
  <c r="L75" i="14"/>
  <c r="M75" i="14"/>
  <c r="N75" i="14"/>
  <c r="P75" i="14"/>
  <c r="G76" i="14"/>
  <c r="I76" i="14"/>
  <c r="J76" i="14"/>
  <c r="H76" i="14"/>
  <c r="K76" i="14"/>
  <c r="L76" i="14"/>
  <c r="M76" i="14"/>
  <c r="N76" i="14"/>
  <c r="P76" i="14"/>
  <c r="G77" i="14"/>
  <c r="I77" i="14"/>
  <c r="J77" i="14"/>
  <c r="H77" i="14"/>
  <c r="K77" i="14"/>
  <c r="L77" i="14"/>
  <c r="M77" i="14"/>
  <c r="N77" i="14"/>
  <c r="P77" i="14"/>
  <c r="G78" i="14"/>
  <c r="I78" i="14"/>
  <c r="J78" i="14"/>
  <c r="H78" i="14"/>
  <c r="K78" i="14"/>
  <c r="L78" i="14"/>
  <c r="M78" i="14"/>
  <c r="N78" i="14"/>
  <c r="P78" i="14"/>
  <c r="G79" i="14"/>
  <c r="I79" i="14"/>
  <c r="J79" i="14"/>
  <c r="H79" i="14"/>
  <c r="K79" i="14"/>
  <c r="L79" i="14"/>
  <c r="M79" i="14"/>
  <c r="N79" i="14"/>
  <c r="P79" i="14"/>
  <c r="G80" i="14"/>
  <c r="I80" i="14"/>
  <c r="J80" i="14"/>
  <c r="H80" i="14"/>
  <c r="K80" i="14"/>
  <c r="L80" i="14"/>
  <c r="M80" i="14"/>
  <c r="N80" i="14"/>
  <c r="P80" i="14"/>
  <c r="G81" i="14"/>
  <c r="I81" i="14"/>
  <c r="J81" i="14"/>
  <c r="H81" i="14"/>
  <c r="K81" i="14"/>
  <c r="L81" i="14"/>
  <c r="M81" i="14"/>
  <c r="N81" i="14"/>
  <c r="P81" i="14"/>
  <c r="G82" i="14"/>
  <c r="I82" i="14"/>
  <c r="J82" i="14"/>
  <c r="H82" i="14"/>
  <c r="K82" i="14"/>
  <c r="L82" i="14"/>
  <c r="M82" i="14"/>
  <c r="N82" i="14"/>
  <c r="P82" i="14"/>
  <c r="G83" i="14"/>
  <c r="I83" i="14"/>
  <c r="J83" i="14"/>
  <c r="H83" i="14"/>
  <c r="K83" i="14"/>
  <c r="L83" i="14"/>
  <c r="M83" i="14"/>
  <c r="N83" i="14"/>
  <c r="P83" i="14"/>
  <c r="G84" i="14"/>
  <c r="I84" i="14"/>
  <c r="J84" i="14"/>
  <c r="H84" i="14"/>
  <c r="K84" i="14"/>
  <c r="L84" i="14"/>
  <c r="M84" i="14"/>
  <c r="N84" i="14"/>
  <c r="P84" i="14"/>
  <c r="G85" i="14"/>
  <c r="I85" i="14"/>
  <c r="J85" i="14"/>
  <c r="H85" i="14"/>
  <c r="K85" i="14"/>
  <c r="L85" i="14"/>
  <c r="M85" i="14"/>
  <c r="N85" i="14"/>
  <c r="P85" i="14"/>
  <c r="G86" i="14"/>
  <c r="I86" i="14"/>
  <c r="J86" i="14"/>
  <c r="H86" i="14"/>
  <c r="K86" i="14"/>
  <c r="L86" i="14"/>
  <c r="M86" i="14"/>
  <c r="N86" i="14"/>
  <c r="P86" i="14"/>
  <c r="G87" i="14"/>
  <c r="I87" i="14"/>
  <c r="J87" i="14"/>
  <c r="H87" i="14"/>
  <c r="K87" i="14"/>
  <c r="L87" i="14"/>
  <c r="M87" i="14"/>
  <c r="N87" i="14"/>
  <c r="P87" i="14"/>
  <c r="G88" i="14"/>
  <c r="I88" i="14"/>
  <c r="J88" i="14"/>
  <c r="H88" i="14"/>
  <c r="K88" i="14"/>
  <c r="L88" i="14"/>
  <c r="M88" i="14"/>
  <c r="N88" i="14"/>
  <c r="P88" i="14"/>
  <c r="G89" i="14"/>
  <c r="I89" i="14"/>
  <c r="J89" i="14"/>
  <c r="H89" i="14"/>
  <c r="K89" i="14"/>
  <c r="L89" i="14"/>
  <c r="M89" i="14"/>
  <c r="N89" i="14"/>
  <c r="P89" i="14"/>
  <c r="G90" i="14"/>
  <c r="I90" i="14"/>
  <c r="J90" i="14"/>
  <c r="H90" i="14"/>
  <c r="K90" i="14"/>
  <c r="L90" i="14"/>
  <c r="M90" i="14"/>
  <c r="N90" i="14"/>
  <c r="P90" i="14"/>
  <c r="G91" i="14"/>
  <c r="I91" i="14"/>
  <c r="J91" i="14"/>
  <c r="H91" i="14"/>
  <c r="K91" i="14"/>
  <c r="L91" i="14"/>
  <c r="M91" i="14"/>
  <c r="N91" i="14"/>
  <c r="P91" i="14"/>
  <c r="G92" i="14"/>
  <c r="I92" i="14"/>
  <c r="J92" i="14"/>
  <c r="H92" i="14"/>
  <c r="K92" i="14"/>
  <c r="L92" i="14"/>
  <c r="M92" i="14"/>
  <c r="N92" i="14"/>
  <c r="P92" i="14"/>
  <c r="G93" i="14"/>
  <c r="I93" i="14"/>
  <c r="J93" i="14"/>
  <c r="H93" i="14"/>
  <c r="K93" i="14"/>
  <c r="L93" i="14"/>
  <c r="M93" i="14"/>
  <c r="N93" i="14"/>
  <c r="P93" i="14"/>
  <c r="G94" i="14"/>
  <c r="I94" i="14"/>
  <c r="J94" i="14"/>
  <c r="H94" i="14"/>
  <c r="K94" i="14"/>
  <c r="L94" i="14"/>
  <c r="M94" i="14"/>
  <c r="N94" i="14"/>
  <c r="P94" i="14"/>
  <c r="G95" i="14"/>
  <c r="I95" i="14"/>
  <c r="J95" i="14"/>
  <c r="H95" i="14"/>
  <c r="K95" i="14"/>
  <c r="L95" i="14"/>
  <c r="M95" i="14"/>
  <c r="N95" i="14"/>
  <c r="P95" i="14"/>
  <c r="G96" i="14"/>
  <c r="I96" i="14"/>
  <c r="J96" i="14"/>
  <c r="H96" i="14"/>
  <c r="K96" i="14"/>
  <c r="L96" i="14"/>
  <c r="M96" i="14"/>
  <c r="N96" i="14"/>
  <c r="P96" i="14"/>
  <c r="G97" i="14"/>
  <c r="I97" i="14"/>
  <c r="J97" i="14"/>
  <c r="H97" i="14"/>
  <c r="K97" i="14"/>
  <c r="L97" i="14"/>
  <c r="M97" i="14"/>
  <c r="N97" i="14"/>
  <c r="P97" i="14"/>
  <c r="G98" i="14"/>
  <c r="I98" i="14"/>
  <c r="J98" i="14"/>
  <c r="H98" i="14"/>
  <c r="K98" i="14"/>
  <c r="L98" i="14"/>
  <c r="M98" i="14"/>
  <c r="N98" i="14"/>
  <c r="P98" i="14"/>
  <c r="G99" i="14"/>
  <c r="I99" i="14"/>
  <c r="J99" i="14"/>
  <c r="H99" i="14"/>
  <c r="K99" i="14"/>
  <c r="L99" i="14"/>
  <c r="M99" i="14"/>
  <c r="N99" i="14"/>
  <c r="P99" i="14"/>
  <c r="H100" i="14"/>
  <c r="K100" i="14"/>
  <c r="P100" i="14"/>
  <c r="G101" i="14"/>
  <c r="I101" i="14"/>
  <c r="J101" i="14"/>
  <c r="H101" i="14"/>
  <c r="K101" i="14"/>
  <c r="L101" i="14"/>
  <c r="M101" i="14"/>
  <c r="N101" i="14"/>
  <c r="P101" i="14"/>
  <c r="G102" i="14"/>
  <c r="I102" i="14"/>
  <c r="J102" i="14"/>
  <c r="H102" i="14"/>
  <c r="K102" i="14"/>
  <c r="L102" i="14"/>
  <c r="M102" i="14"/>
  <c r="N102" i="14"/>
  <c r="P102" i="14"/>
  <c r="G103" i="14"/>
  <c r="I103" i="14"/>
  <c r="J103" i="14"/>
  <c r="H103" i="14"/>
  <c r="K103" i="14"/>
  <c r="L103" i="14"/>
  <c r="M103" i="14"/>
  <c r="N103" i="14"/>
  <c r="P103" i="14"/>
  <c r="G104" i="14"/>
  <c r="I104" i="14"/>
  <c r="J104" i="14"/>
  <c r="H104" i="14"/>
  <c r="K104" i="14"/>
  <c r="L104" i="14"/>
  <c r="M104" i="14"/>
  <c r="N104" i="14"/>
  <c r="P104" i="14"/>
  <c r="G105" i="14"/>
  <c r="I105" i="14"/>
  <c r="J105" i="14"/>
  <c r="H105" i="14"/>
  <c r="K105" i="14"/>
  <c r="L105" i="14"/>
  <c r="M105" i="14"/>
  <c r="N105" i="14"/>
  <c r="P105" i="14"/>
  <c r="G106" i="14"/>
  <c r="I106" i="14"/>
  <c r="J106" i="14"/>
  <c r="H106" i="14"/>
  <c r="K106" i="14"/>
  <c r="L106" i="14"/>
  <c r="M106" i="14"/>
  <c r="N106" i="14"/>
  <c r="P106" i="14"/>
  <c r="G107" i="14"/>
  <c r="I107" i="14"/>
  <c r="J107" i="14"/>
  <c r="H107" i="14"/>
  <c r="K107" i="14"/>
  <c r="L107" i="14"/>
  <c r="M107" i="14"/>
  <c r="N107" i="14"/>
  <c r="P107" i="14"/>
  <c r="G108" i="14"/>
  <c r="I108" i="14"/>
  <c r="J108" i="14"/>
  <c r="H108" i="14"/>
  <c r="K108" i="14"/>
  <c r="L108" i="14"/>
  <c r="M108" i="14"/>
  <c r="N108" i="14"/>
  <c r="P108" i="14"/>
  <c r="G109" i="14"/>
  <c r="I109" i="14"/>
  <c r="J109" i="14"/>
  <c r="H109" i="14"/>
  <c r="K109" i="14"/>
  <c r="L109" i="14"/>
  <c r="M109" i="14"/>
  <c r="N109" i="14"/>
  <c r="P109" i="14"/>
  <c r="G110" i="14"/>
  <c r="I110" i="14"/>
  <c r="J110" i="14"/>
  <c r="H110" i="14"/>
  <c r="K110" i="14"/>
  <c r="L110" i="14"/>
  <c r="M110" i="14"/>
  <c r="N110" i="14"/>
  <c r="P110" i="14"/>
  <c r="G111" i="14"/>
  <c r="I111" i="14"/>
  <c r="J111" i="14"/>
  <c r="H111" i="14"/>
  <c r="K111" i="14"/>
  <c r="L111" i="14"/>
  <c r="M111" i="14"/>
  <c r="N111" i="14"/>
  <c r="P111" i="14"/>
  <c r="G112" i="14"/>
  <c r="I112" i="14"/>
  <c r="J112" i="14"/>
  <c r="H112" i="14"/>
  <c r="K112" i="14"/>
  <c r="L112" i="14"/>
  <c r="M112" i="14"/>
  <c r="N112" i="14"/>
  <c r="P112" i="14"/>
  <c r="G113" i="14"/>
  <c r="I113" i="14"/>
  <c r="J113" i="14"/>
  <c r="H113" i="14"/>
  <c r="K113" i="14"/>
  <c r="L113" i="14"/>
  <c r="M113" i="14"/>
  <c r="N113" i="14"/>
  <c r="P113" i="14"/>
  <c r="G114" i="14"/>
  <c r="I114" i="14"/>
  <c r="J114" i="14"/>
  <c r="H114" i="14"/>
  <c r="K114" i="14"/>
  <c r="L114" i="14"/>
  <c r="M114" i="14"/>
  <c r="N114" i="14"/>
  <c r="P114" i="14"/>
  <c r="G115" i="14"/>
  <c r="I115" i="14"/>
  <c r="J115" i="14"/>
  <c r="H115" i="14"/>
  <c r="K115" i="14"/>
  <c r="L115" i="14"/>
  <c r="M115" i="14"/>
  <c r="N115" i="14"/>
  <c r="P115" i="14"/>
  <c r="G116" i="14"/>
  <c r="I116" i="14"/>
  <c r="J116" i="14"/>
  <c r="H116" i="14"/>
  <c r="K116" i="14"/>
  <c r="L116" i="14"/>
  <c r="M116" i="14"/>
  <c r="N116" i="14"/>
  <c r="P116" i="14"/>
  <c r="G117" i="14"/>
  <c r="I117" i="14"/>
  <c r="J117" i="14"/>
  <c r="H117" i="14"/>
  <c r="K117" i="14"/>
  <c r="L117" i="14"/>
  <c r="M117" i="14"/>
  <c r="N117" i="14"/>
  <c r="P117" i="14"/>
  <c r="G118" i="14"/>
  <c r="I118" i="14"/>
  <c r="J118" i="14"/>
  <c r="H118" i="14"/>
  <c r="K118" i="14"/>
  <c r="L118" i="14"/>
  <c r="M118" i="14"/>
  <c r="N118" i="14"/>
  <c r="P118" i="14"/>
  <c r="G119" i="14"/>
  <c r="I119" i="14"/>
  <c r="J119" i="14"/>
  <c r="H119" i="14"/>
  <c r="K119" i="14"/>
  <c r="L119" i="14"/>
  <c r="M119" i="14"/>
  <c r="N119" i="14"/>
  <c r="P119" i="14"/>
  <c r="G120" i="14"/>
  <c r="I120" i="14"/>
  <c r="J120" i="14"/>
  <c r="H120" i="14"/>
  <c r="K120" i="14"/>
  <c r="L120" i="14"/>
  <c r="M120" i="14"/>
  <c r="N120" i="14"/>
  <c r="P120" i="14"/>
  <c r="G121" i="14"/>
  <c r="I121" i="14"/>
  <c r="J121" i="14"/>
  <c r="H121" i="14"/>
  <c r="K121" i="14"/>
  <c r="L121" i="14"/>
  <c r="M121" i="14"/>
  <c r="N121" i="14"/>
  <c r="P121" i="14"/>
  <c r="P122" i="14"/>
  <c r="G123" i="14"/>
  <c r="I123" i="14"/>
  <c r="J123" i="14"/>
  <c r="H123" i="14"/>
  <c r="K123" i="14"/>
  <c r="L123" i="14"/>
  <c r="M123" i="14"/>
  <c r="N123" i="14"/>
  <c r="P123" i="14"/>
  <c r="G124" i="14"/>
  <c r="I124" i="14"/>
  <c r="J124" i="14"/>
  <c r="H124" i="14"/>
  <c r="K124" i="14"/>
  <c r="L124" i="14"/>
  <c r="M124" i="14"/>
  <c r="N124" i="14"/>
  <c r="P124" i="14"/>
  <c r="G125" i="14"/>
  <c r="I125" i="14"/>
  <c r="J125" i="14"/>
  <c r="H125" i="14"/>
  <c r="K125" i="14"/>
  <c r="L125" i="14"/>
  <c r="M125" i="14"/>
  <c r="N125" i="14"/>
  <c r="P125" i="14"/>
  <c r="G126" i="14"/>
  <c r="I126" i="14"/>
  <c r="J126" i="14"/>
  <c r="H126" i="14"/>
  <c r="K126" i="14"/>
  <c r="L126" i="14"/>
  <c r="M126" i="14"/>
  <c r="N126" i="14"/>
  <c r="P126" i="14"/>
  <c r="G127" i="14"/>
  <c r="I127" i="14"/>
  <c r="J127" i="14"/>
  <c r="H127" i="14"/>
  <c r="K127" i="14"/>
  <c r="L127" i="14"/>
  <c r="M127" i="14"/>
  <c r="N127" i="14"/>
  <c r="P127" i="14"/>
  <c r="G128" i="14"/>
  <c r="I128" i="14"/>
  <c r="J128" i="14"/>
  <c r="H128" i="14"/>
  <c r="K128" i="14"/>
  <c r="L128" i="14"/>
  <c r="M128" i="14"/>
  <c r="N128" i="14"/>
  <c r="P128" i="14"/>
  <c r="G129" i="14"/>
  <c r="I129" i="14"/>
  <c r="J129" i="14"/>
  <c r="H129" i="14"/>
  <c r="K129" i="14"/>
  <c r="L129" i="14"/>
  <c r="M129" i="14"/>
  <c r="N129" i="14"/>
  <c r="P129" i="14"/>
  <c r="G130" i="14"/>
  <c r="I130" i="14"/>
  <c r="J130" i="14"/>
  <c r="H130" i="14"/>
  <c r="K130" i="14"/>
  <c r="L130" i="14"/>
  <c r="M130" i="14"/>
  <c r="N130" i="14"/>
  <c r="P130" i="14"/>
  <c r="G131" i="14"/>
  <c r="I131" i="14"/>
  <c r="J131" i="14"/>
  <c r="H131" i="14"/>
  <c r="K131" i="14"/>
  <c r="L131" i="14"/>
  <c r="M131" i="14"/>
  <c r="N131" i="14"/>
  <c r="P131" i="14"/>
  <c r="G132" i="14"/>
  <c r="I132" i="14"/>
  <c r="J132" i="14"/>
  <c r="H132" i="14"/>
  <c r="K132" i="14"/>
  <c r="L132" i="14"/>
  <c r="M132" i="14"/>
  <c r="N132" i="14"/>
  <c r="P132" i="14"/>
  <c r="G133" i="14"/>
  <c r="I133" i="14"/>
  <c r="J133" i="14"/>
  <c r="H133" i="14"/>
  <c r="K133" i="14"/>
  <c r="L133" i="14"/>
  <c r="M133" i="14"/>
  <c r="N133" i="14"/>
  <c r="P133" i="14"/>
  <c r="G134" i="14"/>
  <c r="I134" i="14"/>
  <c r="J134" i="14"/>
  <c r="H134" i="14"/>
  <c r="K134" i="14"/>
  <c r="L134" i="14"/>
  <c r="M134" i="14"/>
  <c r="N134" i="14"/>
  <c r="P134" i="14"/>
  <c r="G135" i="14"/>
  <c r="I135" i="14"/>
  <c r="J135" i="14"/>
  <c r="H135" i="14"/>
  <c r="K135" i="14"/>
  <c r="L135" i="14"/>
  <c r="M135" i="14"/>
  <c r="N135" i="14"/>
  <c r="P135" i="14"/>
  <c r="G136" i="14"/>
  <c r="I136" i="14"/>
  <c r="J136" i="14"/>
  <c r="H136" i="14"/>
  <c r="K136" i="14"/>
  <c r="L136" i="14"/>
  <c r="M136" i="14"/>
  <c r="N136" i="14"/>
  <c r="P136" i="14"/>
  <c r="G137" i="14"/>
  <c r="I137" i="14"/>
  <c r="J137" i="14"/>
  <c r="H137" i="14"/>
  <c r="K137" i="14"/>
  <c r="L137" i="14"/>
  <c r="M137" i="14"/>
  <c r="N137" i="14"/>
  <c r="P137" i="14"/>
  <c r="G138" i="14"/>
  <c r="I138" i="14"/>
  <c r="J138" i="14"/>
  <c r="H138" i="14"/>
  <c r="K138" i="14"/>
  <c r="L138" i="14"/>
  <c r="M138" i="14"/>
  <c r="N138" i="14"/>
  <c r="P138" i="14"/>
  <c r="G139" i="14"/>
  <c r="I139" i="14"/>
  <c r="J139" i="14"/>
  <c r="H139" i="14"/>
  <c r="K139" i="14"/>
  <c r="L139" i="14"/>
  <c r="M139" i="14"/>
  <c r="N139" i="14"/>
  <c r="P139" i="14"/>
  <c r="G140" i="14"/>
  <c r="I140" i="14"/>
  <c r="J140" i="14"/>
  <c r="H140" i="14"/>
  <c r="K140" i="14"/>
  <c r="L140" i="14"/>
  <c r="M140" i="14"/>
  <c r="N140" i="14"/>
  <c r="P140" i="14"/>
  <c r="G141" i="14"/>
  <c r="I141" i="14"/>
  <c r="J141" i="14"/>
  <c r="H141" i="14"/>
  <c r="K141" i="14"/>
  <c r="L141" i="14"/>
  <c r="M141" i="14"/>
  <c r="N141" i="14"/>
  <c r="P141" i="14"/>
  <c r="G142" i="14"/>
  <c r="I142" i="14"/>
  <c r="J142" i="14"/>
  <c r="H142" i="14"/>
  <c r="K142" i="14"/>
  <c r="L142" i="14"/>
  <c r="M142" i="14"/>
  <c r="N142" i="14"/>
  <c r="P142" i="14"/>
  <c r="G143" i="14"/>
  <c r="I143" i="14"/>
  <c r="J143" i="14"/>
  <c r="H143" i="14"/>
  <c r="K143" i="14"/>
  <c r="L143" i="14"/>
  <c r="M143" i="14"/>
  <c r="N143" i="14"/>
  <c r="P143" i="14"/>
  <c r="P144" i="14"/>
  <c r="G145" i="14"/>
  <c r="I145" i="14"/>
  <c r="J145" i="14"/>
  <c r="H145" i="14"/>
  <c r="K145" i="14"/>
  <c r="L145" i="14"/>
  <c r="M145" i="14"/>
  <c r="N145" i="14"/>
  <c r="P145" i="14"/>
  <c r="G146" i="14"/>
  <c r="I146" i="14"/>
  <c r="J146" i="14"/>
  <c r="H146" i="14"/>
  <c r="K146" i="14"/>
  <c r="L146" i="14"/>
  <c r="M146" i="14"/>
  <c r="N146" i="14"/>
  <c r="P146" i="14"/>
  <c r="G147" i="14"/>
  <c r="I147" i="14"/>
  <c r="J147" i="14"/>
  <c r="H147" i="14"/>
  <c r="K147" i="14"/>
  <c r="L147" i="14"/>
  <c r="M147" i="14"/>
  <c r="N147" i="14"/>
  <c r="P147" i="14"/>
  <c r="G148" i="14"/>
  <c r="I148" i="14"/>
  <c r="J148" i="14"/>
  <c r="H148" i="14"/>
  <c r="K148" i="14"/>
  <c r="L148" i="14"/>
  <c r="M148" i="14"/>
  <c r="N148" i="14"/>
  <c r="P148" i="14"/>
  <c r="G149" i="14"/>
  <c r="I149" i="14"/>
  <c r="J149" i="14"/>
  <c r="H149" i="14"/>
  <c r="K149" i="14"/>
  <c r="L149" i="14"/>
  <c r="M149" i="14"/>
  <c r="N149" i="14"/>
  <c r="P149" i="14"/>
  <c r="G150" i="14"/>
  <c r="I150" i="14"/>
  <c r="J150" i="14"/>
  <c r="H150" i="14"/>
  <c r="K150" i="14"/>
  <c r="L150" i="14"/>
  <c r="M150" i="14"/>
  <c r="N150" i="14"/>
  <c r="P150" i="14"/>
  <c r="G151" i="14"/>
  <c r="I151" i="14"/>
  <c r="J151" i="14"/>
  <c r="H151" i="14"/>
  <c r="K151" i="14"/>
  <c r="L151" i="14"/>
  <c r="M151" i="14"/>
  <c r="N151" i="14"/>
  <c r="P151" i="14"/>
  <c r="G152" i="14"/>
  <c r="I152" i="14"/>
  <c r="J152" i="14"/>
  <c r="H152" i="14"/>
  <c r="K152" i="14"/>
  <c r="L152" i="14"/>
  <c r="M152" i="14"/>
  <c r="N152" i="14"/>
  <c r="P152" i="14"/>
  <c r="G153" i="14"/>
  <c r="I153" i="14"/>
  <c r="J153" i="14"/>
  <c r="H153" i="14"/>
  <c r="K153" i="14"/>
  <c r="L153" i="14"/>
  <c r="M153" i="14"/>
  <c r="N153" i="14"/>
  <c r="P153" i="14"/>
  <c r="G154" i="14"/>
  <c r="I154" i="14"/>
  <c r="J154" i="14"/>
  <c r="H154" i="14"/>
  <c r="K154" i="14"/>
  <c r="L154" i="14"/>
  <c r="M154" i="14"/>
  <c r="N154" i="14"/>
  <c r="P154" i="14"/>
  <c r="G155" i="14"/>
  <c r="I155" i="14"/>
  <c r="J155" i="14"/>
  <c r="H155" i="14"/>
  <c r="K155" i="14"/>
  <c r="L155" i="14"/>
  <c r="M155" i="14"/>
  <c r="N155" i="14"/>
  <c r="P155" i="14"/>
  <c r="G156" i="14"/>
  <c r="I156" i="14"/>
  <c r="J156" i="14"/>
  <c r="H156" i="14"/>
  <c r="K156" i="14"/>
  <c r="L156" i="14"/>
  <c r="M156" i="14"/>
  <c r="N156" i="14"/>
  <c r="P156" i="14"/>
  <c r="G157" i="14"/>
  <c r="I157" i="14"/>
  <c r="J157" i="14"/>
  <c r="H157" i="14"/>
  <c r="K157" i="14"/>
  <c r="L157" i="14"/>
  <c r="M157" i="14"/>
  <c r="N157" i="14"/>
  <c r="P157" i="14"/>
  <c r="G158" i="14"/>
  <c r="I158" i="14"/>
  <c r="J158" i="14"/>
  <c r="H158" i="14"/>
  <c r="K158" i="14"/>
  <c r="L158" i="14"/>
  <c r="M158" i="14"/>
  <c r="N158" i="14"/>
  <c r="P158" i="14"/>
  <c r="G159" i="14"/>
  <c r="I159" i="14"/>
  <c r="J159" i="14"/>
  <c r="H159" i="14"/>
  <c r="K159" i="14"/>
  <c r="L159" i="14"/>
  <c r="M159" i="14"/>
  <c r="N159" i="14"/>
  <c r="P159" i="14"/>
  <c r="G160" i="14"/>
  <c r="I160" i="14"/>
  <c r="J160" i="14"/>
  <c r="H160" i="14"/>
  <c r="K160" i="14"/>
  <c r="L160" i="14"/>
  <c r="M160" i="14"/>
  <c r="N160" i="14"/>
  <c r="P160" i="14"/>
  <c r="G161" i="14"/>
  <c r="I161" i="14"/>
  <c r="J161" i="14"/>
  <c r="H161" i="14"/>
  <c r="K161" i="14"/>
  <c r="L161" i="14"/>
  <c r="M161" i="14"/>
  <c r="N161" i="14"/>
  <c r="P161" i="14"/>
  <c r="G162" i="14"/>
  <c r="I162" i="14"/>
  <c r="J162" i="14"/>
  <c r="H162" i="14"/>
  <c r="K162" i="14"/>
  <c r="L162" i="14"/>
  <c r="M162" i="14"/>
  <c r="N162" i="14"/>
  <c r="P162" i="14"/>
  <c r="G163" i="14"/>
  <c r="I163" i="14"/>
  <c r="J163" i="14"/>
  <c r="H163" i="14"/>
  <c r="K163" i="14"/>
  <c r="L163" i="14"/>
  <c r="M163" i="14"/>
  <c r="N163" i="14"/>
  <c r="P163" i="14"/>
  <c r="G164" i="14"/>
  <c r="I164" i="14"/>
  <c r="J164" i="14"/>
  <c r="H164" i="14"/>
  <c r="K164" i="14"/>
  <c r="L164" i="14"/>
  <c r="M164" i="14"/>
  <c r="N164" i="14"/>
  <c r="P164" i="14"/>
  <c r="G165" i="14"/>
  <c r="I165" i="14"/>
  <c r="J165" i="14"/>
  <c r="H165" i="14"/>
  <c r="K165" i="14"/>
  <c r="L165" i="14"/>
  <c r="M165" i="14"/>
  <c r="N165" i="14"/>
  <c r="P165" i="14"/>
  <c r="G166" i="14"/>
  <c r="I166" i="14"/>
  <c r="J166" i="14"/>
  <c r="H166" i="14"/>
  <c r="K166" i="14"/>
  <c r="L166" i="14"/>
  <c r="M166" i="14"/>
  <c r="N166" i="14"/>
  <c r="P166" i="14"/>
  <c r="G167" i="14"/>
  <c r="I167" i="14"/>
  <c r="J167" i="14"/>
  <c r="H167" i="14"/>
  <c r="K167" i="14"/>
  <c r="L167" i="14"/>
  <c r="M167" i="14"/>
  <c r="N167" i="14"/>
  <c r="P167" i="14"/>
  <c r="G168" i="14"/>
  <c r="I168" i="14"/>
  <c r="J168" i="14"/>
  <c r="H168" i="14"/>
  <c r="K168" i="14"/>
  <c r="L168" i="14"/>
  <c r="M168" i="14"/>
  <c r="N168" i="14"/>
  <c r="P168" i="14"/>
  <c r="G169" i="14"/>
  <c r="I169" i="14"/>
  <c r="J169" i="14"/>
  <c r="H169" i="14"/>
  <c r="K169" i="14"/>
  <c r="L169" i="14"/>
  <c r="M169" i="14"/>
  <c r="N169" i="14"/>
  <c r="P169" i="14"/>
  <c r="G170" i="14"/>
  <c r="I170" i="14"/>
  <c r="J170" i="14"/>
  <c r="H170" i="14"/>
  <c r="K170" i="14"/>
  <c r="L170" i="14"/>
  <c r="M170" i="14"/>
  <c r="N170" i="14"/>
  <c r="P170" i="14"/>
  <c r="G171" i="14"/>
  <c r="I171" i="14"/>
  <c r="J171" i="14"/>
  <c r="H171" i="14"/>
  <c r="K171" i="14"/>
  <c r="L171" i="14"/>
  <c r="M171" i="14"/>
  <c r="N171" i="14"/>
  <c r="P171" i="14"/>
  <c r="G172" i="14"/>
  <c r="I172" i="14"/>
  <c r="J172" i="14"/>
  <c r="H172" i="14"/>
  <c r="K172" i="14"/>
  <c r="L172" i="14"/>
  <c r="M172" i="14"/>
  <c r="N172" i="14"/>
  <c r="P172" i="14"/>
  <c r="G173" i="14"/>
  <c r="I173" i="14"/>
  <c r="J173" i="14"/>
  <c r="H173" i="14"/>
  <c r="K173" i="14"/>
  <c r="L173" i="14"/>
  <c r="M173" i="14"/>
  <c r="N173" i="14"/>
  <c r="P173" i="14"/>
  <c r="G174" i="14"/>
  <c r="I174" i="14"/>
  <c r="J174" i="14"/>
  <c r="H174" i="14"/>
  <c r="K174" i="14"/>
  <c r="L174" i="14"/>
  <c r="M174" i="14"/>
  <c r="N174" i="14"/>
  <c r="P174" i="14"/>
  <c r="G175" i="14"/>
  <c r="I175" i="14"/>
  <c r="J175" i="14"/>
  <c r="H175" i="14"/>
  <c r="K175" i="14"/>
  <c r="L175" i="14"/>
  <c r="M175" i="14"/>
  <c r="N175" i="14"/>
  <c r="P175" i="14"/>
  <c r="G176" i="14"/>
  <c r="I176" i="14"/>
  <c r="J176" i="14"/>
  <c r="H176" i="14"/>
  <c r="K176" i="14"/>
  <c r="L176" i="14"/>
  <c r="M176" i="14"/>
  <c r="N176" i="14"/>
  <c r="P176" i="14"/>
  <c r="G177" i="14"/>
  <c r="I177" i="14"/>
  <c r="J177" i="14"/>
  <c r="H177" i="14"/>
  <c r="K177" i="14"/>
  <c r="L177" i="14"/>
  <c r="M177" i="14"/>
  <c r="N177" i="14"/>
  <c r="P177" i="14"/>
  <c r="G178" i="14"/>
  <c r="I178" i="14"/>
  <c r="J178" i="14"/>
  <c r="H178" i="14"/>
  <c r="K178" i="14"/>
  <c r="L178" i="14"/>
  <c r="M178" i="14"/>
  <c r="N178" i="14"/>
  <c r="P178" i="14"/>
  <c r="G179" i="14"/>
  <c r="I179" i="14"/>
  <c r="J179" i="14"/>
  <c r="H179" i="14"/>
  <c r="K179" i="14"/>
  <c r="L179" i="14"/>
  <c r="M179" i="14"/>
  <c r="N179" i="14"/>
  <c r="P179" i="14"/>
  <c r="G180" i="14"/>
  <c r="I180" i="14"/>
  <c r="J180" i="14"/>
  <c r="H180" i="14"/>
  <c r="K180" i="14"/>
  <c r="L180" i="14"/>
  <c r="M180" i="14"/>
  <c r="N180" i="14"/>
  <c r="P180" i="14"/>
  <c r="G181" i="14"/>
  <c r="I181" i="14"/>
  <c r="J181" i="14"/>
  <c r="H181" i="14"/>
  <c r="K181" i="14"/>
  <c r="L181" i="14"/>
  <c r="M181" i="14"/>
  <c r="N181" i="14"/>
  <c r="P181" i="14"/>
  <c r="G182" i="14"/>
  <c r="I182" i="14"/>
  <c r="J182" i="14"/>
  <c r="H182" i="14"/>
  <c r="K182" i="14"/>
  <c r="L182" i="14"/>
  <c r="M182" i="14"/>
  <c r="N182" i="14"/>
  <c r="P182" i="14"/>
  <c r="G183" i="14"/>
  <c r="I183" i="14"/>
  <c r="J183" i="14"/>
  <c r="H183" i="14"/>
  <c r="K183" i="14"/>
  <c r="L183" i="14"/>
  <c r="M183" i="14"/>
  <c r="N183" i="14"/>
  <c r="P183" i="14"/>
  <c r="G184" i="14"/>
  <c r="I184" i="14"/>
  <c r="J184" i="14"/>
  <c r="H184" i="14"/>
  <c r="K184" i="14"/>
  <c r="L184" i="14"/>
  <c r="M184" i="14"/>
  <c r="N184" i="14"/>
  <c r="P184" i="14"/>
  <c r="G185" i="14"/>
  <c r="I185" i="14"/>
  <c r="J185" i="14"/>
  <c r="H185" i="14"/>
  <c r="K185" i="14"/>
  <c r="L185" i="14"/>
  <c r="M185" i="14"/>
  <c r="N185" i="14"/>
  <c r="P185" i="14"/>
  <c r="G186" i="14"/>
  <c r="I186" i="14"/>
  <c r="J186" i="14"/>
  <c r="H186" i="14"/>
  <c r="K186" i="14"/>
  <c r="L186" i="14"/>
  <c r="M186" i="14"/>
  <c r="N186" i="14"/>
  <c r="P186" i="14"/>
  <c r="P190" i="14"/>
  <c r="P185" i="10"/>
  <c r="O123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G190" i="14"/>
  <c r="H190" i="14"/>
  <c r="I190" i="14"/>
  <c r="J190" i="14"/>
  <c r="K190" i="14"/>
  <c r="L190" i="14"/>
  <c r="M190" i="14"/>
  <c r="N190" i="14"/>
  <c r="O144" i="14"/>
  <c r="R9" i="14"/>
  <c r="O9" i="14"/>
  <c r="R10" i="14"/>
  <c r="O10" i="14"/>
  <c r="R11" i="14"/>
  <c r="O11" i="14"/>
  <c r="R12" i="14"/>
  <c r="O12" i="14"/>
  <c r="R13" i="14"/>
  <c r="O13" i="14"/>
  <c r="R14" i="14"/>
  <c r="O14" i="14"/>
  <c r="R15" i="14"/>
  <c r="O15" i="14"/>
  <c r="R16" i="14"/>
  <c r="O16" i="14"/>
  <c r="R17" i="14"/>
  <c r="O17" i="14"/>
  <c r="R18" i="14"/>
  <c r="O18" i="14"/>
  <c r="R19" i="14"/>
  <c r="O19" i="14"/>
  <c r="R20" i="14"/>
  <c r="O20" i="14"/>
  <c r="R21" i="14"/>
  <c r="O21" i="14"/>
  <c r="R22" i="14"/>
  <c r="O22" i="14"/>
  <c r="R23" i="14"/>
  <c r="O23" i="14"/>
  <c r="R24" i="14"/>
  <c r="O24" i="14"/>
  <c r="R25" i="14"/>
  <c r="O25" i="14"/>
  <c r="R26" i="14"/>
  <c r="O26" i="14"/>
  <c r="R27" i="14"/>
  <c r="O27" i="14"/>
  <c r="R28" i="14"/>
  <c r="O28" i="14"/>
  <c r="R29" i="14"/>
  <c r="O29" i="14"/>
  <c r="R30" i="14"/>
  <c r="O30" i="14"/>
  <c r="R31" i="14"/>
  <c r="O31" i="14"/>
  <c r="R32" i="14"/>
  <c r="O32" i="14"/>
  <c r="R33" i="14"/>
  <c r="O33" i="14"/>
  <c r="R34" i="14"/>
  <c r="O34" i="14"/>
  <c r="R35" i="14"/>
  <c r="O35" i="14"/>
  <c r="R36" i="14"/>
  <c r="O36" i="14"/>
  <c r="R37" i="14"/>
  <c r="O37" i="14"/>
  <c r="R38" i="14"/>
  <c r="O38" i="14"/>
  <c r="R39" i="14"/>
  <c r="O39" i="14"/>
  <c r="R40" i="14"/>
  <c r="O40" i="14"/>
  <c r="R41" i="14"/>
  <c r="O41" i="14"/>
  <c r="R42" i="14"/>
  <c r="O42" i="14"/>
  <c r="R43" i="14"/>
  <c r="O43" i="14"/>
  <c r="R44" i="14"/>
  <c r="O44" i="14"/>
  <c r="R45" i="14"/>
  <c r="O45" i="14"/>
  <c r="R46" i="14"/>
  <c r="O46" i="14"/>
  <c r="R47" i="14"/>
  <c r="O47" i="14"/>
  <c r="R48" i="14"/>
  <c r="O48" i="14"/>
  <c r="R49" i="14"/>
  <c r="O49" i="14"/>
  <c r="R50" i="14"/>
  <c r="O50" i="14"/>
  <c r="R51" i="14"/>
  <c r="O51" i="14"/>
  <c r="R52" i="14"/>
  <c r="O52" i="14"/>
  <c r="R53" i="14"/>
  <c r="O53" i="14"/>
  <c r="R54" i="14"/>
  <c r="O54" i="14"/>
  <c r="R55" i="14"/>
  <c r="O55" i="14"/>
  <c r="R56" i="14"/>
  <c r="O56" i="14"/>
  <c r="R57" i="14"/>
  <c r="O57" i="14"/>
  <c r="R58" i="14"/>
  <c r="O58" i="14"/>
  <c r="R59" i="14"/>
  <c r="O59" i="14"/>
  <c r="R60" i="14"/>
  <c r="O60" i="14"/>
  <c r="R61" i="14"/>
  <c r="O61" i="14"/>
  <c r="R62" i="14"/>
  <c r="O62" i="14"/>
  <c r="R63" i="14"/>
  <c r="O63" i="14"/>
  <c r="R64" i="14"/>
  <c r="O64" i="14"/>
  <c r="R65" i="14"/>
  <c r="O65" i="14"/>
  <c r="R66" i="14"/>
  <c r="O66" i="14"/>
  <c r="R67" i="14"/>
  <c r="O67" i="14"/>
  <c r="R68" i="14"/>
  <c r="O68" i="14"/>
  <c r="R69" i="14"/>
  <c r="O69" i="14"/>
  <c r="R70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90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90" i="14"/>
  <c r="R190" i="14"/>
  <c r="Q206" i="14"/>
  <c r="R206" i="14"/>
  <c r="R207" i="14"/>
  <c r="R209" i="14"/>
  <c r="Q209" i="14"/>
  <c r="F192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P186" i="10"/>
  <c r="AB184" i="4"/>
  <c r="Y170" i="4"/>
  <c r="AC184" i="4"/>
  <c r="Y172" i="4"/>
  <c r="I14" i="11"/>
  <c r="K24" i="11"/>
  <c r="G28" i="11"/>
  <c r="G9" i="11"/>
  <c r="G14" i="11"/>
  <c r="E14" i="11"/>
  <c r="D9" i="11"/>
  <c r="E9" i="11"/>
  <c r="F9" i="11"/>
  <c r="C9" i="11"/>
  <c r="C14" i="11"/>
  <c r="D13" i="11"/>
  <c r="E13" i="11"/>
  <c r="F13" i="11"/>
  <c r="C13" i="11"/>
  <c r="G13" i="11"/>
  <c r="F178" i="8"/>
  <c r="G180" i="8"/>
  <c r="X6" i="4"/>
  <c r="V169" i="4"/>
  <c r="T168" i="4"/>
  <c r="U168" i="4"/>
  <c r="V168" i="4"/>
  <c r="V173" i="4"/>
  <c r="Y171" i="4"/>
  <c r="V176" i="4"/>
  <c r="V175" i="4"/>
  <c r="U173" i="4"/>
  <c r="W173" i="4"/>
  <c r="T173" i="4"/>
  <c r="V172" i="4"/>
  <c r="T172" i="4"/>
  <c r="U172" i="4"/>
  <c r="W172" i="4"/>
  <c r="V171" i="4"/>
  <c r="Y169" i="4"/>
  <c r="T171" i="4"/>
  <c r="U171" i="4"/>
  <c r="T170" i="4"/>
  <c r="U170" i="4"/>
  <c r="W171" i="4"/>
  <c r="Y173" i="4"/>
  <c r="V174" i="4"/>
  <c r="W175" i="4"/>
  <c r="W176" i="4"/>
  <c r="G185" i="10"/>
  <c r="H185" i="10"/>
  <c r="I185" i="10"/>
  <c r="J185" i="10"/>
  <c r="L185" i="10"/>
  <c r="M185" i="10"/>
  <c r="N185" i="10"/>
  <c r="Q185" i="10"/>
  <c r="R185" i="10"/>
  <c r="F185" i="10"/>
  <c r="A184" i="10"/>
  <c r="A183" i="10"/>
  <c r="A172" i="10"/>
  <c r="A173" i="10"/>
  <c r="A174" i="10"/>
  <c r="A175" i="10"/>
  <c r="A176" i="10"/>
  <c r="A177" i="10"/>
  <c r="A178" i="10"/>
  <c r="A179" i="10"/>
  <c r="A180" i="10"/>
  <c r="A181" i="10"/>
  <c r="A182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G172" i="10"/>
  <c r="H172" i="10"/>
  <c r="I172" i="10"/>
  <c r="J172" i="10"/>
  <c r="K172" i="10"/>
  <c r="P172" i="10"/>
  <c r="L172" i="10"/>
  <c r="O172" i="10"/>
  <c r="M172" i="10"/>
  <c r="N172" i="10"/>
  <c r="Q172" i="10"/>
  <c r="G173" i="10"/>
  <c r="H173" i="10"/>
  <c r="I173" i="10"/>
  <c r="J173" i="10"/>
  <c r="K173" i="10"/>
  <c r="P173" i="10"/>
  <c r="L173" i="10"/>
  <c r="M173" i="10"/>
  <c r="N173" i="10"/>
  <c r="O173" i="10"/>
  <c r="Q173" i="10"/>
  <c r="G174" i="10"/>
  <c r="H174" i="10"/>
  <c r="I174" i="10"/>
  <c r="J174" i="10"/>
  <c r="K174" i="10"/>
  <c r="P174" i="10"/>
  <c r="L174" i="10"/>
  <c r="O174" i="10"/>
  <c r="M174" i="10"/>
  <c r="N174" i="10"/>
  <c r="Q174" i="10"/>
  <c r="G175" i="10"/>
  <c r="H175" i="10"/>
  <c r="I175" i="10"/>
  <c r="K175" i="10"/>
  <c r="P175" i="10"/>
  <c r="J175" i="10"/>
  <c r="L175" i="10"/>
  <c r="M175" i="10"/>
  <c r="O175" i="10"/>
  <c r="N175" i="10"/>
  <c r="Q175" i="10"/>
  <c r="G176" i="10"/>
  <c r="H176" i="10"/>
  <c r="I176" i="10"/>
  <c r="K176" i="10"/>
  <c r="P176" i="10"/>
  <c r="J176" i="10"/>
  <c r="L176" i="10"/>
  <c r="O176" i="10"/>
  <c r="M176" i="10"/>
  <c r="N176" i="10"/>
  <c r="Q176" i="10"/>
  <c r="G177" i="10"/>
  <c r="H177" i="10"/>
  <c r="I177" i="10"/>
  <c r="J177" i="10"/>
  <c r="K177" i="10"/>
  <c r="P177" i="10"/>
  <c r="L177" i="10"/>
  <c r="M177" i="10"/>
  <c r="N177" i="10"/>
  <c r="O177" i="10"/>
  <c r="Q177" i="10"/>
  <c r="G178" i="10"/>
  <c r="H178" i="10"/>
  <c r="I178" i="10"/>
  <c r="J178" i="10"/>
  <c r="K178" i="10"/>
  <c r="P178" i="10"/>
  <c r="L178" i="10"/>
  <c r="O178" i="10"/>
  <c r="M178" i="10"/>
  <c r="N178" i="10"/>
  <c r="Q178" i="10"/>
  <c r="G179" i="10"/>
  <c r="H179" i="10"/>
  <c r="I179" i="10"/>
  <c r="K179" i="10"/>
  <c r="P179" i="10"/>
  <c r="J179" i="10"/>
  <c r="L179" i="10"/>
  <c r="M179" i="10"/>
  <c r="O179" i="10"/>
  <c r="N179" i="10"/>
  <c r="Q179" i="10"/>
  <c r="G180" i="10"/>
  <c r="H180" i="10"/>
  <c r="I180" i="10"/>
  <c r="K180" i="10"/>
  <c r="P180" i="10"/>
  <c r="J180" i="10"/>
  <c r="L180" i="10"/>
  <c r="O180" i="10"/>
  <c r="M180" i="10"/>
  <c r="N180" i="10"/>
  <c r="Q180" i="10"/>
  <c r="G181" i="10"/>
  <c r="H181" i="10"/>
  <c r="I181" i="10"/>
  <c r="J181" i="10"/>
  <c r="K181" i="10"/>
  <c r="P181" i="10"/>
  <c r="L181" i="10"/>
  <c r="M181" i="10"/>
  <c r="N181" i="10"/>
  <c r="O181" i="10"/>
  <c r="Q181" i="10"/>
  <c r="G182" i="10"/>
  <c r="H182" i="10"/>
  <c r="I182" i="10"/>
  <c r="J182" i="10"/>
  <c r="K182" i="10"/>
  <c r="P182" i="10"/>
  <c r="L182" i="10"/>
  <c r="O182" i="10"/>
  <c r="M182" i="10"/>
  <c r="N182" i="10"/>
  <c r="Q182" i="10"/>
  <c r="G183" i="10"/>
  <c r="K183" i="10"/>
  <c r="P183" i="10"/>
  <c r="H183" i="10"/>
  <c r="I183" i="10"/>
  <c r="J183" i="10"/>
  <c r="L183" i="10"/>
  <c r="M183" i="10"/>
  <c r="O183" i="10"/>
  <c r="N183" i="10"/>
  <c r="Q183" i="10"/>
  <c r="G184" i="10"/>
  <c r="H184" i="10"/>
  <c r="I184" i="10"/>
  <c r="K184" i="10"/>
  <c r="P184" i="10"/>
  <c r="J184" i="10"/>
  <c r="L184" i="10"/>
  <c r="O184" i="10"/>
  <c r="M184" i="10"/>
  <c r="N184" i="10"/>
  <c r="Q184" i="10"/>
  <c r="F187" i="10"/>
  <c r="Q171" i="10"/>
  <c r="N171" i="10"/>
  <c r="M171" i="10"/>
  <c r="L171" i="10"/>
  <c r="J171" i="10"/>
  <c r="I171" i="10"/>
  <c r="H171" i="10"/>
  <c r="G171" i="10"/>
  <c r="Q170" i="10"/>
  <c r="N170" i="10"/>
  <c r="M170" i="10"/>
  <c r="L170" i="10"/>
  <c r="J170" i="10"/>
  <c r="I170" i="10"/>
  <c r="H170" i="10"/>
  <c r="G170" i="10"/>
  <c r="Q169" i="10"/>
  <c r="N169" i="10"/>
  <c r="M169" i="10"/>
  <c r="L169" i="10"/>
  <c r="J169" i="10"/>
  <c r="I169" i="10"/>
  <c r="H169" i="10"/>
  <c r="G169" i="10"/>
  <c r="Q168" i="10"/>
  <c r="N168" i="10"/>
  <c r="M168" i="10"/>
  <c r="L168" i="10"/>
  <c r="J168" i="10"/>
  <c r="I168" i="10"/>
  <c r="H168" i="10"/>
  <c r="G168" i="10"/>
  <c r="Q167" i="10"/>
  <c r="N167" i="10"/>
  <c r="M167" i="10"/>
  <c r="L167" i="10"/>
  <c r="J167" i="10"/>
  <c r="I167" i="10"/>
  <c r="H167" i="10"/>
  <c r="G167" i="10"/>
  <c r="Q166" i="10"/>
  <c r="N166" i="10"/>
  <c r="M166" i="10"/>
  <c r="L166" i="10"/>
  <c r="J166" i="10"/>
  <c r="I166" i="10"/>
  <c r="H166" i="10"/>
  <c r="G166" i="10"/>
  <c r="Q165" i="10"/>
  <c r="N165" i="10"/>
  <c r="M165" i="10"/>
  <c r="L165" i="10"/>
  <c r="J165" i="10"/>
  <c r="I165" i="10"/>
  <c r="H165" i="10"/>
  <c r="G165" i="10"/>
  <c r="Q164" i="10"/>
  <c r="N164" i="10"/>
  <c r="M164" i="10"/>
  <c r="L164" i="10"/>
  <c r="J164" i="10"/>
  <c r="I164" i="10"/>
  <c r="H164" i="10"/>
  <c r="G164" i="10"/>
  <c r="Q163" i="10"/>
  <c r="N163" i="10"/>
  <c r="M163" i="10"/>
  <c r="L163" i="10"/>
  <c r="J163" i="10"/>
  <c r="I163" i="10"/>
  <c r="H163" i="10"/>
  <c r="G163" i="10"/>
  <c r="Q162" i="10"/>
  <c r="N162" i="10"/>
  <c r="M162" i="10"/>
  <c r="L162" i="10"/>
  <c r="J162" i="10"/>
  <c r="I162" i="10"/>
  <c r="H162" i="10"/>
  <c r="G162" i="10"/>
  <c r="Q161" i="10"/>
  <c r="N161" i="10"/>
  <c r="M161" i="10"/>
  <c r="L161" i="10"/>
  <c r="J161" i="10"/>
  <c r="I161" i="10"/>
  <c r="H161" i="10"/>
  <c r="G161" i="10"/>
  <c r="Q160" i="10"/>
  <c r="N160" i="10"/>
  <c r="M160" i="10"/>
  <c r="L160" i="10"/>
  <c r="J160" i="10"/>
  <c r="I160" i="10"/>
  <c r="H160" i="10"/>
  <c r="G160" i="10"/>
  <c r="Q159" i="10"/>
  <c r="N159" i="10"/>
  <c r="M159" i="10"/>
  <c r="L159" i="10"/>
  <c r="J159" i="10"/>
  <c r="I159" i="10"/>
  <c r="H159" i="10"/>
  <c r="G159" i="10"/>
  <c r="Q158" i="10"/>
  <c r="N158" i="10"/>
  <c r="M158" i="10"/>
  <c r="L158" i="10"/>
  <c r="J158" i="10"/>
  <c r="I158" i="10"/>
  <c r="H158" i="10"/>
  <c r="G158" i="10"/>
  <c r="Q157" i="10"/>
  <c r="N157" i="10"/>
  <c r="M157" i="10"/>
  <c r="L157" i="10"/>
  <c r="J157" i="10"/>
  <c r="I157" i="10"/>
  <c r="H157" i="10"/>
  <c r="G157" i="10"/>
  <c r="Q156" i="10"/>
  <c r="N156" i="10"/>
  <c r="M156" i="10"/>
  <c r="L156" i="10"/>
  <c r="J156" i="10"/>
  <c r="I156" i="10"/>
  <c r="H156" i="10"/>
  <c r="G156" i="10"/>
  <c r="Q155" i="10"/>
  <c r="N155" i="10"/>
  <c r="M155" i="10"/>
  <c r="L155" i="10"/>
  <c r="J155" i="10"/>
  <c r="I155" i="10"/>
  <c r="H155" i="10"/>
  <c r="G155" i="10"/>
  <c r="Q154" i="10"/>
  <c r="N154" i="10"/>
  <c r="M154" i="10"/>
  <c r="L154" i="10"/>
  <c r="J154" i="10"/>
  <c r="I154" i="10"/>
  <c r="H154" i="10"/>
  <c r="G154" i="10"/>
  <c r="Q153" i="10"/>
  <c r="N153" i="10"/>
  <c r="M153" i="10"/>
  <c r="L153" i="10"/>
  <c r="J153" i="10"/>
  <c r="I153" i="10"/>
  <c r="H153" i="10"/>
  <c r="G153" i="10"/>
  <c r="Q152" i="10"/>
  <c r="N152" i="10"/>
  <c r="M152" i="10"/>
  <c r="L152" i="10"/>
  <c r="J152" i="10"/>
  <c r="I152" i="10"/>
  <c r="H152" i="10"/>
  <c r="G152" i="10"/>
  <c r="Q151" i="10"/>
  <c r="N151" i="10"/>
  <c r="M151" i="10"/>
  <c r="L151" i="10"/>
  <c r="J151" i="10"/>
  <c r="I151" i="10"/>
  <c r="H151" i="10"/>
  <c r="G151" i="10"/>
  <c r="Q150" i="10"/>
  <c r="N150" i="10"/>
  <c r="M150" i="10"/>
  <c r="L150" i="10"/>
  <c r="J150" i="10"/>
  <c r="I150" i="10"/>
  <c r="H150" i="10"/>
  <c r="G150" i="10"/>
  <c r="Q149" i="10"/>
  <c r="N149" i="10"/>
  <c r="M149" i="10"/>
  <c r="L149" i="10"/>
  <c r="J149" i="10"/>
  <c r="I149" i="10"/>
  <c r="H149" i="10"/>
  <c r="G149" i="10"/>
  <c r="Q148" i="10"/>
  <c r="N148" i="10"/>
  <c r="M148" i="10"/>
  <c r="L148" i="10"/>
  <c r="J148" i="10"/>
  <c r="I148" i="10"/>
  <c r="H148" i="10"/>
  <c r="G148" i="10"/>
  <c r="Q147" i="10"/>
  <c r="N147" i="10"/>
  <c r="M147" i="10"/>
  <c r="L147" i="10"/>
  <c r="J147" i="10"/>
  <c r="I147" i="10"/>
  <c r="H147" i="10"/>
  <c r="G147" i="10"/>
  <c r="Q146" i="10"/>
  <c r="N146" i="10"/>
  <c r="M146" i="10"/>
  <c r="L146" i="10"/>
  <c r="J146" i="10"/>
  <c r="I146" i="10"/>
  <c r="H146" i="10"/>
  <c r="G146" i="10"/>
  <c r="Q145" i="10"/>
  <c r="N145" i="10"/>
  <c r="M145" i="10"/>
  <c r="L145" i="10"/>
  <c r="J145" i="10"/>
  <c r="I145" i="10"/>
  <c r="H145" i="10"/>
  <c r="G145" i="10"/>
  <c r="Q144" i="10"/>
  <c r="N144" i="10"/>
  <c r="M144" i="10"/>
  <c r="L144" i="10"/>
  <c r="J144" i="10"/>
  <c r="I144" i="10"/>
  <c r="H144" i="10"/>
  <c r="G144" i="10"/>
  <c r="Q143" i="10"/>
  <c r="N143" i="10"/>
  <c r="M143" i="10"/>
  <c r="L143" i="10"/>
  <c r="J143" i="10"/>
  <c r="I143" i="10"/>
  <c r="H143" i="10"/>
  <c r="G143" i="10"/>
  <c r="Q142" i="10"/>
  <c r="N142" i="10"/>
  <c r="M142" i="10"/>
  <c r="L142" i="10"/>
  <c r="J142" i="10"/>
  <c r="I142" i="10"/>
  <c r="H142" i="10"/>
  <c r="G142" i="10"/>
  <c r="Q141" i="10"/>
  <c r="N141" i="10"/>
  <c r="M141" i="10"/>
  <c r="L141" i="10"/>
  <c r="J141" i="10"/>
  <c r="I141" i="10"/>
  <c r="H141" i="10"/>
  <c r="G141" i="10"/>
  <c r="Q140" i="10"/>
  <c r="N140" i="10"/>
  <c r="M140" i="10"/>
  <c r="L140" i="10"/>
  <c r="J140" i="10"/>
  <c r="I140" i="10"/>
  <c r="H140" i="10"/>
  <c r="G140" i="10"/>
  <c r="Q139" i="10"/>
  <c r="N139" i="10"/>
  <c r="M139" i="10"/>
  <c r="L139" i="10"/>
  <c r="J139" i="10"/>
  <c r="I139" i="10"/>
  <c r="H139" i="10"/>
  <c r="G139" i="10"/>
  <c r="Q138" i="10"/>
  <c r="N138" i="10"/>
  <c r="M138" i="10"/>
  <c r="L138" i="10"/>
  <c r="J138" i="10"/>
  <c r="I138" i="10"/>
  <c r="H138" i="10"/>
  <c r="G138" i="10"/>
  <c r="Q137" i="10"/>
  <c r="N137" i="10"/>
  <c r="M137" i="10"/>
  <c r="L137" i="10"/>
  <c r="J137" i="10"/>
  <c r="I137" i="10"/>
  <c r="H137" i="10"/>
  <c r="G137" i="10"/>
  <c r="Q136" i="10"/>
  <c r="N136" i="10"/>
  <c r="M136" i="10"/>
  <c r="L136" i="10"/>
  <c r="J136" i="10"/>
  <c r="I136" i="10"/>
  <c r="H136" i="10"/>
  <c r="G136" i="10"/>
  <c r="Q135" i="10"/>
  <c r="N135" i="10"/>
  <c r="M135" i="10"/>
  <c r="L135" i="10"/>
  <c r="J135" i="10"/>
  <c r="I135" i="10"/>
  <c r="H135" i="10"/>
  <c r="G135" i="10"/>
  <c r="Q134" i="10"/>
  <c r="N134" i="10"/>
  <c r="M134" i="10"/>
  <c r="L134" i="10"/>
  <c r="J134" i="10"/>
  <c r="I134" i="10"/>
  <c r="H134" i="10"/>
  <c r="G134" i="10"/>
  <c r="Q133" i="10"/>
  <c r="N133" i="10"/>
  <c r="M133" i="10"/>
  <c r="L133" i="10"/>
  <c r="J133" i="10"/>
  <c r="I133" i="10"/>
  <c r="H133" i="10"/>
  <c r="G133" i="10"/>
  <c r="Q132" i="10"/>
  <c r="N132" i="10"/>
  <c r="M132" i="10"/>
  <c r="L132" i="10"/>
  <c r="J132" i="10"/>
  <c r="I132" i="10"/>
  <c r="H132" i="10"/>
  <c r="G132" i="10"/>
  <c r="Q131" i="10"/>
  <c r="N131" i="10"/>
  <c r="M131" i="10"/>
  <c r="L131" i="10"/>
  <c r="J131" i="10"/>
  <c r="I131" i="10"/>
  <c r="H131" i="10"/>
  <c r="G131" i="10"/>
  <c r="Q130" i="10"/>
  <c r="N130" i="10"/>
  <c r="M130" i="10"/>
  <c r="L130" i="10"/>
  <c r="J130" i="10"/>
  <c r="I130" i="10"/>
  <c r="H130" i="10"/>
  <c r="G130" i="10"/>
  <c r="Q129" i="10"/>
  <c r="N129" i="10"/>
  <c r="M129" i="10"/>
  <c r="L129" i="10"/>
  <c r="J129" i="10"/>
  <c r="I129" i="10"/>
  <c r="H129" i="10"/>
  <c r="G129" i="10"/>
  <c r="Q128" i="10"/>
  <c r="N128" i="10"/>
  <c r="M128" i="10"/>
  <c r="L128" i="10"/>
  <c r="J128" i="10"/>
  <c r="I128" i="10"/>
  <c r="H128" i="10"/>
  <c r="G128" i="10"/>
  <c r="Q127" i="10"/>
  <c r="N127" i="10"/>
  <c r="M127" i="10"/>
  <c r="L127" i="10"/>
  <c r="J127" i="10"/>
  <c r="I127" i="10"/>
  <c r="H127" i="10"/>
  <c r="G127" i="10"/>
  <c r="Q126" i="10"/>
  <c r="N126" i="10"/>
  <c r="M126" i="10"/>
  <c r="L126" i="10"/>
  <c r="J126" i="10"/>
  <c r="I126" i="10"/>
  <c r="H126" i="10"/>
  <c r="G126" i="10"/>
  <c r="Q125" i="10"/>
  <c r="N125" i="10"/>
  <c r="M125" i="10"/>
  <c r="L125" i="10"/>
  <c r="J125" i="10"/>
  <c r="I125" i="10"/>
  <c r="H125" i="10"/>
  <c r="G125" i="10"/>
  <c r="Q124" i="10"/>
  <c r="N124" i="10"/>
  <c r="M124" i="10"/>
  <c r="L124" i="10"/>
  <c r="J124" i="10"/>
  <c r="I124" i="10"/>
  <c r="H124" i="10"/>
  <c r="G124" i="10"/>
  <c r="Q123" i="10"/>
  <c r="Q122" i="10"/>
  <c r="Q121" i="10"/>
  <c r="N121" i="10"/>
  <c r="M121" i="10"/>
  <c r="L121" i="10"/>
  <c r="J121" i="10"/>
  <c r="I121" i="10"/>
  <c r="H121" i="10"/>
  <c r="G121" i="10"/>
  <c r="Q120" i="10"/>
  <c r="N120" i="10"/>
  <c r="M120" i="10"/>
  <c r="L120" i="10"/>
  <c r="J120" i="10"/>
  <c r="I120" i="10"/>
  <c r="H120" i="10"/>
  <c r="G120" i="10"/>
  <c r="Q119" i="10"/>
  <c r="N119" i="10"/>
  <c r="M119" i="10"/>
  <c r="L119" i="10"/>
  <c r="J119" i="10"/>
  <c r="I119" i="10"/>
  <c r="H119" i="10"/>
  <c r="G119" i="10"/>
  <c r="Q118" i="10"/>
  <c r="N118" i="10"/>
  <c r="M118" i="10"/>
  <c r="L118" i="10"/>
  <c r="J118" i="10"/>
  <c r="I118" i="10"/>
  <c r="H118" i="10"/>
  <c r="G118" i="10"/>
  <c r="Q117" i="10"/>
  <c r="N117" i="10"/>
  <c r="M117" i="10"/>
  <c r="L117" i="10"/>
  <c r="J117" i="10"/>
  <c r="I117" i="10"/>
  <c r="H117" i="10"/>
  <c r="G117" i="10"/>
  <c r="Q116" i="10"/>
  <c r="N116" i="10"/>
  <c r="M116" i="10"/>
  <c r="L116" i="10"/>
  <c r="J116" i="10"/>
  <c r="I116" i="10"/>
  <c r="H116" i="10"/>
  <c r="G116" i="10"/>
  <c r="Q115" i="10"/>
  <c r="N115" i="10"/>
  <c r="M115" i="10"/>
  <c r="L115" i="10"/>
  <c r="J115" i="10"/>
  <c r="I115" i="10"/>
  <c r="H115" i="10"/>
  <c r="G115" i="10"/>
  <c r="Q114" i="10"/>
  <c r="N114" i="10"/>
  <c r="M114" i="10"/>
  <c r="L114" i="10"/>
  <c r="J114" i="10"/>
  <c r="I114" i="10"/>
  <c r="H114" i="10"/>
  <c r="G114" i="10"/>
  <c r="Q113" i="10"/>
  <c r="N113" i="10"/>
  <c r="M113" i="10"/>
  <c r="L113" i="10"/>
  <c r="J113" i="10"/>
  <c r="I113" i="10"/>
  <c r="H113" i="10"/>
  <c r="G113" i="10"/>
  <c r="Q112" i="10"/>
  <c r="N112" i="10"/>
  <c r="M112" i="10"/>
  <c r="L112" i="10"/>
  <c r="J112" i="10"/>
  <c r="I112" i="10"/>
  <c r="H112" i="10"/>
  <c r="G112" i="10"/>
  <c r="Q111" i="10"/>
  <c r="N111" i="10"/>
  <c r="M111" i="10"/>
  <c r="L111" i="10"/>
  <c r="J111" i="10"/>
  <c r="I111" i="10"/>
  <c r="H111" i="10"/>
  <c r="G111" i="10"/>
  <c r="Q110" i="10"/>
  <c r="N110" i="10"/>
  <c r="M110" i="10"/>
  <c r="L110" i="10"/>
  <c r="J110" i="10"/>
  <c r="I110" i="10"/>
  <c r="H110" i="10"/>
  <c r="G110" i="10"/>
  <c r="Q109" i="10"/>
  <c r="N109" i="10"/>
  <c r="M109" i="10"/>
  <c r="L109" i="10"/>
  <c r="J109" i="10"/>
  <c r="I109" i="10"/>
  <c r="H109" i="10"/>
  <c r="G109" i="10"/>
  <c r="Q108" i="10"/>
  <c r="N108" i="10"/>
  <c r="M108" i="10"/>
  <c r="L108" i="10"/>
  <c r="J108" i="10"/>
  <c r="I108" i="10"/>
  <c r="H108" i="10"/>
  <c r="G108" i="10"/>
  <c r="Q107" i="10"/>
  <c r="N107" i="10"/>
  <c r="M107" i="10"/>
  <c r="L107" i="10"/>
  <c r="J107" i="10"/>
  <c r="I107" i="10"/>
  <c r="H107" i="10"/>
  <c r="G107" i="10"/>
  <c r="Q106" i="10"/>
  <c r="N106" i="10"/>
  <c r="M106" i="10"/>
  <c r="L106" i="10"/>
  <c r="J106" i="10"/>
  <c r="I106" i="10"/>
  <c r="H106" i="10"/>
  <c r="G106" i="10"/>
  <c r="Q105" i="10"/>
  <c r="N105" i="10"/>
  <c r="M105" i="10"/>
  <c r="L105" i="10"/>
  <c r="J105" i="10"/>
  <c r="I105" i="10"/>
  <c r="H105" i="10"/>
  <c r="G105" i="10"/>
  <c r="Q104" i="10"/>
  <c r="N104" i="10"/>
  <c r="M104" i="10"/>
  <c r="L104" i="10"/>
  <c r="J104" i="10"/>
  <c r="I104" i="10"/>
  <c r="H104" i="10"/>
  <c r="G104" i="10"/>
  <c r="Q103" i="10"/>
  <c r="N103" i="10"/>
  <c r="M103" i="10"/>
  <c r="L103" i="10"/>
  <c r="J103" i="10"/>
  <c r="I103" i="10"/>
  <c r="H103" i="10"/>
  <c r="G103" i="10"/>
  <c r="Q102" i="10"/>
  <c r="N102" i="10"/>
  <c r="M102" i="10"/>
  <c r="L102" i="10"/>
  <c r="J102" i="10"/>
  <c r="I102" i="10"/>
  <c r="H102" i="10"/>
  <c r="G102" i="10"/>
  <c r="Q101" i="10"/>
  <c r="N101" i="10"/>
  <c r="M101" i="10"/>
  <c r="L101" i="10"/>
  <c r="J101" i="10"/>
  <c r="I101" i="10"/>
  <c r="H101" i="10"/>
  <c r="G101" i="10"/>
  <c r="Q100" i="10"/>
  <c r="O100" i="10"/>
  <c r="H100" i="10"/>
  <c r="K100" i="10"/>
  <c r="P100" i="10"/>
  <c r="Q99" i="10"/>
  <c r="N99" i="10"/>
  <c r="M99" i="10"/>
  <c r="L99" i="10"/>
  <c r="J99" i="10"/>
  <c r="I99" i="10"/>
  <c r="H99" i="10"/>
  <c r="G99" i="10"/>
  <c r="S98" i="10"/>
  <c r="Q98" i="10"/>
  <c r="N98" i="10"/>
  <c r="M98" i="10"/>
  <c r="L98" i="10"/>
  <c r="J98" i="10"/>
  <c r="I98" i="10"/>
  <c r="H98" i="10"/>
  <c r="G98" i="10"/>
  <c r="S97" i="10"/>
  <c r="Q97" i="10"/>
  <c r="N97" i="10"/>
  <c r="M97" i="10"/>
  <c r="L97" i="10"/>
  <c r="J97" i="10"/>
  <c r="I97" i="10"/>
  <c r="H97" i="10"/>
  <c r="G97" i="10"/>
  <c r="S96" i="10"/>
  <c r="Q96" i="10"/>
  <c r="N96" i="10"/>
  <c r="M96" i="10"/>
  <c r="L96" i="10"/>
  <c r="J96" i="10"/>
  <c r="I96" i="10"/>
  <c r="H96" i="10"/>
  <c r="G96" i="10"/>
  <c r="S95" i="10"/>
  <c r="Q95" i="10"/>
  <c r="N95" i="10"/>
  <c r="M95" i="10"/>
  <c r="L95" i="10"/>
  <c r="J95" i="10"/>
  <c r="I95" i="10"/>
  <c r="H95" i="10"/>
  <c r="G95" i="10"/>
  <c r="S94" i="10"/>
  <c r="Q94" i="10"/>
  <c r="N94" i="10"/>
  <c r="M94" i="10"/>
  <c r="L94" i="10"/>
  <c r="J94" i="10"/>
  <c r="I94" i="10"/>
  <c r="H94" i="10"/>
  <c r="G94" i="10"/>
  <c r="S93" i="10"/>
  <c r="Q93" i="10"/>
  <c r="N93" i="10"/>
  <c r="M93" i="10"/>
  <c r="L93" i="10"/>
  <c r="J93" i="10"/>
  <c r="I93" i="10"/>
  <c r="H93" i="10"/>
  <c r="G93" i="10"/>
  <c r="S92" i="10"/>
  <c r="Q92" i="10"/>
  <c r="N92" i="10"/>
  <c r="M92" i="10"/>
  <c r="L92" i="10"/>
  <c r="J92" i="10"/>
  <c r="I92" i="10"/>
  <c r="H92" i="10"/>
  <c r="G92" i="10"/>
  <c r="S91" i="10"/>
  <c r="Q91" i="10"/>
  <c r="N91" i="10"/>
  <c r="M91" i="10"/>
  <c r="L91" i="10"/>
  <c r="J91" i="10"/>
  <c r="I91" i="10"/>
  <c r="H91" i="10"/>
  <c r="G91" i="10"/>
  <c r="S90" i="10"/>
  <c r="Q90" i="10"/>
  <c r="N90" i="10"/>
  <c r="M90" i="10"/>
  <c r="L90" i="10"/>
  <c r="J90" i="10"/>
  <c r="I90" i="10"/>
  <c r="H90" i="10"/>
  <c r="G90" i="10"/>
  <c r="S89" i="10"/>
  <c r="Q89" i="10"/>
  <c r="N89" i="10"/>
  <c r="M89" i="10"/>
  <c r="L89" i="10"/>
  <c r="J89" i="10"/>
  <c r="I89" i="10"/>
  <c r="H89" i="10"/>
  <c r="G89" i="10"/>
  <c r="S88" i="10"/>
  <c r="Q88" i="10"/>
  <c r="N88" i="10"/>
  <c r="M88" i="10"/>
  <c r="L88" i="10"/>
  <c r="J88" i="10"/>
  <c r="I88" i="10"/>
  <c r="H88" i="10"/>
  <c r="G88" i="10"/>
  <c r="S87" i="10"/>
  <c r="Q87" i="10"/>
  <c r="N87" i="10"/>
  <c r="M87" i="10"/>
  <c r="L87" i="10"/>
  <c r="J87" i="10"/>
  <c r="I87" i="10"/>
  <c r="H87" i="10"/>
  <c r="G87" i="10"/>
  <c r="S86" i="10"/>
  <c r="Q86" i="10"/>
  <c r="N86" i="10"/>
  <c r="M86" i="10"/>
  <c r="L86" i="10"/>
  <c r="J86" i="10"/>
  <c r="I86" i="10"/>
  <c r="H86" i="10"/>
  <c r="G86" i="10"/>
  <c r="S85" i="10"/>
  <c r="Q85" i="10"/>
  <c r="N85" i="10"/>
  <c r="M85" i="10"/>
  <c r="L85" i="10"/>
  <c r="O85" i="10"/>
  <c r="J85" i="10"/>
  <c r="I85" i="10"/>
  <c r="H85" i="10"/>
  <c r="G85" i="10"/>
  <c r="S84" i="10"/>
  <c r="Q84" i="10"/>
  <c r="N84" i="10"/>
  <c r="M84" i="10"/>
  <c r="L84" i="10"/>
  <c r="J84" i="10"/>
  <c r="I84" i="10"/>
  <c r="H84" i="10"/>
  <c r="G84" i="10"/>
  <c r="S83" i="10"/>
  <c r="Q83" i="10"/>
  <c r="N83" i="10"/>
  <c r="M83" i="10"/>
  <c r="L83" i="10"/>
  <c r="J83" i="10"/>
  <c r="I83" i="10"/>
  <c r="H83" i="10"/>
  <c r="G83" i="10"/>
  <c r="S82" i="10"/>
  <c r="Q82" i="10"/>
  <c r="N82" i="10"/>
  <c r="M82" i="10"/>
  <c r="L82" i="10"/>
  <c r="J82" i="10"/>
  <c r="I82" i="10"/>
  <c r="H82" i="10"/>
  <c r="G82" i="10"/>
  <c r="S81" i="10"/>
  <c r="Q81" i="10"/>
  <c r="N81" i="10"/>
  <c r="M81" i="10"/>
  <c r="L81" i="10"/>
  <c r="J81" i="10"/>
  <c r="I81" i="10"/>
  <c r="H81" i="10"/>
  <c r="G81" i="10"/>
  <c r="S80" i="10"/>
  <c r="Q80" i="10"/>
  <c r="N80" i="10"/>
  <c r="M80" i="10"/>
  <c r="L80" i="10"/>
  <c r="J80" i="10"/>
  <c r="I80" i="10"/>
  <c r="H80" i="10"/>
  <c r="G80" i="10"/>
  <c r="S79" i="10"/>
  <c r="Q79" i="10"/>
  <c r="N79" i="10"/>
  <c r="M79" i="10"/>
  <c r="L79" i="10"/>
  <c r="J79" i="10"/>
  <c r="I79" i="10"/>
  <c r="H79" i="10"/>
  <c r="G79" i="10"/>
  <c r="S78" i="10"/>
  <c r="Q78" i="10"/>
  <c r="N78" i="10"/>
  <c r="M78" i="10"/>
  <c r="L78" i="10"/>
  <c r="J78" i="10"/>
  <c r="I78" i="10"/>
  <c r="H78" i="10"/>
  <c r="G78" i="10"/>
  <c r="S77" i="10"/>
  <c r="Q77" i="10"/>
  <c r="N77" i="10"/>
  <c r="M77" i="10"/>
  <c r="L77" i="10"/>
  <c r="J77" i="10"/>
  <c r="I77" i="10"/>
  <c r="H77" i="10"/>
  <c r="G77" i="10"/>
  <c r="S76" i="10"/>
  <c r="Q76" i="10"/>
  <c r="N76" i="10"/>
  <c r="M76" i="10"/>
  <c r="L76" i="10"/>
  <c r="J76" i="10"/>
  <c r="I76" i="10"/>
  <c r="H76" i="10"/>
  <c r="G76" i="10"/>
  <c r="S75" i="10"/>
  <c r="Q75" i="10"/>
  <c r="N75" i="10"/>
  <c r="M75" i="10"/>
  <c r="L75" i="10"/>
  <c r="J75" i="10"/>
  <c r="I75" i="10"/>
  <c r="H75" i="10"/>
  <c r="G75" i="10"/>
  <c r="S74" i="10"/>
  <c r="Q74" i="10"/>
  <c r="N74" i="10"/>
  <c r="M74" i="10"/>
  <c r="L74" i="10"/>
  <c r="J74" i="10"/>
  <c r="I74" i="10"/>
  <c r="H74" i="10"/>
  <c r="G74" i="10"/>
  <c r="S73" i="10"/>
  <c r="Q73" i="10"/>
  <c r="N73" i="10"/>
  <c r="M73" i="10"/>
  <c r="L73" i="10"/>
  <c r="J73" i="10"/>
  <c r="I73" i="10"/>
  <c r="H73" i="10"/>
  <c r="G73" i="10"/>
  <c r="S72" i="10"/>
  <c r="Q72" i="10"/>
  <c r="N72" i="10"/>
  <c r="M72" i="10"/>
  <c r="L72" i="10"/>
  <c r="J72" i="10"/>
  <c r="I72" i="10"/>
  <c r="H72" i="10"/>
  <c r="G72" i="10"/>
  <c r="S71" i="10"/>
  <c r="Q71" i="10"/>
  <c r="N71" i="10"/>
  <c r="M71" i="10"/>
  <c r="L71" i="10"/>
  <c r="J71" i="10"/>
  <c r="I71" i="10"/>
  <c r="H71" i="10"/>
  <c r="G71" i="10"/>
  <c r="S70" i="10"/>
  <c r="R70" i="10"/>
  <c r="Q70" i="10"/>
  <c r="N70" i="10"/>
  <c r="M70" i="10"/>
  <c r="L70" i="10"/>
  <c r="J70" i="10"/>
  <c r="I70" i="10"/>
  <c r="H70" i="10"/>
  <c r="G70" i="10"/>
  <c r="S69" i="10"/>
  <c r="R69" i="10"/>
  <c r="Q69" i="10"/>
  <c r="N69" i="10"/>
  <c r="M69" i="10"/>
  <c r="L69" i="10"/>
  <c r="J69" i="10"/>
  <c r="I69" i="10"/>
  <c r="H69" i="10"/>
  <c r="G69" i="10"/>
  <c r="S68" i="10"/>
  <c r="R68" i="10"/>
  <c r="Q68" i="10"/>
  <c r="N68" i="10"/>
  <c r="M68" i="10"/>
  <c r="L68" i="10"/>
  <c r="J68" i="10"/>
  <c r="I68" i="10"/>
  <c r="H68" i="10"/>
  <c r="G68" i="10"/>
  <c r="S67" i="10"/>
  <c r="R67" i="10"/>
  <c r="Q67" i="10"/>
  <c r="N67" i="10"/>
  <c r="M67" i="10"/>
  <c r="L67" i="10"/>
  <c r="J67" i="10"/>
  <c r="I67" i="10"/>
  <c r="H67" i="10"/>
  <c r="G67" i="10"/>
  <c r="S66" i="10"/>
  <c r="R66" i="10"/>
  <c r="Q66" i="10"/>
  <c r="N66" i="10"/>
  <c r="M66" i="10"/>
  <c r="L66" i="10"/>
  <c r="J66" i="10"/>
  <c r="I66" i="10"/>
  <c r="H66" i="10"/>
  <c r="G66" i="10"/>
  <c r="S65" i="10"/>
  <c r="R65" i="10"/>
  <c r="Q65" i="10"/>
  <c r="N65" i="10"/>
  <c r="M65" i="10"/>
  <c r="L65" i="10"/>
  <c r="J65" i="10"/>
  <c r="I65" i="10"/>
  <c r="H65" i="10"/>
  <c r="G65" i="10"/>
  <c r="S64" i="10"/>
  <c r="R64" i="10"/>
  <c r="Q64" i="10"/>
  <c r="N64" i="10"/>
  <c r="M64" i="10"/>
  <c r="L64" i="10"/>
  <c r="J64" i="10"/>
  <c r="I64" i="10"/>
  <c r="H64" i="10"/>
  <c r="G64" i="10"/>
  <c r="S63" i="10"/>
  <c r="R63" i="10"/>
  <c r="Q63" i="10"/>
  <c r="N63" i="10"/>
  <c r="M63" i="10"/>
  <c r="L63" i="10"/>
  <c r="J63" i="10"/>
  <c r="I63" i="10"/>
  <c r="H63" i="10"/>
  <c r="G63" i="10"/>
  <c r="S62" i="10"/>
  <c r="R62" i="10"/>
  <c r="Q62" i="10"/>
  <c r="N62" i="10"/>
  <c r="M62" i="10"/>
  <c r="L62" i="10"/>
  <c r="J62" i="10"/>
  <c r="I62" i="10"/>
  <c r="H62" i="10"/>
  <c r="G62" i="10"/>
  <c r="S61" i="10"/>
  <c r="R61" i="10"/>
  <c r="Q61" i="10"/>
  <c r="N61" i="10"/>
  <c r="M61" i="10"/>
  <c r="L61" i="10"/>
  <c r="J61" i="10"/>
  <c r="I61" i="10"/>
  <c r="H61" i="10"/>
  <c r="G61" i="10"/>
  <c r="S60" i="10"/>
  <c r="R60" i="10"/>
  <c r="Q60" i="10"/>
  <c r="N60" i="10"/>
  <c r="M60" i="10"/>
  <c r="L60" i="10"/>
  <c r="J60" i="10"/>
  <c r="I60" i="10"/>
  <c r="H60" i="10"/>
  <c r="G60" i="10"/>
  <c r="S59" i="10"/>
  <c r="R59" i="10"/>
  <c r="Q59" i="10"/>
  <c r="N59" i="10"/>
  <c r="M59" i="10"/>
  <c r="L59" i="10"/>
  <c r="J59" i="10"/>
  <c r="I59" i="10"/>
  <c r="H59" i="10"/>
  <c r="G59" i="10"/>
  <c r="S58" i="10"/>
  <c r="R58" i="10"/>
  <c r="Q58" i="10"/>
  <c r="N58" i="10"/>
  <c r="M58" i="10"/>
  <c r="L58" i="10"/>
  <c r="J58" i="10"/>
  <c r="I58" i="10"/>
  <c r="H58" i="10"/>
  <c r="G58" i="10"/>
  <c r="S57" i="10"/>
  <c r="R57" i="10"/>
  <c r="Q57" i="10"/>
  <c r="N57" i="10"/>
  <c r="M57" i="10"/>
  <c r="L57" i="10"/>
  <c r="J57" i="10"/>
  <c r="I57" i="10"/>
  <c r="H57" i="10"/>
  <c r="G57" i="10"/>
  <c r="S56" i="10"/>
  <c r="R56" i="10"/>
  <c r="Q56" i="10"/>
  <c r="N56" i="10"/>
  <c r="M56" i="10"/>
  <c r="L56" i="10"/>
  <c r="J56" i="10"/>
  <c r="I56" i="10"/>
  <c r="H56" i="10"/>
  <c r="G56" i="10"/>
  <c r="S55" i="10"/>
  <c r="R55" i="10"/>
  <c r="Q55" i="10"/>
  <c r="N55" i="10"/>
  <c r="M55" i="10"/>
  <c r="L55" i="10"/>
  <c r="J55" i="10"/>
  <c r="I55" i="10"/>
  <c r="H55" i="10"/>
  <c r="G55" i="10"/>
  <c r="S54" i="10"/>
  <c r="R54" i="10"/>
  <c r="Q54" i="10"/>
  <c r="N54" i="10"/>
  <c r="M54" i="10"/>
  <c r="L54" i="10"/>
  <c r="J54" i="10"/>
  <c r="I54" i="10"/>
  <c r="H54" i="10"/>
  <c r="G54" i="10"/>
  <c r="S53" i="10"/>
  <c r="R53" i="10"/>
  <c r="Q53" i="10"/>
  <c r="N53" i="10"/>
  <c r="M53" i="10"/>
  <c r="L53" i="10"/>
  <c r="J53" i="10"/>
  <c r="I53" i="10"/>
  <c r="H53" i="10"/>
  <c r="G53" i="10"/>
  <c r="S52" i="10"/>
  <c r="R52" i="10"/>
  <c r="Q52" i="10"/>
  <c r="N52" i="10"/>
  <c r="M52" i="10"/>
  <c r="L52" i="10"/>
  <c r="J52" i="10"/>
  <c r="I52" i="10"/>
  <c r="H52" i="10"/>
  <c r="G52" i="10"/>
  <c r="S51" i="10"/>
  <c r="R51" i="10"/>
  <c r="Q51" i="10"/>
  <c r="N51" i="10"/>
  <c r="M51" i="10"/>
  <c r="L51" i="10"/>
  <c r="J51" i="10"/>
  <c r="I51" i="10"/>
  <c r="H51" i="10"/>
  <c r="G51" i="10"/>
  <c r="S50" i="10"/>
  <c r="R50" i="10"/>
  <c r="Q50" i="10"/>
  <c r="N50" i="10"/>
  <c r="M50" i="10"/>
  <c r="L50" i="10"/>
  <c r="J50" i="10"/>
  <c r="I50" i="10"/>
  <c r="H50" i="10"/>
  <c r="G50" i="10"/>
  <c r="S49" i="10"/>
  <c r="R49" i="10"/>
  <c r="Q49" i="10"/>
  <c r="N49" i="10"/>
  <c r="M49" i="10"/>
  <c r="L49" i="10"/>
  <c r="J49" i="10"/>
  <c r="I49" i="10"/>
  <c r="H49" i="10"/>
  <c r="G49" i="10"/>
  <c r="S48" i="10"/>
  <c r="R48" i="10"/>
  <c r="Q48" i="10"/>
  <c r="N48" i="10"/>
  <c r="M48" i="10"/>
  <c r="L48" i="10"/>
  <c r="J48" i="10"/>
  <c r="I48" i="10"/>
  <c r="H48" i="10"/>
  <c r="G48" i="10"/>
  <c r="S47" i="10"/>
  <c r="R47" i="10"/>
  <c r="Q47" i="10"/>
  <c r="N47" i="10"/>
  <c r="M47" i="10"/>
  <c r="L47" i="10"/>
  <c r="J47" i="10"/>
  <c r="I47" i="10"/>
  <c r="H47" i="10"/>
  <c r="G47" i="10"/>
  <c r="S46" i="10"/>
  <c r="R46" i="10"/>
  <c r="Q46" i="10"/>
  <c r="N46" i="10"/>
  <c r="M46" i="10"/>
  <c r="L46" i="10"/>
  <c r="J46" i="10"/>
  <c r="I46" i="10"/>
  <c r="H46" i="10"/>
  <c r="G46" i="10"/>
  <c r="S45" i="10"/>
  <c r="R45" i="10"/>
  <c r="Q45" i="10"/>
  <c r="N45" i="10"/>
  <c r="M45" i="10"/>
  <c r="L45" i="10"/>
  <c r="J45" i="10"/>
  <c r="I45" i="10"/>
  <c r="H45" i="10"/>
  <c r="G45" i="10"/>
  <c r="S44" i="10"/>
  <c r="R44" i="10"/>
  <c r="Q44" i="10"/>
  <c r="N44" i="10"/>
  <c r="M44" i="10"/>
  <c r="L44" i="10"/>
  <c r="J44" i="10"/>
  <c r="I44" i="10"/>
  <c r="H44" i="10"/>
  <c r="G44" i="10"/>
  <c r="S43" i="10"/>
  <c r="R43" i="10"/>
  <c r="Q43" i="10"/>
  <c r="N43" i="10"/>
  <c r="M43" i="10"/>
  <c r="L43" i="10"/>
  <c r="J43" i="10"/>
  <c r="I43" i="10"/>
  <c r="H43" i="10"/>
  <c r="G43" i="10"/>
  <c r="S42" i="10"/>
  <c r="R42" i="10"/>
  <c r="Q42" i="10"/>
  <c r="N42" i="10"/>
  <c r="M42" i="10"/>
  <c r="L42" i="10"/>
  <c r="J42" i="10"/>
  <c r="I42" i="10"/>
  <c r="H42" i="10"/>
  <c r="G42" i="10"/>
  <c r="S41" i="10"/>
  <c r="R41" i="10"/>
  <c r="Q41" i="10"/>
  <c r="N41" i="10"/>
  <c r="M41" i="10"/>
  <c r="L41" i="10"/>
  <c r="J41" i="10"/>
  <c r="I41" i="10"/>
  <c r="H41" i="10"/>
  <c r="G41" i="10"/>
  <c r="S40" i="10"/>
  <c r="R40" i="10"/>
  <c r="Q40" i="10"/>
  <c r="N40" i="10"/>
  <c r="M40" i="10"/>
  <c r="L40" i="10"/>
  <c r="J40" i="10"/>
  <c r="I40" i="10"/>
  <c r="H40" i="10"/>
  <c r="G40" i="10"/>
  <c r="S39" i="10"/>
  <c r="R39" i="10"/>
  <c r="Q39" i="10"/>
  <c r="N39" i="10"/>
  <c r="M39" i="10"/>
  <c r="L39" i="10"/>
  <c r="J39" i="10"/>
  <c r="I39" i="10"/>
  <c r="H39" i="10"/>
  <c r="G39" i="10"/>
  <c r="S38" i="10"/>
  <c r="R38" i="10"/>
  <c r="Q38" i="10"/>
  <c r="N38" i="10"/>
  <c r="M38" i="10"/>
  <c r="L38" i="10"/>
  <c r="J38" i="10"/>
  <c r="I38" i="10"/>
  <c r="H38" i="10"/>
  <c r="G38" i="10"/>
  <c r="S37" i="10"/>
  <c r="R37" i="10"/>
  <c r="Q37" i="10"/>
  <c r="N37" i="10"/>
  <c r="M37" i="10"/>
  <c r="L37" i="10"/>
  <c r="J37" i="10"/>
  <c r="I37" i="10"/>
  <c r="H37" i="10"/>
  <c r="G37" i="10"/>
  <c r="S36" i="10"/>
  <c r="R36" i="10"/>
  <c r="Q36" i="10"/>
  <c r="N36" i="10"/>
  <c r="M36" i="10"/>
  <c r="L36" i="10"/>
  <c r="J36" i="10"/>
  <c r="I36" i="10"/>
  <c r="H36" i="10"/>
  <c r="G36" i="10"/>
  <c r="S35" i="10"/>
  <c r="R35" i="10"/>
  <c r="Q35" i="10"/>
  <c r="N35" i="10"/>
  <c r="M35" i="10"/>
  <c r="L35" i="10"/>
  <c r="J35" i="10"/>
  <c r="I35" i="10"/>
  <c r="H35" i="10"/>
  <c r="G35" i="10"/>
  <c r="S34" i="10"/>
  <c r="R34" i="10"/>
  <c r="Q34" i="10"/>
  <c r="N34" i="10"/>
  <c r="M34" i="10"/>
  <c r="L34" i="10"/>
  <c r="J34" i="10"/>
  <c r="I34" i="10"/>
  <c r="H34" i="10"/>
  <c r="G34" i="10"/>
  <c r="S33" i="10"/>
  <c r="R33" i="10"/>
  <c r="Q33" i="10"/>
  <c r="N33" i="10"/>
  <c r="M33" i="10"/>
  <c r="L33" i="10"/>
  <c r="J33" i="10"/>
  <c r="I33" i="10"/>
  <c r="H33" i="10"/>
  <c r="G33" i="10"/>
  <c r="S32" i="10"/>
  <c r="R32" i="10"/>
  <c r="Q32" i="10"/>
  <c r="N32" i="10"/>
  <c r="M32" i="10"/>
  <c r="L32" i="10"/>
  <c r="J32" i="10"/>
  <c r="I32" i="10"/>
  <c r="H32" i="10"/>
  <c r="G32" i="10"/>
  <c r="S31" i="10"/>
  <c r="R31" i="10"/>
  <c r="Q31" i="10"/>
  <c r="N31" i="10"/>
  <c r="M31" i="10"/>
  <c r="L31" i="10"/>
  <c r="J31" i="10"/>
  <c r="I31" i="10"/>
  <c r="H31" i="10"/>
  <c r="G31" i="10"/>
  <c r="S30" i="10"/>
  <c r="R30" i="10"/>
  <c r="Q30" i="10"/>
  <c r="N30" i="10"/>
  <c r="M30" i="10"/>
  <c r="L30" i="10"/>
  <c r="J30" i="10"/>
  <c r="I30" i="10"/>
  <c r="H30" i="10"/>
  <c r="G30" i="10"/>
  <c r="S29" i="10"/>
  <c r="R29" i="10"/>
  <c r="Q29" i="10"/>
  <c r="N29" i="10"/>
  <c r="M29" i="10"/>
  <c r="L29" i="10"/>
  <c r="J29" i="10"/>
  <c r="I29" i="10"/>
  <c r="H29" i="10"/>
  <c r="G29" i="10"/>
  <c r="S28" i="10"/>
  <c r="R28" i="10"/>
  <c r="Q28" i="10"/>
  <c r="N28" i="10"/>
  <c r="M28" i="10"/>
  <c r="L28" i="10"/>
  <c r="J28" i="10"/>
  <c r="I28" i="10"/>
  <c r="H28" i="10"/>
  <c r="G28" i="10"/>
  <c r="S27" i="10"/>
  <c r="R27" i="10"/>
  <c r="Q27" i="10"/>
  <c r="N27" i="10"/>
  <c r="M27" i="10"/>
  <c r="L27" i="10"/>
  <c r="J27" i="10"/>
  <c r="I27" i="10"/>
  <c r="H27" i="10"/>
  <c r="G27" i="10"/>
  <c r="S26" i="10"/>
  <c r="R26" i="10"/>
  <c r="Q26" i="10"/>
  <c r="N26" i="10"/>
  <c r="M26" i="10"/>
  <c r="L26" i="10"/>
  <c r="J26" i="10"/>
  <c r="I26" i="10"/>
  <c r="H26" i="10"/>
  <c r="G26" i="10"/>
  <c r="S25" i="10"/>
  <c r="R25" i="10"/>
  <c r="Q25" i="10"/>
  <c r="N25" i="10"/>
  <c r="M25" i="10"/>
  <c r="L25" i="10"/>
  <c r="J25" i="10"/>
  <c r="I25" i="10"/>
  <c r="H25" i="10"/>
  <c r="G25" i="10"/>
  <c r="S24" i="10"/>
  <c r="R24" i="10"/>
  <c r="Q24" i="10"/>
  <c r="N24" i="10"/>
  <c r="M24" i="10"/>
  <c r="L24" i="10"/>
  <c r="J24" i="10"/>
  <c r="I24" i="10"/>
  <c r="H24" i="10"/>
  <c r="G24" i="10"/>
  <c r="S23" i="10"/>
  <c r="R23" i="10"/>
  <c r="Q23" i="10"/>
  <c r="N23" i="10"/>
  <c r="M23" i="10"/>
  <c r="L23" i="10"/>
  <c r="J23" i="10"/>
  <c r="I23" i="10"/>
  <c r="H23" i="10"/>
  <c r="G23" i="10"/>
  <c r="S22" i="10"/>
  <c r="R22" i="10"/>
  <c r="Q22" i="10"/>
  <c r="N22" i="10"/>
  <c r="M22" i="10"/>
  <c r="L22" i="10"/>
  <c r="J22" i="10"/>
  <c r="I22" i="10"/>
  <c r="H22" i="10"/>
  <c r="G22" i="10"/>
  <c r="S21" i="10"/>
  <c r="R21" i="10"/>
  <c r="Q21" i="10"/>
  <c r="N21" i="10"/>
  <c r="M21" i="10"/>
  <c r="L21" i="10"/>
  <c r="J21" i="10"/>
  <c r="I21" i="10"/>
  <c r="H21" i="10"/>
  <c r="G21" i="10"/>
  <c r="S20" i="10"/>
  <c r="R20" i="10"/>
  <c r="Q20" i="10"/>
  <c r="N20" i="10"/>
  <c r="M20" i="10"/>
  <c r="L20" i="10"/>
  <c r="J20" i="10"/>
  <c r="I20" i="10"/>
  <c r="H20" i="10"/>
  <c r="G20" i="10"/>
  <c r="S19" i="10"/>
  <c r="R19" i="10"/>
  <c r="Q19" i="10"/>
  <c r="N19" i="10"/>
  <c r="M19" i="10"/>
  <c r="L19" i="10"/>
  <c r="J19" i="10"/>
  <c r="I19" i="10"/>
  <c r="H19" i="10"/>
  <c r="G19" i="10"/>
  <c r="S18" i="10"/>
  <c r="R18" i="10"/>
  <c r="Q18" i="10"/>
  <c r="N18" i="10"/>
  <c r="M18" i="10"/>
  <c r="L18" i="10"/>
  <c r="J18" i="10"/>
  <c r="I18" i="10"/>
  <c r="H18" i="10"/>
  <c r="G18" i="10"/>
  <c r="S17" i="10"/>
  <c r="R17" i="10"/>
  <c r="Q17" i="10"/>
  <c r="N17" i="10"/>
  <c r="M17" i="10"/>
  <c r="L17" i="10"/>
  <c r="J17" i="10"/>
  <c r="I17" i="10"/>
  <c r="H17" i="10"/>
  <c r="G17" i="10"/>
  <c r="S16" i="10"/>
  <c r="R16" i="10"/>
  <c r="Q16" i="10"/>
  <c r="N16" i="10"/>
  <c r="M16" i="10"/>
  <c r="L16" i="10"/>
  <c r="J16" i="10"/>
  <c r="I16" i="10"/>
  <c r="H16" i="10"/>
  <c r="G16" i="10"/>
  <c r="S15" i="10"/>
  <c r="R15" i="10"/>
  <c r="Q15" i="10"/>
  <c r="N15" i="10"/>
  <c r="M15" i="10"/>
  <c r="L15" i="10"/>
  <c r="J15" i="10"/>
  <c r="I15" i="10"/>
  <c r="H15" i="10"/>
  <c r="G15" i="10"/>
  <c r="S14" i="10"/>
  <c r="R14" i="10"/>
  <c r="Q14" i="10"/>
  <c r="N14" i="10"/>
  <c r="M14" i="10"/>
  <c r="L14" i="10"/>
  <c r="J14" i="10"/>
  <c r="I14" i="10"/>
  <c r="H14" i="10"/>
  <c r="G14" i="10"/>
  <c r="S13" i="10"/>
  <c r="R13" i="10"/>
  <c r="Q13" i="10"/>
  <c r="N13" i="10"/>
  <c r="M13" i="10"/>
  <c r="L13" i="10"/>
  <c r="J13" i="10"/>
  <c r="I13" i="10"/>
  <c r="H13" i="10"/>
  <c r="G13" i="10"/>
  <c r="S12" i="10"/>
  <c r="R12" i="10"/>
  <c r="Q12" i="10"/>
  <c r="N12" i="10"/>
  <c r="M12" i="10"/>
  <c r="L12" i="10"/>
  <c r="J12" i="10"/>
  <c r="I12" i="10"/>
  <c r="H12" i="10"/>
  <c r="G12" i="10"/>
  <c r="S11" i="10"/>
  <c r="R11" i="10"/>
  <c r="Q11" i="10"/>
  <c r="N11" i="10"/>
  <c r="M11" i="10"/>
  <c r="L11" i="10"/>
  <c r="J11" i="10"/>
  <c r="I11" i="10"/>
  <c r="H11" i="10"/>
  <c r="G11" i="10"/>
  <c r="S10" i="10"/>
  <c r="R10" i="10"/>
  <c r="Q10" i="10"/>
  <c r="N10" i="10"/>
  <c r="M10" i="10"/>
  <c r="L10" i="10"/>
  <c r="J10" i="10"/>
  <c r="I10" i="10"/>
  <c r="H10" i="10"/>
  <c r="G10" i="10"/>
  <c r="A10" i="10"/>
  <c r="S9" i="10"/>
  <c r="R9" i="10"/>
  <c r="Q9" i="10"/>
  <c r="N9" i="10"/>
  <c r="M9" i="10"/>
  <c r="L9" i="10"/>
  <c r="J9" i="10"/>
  <c r="I9" i="10"/>
  <c r="H9" i="10"/>
  <c r="G9" i="10"/>
  <c r="K101" i="10"/>
  <c r="P101" i="10"/>
  <c r="O101" i="10"/>
  <c r="O102" i="10"/>
  <c r="O103" i="10"/>
  <c r="O105" i="10"/>
  <c r="O106" i="10"/>
  <c r="O107" i="10"/>
  <c r="O72" i="10"/>
  <c r="O76" i="10"/>
  <c r="O82" i="10"/>
  <c r="O121" i="10"/>
  <c r="O185" i="10"/>
  <c r="K125" i="10"/>
  <c r="P125" i="10"/>
  <c r="K126" i="10"/>
  <c r="P126" i="10"/>
  <c r="O126" i="10"/>
  <c r="O127" i="10"/>
  <c r="O130" i="10"/>
  <c r="O131" i="10"/>
  <c r="K24" i="10"/>
  <c r="O35" i="10"/>
  <c r="O38" i="10"/>
  <c r="O39" i="10"/>
  <c r="O42" i="10"/>
  <c r="O43" i="10"/>
  <c r="O46" i="10"/>
  <c r="O47" i="10"/>
  <c r="O50" i="10"/>
  <c r="O51" i="10"/>
  <c r="O54" i="10"/>
  <c r="O55" i="10"/>
  <c r="O58" i="10"/>
  <c r="O59" i="10"/>
  <c r="O62" i="10"/>
  <c r="O63" i="10"/>
  <c r="O108" i="10"/>
  <c r="O109" i="10"/>
  <c r="O115" i="10"/>
  <c r="K77" i="10"/>
  <c r="P77" i="10"/>
  <c r="O97" i="10"/>
  <c r="K106" i="10"/>
  <c r="P106" i="10"/>
  <c r="O116" i="10"/>
  <c r="O120" i="10"/>
  <c r="O80" i="10"/>
  <c r="O12" i="10"/>
  <c r="O15" i="10"/>
  <c r="O16" i="10"/>
  <c r="K17" i="10"/>
  <c r="P17" i="10"/>
  <c r="O17" i="10"/>
  <c r="O28" i="10"/>
  <c r="O31" i="10"/>
  <c r="O32" i="10"/>
  <c r="K33" i="10"/>
  <c r="P33" i="10"/>
  <c r="O33" i="10"/>
  <c r="O65" i="10"/>
  <c r="O66" i="10"/>
  <c r="O69" i="10"/>
  <c r="O70" i="10"/>
  <c r="K74" i="10"/>
  <c r="P74" i="10"/>
  <c r="O89" i="10"/>
  <c r="O93" i="10"/>
  <c r="K96" i="10"/>
  <c r="P96" i="10"/>
  <c r="O96" i="10"/>
  <c r="O110" i="10"/>
  <c r="O111" i="10"/>
  <c r="K112" i="10"/>
  <c r="P112" i="10"/>
  <c r="K113" i="10"/>
  <c r="P113" i="10"/>
  <c r="K114" i="10"/>
  <c r="P114" i="10"/>
  <c r="O114" i="10"/>
  <c r="O78" i="10"/>
  <c r="K90" i="10"/>
  <c r="P90" i="10"/>
  <c r="O117" i="10"/>
  <c r="O118" i="10"/>
  <c r="K119" i="10"/>
  <c r="P119" i="10"/>
  <c r="O119" i="10"/>
  <c r="O128" i="10"/>
  <c r="O129" i="10"/>
  <c r="K12" i="10"/>
  <c r="O19" i="10"/>
  <c r="O20" i="10"/>
  <c r="K21" i="10"/>
  <c r="P21" i="10"/>
  <c r="O21" i="10"/>
  <c r="K28" i="10"/>
  <c r="P28" i="10"/>
  <c r="K35" i="10"/>
  <c r="K72" i="10"/>
  <c r="P72" i="10"/>
  <c r="O73" i="10"/>
  <c r="O74" i="10"/>
  <c r="K78" i="10"/>
  <c r="P78" i="10"/>
  <c r="K81" i="10"/>
  <c r="P81" i="10"/>
  <c r="K85" i="10"/>
  <c r="P85" i="10"/>
  <c r="O86" i="10"/>
  <c r="K102" i="10"/>
  <c r="P102" i="10"/>
  <c r="O104" i="10"/>
  <c r="K107" i="10"/>
  <c r="P107" i="10"/>
  <c r="K115" i="10"/>
  <c r="P115" i="10"/>
  <c r="K121" i="10"/>
  <c r="P121" i="10"/>
  <c r="K127" i="10"/>
  <c r="P127" i="10"/>
  <c r="K132" i="10"/>
  <c r="P132" i="10"/>
  <c r="O132" i="10"/>
  <c r="K133" i="10"/>
  <c r="P133" i="10"/>
  <c r="O133" i="10"/>
  <c r="O134" i="10"/>
  <c r="K137" i="10"/>
  <c r="P137" i="10"/>
  <c r="K138" i="10"/>
  <c r="P138" i="10"/>
  <c r="O138" i="10"/>
  <c r="K141" i="10"/>
  <c r="P141" i="10"/>
  <c r="O141" i="10"/>
  <c r="K144" i="10"/>
  <c r="P144" i="10"/>
  <c r="K145" i="10"/>
  <c r="P145" i="10"/>
  <c r="O145" i="10"/>
  <c r="K148" i="10"/>
  <c r="P148" i="10"/>
  <c r="O148" i="10"/>
  <c r="O149" i="10"/>
  <c r="K151" i="10"/>
  <c r="P151" i="10"/>
  <c r="K152" i="10"/>
  <c r="P152" i="10"/>
  <c r="O152" i="10"/>
  <c r="K153" i="10"/>
  <c r="P153" i="10"/>
  <c r="O153" i="10"/>
  <c r="K155" i="10"/>
  <c r="P155" i="10"/>
  <c r="K156" i="10"/>
  <c r="P156" i="10"/>
  <c r="O156" i="10"/>
  <c r="O157" i="10"/>
  <c r="K159" i="10"/>
  <c r="P159" i="10"/>
  <c r="K160" i="10"/>
  <c r="P160" i="10"/>
  <c r="O160" i="10"/>
  <c r="K161" i="10"/>
  <c r="P161" i="10"/>
  <c r="O161" i="10"/>
  <c r="K163" i="10"/>
  <c r="P163" i="10"/>
  <c r="K164" i="10"/>
  <c r="P164" i="10"/>
  <c r="O164" i="10"/>
  <c r="O165" i="10"/>
  <c r="K167" i="10"/>
  <c r="K168" i="10"/>
  <c r="P168" i="10"/>
  <c r="O168" i="10"/>
  <c r="K169" i="10"/>
  <c r="P169" i="10"/>
  <c r="O169" i="10"/>
  <c r="K171" i="10"/>
  <c r="K16" i="10"/>
  <c r="O23" i="10"/>
  <c r="O24" i="10"/>
  <c r="K25" i="10"/>
  <c r="P25" i="10"/>
  <c r="O25" i="10"/>
  <c r="K32" i="10"/>
  <c r="P32" i="10"/>
  <c r="K39" i="10"/>
  <c r="P39" i="10"/>
  <c r="O41" i="10"/>
  <c r="K43" i="10"/>
  <c r="P43" i="10"/>
  <c r="O45" i="10"/>
  <c r="K47" i="10"/>
  <c r="P47" i="10"/>
  <c r="O49" i="10"/>
  <c r="K51" i="10"/>
  <c r="P51" i="10"/>
  <c r="O53" i="10"/>
  <c r="K55" i="10"/>
  <c r="P55" i="10"/>
  <c r="O57" i="10"/>
  <c r="K59" i="10"/>
  <c r="P59" i="10"/>
  <c r="O61" i="10"/>
  <c r="K63" i="10"/>
  <c r="P63" i="10"/>
  <c r="K66" i="10"/>
  <c r="O68" i="10"/>
  <c r="K70" i="10"/>
  <c r="P70" i="10"/>
  <c r="K76" i="10"/>
  <c r="P76" i="10"/>
  <c r="O77" i="10"/>
  <c r="K82" i="10"/>
  <c r="P82" i="10"/>
  <c r="K89" i="10"/>
  <c r="P89" i="10"/>
  <c r="O90" i="10"/>
  <c r="K97" i="10"/>
  <c r="P97" i="10"/>
  <c r="K103" i="10"/>
  <c r="P103" i="10"/>
  <c r="K109" i="10"/>
  <c r="P109" i="10"/>
  <c r="K110" i="10"/>
  <c r="P110" i="10"/>
  <c r="O112" i="10"/>
  <c r="O113" i="10"/>
  <c r="K116" i="10"/>
  <c r="P116" i="10"/>
  <c r="K117" i="10"/>
  <c r="P117" i="10"/>
  <c r="P122" i="10"/>
  <c r="O124" i="10"/>
  <c r="O125" i="10"/>
  <c r="K128" i="10"/>
  <c r="P128" i="10"/>
  <c r="K129" i="10"/>
  <c r="P129" i="10"/>
  <c r="K130" i="10"/>
  <c r="P130" i="10"/>
  <c r="O11" i="10"/>
  <c r="K13" i="10"/>
  <c r="P13" i="10"/>
  <c r="O13" i="10"/>
  <c r="K20" i="10"/>
  <c r="P20" i="10"/>
  <c r="O27" i="10"/>
  <c r="K29" i="10"/>
  <c r="P29" i="10"/>
  <c r="O29" i="10"/>
  <c r="K36" i="10"/>
  <c r="P36" i="10"/>
  <c r="O36" i="10"/>
  <c r="K73" i="10"/>
  <c r="P73" i="10"/>
  <c r="K80" i="10"/>
  <c r="P80" i="10"/>
  <c r="O81" i="10"/>
  <c r="K86" i="10"/>
  <c r="P86" i="10"/>
  <c r="K93" i="10"/>
  <c r="P93" i="10"/>
  <c r="K105" i="10"/>
  <c r="P105" i="10"/>
  <c r="K111" i="10"/>
  <c r="P111" i="10"/>
  <c r="K118" i="10"/>
  <c r="P118" i="10"/>
  <c r="K131" i="10"/>
  <c r="P131" i="10"/>
  <c r="K10" i="10"/>
  <c r="P10" i="10"/>
  <c r="K18" i="10"/>
  <c r="P18" i="10"/>
  <c r="O9" i="10"/>
  <c r="K14" i="10"/>
  <c r="P14" i="10"/>
  <c r="K22" i="10"/>
  <c r="P22" i="10"/>
  <c r="K26" i="10"/>
  <c r="P26" i="10"/>
  <c r="K30" i="10"/>
  <c r="P30" i="10"/>
  <c r="K34" i="10"/>
  <c r="P34" i="10"/>
  <c r="K37" i="10"/>
  <c r="P37" i="10"/>
  <c r="O10" i="10"/>
  <c r="K11" i="10"/>
  <c r="P11" i="10"/>
  <c r="P12" i="10"/>
  <c r="O14" i="10"/>
  <c r="K15" i="10"/>
  <c r="P15" i="10"/>
  <c r="P16" i="10"/>
  <c r="O18" i="10"/>
  <c r="K19" i="10"/>
  <c r="P19" i="10"/>
  <c r="O22" i="10"/>
  <c r="K23" i="10"/>
  <c r="P23" i="10"/>
  <c r="P24" i="10"/>
  <c r="O26" i="10"/>
  <c r="K27" i="10"/>
  <c r="P27" i="10"/>
  <c r="O30" i="10"/>
  <c r="K31" i="10"/>
  <c r="P31" i="10"/>
  <c r="O34" i="10"/>
  <c r="P35" i="10"/>
  <c r="O37" i="10"/>
  <c r="K38" i="10"/>
  <c r="P38" i="10"/>
  <c r="K41" i="10"/>
  <c r="P41" i="10"/>
  <c r="K45" i="10"/>
  <c r="P45" i="10"/>
  <c r="K49" i="10"/>
  <c r="P49" i="10"/>
  <c r="K53" i="10"/>
  <c r="P53" i="10"/>
  <c r="K57" i="10"/>
  <c r="P57" i="10"/>
  <c r="K61" i="10"/>
  <c r="P61" i="10"/>
  <c r="P66" i="10"/>
  <c r="K68" i="10"/>
  <c r="P68" i="10"/>
  <c r="Q201" i="10"/>
  <c r="K46" i="10"/>
  <c r="P46" i="10"/>
  <c r="K50" i="10"/>
  <c r="P50" i="10"/>
  <c r="K54" i="10"/>
  <c r="P54" i="10"/>
  <c r="K58" i="10"/>
  <c r="P58" i="10"/>
  <c r="K62" i="10"/>
  <c r="P62" i="10"/>
  <c r="K65" i="10"/>
  <c r="P65" i="10"/>
  <c r="K69" i="10"/>
  <c r="P69" i="10"/>
  <c r="R201" i="10"/>
  <c r="K108" i="10"/>
  <c r="P108" i="10"/>
  <c r="K124" i="10"/>
  <c r="P124" i="10"/>
  <c r="K42" i="10"/>
  <c r="P42" i="10"/>
  <c r="K9" i="10"/>
  <c r="K40" i="10"/>
  <c r="P40" i="10"/>
  <c r="O40" i="10"/>
  <c r="K44" i="10"/>
  <c r="P44" i="10"/>
  <c r="O44" i="10"/>
  <c r="K48" i="10"/>
  <c r="P48" i="10"/>
  <c r="O48" i="10"/>
  <c r="K52" i="10"/>
  <c r="P52" i="10"/>
  <c r="O52" i="10"/>
  <c r="K56" i="10"/>
  <c r="P56" i="10"/>
  <c r="O56" i="10"/>
  <c r="K60" i="10"/>
  <c r="P60" i="10"/>
  <c r="O60" i="10"/>
  <c r="K64" i="10"/>
  <c r="P64" i="10"/>
  <c r="O64" i="10"/>
  <c r="K67" i="10"/>
  <c r="P67" i="10"/>
  <c r="O67" i="10"/>
  <c r="K71" i="10"/>
  <c r="P71" i="10"/>
  <c r="O71" i="10"/>
  <c r="K75" i="10"/>
  <c r="P75" i="10"/>
  <c r="O75" i="10"/>
  <c r="K79" i="10"/>
  <c r="P79" i="10"/>
  <c r="O79" i="10"/>
  <c r="K83" i="10"/>
  <c r="P83" i="10"/>
  <c r="K104" i="10"/>
  <c r="P104" i="10"/>
  <c r="K120" i="10"/>
  <c r="P120" i="10"/>
  <c r="K87" i="10"/>
  <c r="P87" i="10"/>
  <c r="K91" i="10"/>
  <c r="P91" i="10"/>
  <c r="K94" i="10"/>
  <c r="P94" i="10"/>
  <c r="O94" i="10"/>
  <c r="K98" i="10"/>
  <c r="P98" i="10"/>
  <c r="O98" i="10"/>
  <c r="K134" i="10"/>
  <c r="P134" i="10"/>
  <c r="K149" i="10"/>
  <c r="P149" i="10"/>
  <c r="K157" i="10"/>
  <c r="P157" i="10"/>
  <c r="K165" i="10"/>
  <c r="P165" i="10"/>
  <c r="O83" i="10"/>
  <c r="K84" i="10"/>
  <c r="P84" i="10"/>
  <c r="O84" i="10"/>
  <c r="O87" i="10"/>
  <c r="K88" i="10"/>
  <c r="P88" i="10"/>
  <c r="O88" i="10"/>
  <c r="O91" i="10"/>
  <c r="K92" i="10"/>
  <c r="P92" i="10"/>
  <c r="O92" i="10"/>
  <c r="K95" i="10"/>
  <c r="P95" i="10"/>
  <c r="O95" i="10"/>
  <c r="K99" i="10"/>
  <c r="P99" i="10"/>
  <c r="O99" i="10"/>
  <c r="O137" i="10"/>
  <c r="O144" i="10"/>
  <c r="K135" i="10"/>
  <c r="P135" i="10"/>
  <c r="O135" i="10"/>
  <c r="K139" i="10"/>
  <c r="P139" i="10"/>
  <c r="O139" i="10"/>
  <c r="K142" i="10"/>
  <c r="P142" i="10"/>
  <c r="O142" i="10"/>
  <c r="K146" i="10"/>
  <c r="P146" i="10"/>
  <c r="O146" i="10"/>
  <c r="K150" i="10"/>
  <c r="P150" i="10"/>
  <c r="O150" i="10"/>
  <c r="K154" i="10"/>
  <c r="P154" i="10"/>
  <c r="O154" i="10"/>
  <c r="K158" i="10"/>
  <c r="P158" i="10"/>
  <c r="O158" i="10"/>
  <c r="K162" i="10"/>
  <c r="P162" i="10"/>
  <c r="O162" i="10"/>
  <c r="K166" i="10"/>
  <c r="P166" i="10"/>
  <c r="O166" i="10"/>
  <c r="K170" i="10"/>
  <c r="P170" i="10"/>
  <c r="O170" i="10"/>
  <c r="K136" i="10"/>
  <c r="P136" i="10"/>
  <c r="O136" i="10"/>
  <c r="K140" i="10"/>
  <c r="P140" i="10"/>
  <c r="O140" i="10"/>
  <c r="K143" i="10"/>
  <c r="P143" i="10"/>
  <c r="O143" i="10"/>
  <c r="K147" i="10"/>
  <c r="P147" i="10"/>
  <c r="O147" i="10"/>
  <c r="O151" i="10"/>
  <c r="O155" i="10"/>
  <c r="O159" i="10"/>
  <c r="O163" i="10"/>
  <c r="P167" i="10"/>
  <c r="O167" i="10"/>
  <c r="P171" i="10"/>
  <c r="O171" i="10"/>
  <c r="P123" i="10"/>
  <c r="K185" i="10"/>
  <c r="R202" i="10"/>
  <c r="R204" i="10"/>
  <c r="P9" i="10"/>
  <c r="F180" i="8"/>
  <c r="G177" i="8"/>
  <c r="H177" i="8"/>
  <c r="I177" i="8"/>
  <c r="J177" i="8"/>
  <c r="L177" i="8"/>
  <c r="M177" i="8"/>
  <c r="N177" i="8"/>
  <c r="Q177" i="8"/>
  <c r="G176" i="8"/>
  <c r="H176" i="8"/>
  <c r="I176" i="8"/>
  <c r="J176" i="8"/>
  <c r="L176" i="8"/>
  <c r="M176" i="8"/>
  <c r="N176" i="8"/>
  <c r="Q176" i="8"/>
  <c r="Q175" i="8"/>
  <c r="N175" i="8"/>
  <c r="M175" i="8"/>
  <c r="L175" i="8"/>
  <c r="J175" i="8"/>
  <c r="I175" i="8"/>
  <c r="H175" i="8"/>
  <c r="G175" i="8"/>
  <c r="Q174" i="8"/>
  <c r="N174" i="8"/>
  <c r="M174" i="8"/>
  <c r="L174" i="8"/>
  <c r="J174" i="8"/>
  <c r="I174" i="8"/>
  <c r="H174" i="8"/>
  <c r="G174" i="8"/>
  <c r="Q173" i="8"/>
  <c r="N173" i="8"/>
  <c r="M173" i="8"/>
  <c r="L173" i="8"/>
  <c r="J173" i="8"/>
  <c r="I173" i="8"/>
  <c r="H173" i="8"/>
  <c r="G173" i="8"/>
  <c r="Q172" i="8"/>
  <c r="N172" i="8"/>
  <c r="M172" i="8"/>
  <c r="L172" i="8"/>
  <c r="J172" i="8"/>
  <c r="I172" i="8"/>
  <c r="H172" i="8"/>
  <c r="G172" i="8"/>
  <c r="Q171" i="8"/>
  <c r="N171" i="8"/>
  <c r="M171" i="8"/>
  <c r="L171" i="8"/>
  <c r="J171" i="8"/>
  <c r="I171" i="8"/>
  <c r="H171" i="8"/>
  <c r="G171" i="8"/>
  <c r="Q170" i="8"/>
  <c r="N170" i="8"/>
  <c r="M170" i="8"/>
  <c r="L170" i="8"/>
  <c r="J170" i="8"/>
  <c r="I170" i="8"/>
  <c r="H170" i="8"/>
  <c r="G170" i="8"/>
  <c r="Q169" i="8"/>
  <c r="N169" i="8"/>
  <c r="M169" i="8"/>
  <c r="L169" i="8"/>
  <c r="J169" i="8"/>
  <c r="I169" i="8"/>
  <c r="H169" i="8"/>
  <c r="G169" i="8"/>
  <c r="Q168" i="8"/>
  <c r="N168" i="8"/>
  <c r="M168" i="8"/>
  <c r="L168" i="8"/>
  <c r="J168" i="8"/>
  <c r="I168" i="8"/>
  <c r="H168" i="8"/>
  <c r="G168" i="8"/>
  <c r="Q167" i="8"/>
  <c r="N167" i="8"/>
  <c r="M167" i="8"/>
  <c r="L167" i="8"/>
  <c r="J167" i="8"/>
  <c r="I167" i="8"/>
  <c r="H167" i="8"/>
  <c r="G167" i="8"/>
  <c r="Q166" i="8"/>
  <c r="N166" i="8"/>
  <c r="M166" i="8"/>
  <c r="L166" i="8"/>
  <c r="J166" i="8"/>
  <c r="I166" i="8"/>
  <c r="H166" i="8"/>
  <c r="G166" i="8"/>
  <c r="Q165" i="8"/>
  <c r="N165" i="8"/>
  <c r="M165" i="8"/>
  <c r="L165" i="8"/>
  <c r="J165" i="8"/>
  <c r="I165" i="8"/>
  <c r="H165" i="8"/>
  <c r="G165" i="8"/>
  <c r="Q164" i="8"/>
  <c r="N164" i="8"/>
  <c r="M164" i="8"/>
  <c r="L164" i="8"/>
  <c r="J164" i="8"/>
  <c r="I164" i="8"/>
  <c r="H164" i="8"/>
  <c r="G164" i="8"/>
  <c r="Q163" i="8"/>
  <c r="N163" i="8"/>
  <c r="M163" i="8"/>
  <c r="L163" i="8"/>
  <c r="J163" i="8"/>
  <c r="I163" i="8"/>
  <c r="H163" i="8"/>
  <c r="G163" i="8"/>
  <c r="Q162" i="8"/>
  <c r="N162" i="8"/>
  <c r="M162" i="8"/>
  <c r="L162" i="8"/>
  <c r="J162" i="8"/>
  <c r="I162" i="8"/>
  <c r="H162" i="8"/>
  <c r="G162" i="8"/>
  <c r="Q161" i="8"/>
  <c r="N161" i="8"/>
  <c r="M161" i="8"/>
  <c r="L161" i="8"/>
  <c r="J161" i="8"/>
  <c r="I161" i="8"/>
  <c r="H161" i="8"/>
  <c r="G161" i="8"/>
  <c r="Q160" i="8"/>
  <c r="N160" i="8"/>
  <c r="M160" i="8"/>
  <c r="L160" i="8"/>
  <c r="J160" i="8"/>
  <c r="I160" i="8"/>
  <c r="H160" i="8"/>
  <c r="G160" i="8"/>
  <c r="Q159" i="8"/>
  <c r="N159" i="8"/>
  <c r="M159" i="8"/>
  <c r="L159" i="8"/>
  <c r="J159" i="8"/>
  <c r="I159" i="8"/>
  <c r="H159" i="8"/>
  <c r="G159" i="8"/>
  <c r="Q158" i="8"/>
  <c r="N158" i="8"/>
  <c r="M158" i="8"/>
  <c r="L158" i="8"/>
  <c r="J158" i="8"/>
  <c r="I158" i="8"/>
  <c r="H158" i="8"/>
  <c r="G158" i="8"/>
  <c r="Q157" i="8"/>
  <c r="N157" i="8"/>
  <c r="M157" i="8"/>
  <c r="L157" i="8"/>
  <c r="J157" i="8"/>
  <c r="I157" i="8"/>
  <c r="H157" i="8"/>
  <c r="G157" i="8"/>
  <c r="Q156" i="8"/>
  <c r="N156" i="8"/>
  <c r="M156" i="8"/>
  <c r="L156" i="8"/>
  <c r="J156" i="8"/>
  <c r="I156" i="8"/>
  <c r="H156" i="8"/>
  <c r="G156" i="8"/>
  <c r="Q155" i="8"/>
  <c r="N155" i="8"/>
  <c r="M155" i="8"/>
  <c r="L155" i="8"/>
  <c r="J155" i="8"/>
  <c r="I155" i="8"/>
  <c r="H155" i="8"/>
  <c r="G155" i="8"/>
  <c r="Q154" i="8"/>
  <c r="N154" i="8"/>
  <c r="M154" i="8"/>
  <c r="L154" i="8"/>
  <c r="J154" i="8"/>
  <c r="I154" i="8"/>
  <c r="H154" i="8"/>
  <c r="G154" i="8"/>
  <c r="Q153" i="8"/>
  <c r="N153" i="8"/>
  <c r="M153" i="8"/>
  <c r="L153" i="8"/>
  <c r="J153" i="8"/>
  <c r="I153" i="8"/>
  <c r="H153" i="8"/>
  <c r="G153" i="8"/>
  <c r="Q152" i="8"/>
  <c r="N152" i="8"/>
  <c r="M152" i="8"/>
  <c r="L152" i="8"/>
  <c r="J152" i="8"/>
  <c r="I152" i="8"/>
  <c r="H152" i="8"/>
  <c r="G152" i="8"/>
  <c r="Q151" i="8"/>
  <c r="N151" i="8"/>
  <c r="M151" i="8"/>
  <c r="L151" i="8"/>
  <c r="J151" i="8"/>
  <c r="I151" i="8"/>
  <c r="H151" i="8"/>
  <c r="G151" i="8"/>
  <c r="Q150" i="8"/>
  <c r="N150" i="8"/>
  <c r="M150" i="8"/>
  <c r="L150" i="8"/>
  <c r="J150" i="8"/>
  <c r="I150" i="8"/>
  <c r="H150" i="8"/>
  <c r="G150" i="8"/>
  <c r="Q149" i="8"/>
  <c r="N149" i="8"/>
  <c r="M149" i="8"/>
  <c r="L149" i="8"/>
  <c r="J149" i="8"/>
  <c r="I149" i="8"/>
  <c r="H149" i="8"/>
  <c r="G149" i="8"/>
  <c r="Q148" i="8"/>
  <c r="N148" i="8"/>
  <c r="M148" i="8"/>
  <c r="L148" i="8"/>
  <c r="J148" i="8"/>
  <c r="I148" i="8"/>
  <c r="H148" i="8"/>
  <c r="G148" i="8"/>
  <c r="Q147" i="8"/>
  <c r="N147" i="8"/>
  <c r="M147" i="8"/>
  <c r="L147" i="8"/>
  <c r="J147" i="8"/>
  <c r="I147" i="8"/>
  <c r="H147" i="8"/>
  <c r="G147" i="8"/>
  <c r="Q146" i="8"/>
  <c r="N146" i="8"/>
  <c r="M146" i="8"/>
  <c r="L146" i="8"/>
  <c r="J146" i="8"/>
  <c r="I146" i="8"/>
  <c r="H146" i="8"/>
  <c r="G146" i="8"/>
  <c r="Q145" i="8"/>
  <c r="N145" i="8"/>
  <c r="M145" i="8"/>
  <c r="L145" i="8"/>
  <c r="J145" i="8"/>
  <c r="I145" i="8"/>
  <c r="H145" i="8"/>
  <c r="G145" i="8"/>
  <c r="Q144" i="8"/>
  <c r="N144" i="8"/>
  <c r="M144" i="8"/>
  <c r="L144" i="8"/>
  <c r="J144" i="8"/>
  <c r="I144" i="8"/>
  <c r="H144" i="8"/>
  <c r="G144" i="8"/>
  <c r="Q143" i="8"/>
  <c r="N143" i="8"/>
  <c r="M143" i="8"/>
  <c r="L143" i="8"/>
  <c r="J143" i="8"/>
  <c r="I143" i="8"/>
  <c r="H143" i="8"/>
  <c r="G143" i="8"/>
  <c r="Q142" i="8"/>
  <c r="N142" i="8"/>
  <c r="M142" i="8"/>
  <c r="L142" i="8"/>
  <c r="J142" i="8"/>
  <c r="I142" i="8"/>
  <c r="H142" i="8"/>
  <c r="G142" i="8"/>
  <c r="Q141" i="8"/>
  <c r="N141" i="8"/>
  <c r="M141" i="8"/>
  <c r="L141" i="8"/>
  <c r="J141" i="8"/>
  <c r="I141" i="8"/>
  <c r="H141" i="8"/>
  <c r="G141" i="8"/>
  <c r="Q140" i="8"/>
  <c r="N140" i="8"/>
  <c r="M140" i="8"/>
  <c r="L140" i="8"/>
  <c r="J140" i="8"/>
  <c r="I140" i="8"/>
  <c r="H140" i="8"/>
  <c r="G140" i="8"/>
  <c r="Q139" i="8"/>
  <c r="N139" i="8"/>
  <c r="M139" i="8"/>
  <c r="L139" i="8"/>
  <c r="J139" i="8"/>
  <c r="I139" i="8"/>
  <c r="H139" i="8"/>
  <c r="G139" i="8"/>
  <c r="Q138" i="8"/>
  <c r="N138" i="8"/>
  <c r="M138" i="8"/>
  <c r="L138" i="8"/>
  <c r="J138" i="8"/>
  <c r="I138" i="8"/>
  <c r="H138" i="8"/>
  <c r="G138" i="8"/>
  <c r="Q137" i="8"/>
  <c r="N137" i="8"/>
  <c r="M137" i="8"/>
  <c r="L137" i="8"/>
  <c r="J137" i="8"/>
  <c r="I137" i="8"/>
  <c r="H137" i="8"/>
  <c r="G137" i="8"/>
  <c r="Q136" i="8"/>
  <c r="N136" i="8"/>
  <c r="M136" i="8"/>
  <c r="L136" i="8"/>
  <c r="O136" i="8"/>
  <c r="J136" i="8"/>
  <c r="I136" i="8"/>
  <c r="H136" i="8"/>
  <c r="G136" i="8"/>
  <c r="Q135" i="8"/>
  <c r="M135" i="8"/>
  <c r="I135" i="8"/>
  <c r="Q134" i="8"/>
  <c r="N134" i="8"/>
  <c r="M134" i="8"/>
  <c r="L134" i="8"/>
  <c r="J134" i="8"/>
  <c r="I134" i="8"/>
  <c r="H134" i="8"/>
  <c r="G134" i="8"/>
  <c r="Q133" i="8"/>
  <c r="N133" i="8"/>
  <c r="M133" i="8"/>
  <c r="L133" i="8"/>
  <c r="J133" i="8"/>
  <c r="I133" i="8"/>
  <c r="H133" i="8"/>
  <c r="G133" i="8"/>
  <c r="Q132" i="8"/>
  <c r="N132" i="8"/>
  <c r="M132" i="8"/>
  <c r="L132" i="8"/>
  <c r="J132" i="8"/>
  <c r="I132" i="8"/>
  <c r="H132" i="8"/>
  <c r="G132" i="8"/>
  <c r="Q131" i="8"/>
  <c r="N131" i="8"/>
  <c r="M131" i="8"/>
  <c r="L131" i="8"/>
  <c r="J131" i="8"/>
  <c r="I131" i="8"/>
  <c r="H131" i="8"/>
  <c r="G131" i="8"/>
  <c r="Q130" i="8"/>
  <c r="N130" i="8"/>
  <c r="M130" i="8"/>
  <c r="L130" i="8"/>
  <c r="J130" i="8"/>
  <c r="I130" i="8"/>
  <c r="H130" i="8"/>
  <c r="G130" i="8"/>
  <c r="Q129" i="8"/>
  <c r="N129" i="8"/>
  <c r="M129" i="8"/>
  <c r="L129" i="8"/>
  <c r="J129" i="8"/>
  <c r="I129" i="8"/>
  <c r="H129" i="8"/>
  <c r="G129" i="8"/>
  <c r="Q128" i="8"/>
  <c r="N128" i="8"/>
  <c r="M128" i="8"/>
  <c r="L128" i="8"/>
  <c r="J128" i="8"/>
  <c r="I128" i="8"/>
  <c r="H128" i="8"/>
  <c r="G128" i="8"/>
  <c r="Q127" i="8"/>
  <c r="N127" i="8"/>
  <c r="M127" i="8"/>
  <c r="L127" i="8"/>
  <c r="J127" i="8"/>
  <c r="I127" i="8"/>
  <c r="H127" i="8"/>
  <c r="G127" i="8"/>
  <c r="Q126" i="8"/>
  <c r="N126" i="8"/>
  <c r="M126" i="8"/>
  <c r="L126" i="8"/>
  <c r="J126" i="8"/>
  <c r="I126" i="8"/>
  <c r="H126" i="8"/>
  <c r="G126" i="8"/>
  <c r="Q125" i="8"/>
  <c r="N125" i="8"/>
  <c r="M125" i="8"/>
  <c r="L125" i="8"/>
  <c r="J125" i="8"/>
  <c r="I125" i="8"/>
  <c r="H125" i="8"/>
  <c r="G125" i="8"/>
  <c r="Q124" i="8"/>
  <c r="N124" i="8"/>
  <c r="M124" i="8"/>
  <c r="L124" i="8"/>
  <c r="J124" i="8"/>
  <c r="I124" i="8"/>
  <c r="H124" i="8"/>
  <c r="G124" i="8"/>
  <c r="Q123" i="8"/>
  <c r="N123" i="8"/>
  <c r="M123" i="8"/>
  <c r="L123" i="8"/>
  <c r="J123" i="8"/>
  <c r="I123" i="8"/>
  <c r="H123" i="8"/>
  <c r="G123" i="8"/>
  <c r="Q122" i="8"/>
  <c r="N122" i="8"/>
  <c r="M122" i="8"/>
  <c r="L122" i="8"/>
  <c r="J122" i="8"/>
  <c r="I122" i="8"/>
  <c r="H122" i="8"/>
  <c r="G122" i="8"/>
  <c r="Q121" i="8"/>
  <c r="N121" i="8"/>
  <c r="M121" i="8"/>
  <c r="L121" i="8"/>
  <c r="J121" i="8"/>
  <c r="I121" i="8"/>
  <c r="H121" i="8"/>
  <c r="G121" i="8"/>
  <c r="Q120" i="8"/>
  <c r="N120" i="8"/>
  <c r="M120" i="8"/>
  <c r="L120" i="8"/>
  <c r="J120" i="8"/>
  <c r="I120" i="8"/>
  <c r="H120" i="8"/>
  <c r="G120" i="8"/>
  <c r="Q119" i="8"/>
  <c r="N119" i="8"/>
  <c r="M119" i="8"/>
  <c r="L119" i="8"/>
  <c r="J119" i="8"/>
  <c r="I119" i="8"/>
  <c r="H119" i="8"/>
  <c r="G119" i="8"/>
  <c r="Q118" i="8"/>
  <c r="N118" i="8"/>
  <c r="M118" i="8"/>
  <c r="L118" i="8"/>
  <c r="J118" i="8"/>
  <c r="I118" i="8"/>
  <c r="H118" i="8"/>
  <c r="G118" i="8"/>
  <c r="Q117" i="8"/>
  <c r="N117" i="8"/>
  <c r="M117" i="8"/>
  <c r="L117" i="8"/>
  <c r="J117" i="8"/>
  <c r="I117" i="8"/>
  <c r="H117" i="8"/>
  <c r="G117" i="8"/>
  <c r="Q116" i="8"/>
  <c r="N116" i="8"/>
  <c r="M116" i="8"/>
  <c r="L116" i="8"/>
  <c r="J116" i="8"/>
  <c r="I116" i="8"/>
  <c r="H116" i="8"/>
  <c r="G116" i="8"/>
  <c r="Q115" i="8"/>
  <c r="N115" i="8"/>
  <c r="M115" i="8"/>
  <c r="L115" i="8"/>
  <c r="J115" i="8"/>
  <c r="I115" i="8"/>
  <c r="H115" i="8"/>
  <c r="G115" i="8"/>
  <c r="Q114" i="8"/>
  <c r="N114" i="8"/>
  <c r="M114" i="8"/>
  <c r="L114" i="8"/>
  <c r="J114" i="8"/>
  <c r="I114" i="8"/>
  <c r="H114" i="8"/>
  <c r="G114" i="8"/>
  <c r="Q113" i="8"/>
  <c r="N113" i="8"/>
  <c r="M113" i="8"/>
  <c r="L113" i="8"/>
  <c r="J113" i="8"/>
  <c r="I113" i="8"/>
  <c r="H113" i="8"/>
  <c r="G113" i="8"/>
  <c r="Q112" i="8"/>
  <c r="N112" i="8"/>
  <c r="M112" i="8"/>
  <c r="L112" i="8"/>
  <c r="J112" i="8"/>
  <c r="I112" i="8"/>
  <c r="H112" i="8"/>
  <c r="G112" i="8"/>
  <c r="Q111" i="8"/>
  <c r="N111" i="8"/>
  <c r="M111" i="8"/>
  <c r="L111" i="8"/>
  <c r="J111" i="8"/>
  <c r="I111" i="8"/>
  <c r="H111" i="8"/>
  <c r="G111" i="8"/>
  <c r="Q110" i="8"/>
  <c r="N110" i="8"/>
  <c r="M110" i="8"/>
  <c r="L110" i="8"/>
  <c r="J110" i="8"/>
  <c r="I110" i="8"/>
  <c r="H110" i="8"/>
  <c r="G110" i="8"/>
  <c r="Q109" i="8"/>
  <c r="N109" i="8"/>
  <c r="M109" i="8"/>
  <c r="L109" i="8"/>
  <c r="J109" i="8"/>
  <c r="I109" i="8"/>
  <c r="H109" i="8"/>
  <c r="G109" i="8"/>
  <c r="Q108" i="8"/>
  <c r="N108" i="8"/>
  <c r="M108" i="8"/>
  <c r="L108" i="8"/>
  <c r="J108" i="8"/>
  <c r="I108" i="8"/>
  <c r="H108" i="8"/>
  <c r="G108" i="8"/>
  <c r="Q107" i="8"/>
  <c r="N107" i="8"/>
  <c r="M107" i="8"/>
  <c r="L107" i="8"/>
  <c r="J107" i="8"/>
  <c r="I107" i="8"/>
  <c r="H107" i="8"/>
  <c r="G107" i="8"/>
  <c r="Q106" i="8"/>
  <c r="N106" i="8"/>
  <c r="M106" i="8"/>
  <c r="L106" i="8"/>
  <c r="J106" i="8"/>
  <c r="I106" i="8"/>
  <c r="H106" i="8"/>
  <c r="G106" i="8"/>
  <c r="Q105" i="8"/>
  <c r="N105" i="8"/>
  <c r="M105" i="8"/>
  <c r="L105" i="8"/>
  <c r="J105" i="8"/>
  <c r="I105" i="8"/>
  <c r="H105" i="8"/>
  <c r="G105" i="8"/>
  <c r="Q104" i="8"/>
  <c r="N104" i="8"/>
  <c r="M104" i="8"/>
  <c r="L104" i="8"/>
  <c r="J104" i="8"/>
  <c r="I104" i="8"/>
  <c r="H104" i="8"/>
  <c r="G104" i="8"/>
  <c r="Q103" i="8"/>
  <c r="O103" i="8"/>
  <c r="H103" i="8"/>
  <c r="K103" i="8"/>
  <c r="P103" i="8"/>
  <c r="Q102" i="8"/>
  <c r="N102" i="8"/>
  <c r="M102" i="8"/>
  <c r="L102" i="8"/>
  <c r="J102" i="8"/>
  <c r="I102" i="8"/>
  <c r="H102" i="8"/>
  <c r="G102" i="8"/>
  <c r="S101" i="8"/>
  <c r="Q101" i="8"/>
  <c r="N101" i="8"/>
  <c r="M101" i="8"/>
  <c r="L101" i="8"/>
  <c r="J101" i="8"/>
  <c r="I101" i="8"/>
  <c r="H101" i="8"/>
  <c r="G101" i="8"/>
  <c r="S100" i="8"/>
  <c r="Q100" i="8"/>
  <c r="N100" i="8"/>
  <c r="M100" i="8"/>
  <c r="L100" i="8"/>
  <c r="J100" i="8"/>
  <c r="I100" i="8"/>
  <c r="H100" i="8"/>
  <c r="G100" i="8"/>
  <c r="S99" i="8"/>
  <c r="Q99" i="8"/>
  <c r="N99" i="8"/>
  <c r="M99" i="8"/>
  <c r="L99" i="8"/>
  <c r="J99" i="8"/>
  <c r="I99" i="8"/>
  <c r="H99" i="8"/>
  <c r="G99" i="8"/>
  <c r="S98" i="8"/>
  <c r="Q98" i="8"/>
  <c r="N98" i="8"/>
  <c r="M98" i="8"/>
  <c r="L98" i="8"/>
  <c r="J98" i="8"/>
  <c r="I98" i="8"/>
  <c r="H98" i="8"/>
  <c r="G98" i="8"/>
  <c r="S97" i="8"/>
  <c r="Q97" i="8"/>
  <c r="N97" i="8"/>
  <c r="M97" i="8"/>
  <c r="L97" i="8"/>
  <c r="J97" i="8"/>
  <c r="I97" i="8"/>
  <c r="H97" i="8"/>
  <c r="G97" i="8"/>
  <c r="S96" i="8"/>
  <c r="Q96" i="8"/>
  <c r="N96" i="8"/>
  <c r="M96" i="8"/>
  <c r="L96" i="8"/>
  <c r="J96" i="8"/>
  <c r="I96" i="8"/>
  <c r="H96" i="8"/>
  <c r="G96" i="8"/>
  <c r="S95" i="8"/>
  <c r="Q95" i="8"/>
  <c r="N95" i="8"/>
  <c r="M95" i="8"/>
  <c r="L95" i="8"/>
  <c r="J95" i="8"/>
  <c r="I95" i="8"/>
  <c r="H95" i="8"/>
  <c r="G95" i="8"/>
  <c r="S94" i="8"/>
  <c r="Q94" i="8"/>
  <c r="N94" i="8"/>
  <c r="M94" i="8"/>
  <c r="L94" i="8"/>
  <c r="J94" i="8"/>
  <c r="I94" i="8"/>
  <c r="H94" i="8"/>
  <c r="G94" i="8"/>
  <c r="S93" i="8"/>
  <c r="Q93" i="8"/>
  <c r="N93" i="8"/>
  <c r="M93" i="8"/>
  <c r="L93" i="8"/>
  <c r="J93" i="8"/>
  <c r="I93" i="8"/>
  <c r="H93" i="8"/>
  <c r="G93" i="8"/>
  <c r="S92" i="8"/>
  <c r="Q92" i="8"/>
  <c r="N92" i="8"/>
  <c r="M92" i="8"/>
  <c r="L92" i="8"/>
  <c r="J92" i="8"/>
  <c r="I92" i="8"/>
  <c r="H92" i="8"/>
  <c r="G92" i="8"/>
  <c r="S91" i="8"/>
  <c r="Q91" i="8"/>
  <c r="N91" i="8"/>
  <c r="M91" i="8"/>
  <c r="L91" i="8"/>
  <c r="J91" i="8"/>
  <c r="I91" i="8"/>
  <c r="H91" i="8"/>
  <c r="G91" i="8"/>
  <c r="S90" i="8"/>
  <c r="Q90" i="8"/>
  <c r="N90" i="8"/>
  <c r="M90" i="8"/>
  <c r="L90" i="8"/>
  <c r="J90" i="8"/>
  <c r="I90" i="8"/>
  <c r="H90" i="8"/>
  <c r="G90" i="8"/>
  <c r="S89" i="8"/>
  <c r="Q89" i="8"/>
  <c r="N89" i="8"/>
  <c r="M89" i="8"/>
  <c r="L89" i="8"/>
  <c r="J89" i="8"/>
  <c r="I89" i="8"/>
  <c r="H89" i="8"/>
  <c r="G89" i="8"/>
  <c r="S88" i="8"/>
  <c r="Q88" i="8"/>
  <c r="N88" i="8"/>
  <c r="M88" i="8"/>
  <c r="L88" i="8"/>
  <c r="J88" i="8"/>
  <c r="I88" i="8"/>
  <c r="H88" i="8"/>
  <c r="G88" i="8"/>
  <c r="S87" i="8"/>
  <c r="Q87" i="8"/>
  <c r="N87" i="8"/>
  <c r="M87" i="8"/>
  <c r="L87" i="8"/>
  <c r="J87" i="8"/>
  <c r="I87" i="8"/>
  <c r="H87" i="8"/>
  <c r="G87" i="8"/>
  <c r="S86" i="8"/>
  <c r="Q86" i="8"/>
  <c r="N86" i="8"/>
  <c r="M86" i="8"/>
  <c r="L86" i="8"/>
  <c r="J86" i="8"/>
  <c r="I86" i="8"/>
  <c r="H86" i="8"/>
  <c r="G86" i="8"/>
  <c r="S85" i="8"/>
  <c r="Q85" i="8"/>
  <c r="N85" i="8"/>
  <c r="M85" i="8"/>
  <c r="L85" i="8"/>
  <c r="J85" i="8"/>
  <c r="I85" i="8"/>
  <c r="H85" i="8"/>
  <c r="G85" i="8"/>
  <c r="S84" i="8"/>
  <c r="Q84" i="8"/>
  <c r="N84" i="8"/>
  <c r="M84" i="8"/>
  <c r="L84" i="8"/>
  <c r="J84" i="8"/>
  <c r="I84" i="8"/>
  <c r="H84" i="8"/>
  <c r="G84" i="8"/>
  <c r="S83" i="8"/>
  <c r="Q83" i="8"/>
  <c r="N83" i="8"/>
  <c r="M83" i="8"/>
  <c r="L83" i="8"/>
  <c r="J83" i="8"/>
  <c r="I83" i="8"/>
  <c r="H83" i="8"/>
  <c r="G83" i="8"/>
  <c r="S82" i="8"/>
  <c r="Q82" i="8"/>
  <c r="N82" i="8"/>
  <c r="M82" i="8"/>
  <c r="L82" i="8"/>
  <c r="J82" i="8"/>
  <c r="I82" i="8"/>
  <c r="H82" i="8"/>
  <c r="G82" i="8"/>
  <c r="S81" i="8"/>
  <c r="Q81" i="8"/>
  <c r="N81" i="8"/>
  <c r="M81" i="8"/>
  <c r="L81" i="8"/>
  <c r="J81" i="8"/>
  <c r="I81" i="8"/>
  <c r="H81" i="8"/>
  <c r="G81" i="8"/>
  <c r="S80" i="8"/>
  <c r="Q80" i="8"/>
  <c r="N80" i="8"/>
  <c r="M80" i="8"/>
  <c r="L80" i="8"/>
  <c r="J80" i="8"/>
  <c r="I80" i="8"/>
  <c r="H80" i="8"/>
  <c r="G80" i="8"/>
  <c r="S79" i="8"/>
  <c r="Q79" i="8"/>
  <c r="N79" i="8"/>
  <c r="M79" i="8"/>
  <c r="L79" i="8"/>
  <c r="J79" i="8"/>
  <c r="I79" i="8"/>
  <c r="H79" i="8"/>
  <c r="G79" i="8"/>
  <c r="S78" i="8"/>
  <c r="Q78" i="8"/>
  <c r="N78" i="8"/>
  <c r="M78" i="8"/>
  <c r="L78" i="8"/>
  <c r="J78" i="8"/>
  <c r="I78" i="8"/>
  <c r="H78" i="8"/>
  <c r="G78" i="8"/>
  <c r="S77" i="8"/>
  <c r="Q77" i="8"/>
  <c r="N77" i="8"/>
  <c r="M77" i="8"/>
  <c r="L77" i="8"/>
  <c r="J77" i="8"/>
  <c r="I77" i="8"/>
  <c r="H77" i="8"/>
  <c r="G77" i="8"/>
  <c r="S76" i="8"/>
  <c r="Q76" i="8"/>
  <c r="N76" i="8"/>
  <c r="M76" i="8"/>
  <c r="L76" i="8"/>
  <c r="J76" i="8"/>
  <c r="I76" i="8"/>
  <c r="H76" i="8"/>
  <c r="G76" i="8"/>
  <c r="S75" i="8"/>
  <c r="Q75" i="8"/>
  <c r="N75" i="8"/>
  <c r="M75" i="8"/>
  <c r="L75" i="8"/>
  <c r="J75" i="8"/>
  <c r="I75" i="8"/>
  <c r="H75" i="8"/>
  <c r="G75" i="8"/>
  <c r="S74" i="8"/>
  <c r="Q74" i="8"/>
  <c r="N74" i="8"/>
  <c r="M74" i="8"/>
  <c r="L74" i="8"/>
  <c r="J74" i="8"/>
  <c r="I74" i="8"/>
  <c r="H74" i="8"/>
  <c r="G74" i="8"/>
  <c r="S73" i="8"/>
  <c r="Q73" i="8"/>
  <c r="N73" i="8"/>
  <c r="M73" i="8"/>
  <c r="L73" i="8"/>
  <c r="J73" i="8"/>
  <c r="I73" i="8"/>
  <c r="H73" i="8"/>
  <c r="G73" i="8"/>
  <c r="S72" i="8"/>
  <c r="R72" i="8"/>
  <c r="Q72" i="8"/>
  <c r="N72" i="8"/>
  <c r="M72" i="8"/>
  <c r="L72" i="8"/>
  <c r="J72" i="8"/>
  <c r="I72" i="8"/>
  <c r="H72" i="8"/>
  <c r="G72" i="8"/>
  <c r="S71" i="8"/>
  <c r="R71" i="8"/>
  <c r="Q71" i="8"/>
  <c r="N71" i="8"/>
  <c r="M71" i="8"/>
  <c r="L71" i="8"/>
  <c r="J71" i="8"/>
  <c r="I71" i="8"/>
  <c r="H71" i="8"/>
  <c r="G71" i="8"/>
  <c r="S70" i="8"/>
  <c r="R70" i="8"/>
  <c r="Q70" i="8"/>
  <c r="N70" i="8"/>
  <c r="M70" i="8"/>
  <c r="L70" i="8"/>
  <c r="J70" i="8"/>
  <c r="I70" i="8"/>
  <c r="H70" i="8"/>
  <c r="G70" i="8"/>
  <c r="S69" i="8"/>
  <c r="R69" i="8"/>
  <c r="Q69" i="8"/>
  <c r="N69" i="8"/>
  <c r="M69" i="8"/>
  <c r="L69" i="8"/>
  <c r="J69" i="8"/>
  <c r="I69" i="8"/>
  <c r="H69" i="8"/>
  <c r="G69" i="8"/>
  <c r="S68" i="8"/>
  <c r="R68" i="8"/>
  <c r="Q68" i="8"/>
  <c r="N68" i="8"/>
  <c r="M68" i="8"/>
  <c r="L68" i="8"/>
  <c r="J68" i="8"/>
  <c r="I68" i="8"/>
  <c r="H68" i="8"/>
  <c r="G68" i="8"/>
  <c r="S67" i="8"/>
  <c r="R67" i="8"/>
  <c r="Q67" i="8"/>
  <c r="N67" i="8"/>
  <c r="M67" i="8"/>
  <c r="L67" i="8"/>
  <c r="J67" i="8"/>
  <c r="I67" i="8"/>
  <c r="H67" i="8"/>
  <c r="G67" i="8"/>
  <c r="S66" i="8"/>
  <c r="R66" i="8"/>
  <c r="Q66" i="8"/>
  <c r="N66" i="8"/>
  <c r="M66" i="8"/>
  <c r="L66" i="8"/>
  <c r="J66" i="8"/>
  <c r="I66" i="8"/>
  <c r="H66" i="8"/>
  <c r="G66" i="8"/>
  <c r="S65" i="8"/>
  <c r="R65" i="8"/>
  <c r="Q65" i="8"/>
  <c r="N65" i="8"/>
  <c r="M65" i="8"/>
  <c r="L65" i="8"/>
  <c r="J65" i="8"/>
  <c r="I65" i="8"/>
  <c r="H65" i="8"/>
  <c r="G65" i="8"/>
  <c r="S64" i="8"/>
  <c r="R64" i="8"/>
  <c r="Q64" i="8"/>
  <c r="N64" i="8"/>
  <c r="M64" i="8"/>
  <c r="L64" i="8"/>
  <c r="J64" i="8"/>
  <c r="I64" i="8"/>
  <c r="H64" i="8"/>
  <c r="G64" i="8"/>
  <c r="S63" i="8"/>
  <c r="R63" i="8"/>
  <c r="Q63" i="8"/>
  <c r="N63" i="8"/>
  <c r="M63" i="8"/>
  <c r="L63" i="8"/>
  <c r="J63" i="8"/>
  <c r="I63" i="8"/>
  <c r="H63" i="8"/>
  <c r="G63" i="8"/>
  <c r="S62" i="8"/>
  <c r="R62" i="8"/>
  <c r="Q62" i="8"/>
  <c r="N62" i="8"/>
  <c r="M62" i="8"/>
  <c r="L62" i="8"/>
  <c r="J62" i="8"/>
  <c r="I62" i="8"/>
  <c r="H62" i="8"/>
  <c r="G62" i="8"/>
  <c r="S61" i="8"/>
  <c r="R61" i="8"/>
  <c r="Q61" i="8"/>
  <c r="N61" i="8"/>
  <c r="M61" i="8"/>
  <c r="L61" i="8"/>
  <c r="J61" i="8"/>
  <c r="I61" i="8"/>
  <c r="H61" i="8"/>
  <c r="G61" i="8"/>
  <c r="S60" i="8"/>
  <c r="R60" i="8"/>
  <c r="Q60" i="8"/>
  <c r="N60" i="8"/>
  <c r="M60" i="8"/>
  <c r="L60" i="8"/>
  <c r="J60" i="8"/>
  <c r="I60" i="8"/>
  <c r="H60" i="8"/>
  <c r="G60" i="8"/>
  <c r="S59" i="8"/>
  <c r="R59" i="8"/>
  <c r="Q59" i="8"/>
  <c r="N59" i="8"/>
  <c r="M59" i="8"/>
  <c r="L59" i="8"/>
  <c r="J59" i="8"/>
  <c r="I59" i="8"/>
  <c r="H59" i="8"/>
  <c r="G59" i="8"/>
  <c r="S58" i="8"/>
  <c r="R58" i="8"/>
  <c r="Q58" i="8"/>
  <c r="N58" i="8"/>
  <c r="M58" i="8"/>
  <c r="L58" i="8"/>
  <c r="J58" i="8"/>
  <c r="I58" i="8"/>
  <c r="H58" i="8"/>
  <c r="G58" i="8"/>
  <c r="S57" i="8"/>
  <c r="R57" i="8"/>
  <c r="Q57" i="8"/>
  <c r="N57" i="8"/>
  <c r="M57" i="8"/>
  <c r="L57" i="8"/>
  <c r="J57" i="8"/>
  <c r="I57" i="8"/>
  <c r="H57" i="8"/>
  <c r="G57" i="8"/>
  <c r="S56" i="8"/>
  <c r="R56" i="8"/>
  <c r="Q56" i="8"/>
  <c r="N56" i="8"/>
  <c r="M56" i="8"/>
  <c r="L56" i="8"/>
  <c r="J56" i="8"/>
  <c r="I56" i="8"/>
  <c r="H56" i="8"/>
  <c r="G56" i="8"/>
  <c r="S55" i="8"/>
  <c r="R55" i="8"/>
  <c r="Q55" i="8"/>
  <c r="N55" i="8"/>
  <c r="M55" i="8"/>
  <c r="L55" i="8"/>
  <c r="J55" i="8"/>
  <c r="I55" i="8"/>
  <c r="H55" i="8"/>
  <c r="G55" i="8"/>
  <c r="S54" i="8"/>
  <c r="R54" i="8"/>
  <c r="Q54" i="8"/>
  <c r="N54" i="8"/>
  <c r="M54" i="8"/>
  <c r="L54" i="8"/>
  <c r="J54" i="8"/>
  <c r="I54" i="8"/>
  <c r="H54" i="8"/>
  <c r="G54" i="8"/>
  <c r="S53" i="8"/>
  <c r="R53" i="8"/>
  <c r="Q53" i="8"/>
  <c r="N53" i="8"/>
  <c r="M53" i="8"/>
  <c r="L53" i="8"/>
  <c r="J53" i="8"/>
  <c r="I53" i="8"/>
  <c r="H53" i="8"/>
  <c r="G53" i="8"/>
  <c r="S52" i="8"/>
  <c r="R52" i="8"/>
  <c r="Q52" i="8"/>
  <c r="N52" i="8"/>
  <c r="M52" i="8"/>
  <c r="L52" i="8"/>
  <c r="J52" i="8"/>
  <c r="I52" i="8"/>
  <c r="H52" i="8"/>
  <c r="G52" i="8"/>
  <c r="S51" i="8"/>
  <c r="R51" i="8"/>
  <c r="Q51" i="8"/>
  <c r="N51" i="8"/>
  <c r="M51" i="8"/>
  <c r="L51" i="8"/>
  <c r="J51" i="8"/>
  <c r="I51" i="8"/>
  <c r="H51" i="8"/>
  <c r="G51" i="8"/>
  <c r="S50" i="8"/>
  <c r="R50" i="8"/>
  <c r="Q50" i="8"/>
  <c r="N50" i="8"/>
  <c r="M50" i="8"/>
  <c r="L50" i="8"/>
  <c r="J50" i="8"/>
  <c r="I50" i="8"/>
  <c r="H50" i="8"/>
  <c r="G50" i="8"/>
  <c r="S49" i="8"/>
  <c r="R49" i="8"/>
  <c r="Q49" i="8"/>
  <c r="N49" i="8"/>
  <c r="M49" i="8"/>
  <c r="L49" i="8"/>
  <c r="J49" i="8"/>
  <c r="I49" i="8"/>
  <c r="H49" i="8"/>
  <c r="G49" i="8"/>
  <c r="S48" i="8"/>
  <c r="R48" i="8"/>
  <c r="Q48" i="8"/>
  <c r="N48" i="8"/>
  <c r="M48" i="8"/>
  <c r="L48" i="8"/>
  <c r="J48" i="8"/>
  <c r="I48" i="8"/>
  <c r="H48" i="8"/>
  <c r="G48" i="8"/>
  <c r="S47" i="8"/>
  <c r="R47" i="8"/>
  <c r="Q47" i="8"/>
  <c r="N47" i="8"/>
  <c r="M47" i="8"/>
  <c r="L47" i="8"/>
  <c r="J47" i="8"/>
  <c r="I47" i="8"/>
  <c r="H47" i="8"/>
  <c r="G47" i="8"/>
  <c r="S46" i="8"/>
  <c r="R46" i="8"/>
  <c r="Q46" i="8"/>
  <c r="N46" i="8"/>
  <c r="M46" i="8"/>
  <c r="L46" i="8"/>
  <c r="J46" i="8"/>
  <c r="I46" i="8"/>
  <c r="H46" i="8"/>
  <c r="G46" i="8"/>
  <c r="S45" i="8"/>
  <c r="R45" i="8"/>
  <c r="Q45" i="8"/>
  <c r="N45" i="8"/>
  <c r="M45" i="8"/>
  <c r="L45" i="8"/>
  <c r="J45" i="8"/>
  <c r="I45" i="8"/>
  <c r="H45" i="8"/>
  <c r="G45" i="8"/>
  <c r="S44" i="8"/>
  <c r="R44" i="8"/>
  <c r="Q44" i="8"/>
  <c r="N44" i="8"/>
  <c r="M44" i="8"/>
  <c r="L44" i="8"/>
  <c r="J44" i="8"/>
  <c r="I44" i="8"/>
  <c r="H44" i="8"/>
  <c r="G44" i="8"/>
  <c r="S43" i="8"/>
  <c r="R43" i="8"/>
  <c r="Q43" i="8"/>
  <c r="N43" i="8"/>
  <c r="M43" i="8"/>
  <c r="L43" i="8"/>
  <c r="J43" i="8"/>
  <c r="I43" i="8"/>
  <c r="H43" i="8"/>
  <c r="G43" i="8"/>
  <c r="S42" i="8"/>
  <c r="R42" i="8"/>
  <c r="Q42" i="8"/>
  <c r="N42" i="8"/>
  <c r="M42" i="8"/>
  <c r="L42" i="8"/>
  <c r="J42" i="8"/>
  <c r="I42" i="8"/>
  <c r="H42" i="8"/>
  <c r="G42" i="8"/>
  <c r="S41" i="8"/>
  <c r="R41" i="8"/>
  <c r="Q41" i="8"/>
  <c r="N41" i="8"/>
  <c r="M41" i="8"/>
  <c r="L41" i="8"/>
  <c r="J41" i="8"/>
  <c r="I41" i="8"/>
  <c r="H41" i="8"/>
  <c r="G41" i="8"/>
  <c r="S40" i="8"/>
  <c r="R40" i="8"/>
  <c r="Q40" i="8"/>
  <c r="N40" i="8"/>
  <c r="M40" i="8"/>
  <c r="L40" i="8"/>
  <c r="J40" i="8"/>
  <c r="I40" i="8"/>
  <c r="H40" i="8"/>
  <c r="G40" i="8"/>
  <c r="S39" i="8"/>
  <c r="R39" i="8"/>
  <c r="Q39" i="8"/>
  <c r="N39" i="8"/>
  <c r="M39" i="8"/>
  <c r="L39" i="8"/>
  <c r="J39" i="8"/>
  <c r="I39" i="8"/>
  <c r="H39" i="8"/>
  <c r="G39" i="8"/>
  <c r="S38" i="8"/>
  <c r="R38" i="8"/>
  <c r="Q38" i="8"/>
  <c r="N38" i="8"/>
  <c r="M38" i="8"/>
  <c r="L38" i="8"/>
  <c r="J38" i="8"/>
  <c r="I38" i="8"/>
  <c r="H38" i="8"/>
  <c r="G38" i="8"/>
  <c r="S37" i="8"/>
  <c r="R37" i="8"/>
  <c r="Q37" i="8"/>
  <c r="N37" i="8"/>
  <c r="M37" i="8"/>
  <c r="L37" i="8"/>
  <c r="J37" i="8"/>
  <c r="I37" i="8"/>
  <c r="H37" i="8"/>
  <c r="G37" i="8"/>
  <c r="S36" i="8"/>
  <c r="R36" i="8"/>
  <c r="Q36" i="8"/>
  <c r="N36" i="8"/>
  <c r="M36" i="8"/>
  <c r="L36" i="8"/>
  <c r="J36" i="8"/>
  <c r="I36" i="8"/>
  <c r="H36" i="8"/>
  <c r="G36" i="8"/>
  <c r="S35" i="8"/>
  <c r="R35" i="8"/>
  <c r="Q35" i="8"/>
  <c r="N35" i="8"/>
  <c r="M35" i="8"/>
  <c r="L35" i="8"/>
  <c r="J35" i="8"/>
  <c r="I35" i="8"/>
  <c r="H35" i="8"/>
  <c r="G35" i="8"/>
  <c r="S34" i="8"/>
  <c r="R34" i="8"/>
  <c r="Q34" i="8"/>
  <c r="N34" i="8"/>
  <c r="M34" i="8"/>
  <c r="L34" i="8"/>
  <c r="J34" i="8"/>
  <c r="I34" i="8"/>
  <c r="H34" i="8"/>
  <c r="G34" i="8"/>
  <c r="S33" i="8"/>
  <c r="R33" i="8"/>
  <c r="Q33" i="8"/>
  <c r="N33" i="8"/>
  <c r="M33" i="8"/>
  <c r="L33" i="8"/>
  <c r="J33" i="8"/>
  <c r="I33" i="8"/>
  <c r="H33" i="8"/>
  <c r="G33" i="8"/>
  <c r="S32" i="8"/>
  <c r="R32" i="8"/>
  <c r="Q32" i="8"/>
  <c r="N32" i="8"/>
  <c r="M32" i="8"/>
  <c r="L32" i="8"/>
  <c r="J32" i="8"/>
  <c r="I32" i="8"/>
  <c r="H32" i="8"/>
  <c r="G32" i="8"/>
  <c r="S31" i="8"/>
  <c r="R31" i="8"/>
  <c r="Q31" i="8"/>
  <c r="N31" i="8"/>
  <c r="M31" i="8"/>
  <c r="L31" i="8"/>
  <c r="J31" i="8"/>
  <c r="I31" i="8"/>
  <c r="H31" i="8"/>
  <c r="G31" i="8"/>
  <c r="S30" i="8"/>
  <c r="R30" i="8"/>
  <c r="Q30" i="8"/>
  <c r="N30" i="8"/>
  <c r="M30" i="8"/>
  <c r="L30" i="8"/>
  <c r="J30" i="8"/>
  <c r="I30" i="8"/>
  <c r="H30" i="8"/>
  <c r="G30" i="8"/>
  <c r="S29" i="8"/>
  <c r="R29" i="8"/>
  <c r="Q29" i="8"/>
  <c r="N29" i="8"/>
  <c r="M29" i="8"/>
  <c r="L29" i="8"/>
  <c r="J29" i="8"/>
  <c r="I29" i="8"/>
  <c r="H29" i="8"/>
  <c r="G29" i="8"/>
  <c r="S28" i="8"/>
  <c r="R28" i="8"/>
  <c r="Q28" i="8"/>
  <c r="N28" i="8"/>
  <c r="M28" i="8"/>
  <c r="L28" i="8"/>
  <c r="J28" i="8"/>
  <c r="I28" i="8"/>
  <c r="H28" i="8"/>
  <c r="G28" i="8"/>
  <c r="S27" i="8"/>
  <c r="R27" i="8"/>
  <c r="Q27" i="8"/>
  <c r="N27" i="8"/>
  <c r="M27" i="8"/>
  <c r="L27" i="8"/>
  <c r="J27" i="8"/>
  <c r="I27" i="8"/>
  <c r="H27" i="8"/>
  <c r="G27" i="8"/>
  <c r="S26" i="8"/>
  <c r="R26" i="8"/>
  <c r="Q26" i="8"/>
  <c r="N26" i="8"/>
  <c r="M26" i="8"/>
  <c r="L26" i="8"/>
  <c r="J26" i="8"/>
  <c r="I26" i="8"/>
  <c r="H26" i="8"/>
  <c r="G26" i="8"/>
  <c r="S25" i="8"/>
  <c r="R25" i="8"/>
  <c r="Q25" i="8"/>
  <c r="N25" i="8"/>
  <c r="M25" i="8"/>
  <c r="L25" i="8"/>
  <c r="J25" i="8"/>
  <c r="I25" i="8"/>
  <c r="H25" i="8"/>
  <c r="G25" i="8"/>
  <c r="S24" i="8"/>
  <c r="R24" i="8"/>
  <c r="Q24" i="8"/>
  <c r="N24" i="8"/>
  <c r="M24" i="8"/>
  <c r="L24" i="8"/>
  <c r="J24" i="8"/>
  <c r="I24" i="8"/>
  <c r="H24" i="8"/>
  <c r="G24" i="8"/>
  <c r="S23" i="8"/>
  <c r="R23" i="8"/>
  <c r="Q23" i="8"/>
  <c r="N23" i="8"/>
  <c r="M23" i="8"/>
  <c r="L23" i="8"/>
  <c r="J23" i="8"/>
  <c r="I23" i="8"/>
  <c r="H23" i="8"/>
  <c r="G23" i="8"/>
  <c r="S22" i="8"/>
  <c r="R22" i="8"/>
  <c r="Q22" i="8"/>
  <c r="N22" i="8"/>
  <c r="M22" i="8"/>
  <c r="L22" i="8"/>
  <c r="J22" i="8"/>
  <c r="I22" i="8"/>
  <c r="H22" i="8"/>
  <c r="G22" i="8"/>
  <c r="S21" i="8"/>
  <c r="R21" i="8"/>
  <c r="Q21" i="8"/>
  <c r="N21" i="8"/>
  <c r="M21" i="8"/>
  <c r="L21" i="8"/>
  <c r="J21" i="8"/>
  <c r="I21" i="8"/>
  <c r="H21" i="8"/>
  <c r="G21" i="8"/>
  <c r="S20" i="8"/>
  <c r="R20" i="8"/>
  <c r="Q20" i="8"/>
  <c r="N20" i="8"/>
  <c r="M20" i="8"/>
  <c r="L20" i="8"/>
  <c r="J20" i="8"/>
  <c r="I20" i="8"/>
  <c r="H20" i="8"/>
  <c r="G20" i="8"/>
  <c r="S19" i="8"/>
  <c r="R19" i="8"/>
  <c r="Q19" i="8"/>
  <c r="N19" i="8"/>
  <c r="M19" i="8"/>
  <c r="L19" i="8"/>
  <c r="J19" i="8"/>
  <c r="I19" i="8"/>
  <c r="H19" i="8"/>
  <c r="G19" i="8"/>
  <c r="S18" i="8"/>
  <c r="R18" i="8"/>
  <c r="Q18" i="8"/>
  <c r="N18" i="8"/>
  <c r="M18" i="8"/>
  <c r="L18" i="8"/>
  <c r="J18" i="8"/>
  <c r="I18" i="8"/>
  <c r="H18" i="8"/>
  <c r="G18" i="8"/>
  <c r="S17" i="8"/>
  <c r="R17" i="8"/>
  <c r="Q17" i="8"/>
  <c r="N17" i="8"/>
  <c r="M17" i="8"/>
  <c r="L17" i="8"/>
  <c r="J17" i="8"/>
  <c r="I17" i="8"/>
  <c r="H17" i="8"/>
  <c r="G17" i="8"/>
  <c r="S16" i="8"/>
  <c r="R16" i="8"/>
  <c r="Q16" i="8"/>
  <c r="N16" i="8"/>
  <c r="M16" i="8"/>
  <c r="L16" i="8"/>
  <c r="J16" i="8"/>
  <c r="I16" i="8"/>
  <c r="H16" i="8"/>
  <c r="G16" i="8"/>
  <c r="S15" i="8"/>
  <c r="R15" i="8"/>
  <c r="Q15" i="8"/>
  <c r="N15" i="8"/>
  <c r="M15" i="8"/>
  <c r="L15" i="8"/>
  <c r="J15" i="8"/>
  <c r="I15" i="8"/>
  <c r="H15" i="8"/>
  <c r="G15" i="8"/>
  <c r="S14" i="8"/>
  <c r="R14" i="8"/>
  <c r="Q14" i="8"/>
  <c r="N14" i="8"/>
  <c r="M14" i="8"/>
  <c r="L14" i="8"/>
  <c r="J14" i="8"/>
  <c r="I14" i="8"/>
  <c r="H14" i="8"/>
  <c r="G14" i="8"/>
  <c r="S13" i="8"/>
  <c r="R13" i="8"/>
  <c r="Q13" i="8"/>
  <c r="N13" i="8"/>
  <c r="M13" i="8"/>
  <c r="L13" i="8"/>
  <c r="J13" i="8"/>
  <c r="I13" i="8"/>
  <c r="H13" i="8"/>
  <c r="G13" i="8"/>
  <c r="S12" i="8"/>
  <c r="R12" i="8"/>
  <c r="Q12" i="8"/>
  <c r="N12" i="8"/>
  <c r="M12" i="8"/>
  <c r="L12" i="8"/>
  <c r="J12" i="8"/>
  <c r="I12" i="8"/>
  <c r="H12" i="8"/>
  <c r="G12" i="8"/>
  <c r="S11" i="8"/>
  <c r="R11" i="8"/>
  <c r="Q11" i="8"/>
  <c r="N11" i="8"/>
  <c r="M11" i="8"/>
  <c r="L11" i="8"/>
  <c r="J11" i="8"/>
  <c r="I11" i="8"/>
  <c r="H11" i="8"/>
  <c r="G11" i="8"/>
  <c r="S10" i="8"/>
  <c r="R10" i="8"/>
  <c r="Q10" i="8"/>
  <c r="N10" i="8"/>
  <c r="M10" i="8"/>
  <c r="L10" i="8"/>
  <c r="J10" i="8"/>
  <c r="I10" i="8"/>
  <c r="H10" i="8"/>
  <c r="G10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S9" i="8"/>
  <c r="R9" i="8"/>
  <c r="R178" i="8"/>
  <c r="Q9" i="8"/>
  <c r="Q178" i="8"/>
  <c r="N9" i="8"/>
  <c r="N178" i="8"/>
  <c r="M9" i="8"/>
  <c r="M178" i="8"/>
  <c r="L9" i="8"/>
  <c r="J9" i="8"/>
  <c r="J178" i="8"/>
  <c r="I9" i="8"/>
  <c r="H9" i="8"/>
  <c r="H178" i="8"/>
  <c r="G9" i="8"/>
  <c r="Q204" i="10"/>
  <c r="I178" i="8"/>
  <c r="G178" i="8"/>
  <c r="L178" i="8"/>
  <c r="O87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7" i="8"/>
  <c r="K177" i="8"/>
  <c r="O176" i="8"/>
  <c r="K176" i="8"/>
  <c r="O22" i="8"/>
  <c r="O34" i="8"/>
  <c r="O38" i="8"/>
  <c r="O95" i="8"/>
  <c r="O97" i="8"/>
  <c r="O88" i="8"/>
  <c r="O94" i="8"/>
  <c r="O98" i="8"/>
  <c r="O56" i="8"/>
  <c r="O85" i="8"/>
  <c r="K87" i="8"/>
  <c r="P87" i="8"/>
  <c r="K90" i="8"/>
  <c r="P90" i="8"/>
  <c r="O92" i="8"/>
  <c r="K94" i="8"/>
  <c r="K97" i="8"/>
  <c r="P97" i="8"/>
  <c r="K100" i="8"/>
  <c r="P100" i="8"/>
  <c r="O102" i="8"/>
  <c r="O84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P94" i="8"/>
  <c r="O82" i="8"/>
  <c r="O17" i="8"/>
  <c r="O21" i="8"/>
  <c r="K23" i="8"/>
  <c r="P23" i="8"/>
  <c r="O30" i="8"/>
  <c r="O68" i="8"/>
  <c r="K12" i="8"/>
  <c r="P12" i="8"/>
  <c r="O12" i="8"/>
  <c r="O14" i="8"/>
  <c r="O16" i="8"/>
  <c r="O20" i="8"/>
  <c r="O55" i="8"/>
  <c r="K57" i="8"/>
  <c r="P57" i="8"/>
  <c r="O58" i="8"/>
  <c r="O64" i="8"/>
  <c r="O81" i="8"/>
  <c r="O10" i="8"/>
  <c r="O40" i="8"/>
  <c r="K44" i="8"/>
  <c r="P44" i="8"/>
  <c r="O44" i="8"/>
  <c r="O46" i="8"/>
  <c r="O54" i="8"/>
  <c r="O25" i="8"/>
  <c r="K31" i="8"/>
  <c r="P31" i="8"/>
  <c r="O42" i="8"/>
  <c r="K84" i="8"/>
  <c r="P84" i="8"/>
  <c r="K20" i="8"/>
  <c r="P20" i="8"/>
  <c r="K54" i="8"/>
  <c r="P54" i="8"/>
  <c r="O72" i="8"/>
  <c r="O18" i="8"/>
  <c r="O24" i="8"/>
  <c r="K28" i="8"/>
  <c r="P28" i="8"/>
  <c r="O37" i="8"/>
  <c r="O52" i="8"/>
  <c r="O67" i="8"/>
  <c r="O29" i="8"/>
  <c r="O63" i="8"/>
  <c r="K65" i="8"/>
  <c r="P65" i="8"/>
  <c r="O28" i="8"/>
  <c r="O33" i="8"/>
  <c r="K39" i="8"/>
  <c r="P39" i="8"/>
  <c r="O50" i="8"/>
  <c r="K62" i="8"/>
  <c r="P62" i="8"/>
  <c r="O62" i="8"/>
  <c r="O71" i="8"/>
  <c r="O13" i="8"/>
  <c r="K15" i="8"/>
  <c r="P15" i="8"/>
  <c r="O26" i="8"/>
  <c r="O32" i="8"/>
  <c r="K36" i="8"/>
  <c r="P36" i="8"/>
  <c r="O36" i="8"/>
  <c r="O41" i="8"/>
  <c r="O45" i="8"/>
  <c r="K47" i="8"/>
  <c r="P47" i="8"/>
  <c r="O48" i="8"/>
  <c r="O51" i="8"/>
  <c r="O60" i="8"/>
  <c r="O66" i="8"/>
  <c r="K70" i="8"/>
  <c r="P70" i="8"/>
  <c r="O70" i="8"/>
  <c r="O75" i="8"/>
  <c r="K79" i="8"/>
  <c r="P79" i="8"/>
  <c r="O79" i="8"/>
  <c r="O91" i="8"/>
  <c r="K10" i="8"/>
  <c r="P10" i="8"/>
  <c r="K11" i="8"/>
  <c r="P11" i="8"/>
  <c r="K14" i="8"/>
  <c r="P14" i="8"/>
  <c r="O15" i="8"/>
  <c r="K17" i="8"/>
  <c r="P17" i="8"/>
  <c r="K22" i="8"/>
  <c r="P22" i="8"/>
  <c r="O23" i="8"/>
  <c r="K25" i="8"/>
  <c r="P25" i="8"/>
  <c r="K30" i="8"/>
  <c r="P30" i="8"/>
  <c r="O31" i="8"/>
  <c r="K33" i="8"/>
  <c r="P33" i="8"/>
  <c r="K38" i="8"/>
  <c r="P38" i="8"/>
  <c r="O39" i="8"/>
  <c r="K41" i="8"/>
  <c r="P41" i="8"/>
  <c r="K46" i="8"/>
  <c r="P46" i="8"/>
  <c r="O47" i="8"/>
  <c r="K49" i="8"/>
  <c r="P49" i="8"/>
  <c r="K56" i="8"/>
  <c r="P56" i="8"/>
  <c r="O57" i="8"/>
  <c r="K59" i="8"/>
  <c r="P59" i="8"/>
  <c r="K64" i="8"/>
  <c r="P64" i="8"/>
  <c r="O65" i="8"/>
  <c r="K67" i="8"/>
  <c r="P67" i="8"/>
  <c r="K73" i="8"/>
  <c r="P73" i="8"/>
  <c r="K76" i="8"/>
  <c r="P76" i="8"/>
  <c r="O76" i="8"/>
  <c r="K82" i="8"/>
  <c r="P82" i="8"/>
  <c r="O86" i="8"/>
  <c r="K88" i="8"/>
  <c r="P88" i="8"/>
  <c r="O89" i="8"/>
  <c r="K91" i="8"/>
  <c r="P91" i="8"/>
  <c r="O93" i="8"/>
  <c r="K95" i="8"/>
  <c r="P95" i="8"/>
  <c r="O96" i="8"/>
  <c r="K98" i="8"/>
  <c r="P98" i="8"/>
  <c r="K101" i="8"/>
  <c r="P101" i="8"/>
  <c r="K104" i="8"/>
  <c r="P104" i="8"/>
  <c r="K105" i="8"/>
  <c r="P105" i="8"/>
  <c r="K106" i="8"/>
  <c r="P106" i="8"/>
  <c r="K107" i="8"/>
  <c r="P107" i="8"/>
  <c r="K108" i="8"/>
  <c r="P108" i="8"/>
  <c r="K109" i="8"/>
  <c r="P109" i="8"/>
  <c r="K110" i="8"/>
  <c r="P110" i="8"/>
  <c r="K111" i="8"/>
  <c r="P111" i="8"/>
  <c r="K112" i="8"/>
  <c r="P112" i="8"/>
  <c r="K113" i="8"/>
  <c r="P113" i="8"/>
  <c r="K114" i="8"/>
  <c r="P114" i="8"/>
  <c r="K115" i="8"/>
  <c r="P115" i="8"/>
  <c r="K116" i="8"/>
  <c r="P116" i="8"/>
  <c r="K117" i="8"/>
  <c r="P117" i="8"/>
  <c r="K118" i="8"/>
  <c r="P118" i="8"/>
  <c r="K119" i="8"/>
  <c r="P119" i="8"/>
  <c r="K120" i="8"/>
  <c r="P120" i="8"/>
  <c r="K121" i="8"/>
  <c r="P121" i="8"/>
  <c r="K122" i="8"/>
  <c r="P122" i="8"/>
  <c r="K123" i="8"/>
  <c r="P123" i="8"/>
  <c r="K124" i="8"/>
  <c r="P124" i="8"/>
  <c r="K125" i="8"/>
  <c r="P125" i="8"/>
  <c r="K126" i="8"/>
  <c r="P126" i="8"/>
  <c r="K127" i="8"/>
  <c r="P127" i="8"/>
  <c r="K128" i="8"/>
  <c r="P128" i="8"/>
  <c r="K129" i="8"/>
  <c r="P129" i="8"/>
  <c r="K130" i="8"/>
  <c r="P130" i="8"/>
  <c r="K131" i="8"/>
  <c r="P131" i="8"/>
  <c r="K132" i="8"/>
  <c r="P132" i="8"/>
  <c r="K133" i="8"/>
  <c r="P133" i="8"/>
  <c r="K134" i="8"/>
  <c r="P134" i="8"/>
  <c r="K135" i="8"/>
  <c r="P135" i="8"/>
  <c r="K136" i="8"/>
  <c r="P136" i="8"/>
  <c r="K24" i="8"/>
  <c r="P24" i="8"/>
  <c r="K27" i="8"/>
  <c r="P27" i="8"/>
  <c r="K32" i="8"/>
  <c r="P32" i="8"/>
  <c r="K35" i="8"/>
  <c r="P35" i="8"/>
  <c r="K40" i="8"/>
  <c r="P40" i="8"/>
  <c r="K43" i="8"/>
  <c r="P43" i="8"/>
  <c r="K48" i="8"/>
  <c r="P48" i="8"/>
  <c r="O49" i="8"/>
  <c r="K51" i="8"/>
  <c r="P51" i="8"/>
  <c r="K53" i="8"/>
  <c r="P53" i="8"/>
  <c r="K58" i="8"/>
  <c r="P58" i="8"/>
  <c r="O59" i="8"/>
  <c r="K61" i="8"/>
  <c r="P61" i="8"/>
  <c r="K66" i="8"/>
  <c r="P66" i="8"/>
  <c r="K69" i="8"/>
  <c r="P69" i="8"/>
  <c r="K72" i="8"/>
  <c r="P72" i="8"/>
  <c r="O73" i="8"/>
  <c r="K74" i="8"/>
  <c r="P74" i="8"/>
  <c r="O74" i="8"/>
  <c r="K77" i="8"/>
  <c r="P77" i="8"/>
  <c r="K80" i="8"/>
  <c r="P80" i="8"/>
  <c r="O80" i="8"/>
  <c r="K85" i="8"/>
  <c r="P85" i="8"/>
  <c r="O90" i="8"/>
  <c r="K92" i="8"/>
  <c r="P92" i="8"/>
  <c r="O100" i="8"/>
  <c r="K102" i="8"/>
  <c r="P102" i="8"/>
  <c r="K138" i="8"/>
  <c r="P138" i="8"/>
  <c r="K142" i="8"/>
  <c r="P142" i="8"/>
  <c r="K143" i="8"/>
  <c r="P143" i="8"/>
  <c r="K144" i="8"/>
  <c r="P144" i="8"/>
  <c r="K145" i="8"/>
  <c r="P145" i="8"/>
  <c r="K146" i="8"/>
  <c r="P146" i="8"/>
  <c r="K147" i="8"/>
  <c r="P147" i="8"/>
  <c r="K148" i="8"/>
  <c r="P148" i="8"/>
  <c r="K149" i="8"/>
  <c r="P149" i="8"/>
  <c r="K150" i="8"/>
  <c r="P150" i="8"/>
  <c r="K151" i="8"/>
  <c r="P151" i="8"/>
  <c r="K152" i="8"/>
  <c r="P152" i="8"/>
  <c r="K153" i="8"/>
  <c r="P153" i="8"/>
  <c r="K154" i="8"/>
  <c r="P154" i="8"/>
  <c r="K155" i="8"/>
  <c r="P155" i="8"/>
  <c r="K156" i="8"/>
  <c r="P156" i="8"/>
  <c r="K157" i="8"/>
  <c r="P157" i="8"/>
  <c r="K158" i="8"/>
  <c r="P158" i="8"/>
  <c r="K159" i="8"/>
  <c r="P159" i="8"/>
  <c r="K160" i="8"/>
  <c r="P160" i="8"/>
  <c r="K161" i="8"/>
  <c r="P161" i="8"/>
  <c r="K162" i="8"/>
  <c r="P162" i="8"/>
  <c r="K163" i="8"/>
  <c r="P163" i="8"/>
  <c r="K164" i="8"/>
  <c r="P164" i="8"/>
  <c r="K165" i="8"/>
  <c r="P165" i="8"/>
  <c r="K166" i="8"/>
  <c r="P166" i="8"/>
  <c r="K167" i="8"/>
  <c r="P167" i="8"/>
  <c r="K168" i="8"/>
  <c r="P168" i="8"/>
  <c r="K169" i="8"/>
  <c r="P169" i="8"/>
  <c r="K170" i="8"/>
  <c r="P170" i="8"/>
  <c r="K171" i="8"/>
  <c r="P171" i="8"/>
  <c r="K172" i="8"/>
  <c r="P172" i="8"/>
  <c r="K173" i="8"/>
  <c r="P173" i="8"/>
  <c r="K174" i="8"/>
  <c r="P174" i="8"/>
  <c r="K175" i="8"/>
  <c r="P175" i="8"/>
  <c r="Q194" i="8"/>
  <c r="R194" i="8"/>
  <c r="O11" i="8"/>
  <c r="K16" i="8"/>
  <c r="P16" i="8"/>
  <c r="K19" i="8"/>
  <c r="P19" i="8"/>
  <c r="K13" i="8"/>
  <c r="P13" i="8"/>
  <c r="K18" i="8"/>
  <c r="P18" i="8"/>
  <c r="O19" i="8"/>
  <c r="K21" i="8"/>
  <c r="P21" i="8"/>
  <c r="K26" i="8"/>
  <c r="P26" i="8"/>
  <c r="O27" i="8"/>
  <c r="K29" i="8"/>
  <c r="P29" i="8"/>
  <c r="K34" i="8"/>
  <c r="P34" i="8"/>
  <c r="O35" i="8"/>
  <c r="K37" i="8"/>
  <c r="P37" i="8"/>
  <c r="K42" i="8"/>
  <c r="P42" i="8"/>
  <c r="O43" i="8"/>
  <c r="K45" i="8"/>
  <c r="P45" i="8"/>
  <c r="K50" i="8"/>
  <c r="P50" i="8"/>
  <c r="K52" i="8"/>
  <c r="P52" i="8"/>
  <c r="O53" i="8"/>
  <c r="K55" i="8"/>
  <c r="P55" i="8"/>
  <c r="K60" i="8"/>
  <c r="P60" i="8"/>
  <c r="O61" i="8"/>
  <c r="K63" i="8"/>
  <c r="P63" i="8"/>
  <c r="K68" i="8"/>
  <c r="P68" i="8"/>
  <c r="O69" i="8"/>
  <c r="K71" i="8"/>
  <c r="P71" i="8"/>
  <c r="K75" i="8"/>
  <c r="P75" i="8"/>
  <c r="O77" i="8"/>
  <c r="K78" i="8"/>
  <c r="P78" i="8"/>
  <c r="O78" i="8"/>
  <c r="K81" i="8"/>
  <c r="P81" i="8"/>
  <c r="K83" i="8"/>
  <c r="P83" i="8"/>
  <c r="O83" i="8"/>
  <c r="K86" i="8"/>
  <c r="P86" i="8"/>
  <c r="K89" i="8"/>
  <c r="P89" i="8"/>
  <c r="K93" i="8"/>
  <c r="P93" i="8"/>
  <c r="K96" i="8"/>
  <c r="P96" i="8"/>
  <c r="K99" i="8"/>
  <c r="P99" i="8"/>
  <c r="O99" i="8"/>
  <c r="O101" i="8"/>
  <c r="O133" i="8"/>
  <c r="O134" i="8"/>
  <c r="O135" i="8"/>
  <c r="K9" i="8"/>
  <c r="O9" i="8"/>
  <c r="K140" i="8"/>
  <c r="P140" i="8"/>
  <c r="K137" i="8"/>
  <c r="P137" i="8"/>
  <c r="K141" i="8"/>
  <c r="P141" i="8"/>
  <c r="K139" i="8"/>
  <c r="P139" i="8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9" i="4"/>
  <c r="F176" i="4"/>
  <c r="F174" i="3"/>
  <c r="G173" i="3"/>
  <c r="H173" i="3"/>
  <c r="I173" i="3"/>
  <c r="J173" i="3"/>
  <c r="L173" i="3"/>
  <c r="M173" i="3"/>
  <c r="N173" i="3"/>
  <c r="Q173" i="3"/>
  <c r="F166" i="1"/>
  <c r="G165" i="1"/>
  <c r="H165" i="1"/>
  <c r="I165" i="1"/>
  <c r="J165" i="1"/>
  <c r="L165" i="1"/>
  <c r="M165" i="1"/>
  <c r="N165" i="1"/>
  <c r="Q165" i="1"/>
  <c r="G158" i="1"/>
  <c r="H158" i="1"/>
  <c r="I158" i="1"/>
  <c r="J158" i="1"/>
  <c r="L158" i="1"/>
  <c r="M158" i="1"/>
  <c r="N158" i="1"/>
  <c r="O158" i="1"/>
  <c r="Q158" i="1"/>
  <c r="G164" i="1"/>
  <c r="H164" i="1"/>
  <c r="I164" i="1"/>
  <c r="J164" i="1"/>
  <c r="L164" i="1"/>
  <c r="M164" i="1"/>
  <c r="N164" i="1"/>
  <c r="Q164" i="1"/>
  <c r="K158" i="1"/>
  <c r="P158" i="1"/>
  <c r="O173" i="3"/>
  <c r="K173" i="3"/>
  <c r="O165" i="1"/>
  <c r="K165" i="1"/>
  <c r="O164" i="1"/>
  <c r="K164" i="1"/>
  <c r="R180" i="6"/>
  <c r="R196" i="6"/>
  <c r="F180" i="6"/>
  <c r="G173" i="6"/>
  <c r="K173" i="6"/>
  <c r="H173" i="6"/>
  <c r="H180" i="6"/>
  <c r="I173" i="6"/>
  <c r="J173" i="6"/>
  <c r="L173" i="6"/>
  <c r="M173" i="6"/>
  <c r="N173" i="6"/>
  <c r="O173" i="6"/>
  <c r="O180" i="6"/>
  <c r="Q173" i="6"/>
  <c r="G174" i="6"/>
  <c r="H174" i="6"/>
  <c r="I174" i="6"/>
  <c r="J174" i="6"/>
  <c r="L174" i="6"/>
  <c r="M174" i="6"/>
  <c r="O174" i="6"/>
  <c r="N174" i="6"/>
  <c r="Q174" i="6"/>
  <c r="G175" i="6"/>
  <c r="H175" i="6"/>
  <c r="I175" i="6"/>
  <c r="J175" i="6"/>
  <c r="K175" i="6"/>
  <c r="P175" i="6"/>
  <c r="L175" i="6"/>
  <c r="M175" i="6"/>
  <c r="N175" i="6"/>
  <c r="O175" i="6"/>
  <c r="Q175" i="6"/>
  <c r="G176" i="6"/>
  <c r="H176" i="6"/>
  <c r="K176" i="6"/>
  <c r="P176" i="6"/>
  <c r="I176" i="6"/>
  <c r="J176" i="6"/>
  <c r="L176" i="6"/>
  <c r="O176" i="6"/>
  <c r="M176" i="6"/>
  <c r="N176" i="6"/>
  <c r="Q176" i="6"/>
  <c r="G177" i="6"/>
  <c r="H177" i="6"/>
  <c r="I177" i="6"/>
  <c r="K177" i="6"/>
  <c r="J177" i="6"/>
  <c r="L177" i="6"/>
  <c r="M177" i="6"/>
  <c r="N177" i="6"/>
  <c r="Q177" i="6"/>
  <c r="G178" i="6"/>
  <c r="H178" i="6"/>
  <c r="I178" i="6"/>
  <c r="J178" i="6"/>
  <c r="L178" i="6"/>
  <c r="M178" i="6"/>
  <c r="N178" i="6"/>
  <c r="Q178" i="6"/>
  <c r="G179" i="6"/>
  <c r="H179" i="6"/>
  <c r="I179" i="6"/>
  <c r="J179" i="6"/>
  <c r="K179" i="6"/>
  <c r="P179" i="6"/>
  <c r="L179" i="6"/>
  <c r="M179" i="6"/>
  <c r="N179" i="6"/>
  <c r="O179" i="6"/>
  <c r="Q179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F210" i="6"/>
  <c r="C210" i="6"/>
  <c r="C209" i="6"/>
  <c r="H208" i="6"/>
  <c r="I208" i="6"/>
  <c r="J208" i="6"/>
  <c r="C208" i="6"/>
  <c r="C207" i="6"/>
  <c r="C206" i="6"/>
  <c r="C205" i="6"/>
  <c r="C204" i="6"/>
  <c r="C203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G9" i="6"/>
  <c r="I9" i="6"/>
  <c r="K9" i="6"/>
  <c r="J9" i="6"/>
  <c r="H9" i="6"/>
  <c r="L9" i="6"/>
  <c r="M9" i="6"/>
  <c r="N9" i="6"/>
  <c r="G10" i="6"/>
  <c r="I10" i="6"/>
  <c r="J10" i="6"/>
  <c r="H10" i="6"/>
  <c r="L10" i="6"/>
  <c r="M10" i="6"/>
  <c r="O10" i="6"/>
  <c r="N10" i="6"/>
  <c r="G11" i="6"/>
  <c r="I11" i="6"/>
  <c r="J11" i="6"/>
  <c r="H11" i="6"/>
  <c r="K11" i="6"/>
  <c r="L11" i="6"/>
  <c r="M11" i="6"/>
  <c r="N11" i="6"/>
  <c r="P11" i="6"/>
  <c r="G12" i="6"/>
  <c r="I12" i="6"/>
  <c r="J12" i="6"/>
  <c r="H12" i="6"/>
  <c r="K12" i="6"/>
  <c r="P12" i="6"/>
  <c r="L12" i="6"/>
  <c r="M12" i="6"/>
  <c r="N12" i="6"/>
  <c r="G13" i="6"/>
  <c r="I13" i="6"/>
  <c r="K13" i="6"/>
  <c r="J13" i="6"/>
  <c r="H13" i="6"/>
  <c r="L13" i="6"/>
  <c r="M13" i="6"/>
  <c r="N13" i="6"/>
  <c r="G14" i="6"/>
  <c r="I14" i="6"/>
  <c r="J14" i="6"/>
  <c r="H14" i="6"/>
  <c r="L14" i="6"/>
  <c r="M14" i="6"/>
  <c r="N14" i="6"/>
  <c r="G15" i="6"/>
  <c r="I15" i="6"/>
  <c r="J15" i="6"/>
  <c r="H15" i="6"/>
  <c r="K15" i="6"/>
  <c r="L15" i="6"/>
  <c r="M15" i="6"/>
  <c r="N15" i="6"/>
  <c r="P15" i="6"/>
  <c r="G16" i="6"/>
  <c r="I16" i="6"/>
  <c r="J16" i="6"/>
  <c r="H16" i="6"/>
  <c r="K16" i="6"/>
  <c r="P16" i="6"/>
  <c r="L16" i="6"/>
  <c r="M16" i="6"/>
  <c r="N16" i="6"/>
  <c r="G17" i="6"/>
  <c r="I17" i="6"/>
  <c r="K17" i="6"/>
  <c r="J17" i="6"/>
  <c r="H17" i="6"/>
  <c r="L17" i="6"/>
  <c r="M17" i="6"/>
  <c r="N17" i="6"/>
  <c r="G18" i="6"/>
  <c r="I18" i="6"/>
  <c r="J18" i="6"/>
  <c r="H18" i="6"/>
  <c r="L18" i="6"/>
  <c r="M18" i="6"/>
  <c r="O18" i="6"/>
  <c r="N18" i="6"/>
  <c r="G19" i="6"/>
  <c r="I19" i="6"/>
  <c r="J19" i="6"/>
  <c r="H19" i="6"/>
  <c r="K19" i="6"/>
  <c r="L19" i="6"/>
  <c r="M19" i="6"/>
  <c r="N19" i="6"/>
  <c r="P19" i="6"/>
  <c r="G20" i="6"/>
  <c r="I20" i="6"/>
  <c r="J20" i="6"/>
  <c r="H20" i="6"/>
  <c r="K20" i="6"/>
  <c r="P20" i="6"/>
  <c r="L20" i="6"/>
  <c r="M20" i="6"/>
  <c r="N20" i="6"/>
  <c r="G21" i="6"/>
  <c r="I21" i="6"/>
  <c r="K21" i="6"/>
  <c r="J21" i="6"/>
  <c r="H21" i="6"/>
  <c r="L21" i="6"/>
  <c r="M21" i="6"/>
  <c r="N21" i="6"/>
  <c r="G22" i="6"/>
  <c r="I22" i="6"/>
  <c r="J22" i="6"/>
  <c r="H22" i="6"/>
  <c r="L22" i="6"/>
  <c r="M22" i="6"/>
  <c r="N22" i="6"/>
  <c r="G23" i="6"/>
  <c r="I23" i="6"/>
  <c r="J23" i="6"/>
  <c r="H23" i="6"/>
  <c r="K23" i="6"/>
  <c r="L23" i="6"/>
  <c r="M23" i="6"/>
  <c r="N23" i="6"/>
  <c r="P23" i="6"/>
  <c r="G24" i="6"/>
  <c r="I24" i="6"/>
  <c r="J24" i="6"/>
  <c r="H24" i="6"/>
  <c r="K24" i="6"/>
  <c r="P24" i="6"/>
  <c r="L24" i="6"/>
  <c r="M24" i="6"/>
  <c r="N24" i="6"/>
  <c r="G25" i="6"/>
  <c r="I25" i="6"/>
  <c r="K25" i="6"/>
  <c r="J25" i="6"/>
  <c r="H25" i="6"/>
  <c r="L25" i="6"/>
  <c r="M25" i="6"/>
  <c r="N25" i="6"/>
  <c r="G26" i="6"/>
  <c r="I26" i="6"/>
  <c r="J26" i="6"/>
  <c r="H26" i="6"/>
  <c r="L26" i="6"/>
  <c r="M26" i="6"/>
  <c r="O26" i="6"/>
  <c r="N26" i="6"/>
  <c r="G27" i="6"/>
  <c r="I27" i="6"/>
  <c r="J27" i="6"/>
  <c r="H27" i="6"/>
  <c r="K27" i="6"/>
  <c r="L27" i="6"/>
  <c r="M27" i="6"/>
  <c r="N27" i="6"/>
  <c r="P27" i="6"/>
  <c r="G28" i="6"/>
  <c r="I28" i="6"/>
  <c r="J28" i="6"/>
  <c r="H28" i="6"/>
  <c r="K28" i="6"/>
  <c r="P28" i="6"/>
  <c r="L28" i="6"/>
  <c r="M28" i="6"/>
  <c r="N28" i="6"/>
  <c r="G29" i="6"/>
  <c r="I29" i="6"/>
  <c r="K29" i="6"/>
  <c r="J29" i="6"/>
  <c r="H29" i="6"/>
  <c r="L29" i="6"/>
  <c r="M29" i="6"/>
  <c r="N29" i="6"/>
  <c r="G30" i="6"/>
  <c r="I30" i="6"/>
  <c r="J30" i="6"/>
  <c r="H30" i="6"/>
  <c r="L30" i="6"/>
  <c r="M30" i="6"/>
  <c r="N30" i="6"/>
  <c r="G31" i="6"/>
  <c r="I31" i="6"/>
  <c r="J31" i="6"/>
  <c r="H31" i="6"/>
  <c r="K31" i="6"/>
  <c r="L31" i="6"/>
  <c r="M31" i="6"/>
  <c r="N31" i="6"/>
  <c r="P31" i="6"/>
  <c r="G32" i="6"/>
  <c r="I32" i="6"/>
  <c r="J32" i="6"/>
  <c r="H32" i="6"/>
  <c r="K32" i="6"/>
  <c r="P32" i="6"/>
  <c r="L32" i="6"/>
  <c r="M32" i="6"/>
  <c r="N32" i="6"/>
  <c r="G33" i="6"/>
  <c r="I33" i="6"/>
  <c r="K33" i="6"/>
  <c r="J33" i="6"/>
  <c r="H33" i="6"/>
  <c r="L33" i="6"/>
  <c r="M33" i="6"/>
  <c r="N33" i="6"/>
  <c r="G34" i="6"/>
  <c r="I34" i="6"/>
  <c r="J34" i="6"/>
  <c r="H34" i="6"/>
  <c r="L34" i="6"/>
  <c r="M34" i="6"/>
  <c r="O34" i="6"/>
  <c r="N34" i="6"/>
  <c r="G35" i="6"/>
  <c r="I35" i="6"/>
  <c r="J35" i="6"/>
  <c r="H35" i="6"/>
  <c r="K35" i="6"/>
  <c r="L35" i="6"/>
  <c r="M35" i="6"/>
  <c r="N35" i="6"/>
  <c r="P35" i="6"/>
  <c r="G36" i="6"/>
  <c r="I36" i="6"/>
  <c r="J36" i="6"/>
  <c r="H36" i="6"/>
  <c r="K36" i="6"/>
  <c r="P36" i="6"/>
  <c r="L36" i="6"/>
  <c r="M36" i="6"/>
  <c r="N36" i="6"/>
  <c r="G37" i="6"/>
  <c r="I37" i="6"/>
  <c r="K37" i="6"/>
  <c r="J37" i="6"/>
  <c r="H37" i="6"/>
  <c r="L37" i="6"/>
  <c r="M37" i="6"/>
  <c r="N37" i="6"/>
  <c r="G38" i="6"/>
  <c r="I38" i="6"/>
  <c r="J38" i="6"/>
  <c r="H38" i="6"/>
  <c r="L38" i="6"/>
  <c r="M38" i="6"/>
  <c r="N38" i="6"/>
  <c r="G39" i="6"/>
  <c r="I39" i="6"/>
  <c r="J39" i="6"/>
  <c r="H39" i="6"/>
  <c r="K39" i="6"/>
  <c r="L39" i="6"/>
  <c r="M39" i="6"/>
  <c r="N39" i="6"/>
  <c r="P39" i="6"/>
  <c r="G40" i="6"/>
  <c r="I40" i="6"/>
  <c r="J40" i="6"/>
  <c r="H40" i="6"/>
  <c r="K40" i="6"/>
  <c r="P40" i="6"/>
  <c r="L40" i="6"/>
  <c r="M40" i="6"/>
  <c r="N40" i="6"/>
  <c r="G41" i="6"/>
  <c r="I41" i="6"/>
  <c r="K41" i="6"/>
  <c r="J41" i="6"/>
  <c r="H41" i="6"/>
  <c r="L41" i="6"/>
  <c r="M41" i="6"/>
  <c r="N41" i="6"/>
  <c r="G42" i="6"/>
  <c r="I42" i="6"/>
  <c r="J42" i="6"/>
  <c r="H42" i="6"/>
  <c r="L42" i="6"/>
  <c r="M42" i="6"/>
  <c r="O42" i="6"/>
  <c r="N42" i="6"/>
  <c r="G43" i="6"/>
  <c r="I43" i="6"/>
  <c r="J43" i="6"/>
  <c r="H43" i="6"/>
  <c r="K43" i="6"/>
  <c r="L43" i="6"/>
  <c r="M43" i="6"/>
  <c r="N43" i="6"/>
  <c r="P43" i="6"/>
  <c r="G44" i="6"/>
  <c r="I44" i="6"/>
  <c r="J44" i="6"/>
  <c r="H44" i="6"/>
  <c r="K44" i="6"/>
  <c r="P44" i="6"/>
  <c r="L44" i="6"/>
  <c r="M44" i="6"/>
  <c r="N44" i="6"/>
  <c r="G45" i="6"/>
  <c r="I45" i="6"/>
  <c r="K45" i="6"/>
  <c r="J45" i="6"/>
  <c r="H45" i="6"/>
  <c r="L45" i="6"/>
  <c r="M45" i="6"/>
  <c r="N45" i="6"/>
  <c r="G46" i="6"/>
  <c r="I46" i="6"/>
  <c r="J46" i="6"/>
  <c r="H46" i="6"/>
  <c r="L46" i="6"/>
  <c r="M46" i="6"/>
  <c r="N46" i="6"/>
  <c r="G47" i="6"/>
  <c r="I47" i="6"/>
  <c r="J47" i="6"/>
  <c r="H47" i="6"/>
  <c r="K47" i="6"/>
  <c r="L47" i="6"/>
  <c r="M47" i="6"/>
  <c r="N47" i="6"/>
  <c r="P47" i="6"/>
  <c r="G48" i="6"/>
  <c r="I48" i="6"/>
  <c r="J48" i="6"/>
  <c r="H48" i="6"/>
  <c r="K48" i="6"/>
  <c r="P48" i="6"/>
  <c r="L48" i="6"/>
  <c r="M48" i="6"/>
  <c r="N48" i="6"/>
  <c r="G49" i="6"/>
  <c r="I49" i="6"/>
  <c r="K49" i="6"/>
  <c r="J49" i="6"/>
  <c r="H49" i="6"/>
  <c r="L49" i="6"/>
  <c r="M49" i="6"/>
  <c r="N49" i="6"/>
  <c r="G50" i="6"/>
  <c r="I50" i="6"/>
  <c r="J50" i="6"/>
  <c r="H50" i="6"/>
  <c r="L50" i="6"/>
  <c r="M50" i="6"/>
  <c r="O50" i="6"/>
  <c r="N50" i="6"/>
  <c r="G51" i="6"/>
  <c r="I51" i="6"/>
  <c r="J51" i="6"/>
  <c r="H51" i="6"/>
  <c r="K51" i="6"/>
  <c r="L51" i="6"/>
  <c r="M51" i="6"/>
  <c r="N51" i="6"/>
  <c r="P51" i="6"/>
  <c r="G52" i="6"/>
  <c r="I52" i="6"/>
  <c r="J52" i="6"/>
  <c r="H52" i="6"/>
  <c r="K52" i="6"/>
  <c r="P52" i="6"/>
  <c r="L52" i="6"/>
  <c r="M52" i="6"/>
  <c r="N52" i="6"/>
  <c r="G53" i="6"/>
  <c r="I53" i="6"/>
  <c r="K53" i="6"/>
  <c r="J53" i="6"/>
  <c r="H53" i="6"/>
  <c r="L53" i="6"/>
  <c r="M53" i="6"/>
  <c r="N53" i="6"/>
  <c r="G54" i="6"/>
  <c r="I54" i="6"/>
  <c r="J54" i="6"/>
  <c r="H54" i="6"/>
  <c r="L54" i="6"/>
  <c r="M54" i="6"/>
  <c r="N54" i="6"/>
  <c r="G55" i="6"/>
  <c r="I55" i="6"/>
  <c r="J55" i="6"/>
  <c r="H55" i="6"/>
  <c r="K55" i="6"/>
  <c r="L55" i="6"/>
  <c r="M55" i="6"/>
  <c r="N55" i="6"/>
  <c r="P55" i="6"/>
  <c r="G56" i="6"/>
  <c r="I56" i="6"/>
  <c r="J56" i="6"/>
  <c r="H56" i="6"/>
  <c r="K56" i="6"/>
  <c r="P56" i="6"/>
  <c r="L56" i="6"/>
  <c r="M56" i="6"/>
  <c r="N56" i="6"/>
  <c r="G57" i="6"/>
  <c r="I57" i="6"/>
  <c r="K57" i="6"/>
  <c r="J57" i="6"/>
  <c r="H57" i="6"/>
  <c r="L57" i="6"/>
  <c r="M57" i="6"/>
  <c r="N57" i="6"/>
  <c r="G58" i="6"/>
  <c r="I58" i="6"/>
  <c r="J58" i="6"/>
  <c r="H58" i="6"/>
  <c r="L58" i="6"/>
  <c r="M58" i="6"/>
  <c r="O58" i="6"/>
  <c r="N58" i="6"/>
  <c r="G59" i="6"/>
  <c r="I59" i="6"/>
  <c r="J59" i="6"/>
  <c r="H59" i="6"/>
  <c r="K59" i="6"/>
  <c r="L59" i="6"/>
  <c r="M59" i="6"/>
  <c r="N59" i="6"/>
  <c r="P59" i="6"/>
  <c r="G60" i="6"/>
  <c r="I60" i="6"/>
  <c r="J60" i="6"/>
  <c r="H60" i="6"/>
  <c r="K60" i="6"/>
  <c r="P60" i="6"/>
  <c r="L60" i="6"/>
  <c r="M60" i="6"/>
  <c r="N60" i="6"/>
  <c r="G61" i="6"/>
  <c r="I61" i="6"/>
  <c r="K61" i="6"/>
  <c r="J61" i="6"/>
  <c r="H61" i="6"/>
  <c r="L61" i="6"/>
  <c r="M61" i="6"/>
  <c r="N61" i="6"/>
  <c r="G62" i="6"/>
  <c r="I62" i="6"/>
  <c r="J62" i="6"/>
  <c r="H62" i="6"/>
  <c r="L62" i="6"/>
  <c r="M62" i="6"/>
  <c r="N62" i="6"/>
  <c r="G63" i="6"/>
  <c r="I63" i="6"/>
  <c r="J63" i="6"/>
  <c r="H63" i="6"/>
  <c r="K63" i="6"/>
  <c r="L63" i="6"/>
  <c r="M63" i="6"/>
  <c r="N63" i="6"/>
  <c r="P63" i="6"/>
  <c r="G64" i="6"/>
  <c r="I64" i="6"/>
  <c r="J64" i="6"/>
  <c r="H64" i="6"/>
  <c r="K64" i="6"/>
  <c r="P64" i="6"/>
  <c r="L64" i="6"/>
  <c r="M64" i="6"/>
  <c r="N64" i="6"/>
  <c r="G65" i="6"/>
  <c r="I65" i="6"/>
  <c r="K65" i="6"/>
  <c r="J65" i="6"/>
  <c r="H65" i="6"/>
  <c r="L65" i="6"/>
  <c r="M65" i="6"/>
  <c r="N65" i="6"/>
  <c r="G66" i="6"/>
  <c r="I66" i="6"/>
  <c r="J66" i="6"/>
  <c r="H66" i="6"/>
  <c r="L66" i="6"/>
  <c r="M66" i="6"/>
  <c r="O66" i="6"/>
  <c r="N66" i="6"/>
  <c r="G67" i="6"/>
  <c r="I67" i="6"/>
  <c r="J67" i="6"/>
  <c r="H67" i="6"/>
  <c r="K67" i="6"/>
  <c r="L67" i="6"/>
  <c r="M67" i="6"/>
  <c r="N67" i="6"/>
  <c r="P67" i="6"/>
  <c r="G68" i="6"/>
  <c r="I68" i="6"/>
  <c r="J68" i="6"/>
  <c r="H68" i="6"/>
  <c r="K68" i="6"/>
  <c r="P68" i="6"/>
  <c r="L68" i="6"/>
  <c r="M68" i="6"/>
  <c r="N68" i="6"/>
  <c r="G69" i="6"/>
  <c r="I69" i="6"/>
  <c r="K69" i="6"/>
  <c r="J69" i="6"/>
  <c r="H69" i="6"/>
  <c r="L69" i="6"/>
  <c r="M69" i="6"/>
  <c r="N69" i="6"/>
  <c r="G70" i="6"/>
  <c r="I70" i="6"/>
  <c r="K70" i="6"/>
  <c r="J70" i="6"/>
  <c r="H70" i="6"/>
  <c r="L70" i="6"/>
  <c r="M70" i="6"/>
  <c r="N70" i="6"/>
  <c r="G71" i="6"/>
  <c r="I71" i="6"/>
  <c r="J71" i="6"/>
  <c r="H71" i="6"/>
  <c r="K71" i="6"/>
  <c r="L71" i="6"/>
  <c r="M71" i="6"/>
  <c r="N71" i="6"/>
  <c r="P71" i="6"/>
  <c r="G72" i="6"/>
  <c r="I72" i="6"/>
  <c r="J72" i="6"/>
  <c r="H72" i="6"/>
  <c r="K72" i="6"/>
  <c r="P72" i="6"/>
  <c r="L72" i="6"/>
  <c r="M72" i="6"/>
  <c r="N72" i="6"/>
  <c r="G73" i="6"/>
  <c r="I73" i="6"/>
  <c r="K73" i="6"/>
  <c r="J73" i="6"/>
  <c r="H73" i="6"/>
  <c r="L73" i="6"/>
  <c r="M73" i="6"/>
  <c r="N73" i="6"/>
  <c r="G74" i="6"/>
  <c r="I74" i="6"/>
  <c r="J74" i="6"/>
  <c r="H74" i="6"/>
  <c r="L74" i="6"/>
  <c r="M74" i="6"/>
  <c r="O74" i="6"/>
  <c r="N74" i="6"/>
  <c r="G75" i="6"/>
  <c r="I75" i="6"/>
  <c r="J75" i="6"/>
  <c r="H75" i="6"/>
  <c r="K75" i="6"/>
  <c r="L75" i="6"/>
  <c r="M75" i="6"/>
  <c r="N75" i="6"/>
  <c r="P75" i="6"/>
  <c r="G76" i="6"/>
  <c r="I76" i="6"/>
  <c r="J76" i="6"/>
  <c r="H76" i="6"/>
  <c r="K76" i="6"/>
  <c r="L76" i="6"/>
  <c r="M76" i="6"/>
  <c r="N76" i="6"/>
  <c r="O76" i="6"/>
  <c r="G77" i="6"/>
  <c r="I77" i="6"/>
  <c r="J77" i="6"/>
  <c r="H77" i="6"/>
  <c r="L77" i="6"/>
  <c r="M77" i="6"/>
  <c r="N77" i="6"/>
  <c r="G78" i="6"/>
  <c r="I78" i="6"/>
  <c r="K78" i="6"/>
  <c r="J78" i="6"/>
  <c r="H78" i="6"/>
  <c r="L78" i="6"/>
  <c r="M78" i="6"/>
  <c r="N78" i="6"/>
  <c r="G79" i="6"/>
  <c r="I79" i="6"/>
  <c r="J79" i="6"/>
  <c r="H79" i="6"/>
  <c r="K79" i="6"/>
  <c r="L79" i="6"/>
  <c r="M79" i="6"/>
  <c r="N79" i="6"/>
  <c r="P79" i="6"/>
  <c r="G80" i="6"/>
  <c r="I80" i="6"/>
  <c r="J80" i="6"/>
  <c r="H80" i="6"/>
  <c r="K80" i="6"/>
  <c r="P80" i="6"/>
  <c r="L80" i="6"/>
  <c r="M80" i="6"/>
  <c r="N80" i="6"/>
  <c r="G81" i="6"/>
  <c r="I81" i="6"/>
  <c r="K81" i="6"/>
  <c r="J81" i="6"/>
  <c r="H81" i="6"/>
  <c r="L81" i="6"/>
  <c r="M81" i="6"/>
  <c r="N81" i="6"/>
  <c r="G82" i="6"/>
  <c r="I82" i="6"/>
  <c r="J82" i="6"/>
  <c r="H82" i="6"/>
  <c r="L82" i="6"/>
  <c r="M82" i="6"/>
  <c r="O82" i="6"/>
  <c r="N82" i="6"/>
  <c r="G83" i="6"/>
  <c r="I83" i="6"/>
  <c r="J83" i="6"/>
  <c r="H83" i="6"/>
  <c r="K83" i="6"/>
  <c r="L83" i="6"/>
  <c r="M83" i="6"/>
  <c r="N83" i="6"/>
  <c r="P83" i="6"/>
  <c r="G84" i="6"/>
  <c r="I84" i="6"/>
  <c r="J84" i="6"/>
  <c r="H84" i="6"/>
  <c r="K84" i="6"/>
  <c r="L84" i="6"/>
  <c r="M84" i="6"/>
  <c r="N84" i="6"/>
  <c r="O84" i="6"/>
  <c r="G85" i="6"/>
  <c r="I85" i="6"/>
  <c r="J85" i="6"/>
  <c r="H85" i="6"/>
  <c r="L85" i="6"/>
  <c r="M85" i="6"/>
  <c r="N85" i="6"/>
  <c r="G86" i="6"/>
  <c r="I86" i="6"/>
  <c r="K86" i="6"/>
  <c r="J86" i="6"/>
  <c r="H86" i="6"/>
  <c r="L86" i="6"/>
  <c r="M86" i="6"/>
  <c r="N86" i="6"/>
  <c r="G87" i="6"/>
  <c r="I87" i="6"/>
  <c r="J87" i="6"/>
  <c r="H87" i="6"/>
  <c r="K87" i="6"/>
  <c r="L87" i="6"/>
  <c r="M87" i="6"/>
  <c r="N87" i="6"/>
  <c r="P87" i="6"/>
  <c r="G88" i="6"/>
  <c r="I88" i="6"/>
  <c r="J88" i="6"/>
  <c r="H88" i="6"/>
  <c r="L88" i="6"/>
  <c r="M88" i="6"/>
  <c r="N88" i="6"/>
  <c r="G89" i="6"/>
  <c r="I89" i="6"/>
  <c r="K89" i="6"/>
  <c r="J89" i="6"/>
  <c r="H89" i="6"/>
  <c r="L89" i="6"/>
  <c r="M89" i="6"/>
  <c r="N89" i="6"/>
  <c r="G90" i="6"/>
  <c r="I90" i="6"/>
  <c r="J90" i="6"/>
  <c r="H90" i="6"/>
  <c r="L90" i="6"/>
  <c r="M90" i="6"/>
  <c r="O90" i="6"/>
  <c r="N90" i="6"/>
  <c r="G91" i="6"/>
  <c r="I91" i="6"/>
  <c r="J91" i="6"/>
  <c r="H91" i="6"/>
  <c r="K91" i="6"/>
  <c r="L91" i="6"/>
  <c r="M91" i="6"/>
  <c r="N91" i="6"/>
  <c r="P91" i="6"/>
  <c r="G92" i="6"/>
  <c r="I92" i="6"/>
  <c r="J92" i="6"/>
  <c r="H92" i="6"/>
  <c r="K92" i="6"/>
  <c r="P92" i="6"/>
  <c r="L92" i="6"/>
  <c r="M92" i="6"/>
  <c r="N92" i="6"/>
  <c r="G93" i="6"/>
  <c r="I93" i="6"/>
  <c r="J93" i="6"/>
  <c r="H93" i="6"/>
  <c r="L93" i="6"/>
  <c r="M93" i="6"/>
  <c r="N93" i="6"/>
  <c r="G94" i="6"/>
  <c r="I94" i="6"/>
  <c r="K94" i="6"/>
  <c r="P94" i="6"/>
  <c r="J94" i="6"/>
  <c r="H94" i="6"/>
  <c r="L94" i="6"/>
  <c r="O94" i="6"/>
  <c r="M94" i="6"/>
  <c r="N94" i="6"/>
  <c r="G95" i="6"/>
  <c r="I95" i="6"/>
  <c r="J95" i="6"/>
  <c r="H95" i="6"/>
  <c r="K95" i="6"/>
  <c r="L95" i="6"/>
  <c r="M95" i="6"/>
  <c r="N95" i="6"/>
  <c r="P95" i="6"/>
  <c r="G96" i="6"/>
  <c r="I96" i="6"/>
  <c r="J96" i="6"/>
  <c r="H96" i="6"/>
  <c r="L96" i="6"/>
  <c r="M96" i="6"/>
  <c r="N96" i="6"/>
  <c r="G97" i="6"/>
  <c r="I97" i="6"/>
  <c r="K97" i="6"/>
  <c r="J97" i="6"/>
  <c r="H97" i="6"/>
  <c r="L97" i="6"/>
  <c r="M97" i="6"/>
  <c r="N97" i="6"/>
  <c r="G98" i="6"/>
  <c r="I98" i="6"/>
  <c r="J98" i="6"/>
  <c r="H98" i="6"/>
  <c r="L98" i="6"/>
  <c r="M98" i="6"/>
  <c r="O98" i="6"/>
  <c r="N98" i="6"/>
  <c r="G99" i="6"/>
  <c r="I99" i="6"/>
  <c r="J99" i="6"/>
  <c r="K99" i="6"/>
  <c r="P99" i="6"/>
  <c r="H99" i="6"/>
  <c r="L99" i="6"/>
  <c r="M99" i="6"/>
  <c r="O99" i="6"/>
  <c r="N99" i="6"/>
  <c r="G100" i="6"/>
  <c r="I100" i="6"/>
  <c r="K100" i="6"/>
  <c r="P100" i="6"/>
  <c r="J100" i="6"/>
  <c r="H100" i="6"/>
  <c r="L100" i="6"/>
  <c r="M100" i="6"/>
  <c r="N100" i="6"/>
  <c r="G101" i="6"/>
  <c r="I101" i="6"/>
  <c r="J101" i="6"/>
  <c r="H101" i="6"/>
  <c r="K101" i="6"/>
  <c r="L101" i="6"/>
  <c r="M101" i="6"/>
  <c r="N101" i="6"/>
  <c r="P101" i="6"/>
  <c r="G102" i="6"/>
  <c r="I102" i="6"/>
  <c r="J102" i="6"/>
  <c r="H102" i="6"/>
  <c r="L102" i="6"/>
  <c r="O102" i="6"/>
  <c r="M102" i="6"/>
  <c r="N102" i="6"/>
  <c r="G103" i="6"/>
  <c r="I103" i="6"/>
  <c r="K103" i="6"/>
  <c r="J103" i="6"/>
  <c r="H103" i="6"/>
  <c r="L103" i="6"/>
  <c r="O103" i="6"/>
  <c r="M103" i="6"/>
  <c r="N103" i="6"/>
  <c r="G104" i="6"/>
  <c r="I104" i="6"/>
  <c r="J104" i="6"/>
  <c r="H104" i="6"/>
  <c r="K104" i="6"/>
  <c r="L104" i="6"/>
  <c r="M104" i="6"/>
  <c r="N104" i="6"/>
  <c r="P104" i="6"/>
  <c r="G105" i="6"/>
  <c r="I105" i="6"/>
  <c r="J105" i="6"/>
  <c r="K105" i="6"/>
  <c r="H105" i="6"/>
  <c r="L105" i="6"/>
  <c r="M105" i="6"/>
  <c r="N105" i="6"/>
  <c r="H106" i="6"/>
  <c r="K106" i="6"/>
  <c r="P106" i="6"/>
  <c r="G107" i="6"/>
  <c r="I107" i="6"/>
  <c r="J107" i="6"/>
  <c r="K107" i="6"/>
  <c r="H107" i="6"/>
  <c r="L107" i="6"/>
  <c r="M107" i="6"/>
  <c r="N107" i="6"/>
  <c r="G108" i="6"/>
  <c r="I108" i="6"/>
  <c r="J108" i="6"/>
  <c r="H108" i="6"/>
  <c r="L108" i="6"/>
  <c r="M108" i="6"/>
  <c r="N108" i="6"/>
  <c r="O108" i="6"/>
  <c r="G109" i="6"/>
  <c r="I109" i="6"/>
  <c r="J109" i="6"/>
  <c r="K109" i="6"/>
  <c r="P109" i="6"/>
  <c r="H109" i="6"/>
  <c r="L109" i="6"/>
  <c r="M109" i="6"/>
  <c r="N109" i="6"/>
  <c r="G110" i="6"/>
  <c r="I110" i="6"/>
  <c r="K110" i="6"/>
  <c r="P110" i="6"/>
  <c r="J110" i="6"/>
  <c r="H110" i="6"/>
  <c r="L110" i="6"/>
  <c r="O110" i="6"/>
  <c r="M110" i="6"/>
  <c r="N110" i="6"/>
  <c r="G111" i="6"/>
  <c r="I111" i="6"/>
  <c r="J111" i="6"/>
  <c r="H111" i="6"/>
  <c r="K111" i="6"/>
  <c r="L111" i="6"/>
  <c r="M111" i="6"/>
  <c r="N111" i="6"/>
  <c r="P111" i="6"/>
  <c r="G112" i="6"/>
  <c r="I112" i="6"/>
  <c r="J112" i="6"/>
  <c r="H112" i="6"/>
  <c r="L112" i="6"/>
  <c r="O112" i="6"/>
  <c r="M112" i="6"/>
  <c r="N112" i="6"/>
  <c r="G113" i="6"/>
  <c r="I113" i="6"/>
  <c r="K113" i="6"/>
  <c r="P113" i="6"/>
  <c r="J113" i="6"/>
  <c r="H113" i="6"/>
  <c r="L113" i="6"/>
  <c r="M113" i="6"/>
  <c r="N113" i="6"/>
  <c r="G114" i="6"/>
  <c r="I114" i="6"/>
  <c r="J114" i="6"/>
  <c r="H114" i="6"/>
  <c r="K114" i="6"/>
  <c r="L114" i="6"/>
  <c r="M114" i="6"/>
  <c r="N114" i="6"/>
  <c r="O114" i="6"/>
  <c r="P114" i="6"/>
  <c r="G115" i="6"/>
  <c r="I115" i="6"/>
  <c r="J115" i="6"/>
  <c r="K115" i="6"/>
  <c r="H115" i="6"/>
  <c r="L115" i="6"/>
  <c r="M115" i="6"/>
  <c r="N115" i="6"/>
  <c r="G116" i="6"/>
  <c r="I116" i="6"/>
  <c r="J116" i="6"/>
  <c r="H116" i="6"/>
  <c r="L116" i="6"/>
  <c r="M116" i="6"/>
  <c r="N116" i="6"/>
  <c r="O116" i="6"/>
  <c r="G117" i="6"/>
  <c r="I117" i="6"/>
  <c r="J117" i="6"/>
  <c r="K117" i="6"/>
  <c r="P117" i="6"/>
  <c r="H117" i="6"/>
  <c r="L117" i="6"/>
  <c r="M117" i="6"/>
  <c r="N117" i="6"/>
  <c r="G118" i="6"/>
  <c r="I118" i="6"/>
  <c r="K118" i="6"/>
  <c r="P118" i="6"/>
  <c r="J118" i="6"/>
  <c r="H118" i="6"/>
  <c r="L118" i="6"/>
  <c r="O118" i="6"/>
  <c r="M118" i="6"/>
  <c r="N118" i="6"/>
  <c r="G119" i="6"/>
  <c r="I119" i="6"/>
  <c r="J119" i="6"/>
  <c r="H119" i="6"/>
  <c r="K119" i="6"/>
  <c r="L119" i="6"/>
  <c r="M119" i="6"/>
  <c r="N119" i="6"/>
  <c r="P119" i="6"/>
  <c r="G120" i="6"/>
  <c r="I120" i="6"/>
  <c r="J120" i="6"/>
  <c r="H120" i="6"/>
  <c r="L120" i="6"/>
  <c r="O120" i="6"/>
  <c r="M120" i="6"/>
  <c r="N120" i="6"/>
  <c r="G121" i="6"/>
  <c r="I121" i="6"/>
  <c r="K121" i="6"/>
  <c r="P121" i="6"/>
  <c r="J121" i="6"/>
  <c r="H121" i="6"/>
  <c r="L121" i="6"/>
  <c r="M121" i="6"/>
  <c r="N121" i="6"/>
  <c r="G122" i="6"/>
  <c r="I122" i="6"/>
  <c r="J122" i="6"/>
  <c r="H122" i="6"/>
  <c r="K122" i="6"/>
  <c r="L122" i="6"/>
  <c r="M122" i="6"/>
  <c r="N122" i="6"/>
  <c r="O122" i="6"/>
  <c r="P122" i="6"/>
  <c r="G123" i="6"/>
  <c r="I123" i="6"/>
  <c r="J123" i="6"/>
  <c r="K123" i="6"/>
  <c r="H123" i="6"/>
  <c r="L123" i="6"/>
  <c r="M123" i="6"/>
  <c r="N123" i="6"/>
  <c r="G124" i="6"/>
  <c r="I124" i="6"/>
  <c r="J124" i="6"/>
  <c r="H124" i="6"/>
  <c r="L124" i="6"/>
  <c r="M124" i="6"/>
  <c r="N124" i="6"/>
  <c r="O124" i="6"/>
  <c r="G125" i="6"/>
  <c r="I125" i="6"/>
  <c r="J125" i="6"/>
  <c r="K125" i="6"/>
  <c r="P125" i="6"/>
  <c r="H125" i="6"/>
  <c r="L125" i="6"/>
  <c r="M125" i="6"/>
  <c r="N125" i="6"/>
  <c r="G126" i="6"/>
  <c r="I126" i="6"/>
  <c r="K126" i="6"/>
  <c r="P126" i="6"/>
  <c r="J126" i="6"/>
  <c r="H126" i="6"/>
  <c r="L126" i="6"/>
  <c r="O126" i="6"/>
  <c r="M126" i="6"/>
  <c r="N126" i="6"/>
  <c r="G127" i="6"/>
  <c r="I127" i="6"/>
  <c r="J127" i="6"/>
  <c r="H127" i="6"/>
  <c r="K127" i="6"/>
  <c r="L127" i="6"/>
  <c r="M127" i="6"/>
  <c r="N127" i="6"/>
  <c r="P127" i="6"/>
  <c r="G128" i="6"/>
  <c r="I128" i="6"/>
  <c r="J128" i="6"/>
  <c r="H128" i="6"/>
  <c r="L128" i="6"/>
  <c r="O128" i="6"/>
  <c r="M128" i="6"/>
  <c r="N128" i="6"/>
  <c r="G129" i="6"/>
  <c r="I129" i="6"/>
  <c r="K129" i="6"/>
  <c r="P129" i="6"/>
  <c r="J129" i="6"/>
  <c r="H129" i="6"/>
  <c r="L129" i="6"/>
  <c r="M129" i="6"/>
  <c r="N129" i="6"/>
  <c r="G130" i="6"/>
  <c r="I130" i="6"/>
  <c r="J130" i="6"/>
  <c r="H130" i="6"/>
  <c r="K130" i="6"/>
  <c r="L130" i="6"/>
  <c r="M130" i="6"/>
  <c r="N130" i="6"/>
  <c r="O130" i="6"/>
  <c r="P130" i="6"/>
  <c r="G131" i="6"/>
  <c r="I131" i="6"/>
  <c r="J131" i="6"/>
  <c r="K131" i="6"/>
  <c r="H131" i="6"/>
  <c r="L131" i="6"/>
  <c r="M131" i="6"/>
  <c r="N131" i="6"/>
  <c r="G132" i="6"/>
  <c r="I132" i="6"/>
  <c r="J132" i="6"/>
  <c r="H132" i="6"/>
  <c r="L132" i="6"/>
  <c r="M132" i="6"/>
  <c r="N132" i="6"/>
  <c r="O132" i="6"/>
  <c r="G133" i="6"/>
  <c r="I133" i="6"/>
  <c r="J133" i="6"/>
  <c r="K133" i="6"/>
  <c r="P133" i="6"/>
  <c r="H133" i="6"/>
  <c r="L133" i="6"/>
  <c r="M133" i="6"/>
  <c r="N133" i="6"/>
  <c r="G134" i="6"/>
  <c r="I134" i="6"/>
  <c r="K134" i="6"/>
  <c r="P134" i="6"/>
  <c r="J134" i="6"/>
  <c r="H134" i="6"/>
  <c r="L134" i="6"/>
  <c r="O134" i="6"/>
  <c r="M134" i="6"/>
  <c r="N134" i="6"/>
  <c r="G135" i="6"/>
  <c r="I135" i="6"/>
  <c r="J135" i="6"/>
  <c r="H135" i="6"/>
  <c r="K135" i="6"/>
  <c r="L135" i="6"/>
  <c r="M135" i="6"/>
  <c r="N135" i="6"/>
  <c r="P135" i="6"/>
  <c r="G136" i="6"/>
  <c r="I136" i="6"/>
  <c r="J136" i="6"/>
  <c r="H136" i="6"/>
  <c r="L136" i="6"/>
  <c r="O136" i="6"/>
  <c r="M136" i="6"/>
  <c r="N136" i="6"/>
  <c r="G137" i="6"/>
  <c r="I137" i="6"/>
  <c r="J137" i="6"/>
  <c r="H137" i="6"/>
  <c r="L137" i="6"/>
  <c r="M137" i="6"/>
  <c r="N137" i="6"/>
  <c r="G138" i="6"/>
  <c r="I138" i="6"/>
  <c r="J138" i="6"/>
  <c r="H138" i="6"/>
  <c r="L138" i="6"/>
  <c r="M138" i="6"/>
  <c r="N138" i="6"/>
  <c r="O138" i="6"/>
  <c r="G139" i="6"/>
  <c r="I139" i="6"/>
  <c r="J139" i="6"/>
  <c r="H139" i="6"/>
  <c r="L139" i="6"/>
  <c r="M139" i="6"/>
  <c r="O139" i="6"/>
  <c r="N139" i="6"/>
  <c r="G140" i="6"/>
  <c r="I140" i="6"/>
  <c r="K140" i="6"/>
  <c r="J140" i="6"/>
  <c r="H140" i="6"/>
  <c r="L140" i="6"/>
  <c r="M140" i="6"/>
  <c r="N140" i="6"/>
  <c r="G141" i="6"/>
  <c r="I141" i="6"/>
  <c r="K141" i="6"/>
  <c r="P141" i="6"/>
  <c r="J141" i="6"/>
  <c r="H141" i="6"/>
  <c r="L141" i="6"/>
  <c r="O141" i="6"/>
  <c r="M141" i="6"/>
  <c r="N141" i="6"/>
  <c r="G142" i="6"/>
  <c r="I142" i="6"/>
  <c r="J142" i="6"/>
  <c r="H142" i="6"/>
  <c r="K142" i="6"/>
  <c r="L142" i="6"/>
  <c r="M142" i="6"/>
  <c r="N142" i="6"/>
  <c r="P142" i="6"/>
  <c r="G143" i="6"/>
  <c r="I143" i="6"/>
  <c r="J143" i="6"/>
  <c r="K143" i="6"/>
  <c r="H143" i="6"/>
  <c r="L143" i="6"/>
  <c r="M143" i="6"/>
  <c r="N143" i="6"/>
  <c r="G144" i="6"/>
  <c r="I144" i="6"/>
  <c r="J144" i="6"/>
  <c r="H144" i="6"/>
  <c r="L144" i="6"/>
  <c r="O144" i="6"/>
  <c r="M144" i="6"/>
  <c r="N144" i="6"/>
  <c r="G145" i="6"/>
  <c r="I145" i="6"/>
  <c r="K145" i="6"/>
  <c r="J145" i="6"/>
  <c r="H145" i="6"/>
  <c r="L145" i="6"/>
  <c r="O145" i="6"/>
  <c r="M145" i="6"/>
  <c r="N145" i="6"/>
  <c r="G146" i="6"/>
  <c r="I146" i="6"/>
  <c r="J146" i="6"/>
  <c r="H146" i="6"/>
  <c r="K146" i="6"/>
  <c r="L146" i="6"/>
  <c r="M146" i="6"/>
  <c r="N146" i="6"/>
  <c r="P146" i="6"/>
  <c r="G147" i="6"/>
  <c r="I147" i="6"/>
  <c r="J147" i="6"/>
  <c r="H147" i="6"/>
  <c r="L147" i="6"/>
  <c r="M147" i="6"/>
  <c r="O147" i="6"/>
  <c r="N147" i="6"/>
  <c r="G148" i="6"/>
  <c r="I148" i="6"/>
  <c r="K148" i="6"/>
  <c r="J148" i="6"/>
  <c r="H148" i="6"/>
  <c r="L148" i="6"/>
  <c r="M148" i="6"/>
  <c r="N148" i="6"/>
  <c r="G149" i="6"/>
  <c r="I149" i="6"/>
  <c r="K149" i="6"/>
  <c r="P149" i="6"/>
  <c r="J149" i="6"/>
  <c r="H149" i="6"/>
  <c r="L149" i="6"/>
  <c r="O149" i="6"/>
  <c r="M149" i="6"/>
  <c r="N149" i="6"/>
  <c r="G150" i="6"/>
  <c r="I150" i="6"/>
  <c r="J150" i="6"/>
  <c r="H150" i="6"/>
  <c r="K150" i="6"/>
  <c r="L150" i="6"/>
  <c r="M150" i="6"/>
  <c r="N150" i="6"/>
  <c r="P150" i="6"/>
  <c r="G151" i="6"/>
  <c r="I151" i="6"/>
  <c r="J151" i="6"/>
  <c r="K151" i="6"/>
  <c r="H151" i="6"/>
  <c r="L151" i="6"/>
  <c r="M151" i="6"/>
  <c r="N151" i="6"/>
  <c r="G152" i="6"/>
  <c r="I152" i="6"/>
  <c r="J152" i="6"/>
  <c r="H152" i="6"/>
  <c r="L152" i="6"/>
  <c r="O152" i="6"/>
  <c r="M152" i="6"/>
  <c r="N152" i="6"/>
  <c r="G153" i="6"/>
  <c r="I153" i="6"/>
  <c r="K153" i="6"/>
  <c r="J153" i="6"/>
  <c r="H153" i="6"/>
  <c r="L153" i="6"/>
  <c r="O153" i="6"/>
  <c r="M153" i="6"/>
  <c r="N153" i="6"/>
  <c r="G154" i="6"/>
  <c r="I154" i="6"/>
  <c r="J154" i="6"/>
  <c r="H154" i="6"/>
  <c r="K154" i="6"/>
  <c r="L154" i="6"/>
  <c r="M154" i="6"/>
  <c r="N154" i="6"/>
  <c r="P154" i="6"/>
  <c r="G155" i="6"/>
  <c r="I155" i="6"/>
  <c r="J155" i="6"/>
  <c r="H155" i="6"/>
  <c r="L155" i="6"/>
  <c r="M155" i="6"/>
  <c r="O155" i="6"/>
  <c r="N155" i="6"/>
  <c r="G156" i="6"/>
  <c r="I156" i="6"/>
  <c r="K156" i="6"/>
  <c r="J156" i="6"/>
  <c r="H156" i="6"/>
  <c r="L156" i="6"/>
  <c r="M156" i="6"/>
  <c r="N156" i="6"/>
  <c r="G157" i="6"/>
  <c r="I157" i="6"/>
  <c r="K157" i="6"/>
  <c r="P157" i="6"/>
  <c r="J157" i="6"/>
  <c r="H157" i="6"/>
  <c r="L157" i="6"/>
  <c r="O157" i="6"/>
  <c r="M157" i="6"/>
  <c r="N157" i="6"/>
  <c r="G158" i="6"/>
  <c r="I158" i="6"/>
  <c r="J158" i="6"/>
  <c r="H158" i="6"/>
  <c r="K158" i="6"/>
  <c r="L158" i="6"/>
  <c r="M158" i="6"/>
  <c r="N158" i="6"/>
  <c r="P158" i="6"/>
  <c r="G159" i="6"/>
  <c r="I159" i="6"/>
  <c r="J159" i="6"/>
  <c r="K159" i="6"/>
  <c r="H159" i="6"/>
  <c r="L159" i="6"/>
  <c r="M159" i="6"/>
  <c r="N159" i="6"/>
  <c r="G160" i="6"/>
  <c r="I160" i="6"/>
  <c r="J160" i="6"/>
  <c r="H160" i="6"/>
  <c r="L160" i="6"/>
  <c r="O160" i="6"/>
  <c r="M160" i="6"/>
  <c r="N160" i="6"/>
  <c r="G161" i="6"/>
  <c r="I161" i="6"/>
  <c r="K161" i="6"/>
  <c r="J161" i="6"/>
  <c r="H161" i="6"/>
  <c r="L161" i="6"/>
  <c r="O161" i="6"/>
  <c r="M161" i="6"/>
  <c r="N161" i="6"/>
  <c r="G162" i="6"/>
  <c r="I162" i="6"/>
  <c r="J162" i="6"/>
  <c r="H162" i="6"/>
  <c r="K162" i="6"/>
  <c r="L162" i="6"/>
  <c r="M162" i="6"/>
  <c r="N162" i="6"/>
  <c r="P162" i="6"/>
  <c r="G163" i="6"/>
  <c r="I163" i="6"/>
  <c r="J163" i="6"/>
  <c r="H163" i="6"/>
  <c r="L163" i="6"/>
  <c r="M163" i="6"/>
  <c r="O163" i="6"/>
  <c r="N163" i="6"/>
  <c r="G164" i="6"/>
  <c r="I164" i="6"/>
  <c r="K164" i="6"/>
  <c r="J164" i="6"/>
  <c r="H164" i="6"/>
  <c r="L164" i="6"/>
  <c r="M164" i="6"/>
  <c r="N164" i="6"/>
  <c r="G165" i="6"/>
  <c r="I165" i="6"/>
  <c r="K165" i="6"/>
  <c r="P165" i="6"/>
  <c r="J165" i="6"/>
  <c r="H165" i="6"/>
  <c r="L165" i="6"/>
  <c r="O165" i="6"/>
  <c r="M165" i="6"/>
  <c r="N165" i="6"/>
  <c r="G166" i="6"/>
  <c r="I166" i="6"/>
  <c r="J166" i="6"/>
  <c r="H166" i="6"/>
  <c r="K166" i="6"/>
  <c r="L166" i="6"/>
  <c r="M166" i="6"/>
  <c r="N166" i="6"/>
  <c r="P166" i="6"/>
  <c r="G167" i="6"/>
  <c r="I167" i="6"/>
  <c r="J167" i="6"/>
  <c r="K167" i="6"/>
  <c r="H167" i="6"/>
  <c r="L167" i="6"/>
  <c r="M167" i="6"/>
  <c r="N167" i="6"/>
  <c r="G168" i="6"/>
  <c r="I168" i="6"/>
  <c r="J168" i="6"/>
  <c r="H168" i="6"/>
  <c r="L168" i="6"/>
  <c r="O168" i="6"/>
  <c r="M168" i="6"/>
  <c r="N168" i="6"/>
  <c r="G169" i="6"/>
  <c r="I169" i="6"/>
  <c r="K169" i="6"/>
  <c r="J169" i="6"/>
  <c r="H169" i="6"/>
  <c r="L169" i="6"/>
  <c r="O169" i="6"/>
  <c r="M169" i="6"/>
  <c r="N169" i="6"/>
  <c r="G170" i="6"/>
  <c r="I170" i="6"/>
  <c r="J170" i="6"/>
  <c r="H170" i="6"/>
  <c r="K170" i="6"/>
  <c r="L170" i="6"/>
  <c r="M170" i="6"/>
  <c r="N170" i="6"/>
  <c r="P170" i="6"/>
  <c r="G171" i="6"/>
  <c r="I171" i="6"/>
  <c r="J171" i="6"/>
  <c r="H171" i="6"/>
  <c r="L171" i="6"/>
  <c r="M171" i="6"/>
  <c r="O171" i="6"/>
  <c r="N171" i="6"/>
  <c r="G172" i="6"/>
  <c r="I172" i="6"/>
  <c r="K172" i="6"/>
  <c r="J172" i="6"/>
  <c r="H172" i="6"/>
  <c r="L172" i="6"/>
  <c r="M172" i="6"/>
  <c r="N172" i="6"/>
  <c r="F182" i="6"/>
  <c r="O9" i="6"/>
  <c r="O11" i="6"/>
  <c r="O12" i="6"/>
  <c r="O13" i="6"/>
  <c r="O14" i="6"/>
  <c r="O15" i="6"/>
  <c r="O16" i="6"/>
  <c r="O17" i="6"/>
  <c r="O19" i="6"/>
  <c r="O20" i="6"/>
  <c r="O21" i="6"/>
  <c r="O22" i="6"/>
  <c r="O23" i="6"/>
  <c r="O24" i="6"/>
  <c r="O25" i="6"/>
  <c r="O27" i="6"/>
  <c r="O28" i="6"/>
  <c r="O29" i="6"/>
  <c r="O30" i="6"/>
  <c r="O31" i="6"/>
  <c r="O32" i="6"/>
  <c r="O33" i="6"/>
  <c r="O35" i="6"/>
  <c r="O36" i="6"/>
  <c r="O37" i="6"/>
  <c r="O38" i="6"/>
  <c r="O39" i="6"/>
  <c r="O40" i="6"/>
  <c r="O41" i="6"/>
  <c r="O43" i="6"/>
  <c r="O44" i="6"/>
  <c r="O45" i="6"/>
  <c r="O46" i="6"/>
  <c r="O47" i="6"/>
  <c r="O48" i="6"/>
  <c r="O49" i="6"/>
  <c r="O51" i="6"/>
  <c r="O52" i="6"/>
  <c r="O53" i="6"/>
  <c r="O54" i="6"/>
  <c r="O55" i="6"/>
  <c r="O56" i="6"/>
  <c r="O57" i="6"/>
  <c r="O59" i="6"/>
  <c r="O60" i="6"/>
  <c r="O61" i="6"/>
  <c r="O62" i="6"/>
  <c r="O63" i="6"/>
  <c r="O64" i="6"/>
  <c r="O65" i="6"/>
  <c r="O67" i="6"/>
  <c r="O68" i="6"/>
  <c r="O69" i="6"/>
  <c r="O70" i="6"/>
  <c r="O71" i="6"/>
  <c r="O72" i="6"/>
  <c r="O73" i="6"/>
  <c r="O75" i="6"/>
  <c r="O77" i="6"/>
  <c r="O78" i="6"/>
  <c r="O79" i="6"/>
  <c r="O80" i="6"/>
  <c r="O81" i="6"/>
  <c r="O83" i="6"/>
  <c r="O85" i="6"/>
  <c r="O86" i="6"/>
  <c r="O87" i="6"/>
  <c r="O88" i="6"/>
  <c r="O89" i="6"/>
  <c r="O91" i="6"/>
  <c r="O92" i="6"/>
  <c r="O93" i="6"/>
  <c r="O95" i="6"/>
  <c r="O96" i="6"/>
  <c r="O97" i="6"/>
  <c r="O100" i="6"/>
  <c r="O101" i="6"/>
  <c r="O104" i="6"/>
  <c r="O105" i="6"/>
  <c r="O106" i="6"/>
  <c r="O109" i="6"/>
  <c r="O111" i="6"/>
  <c r="O113" i="6"/>
  <c r="O117" i="6"/>
  <c r="O119" i="6"/>
  <c r="O121" i="6"/>
  <c r="O125" i="6"/>
  <c r="O127" i="6"/>
  <c r="O129" i="6"/>
  <c r="O133" i="6"/>
  <c r="O135" i="6"/>
  <c r="O137" i="6"/>
  <c r="O142" i="6"/>
  <c r="O146" i="6"/>
  <c r="O150" i="6"/>
  <c r="O154" i="6"/>
  <c r="O158" i="6"/>
  <c r="O162" i="6"/>
  <c r="O166" i="6"/>
  <c r="O170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G174" i="4"/>
  <c r="H174" i="4"/>
  <c r="I174" i="4"/>
  <c r="J174" i="4"/>
  <c r="L174" i="4"/>
  <c r="M174" i="4"/>
  <c r="N174" i="4"/>
  <c r="G175" i="4"/>
  <c r="H175" i="4"/>
  <c r="I175" i="4"/>
  <c r="J175" i="4"/>
  <c r="L175" i="4"/>
  <c r="M175" i="4"/>
  <c r="N175" i="4"/>
  <c r="G173" i="4"/>
  <c r="H173" i="4"/>
  <c r="I173" i="4"/>
  <c r="K173" i="4"/>
  <c r="P173" i="4"/>
  <c r="J173" i="4"/>
  <c r="L173" i="4"/>
  <c r="M173" i="4"/>
  <c r="N173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F206" i="4"/>
  <c r="C206" i="4"/>
  <c r="C205" i="4"/>
  <c r="I204" i="4"/>
  <c r="H204" i="4"/>
  <c r="J204" i="4"/>
  <c r="C204" i="4"/>
  <c r="C203" i="4"/>
  <c r="C202" i="4"/>
  <c r="C201" i="4"/>
  <c r="C200" i="4"/>
  <c r="C199" i="4"/>
  <c r="F178" i="4"/>
  <c r="G178" i="4"/>
  <c r="N172" i="4"/>
  <c r="M172" i="4"/>
  <c r="L172" i="4"/>
  <c r="J172" i="4"/>
  <c r="I172" i="4"/>
  <c r="H172" i="4"/>
  <c r="G172" i="4"/>
  <c r="N171" i="4"/>
  <c r="O171" i="4"/>
  <c r="M171" i="4"/>
  <c r="L171" i="4"/>
  <c r="J171" i="4"/>
  <c r="I171" i="4"/>
  <c r="K171" i="4"/>
  <c r="P171" i="4"/>
  <c r="H171" i="4"/>
  <c r="G171" i="4"/>
  <c r="N170" i="4"/>
  <c r="M170" i="4"/>
  <c r="O170" i="4"/>
  <c r="L170" i="4"/>
  <c r="J170" i="4"/>
  <c r="I170" i="4"/>
  <c r="H170" i="4"/>
  <c r="G170" i="4"/>
  <c r="N169" i="4"/>
  <c r="M169" i="4"/>
  <c r="L169" i="4"/>
  <c r="O169" i="4"/>
  <c r="J169" i="4"/>
  <c r="I169" i="4"/>
  <c r="H169" i="4"/>
  <c r="G169" i="4"/>
  <c r="K169" i="4"/>
  <c r="P169" i="4"/>
  <c r="N168" i="4"/>
  <c r="M168" i="4"/>
  <c r="L168" i="4"/>
  <c r="O168" i="4"/>
  <c r="J168" i="4"/>
  <c r="I168" i="4"/>
  <c r="H168" i="4"/>
  <c r="G168" i="4"/>
  <c r="N167" i="4"/>
  <c r="M167" i="4"/>
  <c r="L167" i="4"/>
  <c r="J167" i="4"/>
  <c r="I167" i="4"/>
  <c r="H167" i="4"/>
  <c r="G167" i="4"/>
  <c r="N166" i="4"/>
  <c r="M166" i="4"/>
  <c r="L166" i="4"/>
  <c r="J166" i="4"/>
  <c r="I166" i="4"/>
  <c r="H166" i="4"/>
  <c r="G166" i="4"/>
  <c r="N165" i="4"/>
  <c r="M165" i="4"/>
  <c r="L165" i="4"/>
  <c r="O165" i="4"/>
  <c r="J165" i="4"/>
  <c r="I165" i="4"/>
  <c r="H165" i="4"/>
  <c r="G165" i="4"/>
  <c r="K165" i="4"/>
  <c r="P165" i="4"/>
  <c r="N164" i="4"/>
  <c r="M164" i="4"/>
  <c r="L164" i="4"/>
  <c r="O164" i="4"/>
  <c r="J164" i="4"/>
  <c r="I164" i="4"/>
  <c r="H164" i="4"/>
  <c r="G164" i="4"/>
  <c r="K164" i="4"/>
  <c r="P164" i="4"/>
  <c r="N163" i="4"/>
  <c r="M163" i="4"/>
  <c r="L163" i="4"/>
  <c r="J163" i="4"/>
  <c r="I163" i="4"/>
  <c r="H163" i="4"/>
  <c r="G163" i="4"/>
  <c r="N162" i="4"/>
  <c r="M162" i="4"/>
  <c r="L162" i="4"/>
  <c r="J162" i="4"/>
  <c r="I162" i="4"/>
  <c r="H162" i="4"/>
  <c r="G162" i="4"/>
  <c r="N161" i="4"/>
  <c r="M161" i="4"/>
  <c r="O161" i="4"/>
  <c r="L161" i="4"/>
  <c r="J161" i="4"/>
  <c r="I161" i="4"/>
  <c r="H161" i="4"/>
  <c r="G161" i="4"/>
  <c r="N160" i="4"/>
  <c r="M160" i="4"/>
  <c r="L160" i="4"/>
  <c r="O160" i="4"/>
  <c r="J160" i="4"/>
  <c r="I160" i="4"/>
  <c r="H160" i="4"/>
  <c r="G160" i="4"/>
  <c r="K160" i="4"/>
  <c r="P160" i="4"/>
  <c r="N159" i="4"/>
  <c r="M159" i="4"/>
  <c r="L159" i="4"/>
  <c r="J159" i="4"/>
  <c r="K159" i="4"/>
  <c r="P159" i="4"/>
  <c r="I159" i="4"/>
  <c r="H159" i="4"/>
  <c r="G159" i="4"/>
  <c r="N158" i="4"/>
  <c r="M158" i="4"/>
  <c r="L158" i="4"/>
  <c r="J158" i="4"/>
  <c r="I158" i="4"/>
  <c r="H158" i="4"/>
  <c r="G158" i="4"/>
  <c r="N157" i="4"/>
  <c r="M157" i="4"/>
  <c r="L157" i="4"/>
  <c r="J157" i="4"/>
  <c r="I157" i="4"/>
  <c r="H157" i="4"/>
  <c r="G157" i="4"/>
  <c r="N156" i="4"/>
  <c r="M156" i="4"/>
  <c r="O156" i="4"/>
  <c r="L156" i="4"/>
  <c r="J156" i="4"/>
  <c r="I156" i="4"/>
  <c r="H156" i="4"/>
  <c r="G156" i="4"/>
  <c r="N155" i="4"/>
  <c r="M155" i="4"/>
  <c r="L155" i="4"/>
  <c r="O155" i="4"/>
  <c r="J155" i="4"/>
  <c r="I155" i="4"/>
  <c r="H155" i="4"/>
  <c r="G155" i="4"/>
  <c r="K155" i="4"/>
  <c r="P155" i="4"/>
  <c r="N154" i="4"/>
  <c r="M154" i="4"/>
  <c r="O154" i="4"/>
  <c r="L154" i="4"/>
  <c r="J154" i="4"/>
  <c r="I154" i="4"/>
  <c r="H154" i="4"/>
  <c r="G154" i="4"/>
  <c r="N153" i="4"/>
  <c r="M153" i="4"/>
  <c r="L153" i="4"/>
  <c r="J153" i="4"/>
  <c r="I153" i="4"/>
  <c r="H153" i="4"/>
  <c r="K153" i="4"/>
  <c r="P153" i="4"/>
  <c r="G153" i="4"/>
  <c r="N152" i="4"/>
  <c r="M152" i="4"/>
  <c r="L152" i="4"/>
  <c r="J152" i="4"/>
  <c r="I152" i="4"/>
  <c r="H152" i="4"/>
  <c r="G152" i="4"/>
  <c r="N151" i="4"/>
  <c r="M151" i="4"/>
  <c r="L151" i="4"/>
  <c r="O151" i="4"/>
  <c r="J151" i="4"/>
  <c r="I151" i="4"/>
  <c r="H151" i="4"/>
  <c r="G151" i="4"/>
  <c r="N150" i="4"/>
  <c r="O150" i="4"/>
  <c r="M150" i="4"/>
  <c r="L150" i="4"/>
  <c r="J150" i="4"/>
  <c r="I150" i="4"/>
  <c r="H150" i="4"/>
  <c r="G150" i="4"/>
  <c r="N149" i="4"/>
  <c r="M149" i="4"/>
  <c r="L149" i="4"/>
  <c r="J149" i="4"/>
  <c r="I149" i="4"/>
  <c r="H149" i="4"/>
  <c r="G149" i="4"/>
  <c r="N148" i="4"/>
  <c r="M148" i="4"/>
  <c r="L148" i="4"/>
  <c r="O148" i="4"/>
  <c r="J148" i="4"/>
  <c r="I148" i="4"/>
  <c r="H148" i="4"/>
  <c r="G148" i="4"/>
  <c r="K148" i="4"/>
  <c r="N147" i="4"/>
  <c r="M147" i="4"/>
  <c r="L147" i="4"/>
  <c r="J147" i="4"/>
  <c r="I147" i="4"/>
  <c r="H147" i="4"/>
  <c r="G147" i="4"/>
  <c r="N146" i="4"/>
  <c r="M146" i="4"/>
  <c r="L146" i="4"/>
  <c r="J146" i="4"/>
  <c r="I146" i="4"/>
  <c r="H146" i="4"/>
  <c r="G146" i="4"/>
  <c r="N145" i="4"/>
  <c r="M145" i="4"/>
  <c r="O145" i="4"/>
  <c r="L145" i="4"/>
  <c r="J145" i="4"/>
  <c r="I145" i="4"/>
  <c r="K145" i="4"/>
  <c r="P145" i="4"/>
  <c r="H145" i="4"/>
  <c r="G145" i="4"/>
  <c r="N144" i="4"/>
  <c r="M144" i="4"/>
  <c r="L144" i="4"/>
  <c r="J144" i="4"/>
  <c r="I144" i="4"/>
  <c r="H144" i="4"/>
  <c r="G144" i="4"/>
  <c r="N143" i="4"/>
  <c r="M143" i="4"/>
  <c r="L143" i="4"/>
  <c r="J143" i="4"/>
  <c r="I143" i="4"/>
  <c r="H143" i="4"/>
  <c r="G143" i="4"/>
  <c r="K143" i="4"/>
  <c r="P143" i="4"/>
  <c r="N142" i="4"/>
  <c r="M142" i="4"/>
  <c r="L142" i="4"/>
  <c r="J142" i="4"/>
  <c r="I142" i="4"/>
  <c r="H142" i="4"/>
  <c r="G142" i="4"/>
  <c r="N141" i="4"/>
  <c r="O141" i="4"/>
  <c r="M141" i="4"/>
  <c r="L141" i="4"/>
  <c r="J141" i="4"/>
  <c r="I141" i="4"/>
  <c r="H141" i="4"/>
  <c r="G141" i="4"/>
  <c r="N140" i="4"/>
  <c r="M140" i="4"/>
  <c r="O140" i="4"/>
  <c r="L140" i="4"/>
  <c r="J140" i="4"/>
  <c r="I140" i="4"/>
  <c r="H140" i="4"/>
  <c r="G140" i="4"/>
  <c r="N139" i="4"/>
  <c r="M139" i="4"/>
  <c r="L139" i="4"/>
  <c r="J139" i="4"/>
  <c r="I139" i="4"/>
  <c r="H139" i="4"/>
  <c r="G139" i="4"/>
  <c r="N138" i="4"/>
  <c r="M138" i="4"/>
  <c r="L138" i="4"/>
  <c r="J138" i="4"/>
  <c r="I138" i="4"/>
  <c r="H138" i="4"/>
  <c r="G138" i="4"/>
  <c r="N137" i="4"/>
  <c r="M137" i="4"/>
  <c r="L137" i="4"/>
  <c r="O137" i="4"/>
  <c r="J137" i="4"/>
  <c r="I137" i="4"/>
  <c r="H137" i="4"/>
  <c r="G137" i="4"/>
  <c r="K137" i="4"/>
  <c r="P137" i="4"/>
  <c r="N136" i="4"/>
  <c r="M136" i="4"/>
  <c r="L136" i="4"/>
  <c r="O136" i="4"/>
  <c r="J136" i="4"/>
  <c r="I136" i="4"/>
  <c r="H136" i="4"/>
  <c r="G136" i="4"/>
  <c r="N135" i="4"/>
  <c r="M135" i="4"/>
  <c r="L135" i="4"/>
  <c r="J135" i="4"/>
  <c r="K135" i="4"/>
  <c r="P135" i="4"/>
  <c r="I135" i="4"/>
  <c r="H135" i="4"/>
  <c r="G135" i="4"/>
  <c r="N134" i="4"/>
  <c r="M134" i="4"/>
  <c r="L134" i="4"/>
  <c r="J134" i="4"/>
  <c r="I134" i="4"/>
  <c r="H134" i="4"/>
  <c r="G134" i="4"/>
  <c r="N133" i="4"/>
  <c r="M133" i="4"/>
  <c r="L133" i="4"/>
  <c r="J133" i="4"/>
  <c r="I133" i="4"/>
  <c r="K133" i="4"/>
  <c r="P133" i="4"/>
  <c r="H133" i="4"/>
  <c r="G133" i="4"/>
  <c r="N132" i="4"/>
  <c r="M132" i="4"/>
  <c r="L132" i="4"/>
  <c r="J132" i="4"/>
  <c r="I132" i="4"/>
  <c r="H132" i="4"/>
  <c r="G132" i="4"/>
  <c r="N131" i="4"/>
  <c r="M131" i="4"/>
  <c r="O131" i="4"/>
  <c r="L131" i="4"/>
  <c r="J131" i="4"/>
  <c r="I131" i="4"/>
  <c r="H131" i="4"/>
  <c r="G131" i="4"/>
  <c r="N130" i="4"/>
  <c r="M130" i="4"/>
  <c r="L130" i="4"/>
  <c r="O130" i="4"/>
  <c r="J130" i="4"/>
  <c r="I130" i="4"/>
  <c r="H130" i="4"/>
  <c r="G130" i="4"/>
  <c r="K130" i="4"/>
  <c r="P130" i="4"/>
  <c r="N129" i="4"/>
  <c r="M129" i="4"/>
  <c r="L129" i="4"/>
  <c r="J129" i="4"/>
  <c r="I129" i="4"/>
  <c r="H129" i="4"/>
  <c r="G129" i="4"/>
  <c r="K129" i="4"/>
  <c r="P129" i="4"/>
  <c r="N128" i="4"/>
  <c r="M128" i="4"/>
  <c r="L128" i="4"/>
  <c r="J128" i="4"/>
  <c r="I128" i="4"/>
  <c r="H128" i="4"/>
  <c r="K128" i="4"/>
  <c r="P128" i="4"/>
  <c r="G128" i="4"/>
  <c r="N127" i="4"/>
  <c r="M127" i="4"/>
  <c r="L127" i="4"/>
  <c r="O127" i="4"/>
  <c r="J127" i="4"/>
  <c r="I127" i="4"/>
  <c r="H127" i="4"/>
  <c r="G127" i="4"/>
  <c r="K127" i="4"/>
  <c r="P127" i="4"/>
  <c r="N126" i="4"/>
  <c r="M126" i="4"/>
  <c r="L126" i="4"/>
  <c r="J126" i="4"/>
  <c r="I126" i="4"/>
  <c r="H126" i="4"/>
  <c r="G126" i="4"/>
  <c r="N125" i="4"/>
  <c r="O125" i="4"/>
  <c r="M125" i="4"/>
  <c r="L125" i="4"/>
  <c r="J125" i="4"/>
  <c r="I125" i="4"/>
  <c r="H125" i="4"/>
  <c r="G125" i="4"/>
  <c r="N124" i="4"/>
  <c r="M124" i="4"/>
  <c r="O124" i="4"/>
  <c r="L124" i="4"/>
  <c r="J124" i="4"/>
  <c r="I124" i="4"/>
  <c r="K124" i="4"/>
  <c r="P124" i="4"/>
  <c r="H124" i="4"/>
  <c r="G124" i="4"/>
  <c r="N123" i="4"/>
  <c r="M123" i="4"/>
  <c r="L123" i="4"/>
  <c r="J123" i="4"/>
  <c r="I123" i="4"/>
  <c r="H123" i="4"/>
  <c r="G123" i="4"/>
  <c r="N122" i="4"/>
  <c r="M122" i="4"/>
  <c r="L122" i="4"/>
  <c r="O122" i="4"/>
  <c r="J122" i="4"/>
  <c r="I122" i="4"/>
  <c r="H122" i="4"/>
  <c r="G122" i="4"/>
  <c r="N121" i="4"/>
  <c r="M121" i="4"/>
  <c r="L121" i="4"/>
  <c r="J121" i="4"/>
  <c r="I121" i="4"/>
  <c r="H121" i="4"/>
  <c r="G121" i="4"/>
  <c r="N120" i="4"/>
  <c r="M120" i="4"/>
  <c r="L120" i="4"/>
  <c r="J120" i="4"/>
  <c r="I120" i="4"/>
  <c r="K120" i="4"/>
  <c r="P120" i="4"/>
  <c r="H120" i="4"/>
  <c r="G120" i="4"/>
  <c r="N119" i="4"/>
  <c r="M119" i="4"/>
  <c r="O119" i="4"/>
  <c r="L119" i="4"/>
  <c r="J119" i="4"/>
  <c r="I119" i="4"/>
  <c r="H119" i="4"/>
  <c r="G119" i="4"/>
  <c r="N118" i="4"/>
  <c r="M118" i="4"/>
  <c r="O118" i="4"/>
  <c r="L118" i="4"/>
  <c r="J118" i="4"/>
  <c r="I118" i="4"/>
  <c r="H118" i="4"/>
  <c r="G118" i="4"/>
  <c r="N117" i="4"/>
  <c r="M117" i="4"/>
  <c r="L117" i="4"/>
  <c r="O117" i="4"/>
  <c r="J117" i="4"/>
  <c r="I117" i="4"/>
  <c r="H117" i="4"/>
  <c r="G117" i="4"/>
  <c r="K117" i="4"/>
  <c r="P117" i="4"/>
  <c r="N116" i="4"/>
  <c r="M116" i="4"/>
  <c r="L116" i="4"/>
  <c r="J116" i="4"/>
  <c r="I116" i="4"/>
  <c r="H116" i="4"/>
  <c r="G116" i="4"/>
  <c r="N115" i="4"/>
  <c r="M115" i="4"/>
  <c r="L115" i="4"/>
  <c r="J115" i="4"/>
  <c r="I115" i="4"/>
  <c r="K115" i="4"/>
  <c r="P115" i="4"/>
  <c r="H115" i="4"/>
  <c r="G115" i="4"/>
  <c r="N114" i="4"/>
  <c r="M114" i="4"/>
  <c r="O114" i="4"/>
  <c r="L114" i="4"/>
  <c r="J114" i="4"/>
  <c r="I114" i="4"/>
  <c r="H114" i="4"/>
  <c r="G114" i="4"/>
  <c r="N113" i="4"/>
  <c r="M113" i="4"/>
  <c r="L113" i="4"/>
  <c r="O113" i="4"/>
  <c r="J113" i="4"/>
  <c r="I113" i="4"/>
  <c r="H113" i="4"/>
  <c r="G113" i="4"/>
  <c r="K113" i="4"/>
  <c r="P113" i="4"/>
  <c r="N112" i="4"/>
  <c r="M112" i="4"/>
  <c r="L112" i="4"/>
  <c r="O112" i="4"/>
  <c r="J112" i="4"/>
  <c r="K112" i="4"/>
  <c r="I112" i="4"/>
  <c r="H112" i="4"/>
  <c r="G112" i="4"/>
  <c r="N111" i="4"/>
  <c r="M111" i="4"/>
  <c r="L111" i="4"/>
  <c r="J111" i="4"/>
  <c r="I111" i="4"/>
  <c r="H111" i="4"/>
  <c r="G111" i="4"/>
  <c r="N110" i="4"/>
  <c r="M110" i="4"/>
  <c r="O110" i="4"/>
  <c r="L110" i="4"/>
  <c r="J110" i="4"/>
  <c r="I110" i="4"/>
  <c r="H110" i="4"/>
  <c r="G110" i="4"/>
  <c r="N109" i="4"/>
  <c r="M109" i="4"/>
  <c r="O109" i="4"/>
  <c r="L109" i="4"/>
  <c r="J109" i="4"/>
  <c r="I109" i="4"/>
  <c r="H109" i="4"/>
  <c r="G109" i="4"/>
  <c r="N108" i="4"/>
  <c r="M108" i="4"/>
  <c r="L108" i="4"/>
  <c r="J108" i="4"/>
  <c r="I108" i="4"/>
  <c r="H108" i="4"/>
  <c r="K108" i="4"/>
  <c r="P108" i="4"/>
  <c r="G108" i="4"/>
  <c r="O107" i="4"/>
  <c r="H107" i="4"/>
  <c r="K107" i="4"/>
  <c r="P107" i="4"/>
  <c r="N106" i="4"/>
  <c r="O106" i="4"/>
  <c r="M106" i="4"/>
  <c r="L106" i="4"/>
  <c r="J106" i="4"/>
  <c r="K106" i="4"/>
  <c r="I106" i="4"/>
  <c r="H106" i="4"/>
  <c r="G106" i="4"/>
  <c r="S105" i="4"/>
  <c r="N105" i="4"/>
  <c r="M105" i="4"/>
  <c r="L105" i="4"/>
  <c r="J105" i="4"/>
  <c r="I105" i="4"/>
  <c r="H105" i="4"/>
  <c r="G105" i="4"/>
  <c r="S104" i="4"/>
  <c r="N104" i="4"/>
  <c r="M104" i="4"/>
  <c r="L104" i="4"/>
  <c r="J104" i="4"/>
  <c r="I104" i="4"/>
  <c r="H104" i="4"/>
  <c r="G104" i="4"/>
  <c r="S103" i="4"/>
  <c r="N103" i="4"/>
  <c r="M103" i="4"/>
  <c r="L103" i="4"/>
  <c r="J103" i="4"/>
  <c r="I103" i="4"/>
  <c r="H103" i="4"/>
  <c r="G103" i="4"/>
  <c r="S102" i="4"/>
  <c r="N102" i="4"/>
  <c r="M102" i="4"/>
  <c r="L102" i="4"/>
  <c r="J102" i="4"/>
  <c r="I102" i="4"/>
  <c r="H102" i="4"/>
  <c r="G102" i="4"/>
  <c r="S101" i="4"/>
  <c r="N101" i="4"/>
  <c r="M101" i="4"/>
  <c r="L101" i="4"/>
  <c r="O101" i="4"/>
  <c r="J101" i="4"/>
  <c r="I101" i="4"/>
  <c r="H101" i="4"/>
  <c r="G101" i="4"/>
  <c r="S100" i="4"/>
  <c r="N100" i="4"/>
  <c r="M100" i="4"/>
  <c r="L100" i="4"/>
  <c r="J100" i="4"/>
  <c r="K100" i="4"/>
  <c r="P100" i="4"/>
  <c r="I100" i="4"/>
  <c r="H100" i="4"/>
  <c r="G100" i="4"/>
  <c r="S99" i="4"/>
  <c r="N99" i="4"/>
  <c r="M99" i="4"/>
  <c r="L99" i="4"/>
  <c r="O99" i="4"/>
  <c r="J99" i="4"/>
  <c r="I99" i="4"/>
  <c r="H99" i="4"/>
  <c r="G99" i="4"/>
  <c r="S98" i="4"/>
  <c r="N98" i="4"/>
  <c r="M98" i="4"/>
  <c r="L98" i="4"/>
  <c r="O98" i="4"/>
  <c r="J98" i="4"/>
  <c r="I98" i="4"/>
  <c r="H98" i="4"/>
  <c r="G98" i="4"/>
  <c r="S97" i="4"/>
  <c r="N97" i="4"/>
  <c r="M97" i="4"/>
  <c r="L97" i="4"/>
  <c r="J97" i="4"/>
  <c r="I97" i="4"/>
  <c r="H97" i="4"/>
  <c r="G97" i="4"/>
  <c r="S96" i="4"/>
  <c r="N96" i="4"/>
  <c r="M96" i="4"/>
  <c r="L96" i="4"/>
  <c r="J96" i="4"/>
  <c r="I96" i="4"/>
  <c r="H96" i="4"/>
  <c r="G96" i="4"/>
  <c r="S95" i="4"/>
  <c r="N95" i="4"/>
  <c r="M95" i="4"/>
  <c r="L95" i="4"/>
  <c r="J95" i="4"/>
  <c r="I95" i="4"/>
  <c r="H95" i="4"/>
  <c r="G95" i="4"/>
  <c r="S94" i="4"/>
  <c r="N94" i="4"/>
  <c r="M94" i="4"/>
  <c r="L94" i="4"/>
  <c r="J94" i="4"/>
  <c r="I94" i="4"/>
  <c r="H94" i="4"/>
  <c r="G94" i="4"/>
  <c r="S93" i="4"/>
  <c r="N93" i="4"/>
  <c r="M93" i="4"/>
  <c r="L93" i="4"/>
  <c r="J93" i="4"/>
  <c r="I93" i="4"/>
  <c r="H93" i="4"/>
  <c r="G93" i="4"/>
  <c r="S92" i="4"/>
  <c r="N92" i="4"/>
  <c r="M92" i="4"/>
  <c r="L92" i="4"/>
  <c r="O92" i="4"/>
  <c r="J92" i="4"/>
  <c r="I92" i="4"/>
  <c r="H92" i="4"/>
  <c r="G92" i="4"/>
  <c r="S91" i="4"/>
  <c r="N91" i="4"/>
  <c r="M91" i="4"/>
  <c r="L91" i="4"/>
  <c r="J91" i="4"/>
  <c r="I91" i="4"/>
  <c r="H91" i="4"/>
  <c r="G91" i="4"/>
  <c r="S90" i="4"/>
  <c r="N90" i="4"/>
  <c r="M90" i="4"/>
  <c r="L90" i="4"/>
  <c r="J90" i="4"/>
  <c r="K90" i="4"/>
  <c r="P90" i="4"/>
  <c r="I90" i="4"/>
  <c r="H90" i="4"/>
  <c r="G90" i="4"/>
  <c r="S89" i="4"/>
  <c r="N89" i="4"/>
  <c r="M89" i="4"/>
  <c r="L89" i="4"/>
  <c r="O89" i="4"/>
  <c r="J89" i="4"/>
  <c r="I89" i="4"/>
  <c r="H89" i="4"/>
  <c r="G89" i="4"/>
  <c r="S88" i="4"/>
  <c r="N88" i="4"/>
  <c r="M88" i="4"/>
  <c r="L88" i="4"/>
  <c r="J88" i="4"/>
  <c r="I88" i="4"/>
  <c r="H88" i="4"/>
  <c r="G88" i="4"/>
  <c r="S87" i="4"/>
  <c r="N87" i="4"/>
  <c r="M87" i="4"/>
  <c r="L87" i="4"/>
  <c r="O87" i="4"/>
  <c r="J87" i="4"/>
  <c r="I87" i="4"/>
  <c r="H87" i="4"/>
  <c r="G87" i="4"/>
  <c r="S86" i="4"/>
  <c r="N86" i="4"/>
  <c r="M86" i="4"/>
  <c r="L86" i="4"/>
  <c r="J86" i="4"/>
  <c r="I86" i="4"/>
  <c r="H86" i="4"/>
  <c r="G86" i="4"/>
  <c r="S85" i="4"/>
  <c r="N85" i="4"/>
  <c r="M85" i="4"/>
  <c r="L85" i="4"/>
  <c r="J85" i="4"/>
  <c r="I85" i="4"/>
  <c r="H85" i="4"/>
  <c r="G85" i="4"/>
  <c r="S84" i="4"/>
  <c r="N84" i="4"/>
  <c r="M84" i="4"/>
  <c r="L84" i="4"/>
  <c r="J84" i="4"/>
  <c r="I84" i="4"/>
  <c r="H84" i="4"/>
  <c r="G84" i="4"/>
  <c r="S83" i="4"/>
  <c r="N83" i="4"/>
  <c r="M83" i="4"/>
  <c r="L83" i="4"/>
  <c r="O83" i="4"/>
  <c r="J83" i="4"/>
  <c r="I83" i="4"/>
  <c r="H83" i="4"/>
  <c r="G83" i="4"/>
  <c r="S82" i="4"/>
  <c r="N82" i="4"/>
  <c r="M82" i="4"/>
  <c r="L82" i="4"/>
  <c r="J82" i="4"/>
  <c r="I82" i="4"/>
  <c r="H82" i="4"/>
  <c r="G82" i="4"/>
  <c r="S81" i="4"/>
  <c r="N81" i="4"/>
  <c r="M81" i="4"/>
  <c r="L81" i="4"/>
  <c r="O81" i="4"/>
  <c r="J81" i="4"/>
  <c r="I81" i="4"/>
  <c r="H81" i="4"/>
  <c r="G81" i="4"/>
  <c r="K81" i="4"/>
  <c r="S80" i="4"/>
  <c r="N80" i="4"/>
  <c r="M80" i="4"/>
  <c r="L80" i="4"/>
  <c r="O80" i="4"/>
  <c r="J80" i="4"/>
  <c r="I80" i="4"/>
  <c r="H80" i="4"/>
  <c r="G80" i="4"/>
  <c r="K80" i="4"/>
  <c r="P80" i="4"/>
  <c r="S79" i="4"/>
  <c r="N79" i="4"/>
  <c r="M79" i="4"/>
  <c r="L79" i="4"/>
  <c r="O79" i="4"/>
  <c r="J79" i="4"/>
  <c r="I79" i="4"/>
  <c r="H79" i="4"/>
  <c r="G79" i="4"/>
  <c r="K79" i="4"/>
  <c r="P79" i="4"/>
  <c r="S78" i="4"/>
  <c r="N78" i="4"/>
  <c r="M78" i="4"/>
  <c r="L78" i="4"/>
  <c r="J78" i="4"/>
  <c r="I78" i="4"/>
  <c r="H78" i="4"/>
  <c r="G78" i="4"/>
  <c r="S77" i="4"/>
  <c r="N77" i="4"/>
  <c r="M77" i="4"/>
  <c r="L77" i="4"/>
  <c r="O77" i="4"/>
  <c r="J77" i="4"/>
  <c r="I77" i="4"/>
  <c r="H77" i="4"/>
  <c r="G77" i="4"/>
  <c r="K77" i="4"/>
  <c r="P77" i="4"/>
  <c r="S76" i="4"/>
  <c r="N76" i="4"/>
  <c r="M76" i="4"/>
  <c r="L76" i="4"/>
  <c r="J76" i="4"/>
  <c r="I76" i="4"/>
  <c r="H76" i="4"/>
  <c r="G76" i="4"/>
  <c r="K76" i="4"/>
  <c r="P76" i="4"/>
  <c r="S75" i="4"/>
  <c r="R75" i="4"/>
  <c r="N75" i="4"/>
  <c r="M75" i="4"/>
  <c r="O75" i="4"/>
  <c r="L75" i="4"/>
  <c r="J75" i="4"/>
  <c r="I75" i="4"/>
  <c r="H75" i="4"/>
  <c r="K75" i="4"/>
  <c r="P75" i="4"/>
  <c r="G75" i="4"/>
  <c r="S74" i="4"/>
  <c r="R74" i="4"/>
  <c r="N74" i="4"/>
  <c r="M74" i="4"/>
  <c r="L74" i="4"/>
  <c r="J74" i="4"/>
  <c r="I74" i="4"/>
  <c r="K74" i="4"/>
  <c r="P74" i="4"/>
  <c r="H74" i="4"/>
  <c r="G74" i="4"/>
  <c r="S73" i="4"/>
  <c r="R73" i="4"/>
  <c r="N73" i="4"/>
  <c r="M73" i="4"/>
  <c r="L73" i="4"/>
  <c r="J73" i="4"/>
  <c r="I73" i="4"/>
  <c r="H73" i="4"/>
  <c r="G73" i="4"/>
  <c r="S72" i="4"/>
  <c r="R72" i="4"/>
  <c r="N72" i="4"/>
  <c r="M72" i="4"/>
  <c r="L72" i="4"/>
  <c r="J72" i="4"/>
  <c r="I72" i="4"/>
  <c r="H72" i="4"/>
  <c r="G72" i="4"/>
  <c r="S71" i="4"/>
  <c r="R71" i="4"/>
  <c r="N71" i="4"/>
  <c r="M71" i="4"/>
  <c r="L71" i="4"/>
  <c r="J71" i="4"/>
  <c r="I71" i="4"/>
  <c r="K71" i="4"/>
  <c r="P71" i="4"/>
  <c r="H71" i="4"/>
  <c r="G71" i="4"/>
  <c r="S70" i="4"/>
  <c r="R70" i="4"/>
  <c r="N70" i="4"/>
  <c r="M70" i="4"/>
  <c r="L70" i="4"/>
  <c r="J70" i="4"/>
  <c r="I70" i="4"/>
  <c r="H70" i="4"/>
  <c r="G70" i="4"/>
  <c r="S69" i="4"/>
  <c r="R69" i="4"/>
  <c r="N69" i="4"/>
  <c r="M69" i="4"/>
  <c r="L69" i="4"/>
  <c r="J69" i="4"/>
  <c r="I69" i="4"/>
  <c r="H69" i="4"/>
  <c r="G69" i="4"/>
  <c r="S68" i="4"/>
  <c r="R68" i="4"/>
  <c r="N68" i="4"/>
  <c r="M68" i="4"/>
  <c r="L68" i="4"/>
  <c r="J68" i="4"/>
  <c r="I68" i="4"/>
  <c r="H68" i="4"/>
  <c r="G68" i="4"/>
  <c r="S67" i="4"/>
  <c r="R67" i="4"/>
  <c r="N67" i="4"/>
  <c r="M67" i="4"/>
  <c r="L67" i="4"/>
  <c r="J67" i="4"/>
  <c r="I67" i="4"/>
  <c r="H67" i="4"/>
  <c r="G67" i="4"/>
  <c r="K67" i="4"/>
  <c r="P67" i="4"/>
  <c r="S66" i="4"/>
  <c r="R66" i="4"/>
  <c r="N66" i="4"/>
  <c r="M66" i="4"/>
  <c r="L66" i="4"/>
  <c r="J66" i="4"/>
  <c r="I66" i="4"/>
  <c r="H66" i="4"/>
  <c r="G66" i="4"/>
  <c r="S65" i="4"/>
  <c r="R65" i="4"/>
  <c r="N65" i="4"/>
  <c r="O65" i="4"/>
  <c r="M65" i="4"/>
  <c r="L65" i="4"/>
  <c r="J65" i="4"/>
  <c r="I65" i="4"/>
  <c r="H65" i="4"/>
  <c r="G65" i="4"/>
  <c r="S64" i="4"/>
  <c r="R64" i="4"/>
  <c r="N64" i="4"/>
  <c r="M64" i="4"/>
  <c r="L64" i="4"/>
  <c r="J64" i="4"/>
  <c r="I64" i="4"/>
  <c r="H64" i="4"/>
  <c r="G64" i="4"/>
  <c r="S63" i="4"/>
  <c r="R63" i="4"/>
  <c r="N63" i="4"/>
  <c r="M63" i="4"/>
  <c r="L63" i="4"/>
  <c r="J63" i="4"/>
  <c r="I63" i="4"/>
  <c r="H63" i="4"/>
  <c r="G63" i="4"/>
  <c r="S62" i="4"/>
  <c r="R62" i="4"/>
  <c r="O62" i="4"/>
  <c r="N62" i="4"/>
  <c r="M62" i="4"/>
  <c r="L62" i="4"/>
  <c r="J62" i="4"/>
  <c r="I62" i="4"/>
  <c r="H62" i="4"/>
  <c r="G62" i="4"/>
  <c r="S61" i="4"/>
  <c r="R61" i="4"/>
  <c r="N61" i="4"/>
  <c r="M61" i="4"/>
  <c r="L61" i="4"/>
  <c r="O61" i="4"/>
  <c r="J61" i="4"/>
  <c r="I61" i="4"/>
  <c r="H61" i="4"/>
  <c r="G61" i="4"/>
  <c r="K61" i="4"/>
  <c r="P61" i="4"/>
  <c r="S60" i="4"/>
  <c r="R60" i="4"/>
  <c r="N60" i="4"/>
  <c r="M60" i="4"/>
  <c r="L60" i="4"/>
  <c r="J60" i="4"/>
  <c r="I60" i="4"/>
  <c r="H60" i="4"/>
  <c r="G60" i="4"/>
  <c r="S59" i="4"/>
  <c r="R59" i="4"/>
  <c r="N59" i="4"/>
  <c r="M59" i="4"/>
  <c r="L59" i="4"/>
  <c r="J59" i="4"/>
  <c r="I59" i="4"/>
  <c r="H59" i="4"/>
  <c r="G59" i="4"/>
  <c r="S58" i="4"/>
  <c r="R58" i="4"/>
  <c r="N58" i="4"/>
  <c r="M58" i="4"/>
  <c r="L58" i="4"/>
  <c r="J58" i="4"/>
  <c r="K58" i="4"/>
  <c r="P58" i="4"/>
  <c r="I58" i="4"/>
  <c r="H58" i="4"/>
  <c r="G58" i="4"/>
  <c r="S57" i="4"/>
  <c r="R57" i="4"/>
  <c r="N57" i="4"/>
  <c r="M57" i="4"/>
  <c r="L57" i="4"/>
  <c r="J57" i="4"/>
  <c r="I57" i="4"/>
  <c r="H57" i="4"/>
  <c r="G57" i="4"/>
  <c r="K57" i="4"/>
  <c r="P57" i="4"/>
  <c r="S56" i="4"/>
  <c r="R56" i="4"/>
  <c r="N56" i="4"/>
  <c r="M56" i="4"/>
  <c r="O56" i="4"/>
  <c r="L56" i="4"/>
  <c r="J56" i="4"/>
  <c r="I56" i="4"/>
  <c r="H56" i="4"/>
  <c r="K56" i="4"/>
  <c r="P56" i="4"/>
  <c r="G56" i="4"/>
  <c r="S55" i="4"/>
  <c r="R55" i="4"/>
  <c r="N55" i="4"/>
  <c r="M55" i="4"/>
  <c r="L55" i="4"/>
  <c r="J55" i="4"/>
  <c r="I55" i="4"/>
  <c r="H55" i="4"/>
  <c r="G55" i="4"/>
  <c r="S54" i="4"/>
  <c r="R54" i="4"/>
  <c r="O54" i="4"/>
  <c r="N54" i="4"/>
  <c r="M54" i="4"/>
  <c r="L54" i="4"/>
  <c r="J54" i="4"/>
  <c r="I54" i="4"/>
  <c r="H54" i="4"/>
  <c r="G54" i="4"/>
  <c r="S53" i="4"/>
  <c r="R53" i="4"/>
  <c r="N53" i="4"/>
  <c r="M53" i="4"/>
  <c r="L53" i="4"/>
  <c r="J53" i="4"/>
  <c r="I53" i="4"/>
  <c r="H53" i="4"/>
  <c r="G53" i="4"/>
  <c r="K53" i="4"/>
  <c r="P53" i="4"/>
  <c r="S52" i="4"/>
  <c r="R52" i="4"/>
  <c r="N52" i="4"/>
  <c r="M52" i="4"/>
  <c r="L52" i="4"/>
  <c r="J52" i="4"/>
  <c r="I52" i="4"/>
  <c r="H52" i="4"/>
  <c r="G52" i="4"/>
  <c r="S51" i="4"/>
  <c r="R51" i="4"/>
  <c r="N51" i="4"/>
  <c r="M51" i="4"/>
  <c r="L51" i="4"/>
  <c r="J51" i="4"/>
  <c r="I51" i="4"/>
  <c r="H51" i="4"/>
  <c r="G51" i="4"/>
  <c r="S50" i="4"/>
  <c r="R50" i="4"/>
  <c r="N50" i="4"/>
  <c r="M50" i="4"/>
  <c r="L50" i="4"/>
  <c r="J50" i="4"/>
  <c r="K50" i="4"/>
  <c r="P50" i="4"/>
  <c r="I50" i="4"/>
  <c r="H50" i="4"/>
  <c r="G50" i="4"/>
  <c r="S49" i="4"/>
  <c r="R49" i="4"/>
  <c r="N49" i="4"/>
  <c r="M49" i="4"/>
  <c r="L49" i="4"/>
  <c r="O49" i="4"/>
  <c r="J49" i="4"/>
  <c r="I49" i="4"/>
  <c r="H49" i="4"/>
  <c r="G49" i="4"/>
  <c r="K49" i="4"/>
  <c r="P49" i="4"/>
  <c r="S48" i="4"/>
  <c r="R48" i="4"/>
  <c r="N48" i="4"/>
  <c r="M48" i="4"/>
  <c r="O48" i="4"/>
  <c r="L48" i="4"/>
  <c r="J48" i="4"/>
  <c r="I48" i="4"/>
  <c r="H48" i="4"/>
  <c r="G48" i="4"/>
  <c r="S47" i="4"/>
  <c r="R47" i="4"/>
  <c r="N47" i="4"/>
  <c r="M47" i="4"/>
  <c r="L47" i="4"/>
  <c r="J47" i="4"/>
  <c r="I47" i="4"/>
  <c r="H47" i="4"/>
  <c r="G47" i="4"/>
  <c r="S46" i="4"/>
  <c r="R46" i="4"/>
  <c r="N46" i="4"/>
  <c r="M46" i="4"/>
  <c r="L46" i="4"/>
  <c r="J46" i="4"/>
  <c r="I46" i="4"/>
  <c r="H46" i="4"/>
  <c r="G46" i="4"/>
  <c r="S45" i="4"/>
  <c r="R45" i="4"/>
  <c r="N45" i="4"/>
  <c r="M45" i="4"/>
  <c r="L45" i="4"/>
  <c r="O45" i="4"/>
  <c r="J45" i="4"/>
  <c r="I45" i="4"/>
  <c r="H45" i="4"/>
  <c r="G45" i="4"/>
  <c r="K45" i="4"/>
  <c r="S44" i="4"/>
  <c r="R44" i="4"/>
  <c r="N44" i="4"/>
  <c r="M44" i="4"/>
  <c r="O44" i="4"/>
  <c r="L44" i="4"/>
  <c r="J44" i="4"/>
  <c r="I44" i="4"/>
  <c r="H44" i="4"/>
  <c r="G44" i="4"/>
  <c r="S43" i="4"/>
  <c r="R43" i="4"/>
  <c r="N43" i="4"/>
  <c r="O43" i="4"/>
  <c r="M43" i="4"/>
  <c r="L43" i="4"/>
  <c r="J43" i="4"/>
  <c r="I43" i="4"/>
  <c r="H43" i="4"/>
  <c r="G43" i="4"/>
  <c r="S42" i="4"/>
  <c r="R42" i="4"/>
  <c r="N42" i="4"/>
  <c r="M42" i="4"/>
  <c r="L42" i="4"/>
  <c r="O42" i="4"/>
  <c r="J42" i="4"/>
  <c r="I42" i="4"/>
  <c r="H42" i="4"/>
  <c r="G42" i="4"/>
  <c r="S41" i="4"/>
  <c r="R41" i="4"/>
  <c r="N41" i="4"/>
  <c r="M41" i="4"/>
  <c r="O41" i="4"/>
  <c r="L41" i="4"/>
  <c r="J41" i="4"/>
  <c r="I41" i="4"/>
  <c r="K41" i="4"/>
  <c r="P41" i="4"/>
  <c r="H41" i="4"/>
  <c r="G41" i="4"/>
  <c r="S40" i="4"/>
  <c r="R40" i="4"/>
  <c r="N40" i="4"/>
  <c r="M40" i="4"/>
  <c r="L40" i="4"/>
  <c r="J40" i="4"/>
  <c r="I40" i="4"/>
  <c r="K40" i="4"/>
  <c r="P40" i="4"/>
  <c r="H40" i="4"/>
  <c r="G40" i="4"/>
  <c r="S39" i="4"/>
  <c r="R39" i="4"/>
  <c r="N39" i="4"/>
  <c r="M39" i="4"/>
  <c r="L39" i="4"/>
  <c r="J39" i="4"/>
  <c r="I39" i="4"/>
  <c r="H39" i="4"/>
  <c r="G39" i="4"/>
  <c r="S38" i="4"/>
  <c r="R38" i="4"/>
  <c r="N38" i="4"/>
  <c r="M38" i="4"/>
  <c r="O38" i="4"/>
  <c r="L38" i="4"/>
  <c r="J38" i="4"/>
  <c r="I38" i="4"/>
  <c r="H38" i="4"/>
  <c r="K38" i="4"/>
  <c r="P38" i="4"/>
  <c r="G38" i="4"/>
  <c r="S37" i="4"/>
  <c r="R37" i="4"/>
  <c r="N37" i="4"/>
  <c r="O37" i="4"/>
  <c r="M37" i="4"/>
  <c r="L37" i="4"/>
  <c r="J37" i="4"/>
  <c r="I37" i="4"/>
  <c r="H37" i="4"/>
  <c r="G37" i="4"/>
  <c r="S36" i="4"/>
  <c r="R36" i="4"/>
  <c r="O36" i="4"/>
  <c r="N36" i="4"/>
  <c r="M36" i="4"/>
  <c r="L36" i="4"/>
  <c r="J36" i="4"/>
  <c r="I36" i="4"/>
  <c r="H36" i="4"/>
  <c r="G36" i="4"/>
  <c r="S35" i="4"/>
  <c r="R35" i="4"/>
  <c r="N35" i="4"/>
  <c r="M35" i="4"/>
  <c r="L35" i="4"/>
  <c r="O35" i="4"/>
  <c r="J35" i="4"/>
  <c r="I35" i="4"/>
  <c r="H35" i="4"/>
  <c r="G35" i="4"/>
  <c r="S34" i="4"/>
  <c r="R34" i="4"/>
  <c r="N34" i="4"/>
  <c r="M34" i="4"/>
  <c r="O34" i="4"/>
  <c r="L34" i="4"/>
  <c r="J34" i="4"/>
  <c r="I34" i="4"/>
  <c r="K34" i="4"/>
  <c r="P34" i="4"/>
  <c r="H34" i="4"/>
  <c r="G34" i="4"/>
  <c r="S33" i="4"/>
  <c r="R33" i="4"/>
  <c r="N33" i="4"/>
  <c r="O33" i="4"/>
  <c r="M33" i="4"/>
  <c r="L33" i="4"/>
  <c r="J33" i="4"/>
  <c r="I33" i="4"/>
  <c r="K33" i="4"/>
  <c r="P33" i="4"/>
  <c r="H33" i="4"/>
  <c r="G33" i="4"/>
  <c r="S32" i="4"/>
  <c r="R32" i="4"/>
  <c r="N32" i="4"/>
  <c r="M32" i="4"/>
  <c r="L32" i="4"/>
  <c r="J32" i="4"/>
  <c r="I32" i="4"/>
  <c r="H32" i="4"/>
  <c r="G32" i="4"/>
  <c r="S31" i="4"/>
  <c r="R31" i="4"/>
  <c r="N31" i="4"/>
  <c r="M31" i="4"/>
  <c r="L31" i="4"/>
  <c r="O31" i="4"/>
  <c r="J31" i="4"/>
  <c r="I31" i="4"/>
  <c r="H31" i="4"/>
  <c r="G31" i="4"/>
  <c r="K31" i="4"/>
  <c r="P31" i="4"/>
  <c r="S30" i="4"/>
  <c r="R30" i="4"/>
  <c r="N30" i="4"/>
  <c r="M30" i="4"/>
  <c r="O30" i="4"/>
  <c r="L30" i="4"/>
  <c r="J30" i="4"/>
  <c r="I30" i="4"/>
  <c r="H30" i="4"/>
  <c r="G30" i="4"/>
  <c r="S29" i="4"/>
  <c r="R29" i="4"/>
  <c r="N29" i="4"/>
  <c r="O29" i="4"/>
  <c r="M29" i="4"/>
  <c r="L29" i="4"/>
  <c r="J29" i="4"/>
  <c r="I29" i="4"/>
  <c r="H29" i="4"/>
  <c r="G29" i="4"/>
  <c r="S28" i="4"/>
  <c r="R28" i="4"/>
  <c r="N28" i="4"/>
  <c r="M28" i="4"/>
  <c r="L28" i="4"/>
  <c r="O28" i="4"/>
  <c r="J28" i="4"/>
  <c r="I28" i="4"/>
  <c r="H28" i="4"/>
  <c r="G28" i="4"/>
  <c r="K28" i="4"/>
  <c r="P28" i="4"/>
  <c r="S27" i="4"/>
  <c r="R27" i="4"/>
  <c r="N27" i="4"/>
  <c r="M27" i="4"/>
  <c r="O27" i="4"/>
  <c r="L27" i="4"/>
  <c r="J27" i="4"/>
  <c r="I27" i="4"/>
  <c r="H27" i="4"/>
  <c r="G27" i="4"/>
  <c r="S26" i="4"/>
  <c r="R26" i="4"/>
  <c r="N26" i="4"/>
  <c r="M26" i="4"/>
  <c r="L26" i="4"/>
  <c r="J26" i="4"/>
  <c r="I26" i="4"/>
  <c r="H26" i="4"/>
  <c r="G26" i="4"/>
  <c r="S25" i="4"/>
  <c r="R25" i="4"/>
  <c r="N25" i="4"/>
  <c r="M25" i="4"/>
  <c r="L25" i="4"/>
  <c r="O25" i="4"/>
  <c r="J25" i="4"/>
  <c r="I25" i="4"/>
  <c r="H25" i="4"/>
  <c r="K25" i="4"/>
  <c r="P25" i="4"/>
  <c r="G25" i="4"/>
  <c r="S24" i="4"/>
  <c r="R24" i="4"/>
  <c r="N24" i="4"/>
  <c r="N176" i="4"/>
  <c r="M24" i="4"/>
  <c r="L24" i="4"/>
  <c r="J24" i="4"/>
  <c r="I24" i="4"/>
  <c r="K24" i="4"/>
  <c r="P24" i="4"/>
  <c r="H24" i="4"/>
  <c r="G24" i="4"/>
  <c r="S23" i="4"/>
  <c r="R23" i="4"/>
  <c r="R176" i="4"/>
  <c r="R192" i="4"/>
  <c r="N23" i="4"/>
  <c r="M23" i="4"/>
  <c r="L23" i="4"/>
  <c r="J23" i="4"/>
  <c r="I23" i="4"/>
  <c r="H23" i="4"/>
  <c r="G23" i="4"/>
  <c r="S22" i="4"/>
  <c r="R22" i="4"/>
  <c r="N22" i="4"/>
  <c r="M22" i="4"/>
  <c r="L22" i="4"/>
  <c r="J22" i="4"/>
  <c r="I22" i="4"/>
  <c r="H22" i="4"/>
  <c r="G22" i="4"/>
  <c r="S21" i="4"/>
  <c r="R21" i="4"/>
  <c r="N21" i="4"/>
  <c r="M21" i="4"/>
  <c r="O21" i="4"/>
  <c r="L21" i="4"/>
  <c r="J21" i="4"/>
  <c r="I21" i="4"/>
  <c r="K21" i="4"/>
  <c r="P21" i="4"/>
  <c r="H21" i="4"/>
  <c r="G21" i="4"/>
  <c r="S20" i="4"/>
  <c r="R20" i="4"/>
  <c r="N20" i="4"/>
  <c r="M20" i="4"/>
  <c r="L20" i="4"/>
  <c r="J20" i="4"/>
  <c r="I20" i="4"/>
  <c r="H20" i="4"/>
  <c r="G20" i="4"/>
  <c r="S19" i="4"/>
  <c r="R19" i="4"/>
  <c r="N19" i="4"/>
  <c r="M19" i="4"/>
  <c r="L19" i="4"/>
  <c r="J19" i="4"/>
  <c r="I19" i="4"/>
  <c r="H19" i="4"/>
  <c r="G19" i="4"/>
  <c r="S18" i="4"/>
  <c r="R18" i="4"/>
  <c r="N18" i="4"/>
  <c r="O18" i="4"/>
  <c r="M18" i="4"/>
  <c r="L18" i="4"/>
  <c r="J18" i="4"/>
  <c r="I18" i="4"/>
  <c r="H18" i="4"/>
  <c r="G18" i="4"/>
  <c r="S17" i="4"/>
  <c r="R17" i="4"/>
  <c r="N17" i="4"/>
  <c r="M17" i="4"/>
  <c r="L17" i="4"/>
  <c r="J17" i="4"/>
  <c r="I17" i="4"/>
  <c r="H17" i="4"/>
  <c r="G17" i="4"/>
  <c r="S16" i="4"/>
  <c r="R16" i="4"/>
  <c r="N16" i="4"/>
  <c r="M16" i="4"/>
  <c r="L16" i="4"/>
  <c r="J16" i="4"/>
  <c r="I16" i="4"/>
  <c r="H16" i="4"/>
  <c r="G16" i="4"/>
  <c r="S15" i="4"/>
  <c r="R15" i="4"/>
  <c r="N15" i="4"/>
  <c r="M15" i="4"/>
  <c r="L15" i="4"/>
  <c r="J15" i="4"/>
  <c r="I15" i="4"/>
  <c r="H15" i="4"/>
  <c r="G15" i="4"/>
  <c r="S14" i="4"/>
  <c r="R14" i="4"/>
  <c r="N14" i="4"/>
  <c r="M14" i="4"/>
  <c r="L14" i="4"/>
  <c r="J14" i="4"/>
  <c r="I14" i="4"/>
  <c r="H14" i="4"/>
  <c r="G14" i="4"/>
  <c r="S13" i="4"/>
  <c r="R13" i="4"/>
  <c r="N13" i="4"/>
  <c r="M13" i="4"/>
  <c r="L13" i="4"/>
  <c r="O13" i="4"/>
  <c r="J13" i="4"/>
  <c r="I13" i="4"/>
  <c r="H13" i="4"/>
  <c r="G13" i="4"/>
  <c r="S12" i="4"/>
  <c r="R12" i="4"/>
  <c r="N12" i="4"/>
  <c r="M12" i="4"/>
  <c r="O12" i="4"/>
  <c r="L12" i="4"/>
  <c r="J12" i="4"/>
  <c r="I12" i="4"/>
  <c r="H12" i="4"/>
  <c r="G12" i="4"/>
  <c r="S11" i="4"/>
  <c r="R11" i="4"/>
  <c r="N11" i="4"/>
  <c r="M11" i="4"/>
  <c r="L11" i="4"/>
  <c r="J11" i="4"/>
  <c r="I11" i="4"/>
  <c r="H11" i="4"/>
  <c r="G11" i="4"/>
  <c r="S10" i="4"/>
  <c r="R10" i="4"/>
  <c r="N10" i="4"/>
  <c r="M10" i="4"/>
  <c r="L10" i="4"/>
  <c r="J10" i="4"/>
  <c r="I10" i="4"/>
  <c r="H10" i="4"/>
  <c r="G10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S9" i="4"/>
  <c r="R9" i="4"/>
  <c r="N9" i="4"/>
  <c r="M9" i="4"/>
  <c r="L9" i="4"/>
  <c r="L176" i="4"/>
  <c r="J9" i="4"/>
  <c r="I9" i="4"/>
  <c r="H9" i="4"/>
  <c r="G9" i="4"/>
  <c r="O159" i="4"/>
  <c r="O85" i="4"/>
  <c r="O163" i="4"/>
  <c r="O100" i="4"/>
  <c r="O47" i="4"/>
  <c r="O162" i="4"/>
  <c r="K172" i="4"/>
  <c r="P172" i="4"/>
  <c r="O91" i="4"/>
  <c r="O95" i="4"/>
  <c r="O142" i="4"/>
  <c r="O143" i="4"/>
  <c r="O146" i="4"/>
  <c r="O129" i="4"/>
  <c r="O133" i="4"/>
  <c r="K42" i="4"/>
  <c r="P42" i="4"/>
  <c r="K85" i="4"/>
  <c r="P85" i="4"/>
  <c r="O93" i="4"/>
  <c r="O94" i="4"/>
  <c r="O96" i="4"/>
  <c r="P106" i="4"/>
  <c r="K116" i="4"/>
  <c r="P116" i="4"/>
  <c r="P148" i="4"/>
  <c r="O103" i="4"/>
  <c r="O108" i="4"/>
  <c r="K151" i="4"/>
  <c r="P151" i="4"/>
  <c r="O172" i="4"/>
  <c r="O158" i="4"/>
  <c r="O166" i="4"/>
  <c r="O78" i="4"/>
  <c r="O84" i="4"/>
  <c r="O104" i="4"/>
  <c r="K154" i="4"/>
  <c r="P154" i="4"/>
  <c r="O97" i="4"/>
  <c r="O105" i="4"/>
  <c r="F176" i="3"/>
  <c r="G172" i="3"/>
  <c r="H172" i="3"/>
  <c r="I172" i="3"/>
  <c r="J172" i="3"/>
  <c r="L172" i="3"/>
  <c r="M172" i="3"/>
  <c r="N172" i="3"/>
  <c r="Q172" i="3"/>
  <c r="G161" i="3"/>
  <c r="H161" i="3"/>
  <c r="I161" i="3"/>
  <c r="J161" i="3"/>
  <c r="L161" i="3"/>
  <c r="M161" i="3"/>
  <c r="N161" i="3"/>
  <c r="Q161" i="3"/>
  <c r="G162" i="3"/>
  <c r="H162" i="3"/>
  <c r="I162" i="3"/>
  <c r="J162" i="3"/>
  <c r="L162" i="3"/>
  <c r="M162" i="3"/>
  <c r="N162" i="3"/>
  <c r="Q162" i="3"/>
  <c r="G163" i="3"/>
  <c r="H163" i="3"/>
  <c r="I163" i="3"/>
  <c r="J163" i="3"/>
  <c r="L163" i="3"/>
  <c r="M163" i="3"/>
  <c r="N163" i="3"/>
  <c r="Q163" i="3"/>
  <c r="G164" i="3"/>
  <c r="H164" i="3"/>
  <c r="I164" i="3"/>
  <c r="J164" i="3"/>
  <c r="L164" i="3"/>
  <c r="M164" i="3"/>
  <c r="N164" i="3"/>
  <c r="Q164" i="3"/>
  <c r="G165" i="3"/>
  <c r="H165" i="3"/>
  <c r="I165" i="3"/>
  <c r="J165" i="3"/>
  <c r="L165" i="3"/>
  <c r="M165" i="3"/>
  <c r="N165" i="3"/>
  <c r="O165" i="3"/>
  <c r="Q165" i="3"/>
  <c r="G166" i="3"/>
  <c r="H166" i="3"/>
  <c r="I166" i="3"/>
  <c r="J166" i="3"/>
  <c r="L166" i="3"/>
  <c r="M166" i="3"/>
  <c r="N166" i="3"/>
  <c r="Q166" i="3"/>
  <c r="G167" i="3"/>
  <c r="H167" i="3"/>
  <c r="I167" i="3"/>
  <c r="J167" i="3"/>
  <c r="L167" i="3"/>
  <c r="M167" i="3"/>
  <c r="N167" i="3"/>
  <c r="Q167" i="3"/>
  <c r="G168" i="3"/>
  <c r="H168" i="3"/>
  <c r="I168" i="3"/>
  <c r="J168" i="3"/>
  <c r="L168" i="3"/>
  <c r="M168" i="3"/>
  <c r="N168" i="3"/>
  <c r="Q168" i="3"/>
  <c r="G169" i="3"/>
  <c r="H169" i="3"/>
  <c r="I169" i="3"/>
  <c r="J169" i="3"/>
  <c r="L169" i="3"/>
  <c r="M169" i="3"/>
  <c r="N169" i="3"/>
  <c r="Q169" i="3"/>
  <c r="G170" i="3"/>
  <c r="H170" i="3"/>
  <c r="I170" i="3"/>
  <c r="J170" i="3"/>
  <c r="L170" i="3"/>
  <c r="M170" i="3"/>
  <c r="N170" i="3"/>
  <c r="Q170" i="3"/>
  <c r="G171" i="3"/>
  <c r="H171" i="3"/>
  <c r="I171" i="3"/>
  <c r="J171" i="3"/>
  <c r="L171" i="3"/>
  <c r="M171" i="3"/>
  <c r="N171" i="3"/>
  <c r="Q171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F204" i="3"/>
  <c r="C204" i="3"/>
  <c r="C203" i="3"/>
  <c r="I202" i="3"/>
  <c r="H202" i="3"/>
  <c r="J202" i="3"/>
  <c r="C202" i="3"/>
  <c r="C201" i="3"/>
  <c r="C200" i="3"/>
  <c r="C199" i="3"/>
  <c r="C198" i="3"/>
  <c r="C197" i="3"/>
  <c r="Q160" i="3"/>
  <c r="N160" i="3"/>
  <c r="M160" i="3"/>
  <c r="L160" i="3"/>
  <c r="J160" i="3"/>
  <c r="I160" i="3"/>
  <c r="H160" i="3"/>
  <c r="G160" i="3"/>
  <c r="Q159" i="3"/>
  <c r="N159" i="3"/>
  <c r="M159" i="3"/>
  <c r="L159" i="3"/>
  <c r="J159" i="3"/>
  <c r="I159" i="3"/>
  <c r="H159" i="3"/>
  <c r="G159" i="3"/>
  <c r="Q158" i="3"/>
  <c r="N158" i="3"/>
  <c r="M158" i="3"/>
  <c r="L158" i="3"/>
  <c r="J158" i="3"/>
  <c r="I158" i="3"/>
  <c r="H158" i="3"/>
  <c r="G158" i="3"/>
  <c r="Q157" i="3"/>
  <c r="N157" i="3"/>
  <c r="M157" i="3"/>
  <c r="L157" i="3"/>
  <c r="J157" i="3"/>
  <c r="I157" i="3"/>
  <c r="H157" i="3"/>
  <c r="G157" i="3"/>
  <c r="Q156" i="3"/>
  <c r="N156" i="3"/>
  <c r="M156" i="3"/>
  <c r="L156" i="3"/>
  <c r="J156" i="3"/>
  <c r="I156" i="3"/>
  <c r="H156" i="3"/>
  <c r="G156" i="3"/>
  <c r="Q155" i="3"/>
  <c r="N155" i="3"/>
  <c r="M155" i="3"/>
  <c r="L155" i="3"/>
  <c r="J155" i="3"/>
  <c r="I155" i="3"/>
  <c r="H155" i="3"/>
  <c r="G155" i="3"/>
  <c r="Q154" i="3"/>
  <c r="N154" i="3"/>
  <c r="M154" i="3"/>
  <c r="L154" i="3"/>
  <c r="J154" i="3"/>
  <c r="I154" i="3"/>
  <c r="H154" i="3"/>
  <c r="G154" i="3"/>
  <c r="Q153" i="3"/>
  <c r="N153" i="3"/>
  <c r="M153" i="3"/>
  <c r="L153" i="3"/>
  <c r="J153" i="3"/>
  <c r="I153" i="3"/>
  <c r="H153" i="3"/>
  <c r="G153" i="3"/>
  <c r="Q152" i="3"/>
  <c r="N152" i="3"/>
  <c r="M152" i="3"/>
  <c r="L152" i="3"/>
  <c r="J152" i="3"/>
  <c r="I152" i="3"/>
  <c r="H152" i="3"/>
  <c r="G152" i="3"/>
  <c r="Q151" i="3"/>
  <c r="N151" i="3"/>
  <c r="M151" i="3"/>
  <c r="L151" i="3"/>
  <c r="J151" i="3"/>
  <c r="I151" i="3"/>
  <c r="H151" i="3"/>
  <c r="G151" i="3"/>
  <c r="Q150" i="3"/>
  <c r="N150" i="3"/>
  <c r="M150" i="3"/>
  <c r="L150" i="3"/>
  <c r="J150" i="3"/>
  <c r="I150" i="3"/>
  <c r="H150" i="3"/>
  <c r="G150" i="3"/>
  <c r="Q149" i="3"/>
  <c r="N149" i="3"/>
  <c r="M149" i="3"/>
  <c r="L149" i="3"/>
  <c r="J149" i="3"/>
  <c r="I149" i="3"/>
  <c r="H149" i="3"/>
  <c r="G149" i="3"/>
  <c r="Q148" i="3"/>
  <c r="N148" i="3"/>
  <c r="M148" i="3"/>
  <c r="L148" i="3"/>
  <c r="J148" i="3"/>
  <c r="I148" i="3"/>
  <c r="H148" i="3"/>
  <c r="G148" i="3"/>
  <c r="Q147" i="3"/>
  <c r="N147" i="3"/>
  <c r="M147" i="3"/>
  <c r="L147" i="3"/>
  <c r="J147" i="3"/>
  <c r="I147" i="3"/>
  <c r="H147" i="3"/>
  <c r="G147" i="3"/>
  <c r="Q146" i="3"/>
  <c r="N146" i="3"/>
  <c r="M146" i="3"/>
  <c r="L146" i="3"/>
  <c r="J146" i="3"/>
  <c r="I146" i="3"/>
  <c r="H146" i="3"/>
  <c r="G146" i="3"/>
  <c r="Q145" i="3"/>
  <c r="N145" i="3"/>
  <c r="M145" i="3"/>
  <c r="L145" i="3"/>
  <c r="J145" i="3"/>
  <c r="I145" i="3"/>
  <c r="H145" i="3"/>
  <c r="G145" i="3"/>
  <c r="Q144" i="3"/>
  <c r="N144" i="3"/>
  <c r="M144" i="3"/>
  <c r="L144" i="3"/>
  <c r="J144" i="3"/>
  <c r="I144" i="3"/>
  <c r="H144" i="3"/>
  <c r="G144" i="3"/>
  <c r="Q143" i="3"/>
  <c r="N143" i="3"/>
  <c r="M143" i="3"/>
  <c r="L143" i="3"/>
  <c r="J143" i="3"/>
  <c r="I143" i="3"/>
  <c r="H143" i="3"/>
  <c r="G143" i="3"/>
  <c r="Q142" i="3"/>
  <c r="N142" i="3"/>
  <c r="M142" i="3"/>
  <c r="L142" i="3"/>
  <c r="J142" i="3"/>
  <c r="I142" i="3"/>
  <c r="H142" i="3"/>
  <c r="G142" i="3"/>
  <c r="Q141" i="3"/>
  <c r="N141" i="3"/>
  <c r="M141" i="3"/>
  <c r="L141" i="3"/>
  <c r="J141" i="3"/>
  <c r="I141" i="3"/>
  <c r="H141" i="3"/>
  <c r="G141" i="3"/>
  <c r="Q140" i="3"/>
  <c r="N140" i="3"/>
  <c r="M140" i="3"/>
  <c r="L140" i="3"/>
  <c r="J140" i="3"/>
  <c r="I140" i="3"/>
  <c r="H140" i="3"/>
  <c r="G140" i="3"/>
  <c r="Q139" i="3"/>
  <c r="N139" i="3"/>
  <c r="M139" i="3"/>
  <c r="L139" i="3"/>
  <c r="J139" i="3"/>
  <c r="I139" i="3"/>
  <c r="H139" i="3"/>
  <c r="G139" i="3"/>
  <c r="Q138" i="3"/>
  <c r="N138" i="3"/>
  <c r="M138" i="3"/>
  <c r="L138" i="3"/>
  <c r="J138" i="3"/>
  <c r="I138" i="3"/>
  <c r="H138" i="3"/>
  <c r="G138" i="3"/>
  <c r="Q137" i="3"/>
  <c r="N137" i="3"/>
  <c r="M137" i="3"/>
  <c r="L137" i="3"/>
  <c r="J137" i="3"/>
  <c r="I137" i="3"/>
  <c r="H137" i="3"/>
  <c r="G137" i="3"/>
  <c r="Q136" i="3"/>
  <c r="N136" i="3"/>
  <c r="M136" i="3"/>
  <c r="L136" i="3"/>
  <c r="J136" i="3"/>
  <c r="I136" i="3"/>
  <c r="K136" i="3"/>
  <c r="P136" i="3"/>
  <c r="H136" i="3"/>
  <c r="G136" i="3"/>
  <c r="Q135" i="3"/>
  <c r="N135" i="3"/>
  <c r="M135" i="3"/>
  <c r="L135" i="3"/>
  <c r="J135" i="3"/>
  <c r="I135" i="3"/>
  <c r="H135" i="3"/>
  <c r="G135" i="3"/>
  <c r="Q134" i="3"/>
  <c r="N134" i="3"/>
  <c r="M134" i="3"/>
  <c r="L134" i="3"/>
  <c r="J134" i="3"/>
  <c r="I134" i="3"/>
  <c r="H134" i="3"/>
  <c r="G134" i="3"/>
  <c r="Q133" i="3"/>
  <c r="N133" i="3"/>
  <c r="M133" i="3"/>
  <c r="L133" i="3"/>
  <c r="J133" i="3"/>
  <c r="I133" i="3"/>
  <c r="H133" i="3"/>
  <c r="G133" i="3"/>
  <c r="Q132" i="3"/>
  <c r="N132" i="3"/>
  <c r="M132" i="3"/>
  <c r="L132" i="3"/>
  <c r="J132" i="3"/>
  <c r="I132" i="3"/>
  <c r="H132" i="3"/>
  <c r="G132" i="3"/>
  <c r="Q131" i="3"/>
  <c r="N131" i="3"/>
  <c r="M131" i="3"/>
  <c r="L131" i="3"/>
  <c r="J131" i="3"/>
  <c r="I131" i="3"/>
  <c r="H131" i="3"/>
  <c r="G131" i="3"/>
  <c r="Q130" i="3"/>
  <c r="N130" i="3"/>
  <c r="M130" i="3"/>
  <c r="L130" i="3"/>
  <c r="J130" i="3"/>
  <c r="I130" i="3"/>
  <c r="H130" i="3"/>
  <c r="G130" i="3"/>
  <c r="Q129" i="3"/>
  <c r="N129" i="3"/>
  <c r="M129" i="3"/>
  <c r="L129" i="3"/>
  <c r="J129" i="3"/>
  <c r="I129" i="3"/>
  <c r="H129" i="3"/>
  <c r="G129" i="3"/>
  <c r="Q128" i="3"/>
  <c r="N128" i="3"/>
  <c r="M128" i="3"/>
  <c r="L128" i="3"/>
  <c r="J128" i="3"/>
  <c r="I128" i="3"/>
  <c r="H128" i="3"/>
  <c r="G128" i="3"/>
  <c r="Q127" i="3"/>
  <c r="N127" i="3"/>
  <c r="M127" i="3"/>
  <c r="L127" i="3"/>
  <c r="J127" i="3"/>
  <c r="I127" i="3"/>
  <c r="H127" i="3"/>
  <c r="G127" i="3"/>
  <c r="Q126" i="3"/>
  <c r="N126" i="3"/>
  <c r="M126" i="3"/>
  <c r="L126" i="3"/>
  <c r="J126" i="3"/>
  <c r="I126" i="3"/>
  <c r="H126" i="3"/>
  <c r="G126" i="3"/>
  <c r="Q125" i="3"/>
  <c r="N125" i="3"/>
  <c r="M125" i="3"/>
  <c r="L125" i="3"/>
  <c r="J125" i="3"/>
  <c r="I125" i="3"/>
  <c r="H125" i="3"/>
  <c r="G125" i="3"/>
  <c r="Q124" i="3"/>
  <c r="N124" i="3"/>
  <c r="M124" i="3"/>
  <c r="L124" i="3"/>
  <c r="J124" i="3"/>
  <c r="I124" i="3"/>
  <c r="H124" i="3"/>
  <c r="G124" i="3"/>
  <c r="Q123" i="3"/>
  <c r="N123" i="3"/>
  <c r="M123" i="3"/>
  <c r="L123" i="3"/>
  <c r="J123" i="3"/>
  <c r="I123" i="3"/>
  <c r="H123" i="3"/>
  <c r="G123" i="3"/>
  <c r="Q122" i="3"/>
  <c r="N122" i="3"/>
  <c r="M122" i="3"/>
  <c r="L122" i="3"/>
  <c r="J122" i="3"/>
  <c r="I122" i="3"/>
  <c r="H122" i="3"/>
  <c r="G122" i="3"/>
  <c r="Q121" i="3"/>
  <c r="N121" i="3"/>
  <c r="M121" i="3"/>
  <c r="L121" i="3"/>
  <c r="J121" i="3"/>
  <c r="I121" i="3"/>
  <c r="H121" i="3"/>
  <c r="G121" i="3"/>
  <c r="Q120" i="3"/>
  <c r="N120" i="3"/>
  <c r="M120" i="3"/>
  <c r="L120" i="3"/>
  <c r="J120" i="3"/>
  <c r="I120" i="3"/>
  <c r="H120" i="3"/>
  <c r="G120" i="3"/>
  <c r="Q119" i="3"/>
  <c r="N119" i="3"/>
  <c r="M119" i="3"/>
  <c r="L119" i="3"/>
  <c r="J119" i="3"/>
  <c r="I119" i="3"/>
  <c r="H119" i="3"/>
  <c r="G119" i="3"/>
  <c r="Q118" i="3"/>
  <c r="N118" i="3"/>
  <c r="M118" i="3"/>
  <c r="L118" i="3"/>
  <c r="J118" i="3"/>
  <c r="I118" i="3"/>
  <c r="H118" i="3"/>
  <c r="G118" i="3"/>
  <c r="Q117" i="3"/>
  <c r="N117" i="3"/>
  <c r="M117" i="3"/>
  <c r="L117" i="3"/>
  <c r="J117" i="3"/>
  <c r="I117" i="3"/>
  <c r="H117" i="3"/>
  <c r="G117" i="3"/>
  <c r="Q116" i="3"/>
  <c r="N116" i="3"/>
  <c r="M116" i="3"/>
  <c r="L116" i="3"/>
  <c r="J116" i="3"/>
  <c r="I116" i="3"/>
  <c r="H116" i="3"/>
  <c r="G116" i="3"/>
  <c r="Q115" i="3"/>
  <c r="N115" i="3"/>
  <c r="M115" i="3"/>
  <c r="L115" i="3"/>
  <c r="J115" i="3"/>
  <c r="I115" i="3"/>
  <c r="H115" i="3"/>
  <c r="G115" i="3"/>
  <c r="Q114" i="3"/>
  <c r="N114" i="3"/>
  <c r="M114" i="3"/>
  <c r="L114" i="3"/>
  <c r="J114" i="3"/>
  <c r="I114" i="3"/>
  <c r="H114" i="3"/>
  <c r="G114" i="3"/>
  <c r="Q113" i="3"/>
  <c r="N113" i="3"/>
  <c r="M113" i="3"/>
  <c r="L113" i="3"/>
  <c r="J113" i="3"/>
  <c r="I113" i="3"/>
  <c r="H113" i="3"/>
  <c r="G113" i="3"/>
  <c r="Q112" i="3"/>
  <c r="N112" i="3"/>
  <c r="M112" i="3"/>
  <c r="L112" i="3"/>
  <c r="J112" i="3"/>
  <c r="I112" i="3"/>
  <c r="H112" i="3"/>
  <c r="G112" i="3"/>
  <c r="Q111" i="3"/>
  <c r="N111" i="3"/>
  <c r="M111" i="3"/>
  <c r="L111" i="3"/>
  <c r="J111" i="3"/>
  <c r="I111" i="3"/>
  <c r="H111" i="3"/>
  <c r="G111" i="3"/>
  <c r="Q110" i="3"/>
  <c r="N110" i="3"/>
  <c r="M110" i="3"/>
  <c r="L110" i="3"/>
  <c r="J110" i="3"/>
  <c r="I110" i="3"/>
  <c r="H110" i="3"/>
  <c r="G110" i="3"/>
  <c r="Q109" i="3"/>
  <c r="N109" i="3"/>
  <c r="M109" i="3"/>
  <c r="L109" i="3"/>
  <c r="J109" i="3"/>
  <c r="I109" i="3"/>
  <c r="H109" i="3"/>
  <c r="G109" i="3"/>
  <c r="Q108" i="3"/>
  <c r="N108" i="3"/>
  <c r="M108" i="3"/>
  <c r="L108" i="3"/>
  <c r="J108" i="3"/>
  <c r="I108" i="3"/>
  <c r="H108" i="3"/>
  <c r="G108" i="3"/>
  <c r="O107" i="3"/>
  <c r="H107" i="3"/>
  <c r="K107" i="3"/>
  <c r="P107" i="3"/>
  <c r="Q106" i="3"/>
  <c r="N106" i="3"/>
  <c r="M106" i="3"/>
  <c r="L106" i="3"/>
  <c r="J106" i="3"/>
  <c r="I106" i="3"/>
  <c r="H106" i="3"/>
  <c r="G106" i="3"/>
  <c r="K106" i="3"/>
  <c r="P106" i="3"/>
  <c r="S105" i="3"/>
  <c r="Q105" i="3"/>
  <c r="N105" i="3"/>
  <c r="M105" i="3"/>
  <c r="L105" i="3"/>
  <c r="J105" i="3"/>
  <c r="I105" i="3"/>
  <c r="H105" i="3"/>
  <c r="K105" i="3"/>
  <c r="P105" i="3"/>
  <c r="G105" i="3"/>
  <c r="S104" i="3"/>
  <c r="Q104" i="3"/>
  <c r="N104" i="3"/>
  <c r="O104" i="3"/>
  <c r="M104" i="3"/>
  <c r="L104" i="3"/>
  <c r="J104" i="3"/>
  <c r="I104" i="3"/>
  <c r="H104" i="3"/>
  <c r="G104" i="3"/>
  <c r="S103" i="3"/>
  <c r="Q103" i="3"/>
  <c r="N103" i="3"/>
  <c r="M103" i="3"/>
  <c r="L103" i="3"/>
  <c r="J103" i="3"/>
  <c r="I103" i="3"/>
  <c r="H103" i="3"/>
  <c r="G103" i="3"/>
  <c r="S102" i="3"/>
  <c r="Q102" i="3"/>
  <c r="N102" i="3"/>
  <c r="M102" i="3"/>
  <c r="L102" i="3"/>
  <c r="J102" i="3"/>
  <c r="I102" i="3"/>
  <c r="H102" i="3"/>
  <c r="G102" i="3"/>
  <c r="K102" i="3"/>
  <c r="P102" i="3"/>
  <c r="S101" i="3"/>
  <c r="Q101" i="3"/>
  <c r="N101" i="3"/>
  <c r="M101" i="3"/>
  <c r="L101" i="3"/>
  <c r="J101" i="3"/>
  <c r="I101" i="3"/>
  <c r="H101" i="3"/>
  <c r="G101" i="3"/>
  <c r="S100" i="3"/>
  <c r="Q100" i="3"/>
  <c r="N100" i="3"/>
  <c r="O100" i="3"/>
  <c r="M100" i="3"/>
  <c r="L100" i="3"/>
  <c r="J100" i="3"/>
  <c r="I100" i="3"/>
  <c r="K100" i="3"/>
  <c r="P100" i="3"/>
  <c r="H100" i="3"/>
  <c r="G100" i="3"/>
  <c r="S99" i="3"/>
  <c r="Q99" i="3"/>
  <c r="N99" i="3"/>
  <c r="M99" i="3"/>
  <c r="L99" i="3"/>
  <c r="J99" i="3"/>
  <c r="I99" i="3"/>
  <c r="H99" i="3"/>
  <c r="G99" i="3"/>
  <c r="S98" i="3"/>
  <c r="Q98" i="3"/>
  <c r="N98" i="3"/>
  <c r="M98" i="3"/>
  <c r="L98" i="3"/>
  <c r="O98" i="3"/>
  <c r="J98" i="3"/>
  <c r="I98" i="3"/>
  <c r="H98" i="3"/>
  <c r="G98" i="3"/>
  <c r="K98" i="3"/>
  <c r="P98" i="3"/>
  <c r="S97" i="3"/>
  <c r="Q97" i="3"/>
  <c r="N97" i="3"/>
  <c r="M97" i="3"/>
  <c r="O97" i="3"/>
  <c r="L97" i="3"/>
  <c r="J97" i="3"/>
  <c r="I97" i="3"/>
  <c r="H97" i="3"/>
  <c r="K97" i="3"/>
  <c r="P97" i="3"/>
  <c r="G97" i="3"/>
  <c r="S96" i="3"/>
  <c r="Q96" i="3"/>
  <c r="N96" i="3"/>
  <c r="O96" i="3"/>
  <c r="M96" i="3"/>
  <c r="L96" i="3"/>
  <c r="J96" i="3"/>
  <c r="I96" i="3"/>
  <c r="H96" i="3"/>
  <c r="G96" i="3"/>
  <c r="S95" i="3"/>
  <c r="Q95" i="3"/>
  <c r="N95" i="3"/>
  <c r="M95" i="3"/>
  <c r="L95" i="3"/>
  <c r="J95" i="3"/>
  <c r="K95" i="3"/>
  <c r="P95" i="3"/>
  <c r="I95" i="3"/>
  <c r="H95" i="3"/>
  <c r="G95" i="3"/>
  <c r="S94" i="3"/>
  <c r="Q94" i="3"/>
  <c r="N94" i="3"/>
  <c r="M94" i="3"/>
  <c r="L94" i="3"/>
  <c r="J94" i="3"/>
  <c r="I94" i="3"/>
  <c r="H94" i="3"/>
  <c r="G94" i="3"/>
  <c r="K94" i="3"/>
  <c r="P94" i="3"/>
  <c r="S93" i="3"/>
  <c r="Q93" i="3"/>
  <c r="N93" i="3"/>
  <c r="M93" i="3"/>
  <c r="L93" i="3"/>
  <c r="J93" i="3"/>
  <c r="I93" i="3"/>
  <c r="H93" i="3"/>
  <c r="G93" i="3"/>
  <c r="S92" i="3"/>
  <c r="Q92" i="3"/>
  <c r="N92" i="3"/>
  <c r="O92" i="3"/>
  <c r="M92" i="3"/>
  <c r="L92" i="3"/>
  <c r="J92" i="3"/>
  <c r="I92" i="3"/>
  <c r="K92" i="3"/>
  <c r="P92" i="3"/>
  <c r="H92" i="3"/>
  <c r="G92" i="3"/>
  <c r="S91" i="3"/>
  <c r="Q91" i="3"/>
  <c r="N91" i="3"/>
  <c r="M91" i="3"/>
  <c r="L91" i="3"/>
  <c r="J91" i="3"/>
  <c r="I91" i="3"/>
  <c r="H91" i="3"/>
  <c r="G91" i="3"/>
  <c r="S90" i="3"/>
  <c r="Q90" i="3"/>
  <c r="N90" i="3"/>
  <c r="M90" i="3"/>
  <c r="L90" i="3"/>
  <c r="O90" i="3"/>
  <c r="J90" i="3"/>
  <c r="I90" i="3"/>
  <c r="H90" i="3"/>
  <c r="G90" i="3"/>
  <c r="S89" i="3"/>
  <c r="Q89" i="3"/>
  <c r="N89" i="3"/>
  <c r="M89" i="3"/>
  <c r="O89" i="3"/>
  <c r="L89" i="3"/>
  <c r="J89" i="3"/>
  <c r="I89" i="3"/>
  <c r="H89" i="3"/>
  <c r="G89" i="3"/>
  <c r="S88" i="3"/>
  <c r="Q88" i="3"/>
  <c r="N88" i="3"/>
  <c r="O88" i="3"/>
  <c r="M88" i="3"/>
  <c r="L88" i="3"/>
  <c r="J88" i="3"/>
  <c r="I88" i="3"/>
  <c r="H88" i="3"/>
  <c r="G88" i="3"/>
  <c r="S87" i="3"/>
  <c r="Q87" i="3"/>
  <c r="N87" i="3"/>
  <c r="M87" i="3"/>
  <c r="L87" i="3"/>
  <c r="J87" i="3"/>
  <c r="I87" i="3"/>
  <c r="H87" i="3"/>
  <c r="G87" i="3"/>
  <c r="S86" i="3"/>
  <c r="Q86" i="3"/>
  <c r="N86" i="3"/>
  <c r="M86" i="3"/>
  <c r="L86" i="3"/>
  <c r="O86" i="3"/>
  <c r="J86" i="3"/>
  <c r="I86" i="3"/>
  <c r="H86" i="3"/>
  <c r="G86" i="3"/>
  <c r="S85" i="3"/>
  <c r="Q85" i="3"/>
  <c r="N85" i="3"/>
  <c r="M85" i="3"/>
  <c r="L85" i="3"/>
  <c r="J85" i="3"/>
  <c r="I85" i="3"/>
  <c r="H85" i="3"/>
  <c r="G85" i="3"/>
  <c r="S84" i="3"/>
  <c r="Q84" i="3"/>
  <c r="N84" i="3"/>
  <c r="O84" i="3"/>
  <c r="M84" i="3"/>
  <c r="L84" i="3"/>
  <c r="J84" i="3"/>
  <c r="I84" i="3"/>
  <c r="H84" i="3"/>
  <c r="G84" i="3"/>
  <c r="S83" i="3"/>
  <c r="Q83" i="3"/>
  <c r="N83" i="3"/>
  <c r="M83" i="3"/>
  <c r="L83" i="3"/>
  <c r="J83" i="3"/>
  <c r="I83" i="3"/>
  <c r="H83" i="3"/>
  <c r="G83" i="3"/>
  <c r="S82" i="3"/>
  <c r="Q82" i="3"/>
  <c r="N82" i="3"/>
  <c r="M82" i="3"/>
  <c r="L82" i="3"/>
  <c r="O82" i="3"/>
  <c r="J82" i="3"/>
  <c r="I82" i="3"/>
  <c r="H82" i="3"/>
  <c r="G82" i="3"/>
  <c r="K82" i="3"/>
  <c r="P82" i="3"/>
  <c r="S81" i="3"/>
  <c r="Q81" i="3"/>
  <c r="N81" i="3"/>
  <c r="M81" i="3"/>
  <c r="O81" i="3"/>
  <c r="L81" i="3"/>
  <c r="J81" i="3"/>
  <c r="I81" i="3"/>
  <c r="H81" i="3"/>
  <c r="G81" i="3"/>
  <c r="S80" i="3"/>
  <c r="Q80" i="3"/>
  <c r="N80" i="3"/>
  <c r="O80" i="3"/>
  <c r="M80" i="3"/>
  <c r="L80" i="3"/>
  <c r="J80" i="3"/>
  <c r="I80" i="3"/>
  <c r="H80" i="3"/>
  <c r="G80" i="3"/>
  <c r="S79" i="3"/>
  <c r="Q79" i="3"/>
  <c r="N79" i="3"/>
  <c r="M79" i="3"/>
  <c r="L79" i="3"/>
  <c r="J79" i="3"/>
  <c r="I79" i="3"/>
  <c r="H79" i="3"/>
  <c r="G79" i="3"/>
  <c r="S78" i="3"/>
  <c r="Q78" i="3"/>
  <c r="N78" i="3"/>
  <c r="M78" i="3"/>
  <c r="L78" i="3"/>
  <c r="J78" i="3"/>
  <c r="I78" i="3"/>
  <c r="H78" i="3"/>
  <c r="G78" i="3"/>
  <c r="K78" i="3"/>
  <c r="P78" i="3"/>
  <c r="S77" i="3"/>
  <c r="Q77" i="3"/>
  <c r="N77" i="3"/>
  <c r="M77" i="3"/>
  <c r="L77" i="3"/>
  <c r="J77" i="3"/>
  <c r="I77" i="3"/>
  <c r="H77" i="3"/>
  <c r="K77" i="3"/>
  <c r="P77" i="3"/>
  <c r="G77" i="3"/>
  <c r="S76" i="3"/>
  <c r="Q76" i="3"/>
  <c r="N76" i="3"/>
  <c r="O76" i="3"/>
  <c r="M76" i="3"/>
  <c r="L76" i="3"/>
  <c r="J76" i="3"/>
  <c r="I76" i="3"/>
  <c r="H76" i="3"/>
  <c r="G76" i="3"/>
  <c r="S75" i="3"/>
  <c r="R75" i="3"/>
  <c r="Q75" i="3"/>
  <c r="N75" i="3"/>
  <c r="M75" i="3"/>
  <c r="L75" i="3"/>
  <c r="J75" i="3"/>
  <c r="I75" i="3"/>
  <c r="H75" i="3"/>
  <c r="G75" i="3"/>
  <c r="S74" i="3"/>
  <c r="R74" i="3"/>
  <c r="Q74" i="3"/>
  <c r="N74" i="3"/>
  <c r="M74" i="3"/>
  <c r="L74" i="3"/>
  <c r="J74" i="3"/>
  <c r="I74" i="3"/>
  <c r="H74" i="3"/>
  <c r="G74" i="3"/>
  <c r="S73" i="3"/>
  <c r="R73" i="3"/>
  <c r="Q73" i="3"/>
  <c r="N73" i="3"/>
  <c r="M73" i="3"/>
  <c r="L73" i="3"/>
  <c r="O73" i="3"/>
  <c r="J73" i="3"/>
  <c r="I73" i="3"/>
  <c r="H73" i="3"/>
  <c r="G73" i="3"/>
  <c r="S72" i="3"/>
  <c r="R72" i="3"/>
  <c r="Q72" i="3"/>
  <c r="N72" i="3"/>
  <c r="O72" i="3"/>
  <c r="M72" i="3"/>
  <c r="L72" i="3"/>
  <c r="J72" i="3"/>
  <c r="I72" i="3"/>
  <c r="K72" i="3"/>
  <c r="P72" i="3"/>
  <c r="H72" i="3"/>
  <c r="G72" i="3"/>
  <c r="S71" i="3"/>
  <c r="R71" i="3"/>
  <c r="Q71" i="3"/>
  <c r="N71" i="3"/>
  <c r="M71" i="3"/>
  <c r="L71" i="3"/>
  <c r="J71" i="3"/>
  <c r="I71" i="3"/>
  <c r="H71" i="3"/>
  <c r="G71" i="3"/>
  <c r="S70" i="3"/>
  <c r="R70" i="3"/>
  <c r="Q70" i="3"/>
  <c r="N70" i="3"/>
  <c r="O70" i="3"/>
  <c r="M70" i="3"/>
  <c r="L70" i="3"/>
  <c r="J70" i="3"/>
  <c r="I70" i="3"/>
  <c r="H70" i="3"/>
  <c r="G70" i="3"/>
  <c r="S69" i="3"/>
  <c r="R69" i="3"/>
  <c r="Q69" i="3"/>
  <c r="N69" i="3"/>
  <c r="M69" i="3"/>
  <c r="L69" i="3"/>
  <c r="J69" i="3"/>
  <c r="I69" i="3"/>
  <c r="H69" i="3"/>
  <c r="G69" i="3"/>
  <c r="K69" i="3"/>
  <c r="P69" i="3"/>
  <c r="S68" i="3"/>
  <c r="R68" i="3"/>
  <c r="Q68" i="3"/>
  <c r="N68" i="3"/>
  <c r="O68" i="3"/>
  <c r="M68" i="3"/>
  <c r="L68" i="3"/>
  <c r="J68" i="3"/>
  <c r="I68" i="3"/>
  <c r="K68" i="3"/>
  <c r="P68" i="3"/>
  <c r="H68" i="3"/>
  <c r="G68" i="3"/>
  <c r="S67" i="3"/>
  <c r="R67" i="3"/>
  <c r="Q67" i="3"/>
  <c r="N67" i="3"/>
  <c r="M67" i="3"/>
  <c r="L67" i="3"/>
  <c r="J67" i="3"/>
  <c r="I67" i="3"/>
  <c r="H67" i="3"/>
  <c r="G67" i="3"/>
  <c r="S66" i="3"/>
  <c r="R66" i="3"/>
  <c r="Q66" i="3"/>
  <c r="N66" i="3"/>
  <c r="O66" i="3"/>
  <c r="M66" i="3"/>
  <c r="L66" i="3"/>
  <c r="J66" i="3"/>
  <c r="I66" i="3"/>
  <c r="H66" i="3"/>
  <c r="G66" i="3"/>
  <c r="S65" i="3"/>
  <c r="R65" i="3"/>
  <c r="Q65" i="3"/>
  <c r="N65" i="3"/>
  <c r="M65" i="3"/>
  <c r="L65" i="3"/>
  <c r="J65" i="3"/>
  <c r="I65" i="3"/>
  <c r="H65" i="3"/>
  <c r="G65" i="3"/>
  <c r="S64" i="3"/>
  <c r="R64" i="3"/>
  <c r="Q64" i="3"/>
  <c r="N64" i="3"/>
  <c r="M64" i="3"/>
  <c r="L64" i="3"/>
  <c r="J64" i="3"/>
  <c r="I64" i="3"/>
  <c r="H64" i="3"/>
  <c r="G64" i="3"/>
  <c r="S63" i="3"/>
  <c r="R63" i="3"/>
  <c r="Q63" i="3"/>
  <c r="N63" i="3"/>
  <c r="M63" i="3"/>
  <c r="L63" i="3"/>
  <c r="J63" i="3"/>
  <c r="I63" i="3"/>
  <c r="H63" i="3"/>
  <c r="G63" i="3"/>
  <c r="K63" i="3"/>
  <c r="P63" i="3"/>
  <c r="S62" i="3"/>
  <c r="R62" i="3"/>
  <c r="Q62" i="3"/>
  <c r="N62" i="3"/>
  <c r="O62" i="3"/>
  <c r="M62" i="3"/>
  <c r="L62" i="3"/>
  <c r="J62" i="3"/>
  <c r="I62" i="3"/>
  <c r="H62" i="3"/>
  <c r="G62" i="3"/>
  <c r="S61" i="3"/>
  <c r="R61" i="3"/>
  <c r="Q61" i="3"/>
  <c r="N61" i="3"/>
  <c r="M61" i="3"/>
  <c r="L61" i="3"/>
  <c r="J61" i="3"/>
  <c r="I61" i="3"/>
  <c r="H61" i="3"/>
  <c r="G61" i="3"/>
  <c r="K61" i="3"/>
  <c r="P61" i="3"/>
  <c r="S60" i="3"/>
  <c r="R60" i="3"/>
  <c r="Q60" i="3"/>
  <c r="N60" i="3"/>
  <c r="M60" i="3"/>
  <c r="L60" i="3"/>
  <c r="J60" i="3"/>
  <c r="I60" i="3"/>
  <c r="H60" i="3"/>
  <c r="G60" i="3"/>
  <c r="S59" i="3"/>
  <c r="R59" i="3"/>
  <c r="Q59" i="3"/>
  <c r="N59" i="3"/>
  <c r="M59" i="3"/>
  <c r="L59" i="3"/>
  <c r="O59" i="3"/>
  <c r="J59" i="3"/>
  <c r="I59" i="3"/>
  <c r="H59" i="3"/>
  <c r="G59" i="3"/>
  <c r="S58" i="3"/>
  <c r="R58" i="3"/>
  <c r="Q58" i="3"/>
  <c r="N58" i="3"/>
  <c r="M58" i="3"/>
  <c r="L58" i="3"/>
  <c r="J58" i="3"/>
  <c r="I58" i="3"/>
  <c r="H58" i="3"/>
  <c r="G58" i="3"/>
  <c r="S57" i="3"/>
  <c r="R57" i="3"/>
  <c r="Q57" i="3"/>
  <c r="N57" i="3"/>
  <c r="M57" i="3"/>
  <c r="L57" i="3"/>
  <c r="O57" i="3"/>
  <c r="J57" i="3"/>
  <c r="I57" i="3"/>
  <c r="H57" i="3"/>
  <c r="G57" i="3"/>
  <c r="K57" i="3"/>
  <c r="P57" i="3"/>
  <c r="S56" i="3"/>
  <c r="R56" i="3"/>
  <c r="Q56" i="3"/>
  <c r="N56" i="3"/>
  <c r="M56" i="3"/>
  <c r="L56" i="3"/>
  <c r="J56" i="3"/>
  <c r="I56" i="3"/>
  <c r="H56" i="3"/>
  <c r="G56" i="3"/>
  <c r="S55" i="3"/>
  <c r="R55" i="3"/>
  <c r="Q55" i="3"/>
  <c r="N55" i="3"/>
  <c r="M55" i="3"/>
  <c r="L55" i="3"/>
  <c r="J55" i="3"/>
  <c r="I55" i="3"/>
  <c r="H55" i="3"/>
  <c r="G55" i="3"/>
  <c r="S54" i="3"/>
  <c r="R54" i="3"/>
  <c r="Q54" i="3"/>
  <c r="N54" i="3"/>
  <c r="M54" i="3"/>
  <c r="L54" i="3"/>
  <c r="J54" i="3"/>
  <c r="I54" i="3"/>
  <c r="H54" i="3"/>
  <c r="G54" i="3"/>
  <c r="S53" i="3"/>
  <c r="R53" i="3"/>
  <c r="Q53" i="3"/>
  <c r="N53" i="3"/>
  <c r="M53" i="3"/>
  <c r="L53" i="3"/>
  <c r="O53" i="3"/>
  <c r="J53" i="3"/>
  <c r="I53" i="3"/>
  <c r="H53" i="3"/>
  <c r="G53" i="3"/>
  <c r="S52" i="3"/>
  <c r="R52" i="3"/>
  <c r="Q52" i="3"/>
  <c r="N52" i="3"/>
  <c r="O52" i="3"/>
  <c r="M52" i="3"/>
  <c r="L52" i="3"/>
  <c r="J52" i="3"/>
  <c r="I52" i="3"/>
  <c r="K52" i="3"/>
  <c r="P52" i="3"/>
  <c r="H52" i="3"/>
  <c r="G52" i="3"/>
  <c r="S51" i="3"/>
  <c r="R51" i="3"/>
  <c r="Q51" i="3"/>
  <c r="N51" i="3"/>
  <c r="M51" i="3"/>
  <c r="L51" i="3"/>
  <c r="J51" i="3"/>
  <c r="I51" i="3"/>
  <c r="H51" i="3"/>
  <c r="G51" i="3"/>
  <c r="S50" i="3"/>
  <c r="R50" i="3"/>
  <c r="Q50" i="3"/>
  <c r="N50" i="3"/>
  <c r="O50" i="3"/>
  <c r="M50" i="3"/>
  <c r="L50" i="3"/>
  <c r="J50" i="3"/>
  <c r="I50" i="3"/>
  <c r="K50" i="3"/>
  <c r="H50" i="3"/>
  <c r="G50" i="3"/>
  <c r="S49" i="3"/>
  <c r="R49" i="3"/>
  <c r="Q49" i="3"/>
  <c r="N49" i="3"/>
  <c r="M49" i="3"/>
  <c r="L49" i="3"/>
  <c r="O49" i="3"/>
  <c r="J49" i="3"/>
  <c r="I49" i="3"/>
  <c r="H49" i="3"/>
  <c r="G49" i="3"/>
  <c r="S48" i="3"/>
  <c r="R48" i="3"/>
  <c r="Q48" i="3"/>
  <c r="N48" i="3"/>
  <c r="M48" i="3"/>
  <c r="L48" i="3"/>
  <c r="J48" i="3"/>
  <c r="I48" i="3"/>
  <c r="H48" i="3"/>
  <c r="G48" i="3"/>
  <c r="S47" i="3"/>
  <c r="R47" i="3"/>
  <c r="Q47" i="3"/>
  <c r="N47" i="3"/>
  <c r="M47" i="3"/>
  <c r="L47" i="3"/>
  <c r="O47" i="3"/>
  <c r="J47" i="3"/>
  <c r="I47" i="3"/>
  <c r="H47" i="3"/>
  <c r="G47" i="3"/>
  <c r="S46" i="3"/>
  <c r="R46" i="3"/>
  <c r="Q46" i="3"/>
  <c r="N46" i="3"/>
  <c r="M46" i="3"/>
  <c r="L46" i="3"/>
  <c r="J46" i="3"/>
  <c r="I46" i="3"/>
  <c r="H46" i="3"/>
  <c r="G46" i="3"/>
  <c r="S45" i="3"/>
  <c r="R45" i="3"/>
  <c r="Q45" i="3"/>
  <c r="N45" i="3"/>
  <c r="M45" i="3"/>
  <c r="L45" i="3"/>
  <c r="J45" i="3"/>
  <c r="I45" i="3"/>
  <c r="H45" i="3"/>
  <c r="G45" i="3"/>
  <c r="S44" i="3"/>
  <c r="R44" i="3"/>
  <c r="Q44" i="3"/>
  <c r="N44" i="3"/>
  <c r="M44" i="3"/>
  <c r="L44" i="3"/>
  <c r="J44" i="3"/>
  <c r="I44" i="3"/>
  <c r="H44" i="3"/>
  <c r="G44" i="3"/>
  <c r="S43" i="3"/>
  <c r="R43" i="3"/>
  <c r="Q43" i="3"/>
  <c r="N43" i="3"/>
  <c r="M43" i="3"/>
  <c r="L43" i="3"/>
  <c r="J43" i="3"/>
  <c r="I43" i="3"/>
  <c r="H43" i="3"/>
  <c r="G43" i="3"/>
  <c r="S42" i="3"/>
  <c r="R42" i="3"/>
  <c r="Q42" i="3"/>
  <c r="N42" i="3"/>
  <c r="O42" i="3"/>
  <c r="M42" i="3"/>
  <c r="L42" i="3"/>
  <c r="J42" i="3"/>
  <c r="I42" i="3"/>
  <c r="H42" i="3"/>
  <c r="G42" i="3"/>
  <c r="S41" i="3"/>
  <c r="R41" i="3"/>
  <c r="Q41" i="3"/>
  <c r="N41" i="3"/>
  <c r="M41" i="3"/>
  <c r="L41" i="3"/>
  <c r="J41" i="3"/>
  <c r="I41" i="3"/>
  <c r="H41" i="3"/>
  <c r="G41" i="3"/>
  <c r="K41" i="3"/>
  <c r="P41" i="3"/>
  <c r="S40" i="3"/>
  <c r="R40" i="3"/>
  <c r="Q40" i="3"/>
  <c r="N40" i="3"/>
  <c r="M40" i="3"/>
  <c r="L40" i="3"/>
  <c r="J40" i="3"/>
  <c r="I40" i="3"/>
  <c r="H40" i="3"/>
  <c r="G40" i="3"/>
  <c r="S39" i="3"/>
  <c r="R39" i="3"/>
  <c r="Q39" i="3"/>
  <c r="N39" i="3"/>
  <c r="M39" i="3"/>
  <c r="L39" i="3"/>
  <c r="J39" i="3"/>
  <c r="I39" i="3"/>
  <c r="H39" i="3"/>
  <c r="G39" i="3"/>
  <c r="K39" i="3"/>
  <c r="P39" i="3"/>
  <c r="S38" i="3"/>
  <c r="R38" i="3"/>
  <c r="Q38" i="3"/>
  <c r="N38" i="3"/>
  <c r="M38" i="3"/>
  <c r="L38" i="3"/>
  <c r="J38" i="3"/>
  <c r="I38" i="3"/>
  <c r="H38" i="3"/>
  <c r="G38" i="3"/>
  <c r="S37" i="3"/>
  <c r="R37" i="3"/>
  <c r="Q37" i="3"/>
  <c r="N37" i="3"/>
  <c r="M37" i="3"/>
  <c r="L37" i="3"/>
  <c r="J37" i="3"/>
  <c r="I37" i="3"/>
  <c r="H37" i="3"/>
  <c r="G37" i="3"/>
  <c r="S36" i="3"/>
  <c r="R36" i="3"/>
  <c r="Q36" i="3"/>
  <c r="N36" i="3"/>
  <c r="M36" i="3"/>
  <c r="L36" i="3"/>
  <c r="J36" i="3"/>
  <c r="I36" i="3"/>
  <c r="H36" i="3"/>
  <c r="G36" i="3"/>
  <c r="S35" i="3"/>
  <c r="R35" i="3"/>
  <c r="Q35" i="3"/>
  <c r="N35" i="3"/>
  <c r="M35" i="3"/>
  <c r="L35" i="3"/>
  <c r="J35" i="3"/>
  <c r="I35" i="3"/>
  <c r="H35" i="3"/>
  <c r="G35" i="3"/>
  <c r="S34" i="3"/>
  <c r="R34" i="3"/>
  <c r="Q34" i="3"/>
  <c r="N34" i="3"/>
  <c r="M34" i="3"/>
  <c r="L34" i="3"/>
  <c r="J34" i="3"/>
  <c r="I34" i="3"/>
  <c r="H34" i="3"/>
  <c r="G34" i="3"/>
  <c r="S33" i="3"/>
  <c r="R33" i="3"/>
  <c r="Q33" i="3"/>
  <c r="N33" i="3"/>
  <c r="M33" i="3"/>
  <c r="L33" i="3"/>
  <c r="J33" i="3"/>
  <c r="I33" i="3"/>
  <c r="H33" i="3"/>
  <c r="G33" i="3"/>
  <c r="S32" i="3"/>
  <c r="R32" i="3"/>
  <c r="Q32" i="3"/>
  <c r="N32" i="3"/>
  <c r="M32" i="3"/>
  <c r="L32" i="3"/>
  <c r="J32" i="3"/>
  <c r="I32" i="3"/>
  <c r="H32" i="3"/>
  <c r="G32" i="3"/>
  <c r="S31" i="3"/>
  <c r="R31" i="3"/>
  <c r="Q31" i="3"/>
  <c r="N31" i="3"/>
  <c r="M31" i="3"/>
  <c r="L31" i="3"/>
  <c r="J31" i="3"/>
  <c r="I31" i="3"/>
  <c r="H31" i="3"/>
  <c r="G31" i="3"/>
  <c r="S30" i="3"/>
  <c r="R30" i="3"/>
  <c r="Q30" i="3"/>
  <c r="N30" i="3"/>
  <c r="M30" i="3"/>
  <c r="L30" i="3"/>
  <c r="J30" i="3"/>
  <c r="I30" i="3"/>
  <c r="H30" i="3"/>
  <c r="G30" i="3"/>
  <c r="S29" i="3"/>
  <c r="R29" i="3"/>
  <c r="Q29" i="3"/>
  <c r="N29" i="3"/>
  <c r="M29" i="3"/>
  <c r="L29" i="3"/>
  <c r="O29" i="3"/>
  <c r="J29" i="3"/>
  <c r="I29" i="3"/>
  <c r="H29" i="3"/>
  <c r="G29" i="3"/>
  <c r="S28" i="3"/>
  <c r="R28" i="3"/>
  <c r="Q28" i="3"/>
  <c r="N28" i="3"/>
  <c r="M28" i="3"/>
  <c r="L28" i="3"/>
  <c r="J28" i="3"/>
  <c r="I28" i="3"/>
  <c r="K28" i="3"/>
  <c r="P28" i="3"/>
  <c r="H28" i="3"/>
  <c r="G28" i="3"/>
  <c r="S27" i="3"/>
  <c r="R27" i="3"/>
  <c r="Q27" i="3"/>
  <c r="N27" i="3"/>
  <c r="M27" i="3"/>
  <c r="L27" i="3"/>
  <c r="J27" i="3"/>
  <c r="I27" i="3"/>
  <c r="H27" i="3"/>
  <c r="G27" i="3"/>
  <c r="S26" i="3"/>
  <c r="R26" i="3"/>
  <c r="Q26" i="3"/>
  <c r="N26" i="3"/>
  <c r="O26" i="3"/>
  <c r="M26" i="3"/>
  <c r="L26" i="3"/>
  <c r="J26" i="3"/>
  <c r="I26" i="3"/>
  <c r="K26" i="3"/>
  <c r="P26" i="3"/>
  <c r="H26" i="3"/>
  <c r="G26" i="3"/>
  <c r="S25" i="3"/>
  <c r="R25" i="3"/>
  <c r="Q25" i="3"/>
  <c r="N25" i="3"/>
  <c r="M25" i="3"/>
  <c r="L25" i="3"/>
  <c r="J25" i="3"/>
  <c r="I25" i="3"/>
  <c r="H25" i="3"/>
  <c r="G25" i="3"/>
  <c r="S24" i="3"/>
  <c r="R24" i="3"/>
  <c r="Q24" i="3"/>
  <c r="N24" i="3"/>
  <c r="M24" i="3"/>
  <c r="L24" i="3"/>
  <c r="J24" i="3"/>
  <c r="I24" i="3"/>
  <c r="H24" i="3"/>
  <c r="G24" i="3"/>
  <c r="S23" i="3"/>
  <c r="R23" i="3"/>
  <c r="Q23" i="3"/>
  <c r="N23" i="3"/>
  <c r="M23" i="3"/>
  <c r="L23" i="3"/>
  <c r="J23" i="3"/>
  <c r="I23" i="3"/>
  <c r="H23" i="3"/>
  <c r="G23" i="3"/>
  <c r="S22" i="3"/>
  <c r="R22" i="3"/>
  <c r="Q22" i="3"/>
  <c r="N22" i="3"/>
  <c r="M22" i="3"/>
  <c r="L22" i="3"/>
  <c r="J22" i="3"/>
  <c r="I22" i="3"/>
  <c r="H22" i="3"/>
  <c r="G22" i="3"/>
  <c r="S21" i="3"/>
  <c r="R21" i="3"/>
  <c r="Q21" i="3"/>
  <c r="N21" i="3"/>
  <c r="M21" i="3"/>
  <c r="L21" i="3"/>
  <c r="J21" i="3"/>
  <c r="I21" i="3"/>
  <c r="H21" i="3"/>
  <c r="G21" i="3"/>
  <c r="S20" i="3"/>
  <c r="R20" i="3"/>
  <c r="Q20" i="3"/>
  <c r="N20" i="3"/>
  <c r="O20" i="3"/>
  <c r="M20" i="3"/>
  <c r="L20" i="3"/>
  <c r="J20" i="3"/>
  <c r="I20" i="3"/>
  <c r="H20" i="3"/>
  <c r="G20" i="3"/>
  <c r="S19" i="3"/>
  <c r="R19" i="3"/>
  <c r="Q19" i="3"/>
  <c r="N19" i="3"/>
  <c r="M19" i="3"/>
  <c r="L19" i="3"/>
  <c r="J19" i="3"/>
  <c r="I19" i="3"/>
  <c r="H19" i="3"/>
  <c r="G19" i="3"/>
  <c r="S18" i="3"/>
  <c r="R18" i="3"/>
  <c r="Q18" i="3"/>
  <c r="N18" i="3"/>
  <c r="M18" i="3"/>
  <c r="L18" i="3"/>
  <c r="J18" i="3"/>
  <c r="I18" i="3"/>
  <c r="H18" i="3"/>
  <c r="G18" i="3"/>
  <c r="S17" i="3"/>
  <c r="R17" i="3"/>
  <c r="Q17" i="3"/>
  <c r="N17" i="3"/>
  <c r="M17" i="3"/>
  <c r="L17" i="3"/>
  <c r="J17" i="3"/>
  <c r="I17" i="3"/>
  <c r="H17" i="3"/>
  <c r="G17" i="3"/>
  <c r="K17" i="3"/>
  <c r="P17" i="3"/>
  <c r="S16" i="3"/>
  <c r="R16" i="3"/>
  <c r="Q16" i="3"/>
  <c r="N16" i="3"/>
  <c r="M16" i="3"/>
  <c r="L16" i="3"/>
  <c r="J16" i="3"/>
  <c r="I16" i="3"/>
  <c r="H16" i="3"/>
  <c r="G16" i="3"/>
  <c r="S15" i="3"/>
  <c r="R15" i="3"/>
  <c r="Q15" i="3"/>
  <c r="N15" i="3"/>
  <c r="M15" i="3"/>
  <c r="L15" i="3"/>
  <c r="O15" i="3"/>
  <c r="J15" i="3"/>
  <c r="I15" i="3"/>
  <c r="H15" i="3"/>
  <c r="G15" i="3"/>
  <c r="S14" i="3"/>
  <c r="R14" i="3"/>
  <c r="Q14" i="3"/>
  <c r="N14" i="3"/>
  <c r="M14" i="3"/>
  <c r="L14" i="3"/>
  <c r="J14" i="3"/>
  <c r="I14" i="3"/>
  <c r="H14" i="3"/>
  <c r="G14" i="3"/>
  <c r="S13" i="3"/>
  <c r="R13" i="3"/>
  <c r="Q13" i="3"/>
  <c r="N13" i="3"/>
  <c r="M13" i="3"/>
  <c r="L13" i="3"/>
  <c r="O13" i="3"/>
  <c r="J13" i="3"/>
  <c r="I13" i="3"/>
  <c r="H13" i="3"/>
  <c r="G13" i="3"/>
  <c r="S12" i="3"/>
  <c r="R12" i="3"/>
  <c r="Q12" i="3"/>
  <c r="N12" i="3"/>
  <c r="M12" i="3"/>
  <c r="L12" i="3"/>
  <c r="J12" i="3"/>
  <c r="I12" i="3"/>
  <c r="H12" i="3"/>
  <c r="G12" i="3"/>
  <c r="S11" i="3"/>
  <c r="R11" i="3"/>
  <c r="Q11" i="3"/>
  <c r="N11" i="3"/>
  <c r="M11" i="3"/>
  <c r="L11" i="3"/>
  <c r="O11" i="3"/>
  <c r="J11" i="3"/>
  <c r="I11" i="3"/>
  <c r="H11" i="3"/>
  <c r="G11" i="3"/>
  <c r="K11" i="3"/>
  <c r="P11" i="3"/>
  <c r="S10" i="3"/>
  <c r="R10" i="3"/>
  <c r="Q10" i="3"/>
  <c r="N10" i="3"/>
  <c r="M10" i="3"/>
  <c r="L10" i="3"/>
  <c r="J10" i="3"/>
  <c r="I10" i="3"/>
  <c r="H10" i="3"/>
  <c r="G10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S9" i="3"/>
  <c r="R9" i="3"/>
  <c r="Q9" i="3"/>
  <c r="N9" i="3"/>
  <c r="M9" i="3"/>
  <c r="L9" i="3"/>
  <c r="J9" i="3"/>
  <c r="I9" i="3"/>
  <c r="H9" i="3"/>
  <c r="G9" i="3"/>
  <c r="K167" i="3"/>
  <c r="P167" i="3"/>
  <c r="K133" i="3"/>
  <c r="P133" i="3"/>
  <c r="K96" i="3"/>
  <c r="P96" i="3"/>
  <c r="K104" i="3"/>
  <c r="P104" i="3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F196" i="1"/>
  <c r="C196" i="1"/>
  <c r="C195" i="1"/>
  <c r="I194" i="1"/>
  <c r="H194" i="1"/>
  <c r="J194" i="1"/>
  <c r="C194" i="1"/>
  <c r="C193" i="1"/>
  <c r="C192" i="1"/>
  <c r="C191" i="1"/>
  <c r="C190" i="1"/>
  <c r="C189" i="1"/>
  <c r="F168" i="1"/>
  <c r="Q163" i="1"/>
  <c r="N163" i="1"/>
  <c r="M163" i="1"/>
  <c r="L163" i="1"/>
  <c r="J163" i="1"/>
  <c r="I163" i="1"/>
  <c r="H163" i="1"/>
  <c r="G163" i="1"/>
  <c r="Q162" i="1"/>
  <c r="N162" i="1"/>
  <c r="M162" i="1"/>
  <c r="L162" i="1"/>
  <c r="J162" i="1"/>
  <c r="I162" i="1"/>
  <c r="H162" i="1"/>
  <c r="G162" i="1"/>
  <c r="Q161" i="1"/>
  <c r="N161" i="1"/>
  <c r="M161" i="1"/>
  <c r="L161" i="1"/>
  <c r="J161" i="1"/>
  <c r="I161" i="1"/>
  <c r="H161" i="1"/>
  <c r="G161" i="1"/>
  <c r="Q160" i="1"/>
  <c r="N160" i="1"/>
  <c r="M160" i="1"/>
  <c r="L160" i="1"/>
  <c r="J160" i="1"/>
  <c r="I160" i="1"/>
  <c r="H160" i="1"/>
  <c r="G160" i="1"/>
  <c r="Q159" i="1"/>
  <c r="N159" i="1"/>
  <c r="M159" i="1"/>
  <c r="L159" i="1"/>
  <c r="J159" i="1"/>
  <c r="I159" i="1"/>
  <c r="H159" i="1"/>
  <c r="G159" i="1"/>
  <c r="Q157" i="1"/>
  <c r="N157" i="1"/>
  <c r="M157" i="1"/>
  <c r="L157" i="1"/>
  <c r="J157" i="1"/>
  <c r="I157" i="1"/>
  <c r="H157" i="1"/>
  <c r="G157" i="1"/>
  <c r="Q156" i="1"/>
  <c r="N156" i="1"/>
  <c r="M156" i="1"/>
  <c r="L156" i="1"/>
  <c r="J156" i="1"/>
  <c r="I156" i="1"/>
  <c r="H156" i="1"/>
  <c r="G156" i="1"/>
  <c r="Q155" i="1"/>
  <c r="N155" i="1"/>
  <c r="M155" i="1"/>
  <c r="L155" i="1"/>
  <c r="J155" i="1"/>
  <c r="I155" i="1"/>
  <c r="H155" i="1"/>
  <c r="G155" i="1"/>
  <c r="Q154" i="1"/>
  <c r="N154" i="1"/>
  <c r="M154" i="1"/>
  <c r="L154" i="1"/>
  <c r="J154" i="1"/>
  <c r="I154" i="1"/>
  <c r="H154" i="1"/>
  <c r="G154" i="1"/>
  <c r="Q153" i="1"/>
  <c r="N153" i="1"/>
  <c r="M153" i="1"/>
  <c r="L153" i="1"/>
  <c r="J153" i="1"/>
  <c r="I153" i="1"/>
  <c r="H153" i="1"/>
  <c r="G153" i="1"/>
  <c r="Q152" i="1"/>
  <c r="N152" i="1"/>
  <c r="M152" i="1"/>
  <c r="L152" i="1"/>
  <c r="J152" i="1"/>
  <c r="I152" i="1"/>
  <c r="H152" i="1"/>
  <c r="G152" i="1"/>
  <c r="Q151" i="1"/>
  <c r="N151" i="1"/>
  <c r="M151" i="1"/>
  <c r="L151" i="1"/>
  <c r="J151" i="1"/>
  <c r="I151" i="1"/>
  <c r="H151" i="1"/>
  <c r="G151" i="1"/>
  <c r="Q150" i="1"/>
  <c r="N150" i="1"/>
  <c r="M150" i="1"/>
  <c r="L150" i="1"/>
  <c r="J150" i="1"/>
  <c r="I150" i="1"/>
  <c r="H150" i="1"/>
  <c r="G150" i="1"/>
  <c r="Q149" i="1"/>
  <c r="N149" i="1"/>
  <c r="M149" i="1"/>
  <c r="L149" i="1"/>
  <c r="J149" i="1"/>
  <c r="I149" i="1"/>
  <c r="H149" i="1"/>
  <c r="G149" i="1"/>
  <c r="Q148" i="1"/>
  <c r="N148" i="1"/>
  <c r="M148" i="1"/>
  <c r="L148" i="1"/>
  <c r="J148" i="1"/>
  <c r="I148" i="1"/>
  <c r="H148" i="1"/>
  <c r="G148" i="1"/>
  <c r="Q147" i="1"/>
  <c r="N147" i="1"/>
  <c r="M147" i="1"/>
  <c r="O147" i="1"/>
  <c r="L147" i="1"/>
  <c r="J147" i="1"/>
  <c r="I147" i="1"/>
  <c r="H147" i="1"/>
  <c r="G147" i="1"/>
  <c r="Q146" i="1"/>
  <c r="N146" i="1"/>
  <c r="M146" i="1"/>
  <c r="L146" i="1"/>
  <c r="J146" i="1"/>
  <c r="I146" i="1"/>
  <c r="H146" i="1"/>
  <c r="G146" i="1"/>
  <c r="Q145" i="1"/>
  <c r="N145" i="1"/>
  <c r="M145" i="1"/>
  <c r="L145" i="1"/>
  <c r="J145" i="1"/>
  <c r="I145" i="1"/>
  <c r="H145" i="1"/>
  <c r="G145" i="1"/>
  <c r="Q144" i="1"/>
  <c r="N144" i="1"/>
  <c r="M144" i="1"/>
  <c r="L144" i="1"/>
  <c r="J144" i="1"/>
  <c r="I144" i="1"/>
  <c r="H144" i="1"/>
  <c r="G144" i="1"/>
  <c r="Q143" i="1"/>
  <c r="N143" i="1"/>
  <c r="M143" i="1"/>
  <c r="L143" i="1"/>
  <c r="J143" i="1"/>
  <c r="I143" i="1"/>
  <c r="H143" i="1"/>
  <c r="G143" i="1"/>
  <c r="Q142" i="1"/>
  <c r="N142" i="1"/>
  <c r="M142" i="1"/>
  <c r="L142" i="1"/>
  <c r="J142" i="1"/>
  <c r="I142" i="1"/>
  <c r="H142" i="1"/>
  <c r="G142" i="1"/>
  <c r="Q141" i="1"/>
  <c r="N141" i="1"/>
  <c r="M141" i="1"/>
  <c r="L141" i="1"/>
  <c r="J141" i="1"/>
  <c r="I141" i="1"/>
  <c r="H141" i="1"/>
  <c r="G141" i="1"/>
  <c r="Q140" i="1"/>
  <c r="N140" i="1"/>
  <c r="M140" i="1"/>
  <c r="L140" i="1"/>
  <c r="J140" i="1"/>
  <c r="I140" i="1"/>
  <c r="H140" i="1"/>
  <c r="G140" i="1"/>
  <c r="Q139" i="1"/>
  <c r="N139" i="1"/>
  <c r="M139" i="1"/>
  <c r="L139" i="1"/>
  <c r="J139" i="1"/>
  <c r="I139" i="1"/>
  <c r="H139" i="1"/>
  <c r="G139" i="1"/>
  <c r="Q138" i="1"/>
  <c r="N138" i="1"/>
  <c r="M138" i="1"/>
  <c r="L138" i="1"/>
  <c r="J138" i="1"/>
  <c r="I138" i="1"/>
  <c r="H138" i="1"/>
  <c r="G138" i="1"/>
  <c r="Q137" i="1"/>
  <c r="N137" i="1"/>
  <c r="M137" i="1"/>
  <c r="L137" i="1"/>
  <c r="J137" i="1"/>
  <c r="I137" i="1"/>
  <c r="H137" i="1"/>
  <c r="G137" i="1"/>
  <c r="Q136" i="1"/>
  <c r="N136" i="1"/>
  <c r="M136" i="1"/>
  <c r="L136" i="1"/>
  <c r="J136" i="1"/>
  <c r="I136" i="1"/>
  <c r="H136" i="1"/>
  <c r="G136" i="1"/>
  <c r="Q135" i="1"/>
  <c r="N135" i="1"/>
  <c r="M135" i="1"/>
  <c r="L135" i="1"/>
  <c r="J135" i="1"/>
  <c r="I135" i="1"/>
  <c r="H135" i="1"/>
  <c r="G135" i="1"/>
  <c r="Q134" i="1"/>
  <c r="N134" i="1"/>
  <c r="M134" i="1"/>
  <c r="L134" i="1"/>
  <c r="J134" i="1"/>
  <c r="I134" i="1"/>
  <c r="H134" i="1"/>
  <c r="G134" i="1"/>
  <c r="Q133" i="1"/>
  <c r="N133" i="1"/>
  <c r="M133" i="1"/>
  <c r="L133" i="1"/>
  <c r="J133" i="1"/>
  <c r="I133" i="1"/>
  <c r="H133" i="1"/>
  <c r="G133" i="1"/>
  <c r="Q132" i="1"/>
  <c r="N132" i="1"/>
  <c r="M132" i="1"/>
  <c r="L132" i="1"/>
  <c r="J132" i="1"/>
  <c r="I132" i="1"/>
  <c r="H132" i="1"/>
  <c r="G132" i="1"/>
  <c r="Q131" i="1"/>
  <c r="N131" i="1"/>
  <c r="M131" i="1"/>
  <c r="L131" i="1"/>
  <c r="J131" i="1"/>
  <c r="I131" i="1"/>
  <c r="H131" i="1"/>
  <c r="G131" i="1"/>
  <c r="M130" i="1"/>
  <c r="O130" i="1"/>
  <c r="I130" i="1"/>
  <c r="K130" i="1"/>
  <c r="Q129" i="1"/>
  <c r="N129" i="1"/>
  <c r="M129" i="1"/>
  <c r="L129" i="1"/>
  <c r="J129" i="1"/>
  <c r="I129" i="1"/>
  <c r="H129" i="1"/>
  <c r="G129" i="1"/>
  <c r="Q128" i="1"/>
  <c r="N128" i="1"/>
  <c r="M128" i="1"/>
  <c r="L128" i="1"/>
  <c r="J128" i="1"/>
  <c r="I128" i="1"/>
  <c r="H128" i="1"/>
  <c r="G128" i="1"/>
  <c r="Q127" i="1"/>
  <c r="N127" i="1"/>
  <c r="M127" i="1"/>
  <c r="L127" i="1"/>
  <c r="J127" i="1"/>
  <c r="I127" i="1"/>
  <c r="H127" i="1"/>
  <c r="G127" i="1"/>
  <c r="Q126" i="1"/>
  <c r="N126" i="1"/>
  <c r="M126" i="1"/>
  <c r="L126" i="1"/>
  <c r="O126" i="1"/>
  <c r="J126" i="1"/>
  <c r="I126" i="1"/>
  <c r="H126" i="1"/>
  <c r="G126" i="1"/>
  <c r="Q125" i="1"/>
  <c r="N125" i="1"/>
  <c r="M125" i="1"/>
  <c r="L125" i="1"/>
  <c r="O125" i="1"/>
  <c r="J125" i="1"/>
  <c r="I125" i="1"/>
  <c r="H125" i="1"/>
  <c r="G125" i="1"/>
  <c r="Q124" i="1"/>
  <c r="N124" i="1"/>
  <c r="M124" i="1"/>
  <c r="L124" i="1"/>
  <c r="J124" i="1"/>
  <c r="I124" i="1"/>
  <c r="H124" i="1"/>
  <c r="G124" i="1"/>
  <c r="Q123" i="1"/>
  <c r="N123" i="1"/>
  <c r="M123" i="1"/>
  <c r="L123" i="1"/>
  <c r="J123" i="1"/>
  <c r="I123" i="1"/>
  <c r="H123" i="1"/>
  <c r="G123" i="1"/>
  <c r="Q122" i="1"/>
  <c r="N122" i="1"/>
  <c r="M122" i="1"/>
  <c r="L122" i="1"/>
  <c r="J122" i="1"/>
  <c r="I122" i="1"/>
  <c r="H122" i="1"/>
  <c r="G122" i="1"/>
  <c r="Q121" i="1"/>
  <c r="N121" i="1"/>
  <c r="M121" i="1"/>
  <c r="L121" i="1"/>
  <c r="J121" i="1"/>
  <c r="I121" i="1"/>
  <c r="H121" i="1"/>
  <c r="G121" i="1"/>
  <c r="Q120" i="1"/>
  <c r="N120" i="1"/>
  <c r="M120" i="1"/>
  <c r="L120" i="1"/>
  <c r="O120" i="1"/>
  <c r="J120" i="1"/>
  <c r="I120" i="1"/>
  <c r="H120" i="1"/>
  <c r="G120" i="1"/>
  <c r="Q119" i="1"/>
  <c r="N119" i="1"/>
  <c r="M119" i="1"/>
  <c r="L119" i="1"/>
  <c r="J119" i="1"/>
  <c r="I119" i="1"/>
  <c r="H119" i="1"/>
  <c r="G119" i="1"/>
  <c r="Q118" i="1"/>
  <c r="N118" i="1"/>
  <c r="M118" i="1"/>
  <c r="L118" i="1"/>
  <c r="J118" i="1"/>
  <c r="I118" i="1"/>
  <c r="H118" i="1"/>
  <c r="G118" i="1"/>
  <c r="Q117" i="1"/>
  <c r="N117" i="1"/>
  <c r="M117" i="1"/>
  <c r="L117" i="1"/>
  <c r="J117" i="1"/>
  <c r="I117" i="1"/>
  <c r="H117" i="1"/>
  <c r="G117" i="1"/>
  <c r="Q116" i="1"/>
  <c r="N116" i="1"/>
  <c r="M116" i="1"/>
  <c r="L116" i="1"/>
  <c r="J116" i="1"/>
  <c r="I116" i="1"/>
  <c r="H116" i="1"/>
  <c r="G116" i="1"/>
  <c r="Q115" i="1"/>
  <c r="N115" i="1"/>
  <c r="M115" i="1"/>
  <c r="L115" i="1"/>
  <c r="J115" i="1"/>
  <c r="I115" i="1"/>
  <c r="H115" i="1"/>
  <c r="G115" i="1"/>
  <c r="Q114" i="1"/>
  <c r="N114" i="1"/>
  <c r="M114" i="1"/>
  <c r="L114" i="1"/>
  <c r="J114" i="1"/>
  <c r="I114" i="1"/>
  <c r="H114" i="1"/>
  <c r="G114" i="1"/>
  <c r="Q113" i="1"/>
  <c r="N113" i="1"/>
  <c r="M113" i="1"/>
  <c r="L113" i="1"/>
  <c r="J113" i="1"/>
  <c r="I113" i="1"/>
  <c r="H113" i="1"/>
  <c r="G113" i="1"/>
  <c r="Q112" i="1"/>
  <c r="N112" i="1"/>
  <c r="M112" i="1"/>
  <c r="L112" i="1"/>
  <c r="J112" i="1"/>
  <c r="I112" i="1"/>
  <c r="H112" i="1"/>
  <c r="G112" i="1"/>
  <c r="Q111" i="1"/>
  <c r="N111" i="1"/>
  <c r="M111" i="1"/>
  <c r="L111" i="1"/>
  <c r="J111" i="1"/>
  <c r="I111" i="1"/>
  <c r="H111" i="1"/>
  <c r="G111" i="1"/>
  <c r="Q110" i="1"/>
  <c r="N110" i="1"/>
  <c r="M110" i="1"/>
  <c r="L110" i="1"/>
  <c r="J110" i="1"/>
  <c r="I110" i="1"/>
  <c r="H110" i="1"/>
  <c r="G110" i="1"/>
  <c r="Q109" i="1"/>
  <c r="N109" i="1"/>
  <c r="M109" i="1"/>
  <c r="L109" i="1"/>
  <c r="J109" i="1"/>
  <c r="I109" i="1"/>
  <c r="H109" i="1"/>
  <c r="G109" i="1"/>
  <c r="Q108" i="1"/>
  <c r="N108" i="1"/>
  <c r="M108" i="1"/>
  <c r="L108" i="1"/>
  <c r="J108" i="1"/>
  <c r="I108" i="1"/>
  <c r="H108" i="1"/>
  <c r="G108" i="1"/>
  <c r="O107" i="1"/>
  <c r="H107" i="1"/>
  <c r="K107" i="1"/>
  <c r="P107" i="1"/>
  <c r="Q106" i="1"/>
  <c r="N106" i="1"/>
  <c r="M106" i="1"/>
  <c r="L106" i="1"/>
  <c r="O106" i="1"/>
  <c r="J106" i="1"/>
  <c r="I106" i="1"/>
  <c r="H106" i="1"/>
  <c r="G106" i="1"/>
  <c r="S105" i="1"/>
  <c r="Q105" i="1"/>
  <c r="N105" i="1"/>
  <c r="M105" i="1"/>
  <c r="L105" i="1"/>
  <c r="J105" i="1"/>
  <c r="I105" i="1"/>
  <c r="H105" i="1"/>
  <c r="G105" i="1"/>
  <c r="S104" i="1"/>
  <c r="Q104" i="1"/>
  <c r="N104" i="1"/>
  <c r="M104" i="1"/>
  <c r="L104" i="1"/>
  <c r="O104" i="1"/>
  <c r="J104" i="1"/>
  <c r="I104" i="1"/>
  <c r="H104" i="1"/>
  <c r="G104" i="1"/>
  <c r="K104" i="1"/>
  <c r="P104" i="1"/>
  <c r="S103" i="1"/>
  <c r="Q103" i="1"/>
  <c r="N103" i="1"/>
  <c r="M103" i="1"/>
  <c r="L103" i="1"/>
  <c r="J103" i="1"/>
  <c r="I103" i="1"/>
  <c r="H103" i="1"/>
  <c r="G103" i="1"/>
  <c r="S102" i="1"/>
  <c r="Q102" i="1"/>
  <c r="N102" i="1"/>
  <c r="M102" i="1"/>
  <c r="L102" i="1"/>
  <c r="J102" i="1"/>
  <c r="I102" i="1"/>
  <c r="H102" i="1"/>
  <c r="G102" i="1"/>
  <c r="S101" i="1"/>
  <c r="Q101" i="1"/>
  <c r="N101" i="1"/>
  <c r="M101" i="1"/>
  <c r="L101" i="1"/>
  <c r="J101" i="1"/>
  <c r="I101" i="1"/>
  <c r="H101" i="1"/>
  <c r="G101" i="1"/>
  <c r="S100" i="1"/>
  <c r="Q100" i="1"/>
  <c r="N100" i="1"/>
  <c r="M100" i="1"/>
  <c r="L100" i="1"/>
  <c r="J100" i="1"/>
  <c r="I100" i="1"/>
  <c r="H100" i="1"/>
  <c r="G100" i="1"/>
  <c r="S99" i="1"/>
  <c r="Q99" i="1"/>
  <c r="N99" i="1"/>
  <c r="M99" i="1"/>
  <c r="L99" i="1"/>
  <c r="J99" i="1"/>
  <c r="I99" i="1"/>
  <c r="H99" i="1"/>
  <c r="G99" i="1"/>
  <c r="S98" i="1"/>
  <c r="Q98" i="1"/>
  <c r="N98" i="1"/>
  <c r="M98" i="1"/>
  <c r="L98" i="1"/>
  <c r="J98" i="1"/>
  <c r="I98" i="1"/>
  <c r="H98" i="1"/>
  <c r="G98" i="1"/>
  <c r="S97" i="1"/>
  <c r="Q97" i="1"/>
  <c r="N97" i="1"/>
  <c r="M97" i="1"/>
  <c r="L97" i="1"/>
  <c r="J97" i="1"/>
  <c r="I97" i="1"/>
  <c r="H97" i="1"/>
  <c r="G97" i="1"/>
  <c r="S96" i="1"/>
  <c r="Q96" i="1"/>
  <c r="N96" i="1"/>
  <c r="M96" i="1"/>
  <c r="L96" i="1"/>
  <c r="O96" i="1"/>
  <c r="J96" i="1"/>
  <c r="I96" i="1"/>
  <c r="H96" i="1"/>
  <c r="G96" i="1"/>
  <c r="S95" i="1"/>
  <c r="Q95" i="1"/>
  <c r="N95" i="1"/>
  <c r="M95" i="1"/>
  <c r="L95" i="1"/>
  <c r="J95" i="1"/>
  <c r="I95" i="1"/>
  <c r="H95" i="1"/>
  <c r="G95" i="1"/>
  <c r="S94" i="1"/>
  <c r="Q94" i="1"/>
  <c r="N94" i="1"/>
  <c r="M94" i="1"/>
  <c r="L94" i="1"/>
  <c r="J94" i="1"/>
  <c r="I94" i="1"/>
  <c r="H94" i="1"/>
  <c r="G94" i="1"/>
  <c r="S93" i="1"/>
  <c r="Q93" i="1"/>
  <c r="N93" i="1"/>
  <c r="M93" i="1"/>
  <c r="L93" i="1"/>
  <c r="J93" i="1"/>
  <c r="I93" i="1"/>
  <c r="H93" i="1"/>
  <c r="G93" i="1"/>
  <c r="S92" i="1"/>
  <c r="Q92" i="1"/>
  <c r="N92" i="1"/>
  <c r="M92" i="1"/>
  <c r="L92" i="1"/>
  <c r="J92" i="1"/>
  <c r="I92" i="1"/>
  <c r="H92" i="1"/>
  <c r="G92" i="1"/>
  <c r="S91" i="1"/>
  <c r="Q91" i="1"/>
  <c r="N91" i="1"/>
  <c r="M91" i="1"/>
  <c r="L91" i="1"/>
  <c r="J91" i="1"/>
  <c r="I91" i="1"/>
  <c r="H91" i="1"/>
  <c r="G91" i="1"/>
  <c r="S90" i="1"/>
  <c r="Q90" i="1"/>
  <c r="N90" i="1"/>
  <c r="M90" i="1"/>
  <c r="L90" i="1"/>
  <c r="J90" i="1"/>
  <c r="I90" i="1"/>
  <c r="H90" i="1"/>
  <c r="G90" i="1"/>
  <c r="S89" i="1"/>
  <c r="Q89" i="1"/>
  <c r="N89" i="1"/>
  <c r="M89" i="1"/>
  <c r="L89" i="1"/>
  <c r="J89" i="1"/>
  <c r="I89" i="1"/>
  <c r="H89" i="1"/>
  <c r="G89" i="1"/>
  <c r="S88" i="1"/>
  <c r="Q88" i="1"/>
  <c r="N88" i="1"/>
  <c r="M88" i="1"/>
  <c r="L88" i="1"/>
  <c r="J88" i="1"/>
  <c r="I88" i="1"/>
  <c r="H88" i="1"/>
  <c r="G88" i="1"/>
  <c r="S87" i="1"/>
  <c r="Q87" i="1"/>
  <c r="N87" i="1"/>
  <c r="M87" i="1"/>
  <c r="L87" i="1"/>
  <c r="J87" i="1"/>
  <c r="I87" i="1"/>
  <c r="H87" i="1"/>
  <c r="G87" i="1"/>
  <c r="S86" i="1"/>
  <c r="Q86" i="1"/>
  <c r="N86" i="1"/>
  <c r="M86" i="1"/>
  <c r="L86" i="1"/>
  <c r="J86" i="1"/>
  <c r="I86" i="1"/>
  <c r="H86" i="1"/>
  <c r="G86" i="1"/>
  <c r="S85" i="1"/>
  <c r="Q85" i="1"/>
  <c r="N85" i="1"/>
  <c r="M85" i="1"/>
  <c r="L85" i="1"/>
  <c r="J85" i="1"/>
  <c r="I85" i="1"/>
  <c r="H85" i="1"/>
  <c r="G85" i="1"/>
  <c r="S84" i="1"/>
  <c r="Q84" i="1"/>
  <c r="N84" i="1"/>
  <c r="M84" i="1"/>
  <c r="L84" i="1"/>
  <c r="J84" i="1"/>
  <c r="I84" i="1"/>
  <c r="H84" i="1"/>
  <c r="G84" i="1"/>
  <c r="S83" i="1"/>
  <c r="Q83" i="1"/>
  <c r="N83" i="1"/>
  <c r="M83" i="1"/>
  <c r="L83" i="1"/>
  <c r="O83" i="1"/>
  <c r="J83" i="1"/>
  <c r="I83" i="1"/>
  <c r="H83" i="1"/>
  <c r="G83" i="1"/>
  <c r="S82" i="1"/>
  <c r="Q82" i="1"/>
  <c r="N82" i="1"/>
  <c r="M82" i="1"/>
  <c r="L82" i="1"/>
  <c r="J82" i="1"/>
  <c r="I82" i="1"/>
  <c r="H82" i="1"/>
  <c r="G82" i="1"/>
  <c r="S81" i="1"/>
  <c r="Q81" i="1"/>
  <c r="N81" i="1"/>
  <c r="M81" i="1"/>
  <c r="L81" i="1"/>
  <c r="J81" i="1"/>
  <c r="I81" i="1"/>
  <c r="H81" i="1"/>
  <c r="G81" i="1"/>
  <c r="S80" i="1"/>
  <c r="Q80" i="1"/>
  <c r="N80" i="1"/>
  <c r="M80" i="1"/>
  <c r="L80" i="1"/>
  <c r="J80" i="1"/>
  <c r="I80" i="1"/>
  <c r="H80" i="1"/>
  <c r="G80" i="1"/>
  <c r="S79" i="1"/>
  <c r="Q79" i="1"/>
  <c r="N79" i="1"/>
  <c r="M79" i="1"/>
  <c r="L79" i="1"/>
  <c r="J79" i="1"/>
  <c r="I79" i="1"/>
  <c r="H79" i="1"/>
  <c r="G79" i="1"/>
  <c r="K79" i="1"/>
  <c r="P79" i="1"/>
  <c r="S78" i="1"/>
  <c r="Q78" i="1"/>
  <c r="N78" i="1"/>
  <c r="M78" i="1"/>
  <c r="L78" i="1"/>
  <c r="J78" i="1"/>
  <c r="I78" i="1"/>
  <c r="H78" i="1"/>
  <c r="G78" i="1"/>
  <c r="S77" i="1"/>
  <c r="Q77" i="1"/>
  <c r="N77" i="1"/>
  <c r="M77" i="1"/>
  <c r="L77" i="1"/>
  <c r="J77" i="1"/>
  <c r="I77" i="1"/>
  <c r="H77" i="1"/>
  <c r="G77" i="1"/>
  <c r="S76" i="1"/>
  <c r="Q76" i="1"/>
  <c r="N76" i="1"/>
  <c r="M76" i="1"/>
  <c r="L76" i="1"/>
  <c r="J76" i="1"/>
  <c r="I76" i="1"/>
  <c r="H76" i="1"/>
  <c r="G76" i="1"/>
  <c r="S75" i="1"/>
  <c r="R75" i="1"/>
  <c r="Q75" i="1"/>
  <c r="N75" i="1"/>
  <c r="M75" i="1"/>
  <c r="L75" i="1"/>
  <c r="J75" i="1"/>
  <c r="I75" i="1"/>
  <c r="H75" i="1"/>
  <c r="G75" i="1"/>
  <c r="S74" i="1"/>
  <c r="R74" i="1"/>
  <c r="Q74" i="1"/>
  <c r="N74" i="1"/>
  <c r="M74" i="1"/>
  <c r="L74" i="1"/>
  <c r="J74" i="1"/>
  <c r="I74" i="1"/>
  <c r="H74" i="1"/>
  <c r="G74" i="1"/>
  <c r="S73" i="1"/>
  <c r="R73" i="1"/>
  <c r="Q73" i="1"/>
  <c r="N73" i="1"/>
  <c r="M73" i="1"/>
  <c r="L73" i="1"/>
  <c r="J73" i="1"/>
  <c r="I73" i="1"/>
  <c r="H73" i="1"/>
  <c r="G73" i="1"/>
  <c r="S72" i="1"/>
  <c r="R72" i="1"/>
  <c r="Q72" i="1"/>
  <c r="N72" i="1"/>
  <c r="M72" i="1"/>
  <c r="L72" i="1"/>
  <c r="J72" i="1"/>
  <c r="I72" i="1"/>
  <c r="H72" i="1"/>
  <c r="G72" i="1"/>
  <c r="S71" i="1"/>
  <c r="R71" i="1"/>
  <c r="Q71" i="1"/>
  <c r="N71" i="1"/>
  <c r="M71" i="1"/>
  <c r="L71" i="1"/>
  <c r="J71" i="1"/>
  <c r="I71" i="1"/>
  <c r="H71" i="1"/>
  <c r="G71" i="1"/>
  <c r="S70" i="1"/>
  <c r="R70" i="1"/>
  <c r="Q70" i="1"/>
  <c r="N70" i="1"/>
  <c r="M70" i="1"/>
  <c r="L70" i="1"/>
  <c r="J70" i="1"/>
  <c r="I70" i="1"/>
  <c r="H70" i="1"/>
  <c r="G70" i="1"/>
  <c r="S69" i="1"/>
  <c r="R69" i="1"/>
  <c r="Q69" i="1"/>
  <c r="N69" i="1"/>
  <c r="M69" i="1"/>
  <c r="L69" i="1"/>
  <c r="J69" i="1"/>
  <c r="I69" i="1"/>
  <c r="H69" i="1"/>
  <c r="G69" i="1"/>
  <c r="S68" i="1"/>
  <c r="R68" i="1"/>
  <c r="Q68" i="1"/>
  <c r="N68" i="1"/>
  <c r="M68" i="1"/>
  <c r="L68" i="1"/>
  <c r="J68" i="1"/>
  <c r="I68" i="1"/>
  <c r="H68" i="1"/>
  <c r="G68" i="1"/>
  <c r="S67" i="1"/>
  <c r="R67" i="1"/>
  <c r="Q67" i="1"/>
  <c r="N67" i="1"/>
  <c r="M67" i="1"/>
  <c r="L67" i="1"/>
  <c r="J67" i="1"/>
  <c r="I67" i="1"/>
  <c r="H67" i="1"/>
  <c r="G67" i="1"/>
  <c r="S66" i="1"/>
  <c r="R66" i="1"/>
  <c r="Q66" i="1"/>
  <c r="N66" i="1"/>
  <c r="M66" i="1"/>
  <c r="L66" i="1"/>
  <c r="J66" i="1"/>
  <c r="I66" i="1"/>
  <c r="H66" i="1"/>
  <c r="G66" i="1"/>
  <c r="S65" i="1"/>
  <c r="R65" i="1"/>
  <c r="Q65" i="1"/>
  <c r="N65" i="1"/>
  <c r="M65" i="1"/>
  <c r="L65" i="1"/>
  <c r="J65" i="1"/>
  <c r="I65" i="1"/>
  <c r="H65" i="1"/>
  <c r="G65" i="1"/>
  <c r="S64" i="1"/>
  <c r="R64" i="1"/>
  <c r="Q64" i="1"/>
  <c r="N64" i="1"/>
  <c r="M64" i="1"/>
  <c r="L64" i="1"/>
  <c r="J64" i="1"/>
  <c r="I64" i="1"/>
  <c r="H64" i="1"/>
  <c r="G64" i="1"/>
  <c r="S63" i="1"/>
  <c r="R63" i="1"/>
  <c r="Q63" i="1"/>
  <c r="N63" i="1"/>
  <c r="M63" i="1"/>
  <c r="L63" i="1"/>
  <c r="J63" i="1"/>
  <c r="I63" i="1"/>
  <c r="H63" i="1"/>
  <c r="G63" i="1"/>
  <c r="S62" i="1"/>
  <c r="R62" i="1"/>
  <c r="Q62" i="1"/>
  <c r="N62" i="1"/>
  <c r="M62" i="1"/>
  <c r="L62" i="1"/>
  <c r="J62" i="1"/>
  <c r="I62" i="1"/>
  <c r="H62" i="1"/>
  <c r="G62" i="1"/>
  <c r="S61" i="1"/>
  <c r="R61" i="1"/>
  <c r="Q61" i="1"/>
  <c r="N61" i="1"/>
  <c r="M61" i="1"/>
  <c r="O61" i="1"/>
  <c r="L61" i="1"/>
  <c r="J61" i="1"/>
  <c r="I61" i="1"/>
  <c r="H61" i="1"/>
  <c r="G61" i="1"/>
  <c r="S60" i="1"/>
  <c r="R60" i="1"/>
  <c r="Q60" i="1"/>
  <c r="N60" i="1"/>
  <c r="M60" i="1"/>
  <c r="L60" i="1"/>
  <c r="O60" i="1"/>
  <c r="J60" i="1"/>
  <c r="I60" i="1"/>
  <c r="H60" i="1"/>
  <c r="G60" i="1"/>
  <c r="S59" i="1"/>
  <c r="R59" i="1"/>
  <c r="Q59" i="1"/>
  <c r="N59" i="1"/>
  <c r="M59" i="1"/>
  <c r="L59" i="1"/>
  <c r="J59" i="1"/>
  <c r="I59" i="1"/>
  <c r="H59" i="1"/>
  <c r="G59" i="1"/>
  <c r="S58" i="1"/>
  <c r="R58" i="1"/>
  <c r="Q58" i="1"/>
  <c r="N58" i="1"/>
  <c r="M58" i="1"/>
  <c r="L58" i="1"/>
  <c r="J58" i="1"/>
  <c r="I58" i="1"/>
  <c r="H58" i="1"/>
  <c r="G58" i="1"/>
  <c r="S57" i="1"/>
  <c r="R57" i="1"/>
  <c r="Q57" i="1"/>
  <c r="N57" i="1"/>
  <c r="M57" i="1"/>
  <c r="L57" i="1"/>
  <c r="J57" i="1"/>
  <c r="I57" i="1"/>
  <c r="H57" i="1"/>
  <c r="G57" i="1"/>
  <c r="S56" i="1"/>
  <c r="R56" i="1"/>
  <c r="Q56" i="1"/>
  <c r="N56" i="1"/>
  <c r="M56" i="1"/>
  <c r="L56" i="1"/>
  <c r="J56" i="1"/>
  <c r="I56" i="1"/>
  <c r="H56" i="1"/>
  <c r="G56" i="1"/>
  <c r="S55" i="1"/>
  <c r="R55" i="1"/>
  <c r="Q55" i="1"/>
  <c r="N55" i="1"/>
  <c r="M55" i="1"/>
  <c r="L55" i="1"/>
  <c r="J55" i="1"/>
  <c r="I55" i="1"/>
  <c r="H55" i="1"/>
  <c r="G55" i="1"/>
  <c r="S54" i="1"/>
  <c r="R54" i="1"/>
  <c r="Q54" i="1"/>
  <c r="N54" i="1"/>
  <c r="M54" i="1"/>
  <c r="L54" i="1"/>
  <c r="J54" i="1"/>
  <c r="I54" i="1"/>
  <c r="H54" i="1"/>
  <c r="G54" i="1"/>
  <c r="S53" i="1"/>
  <c r="R53" i="1"/>
  <c r="Q53" i="1"/>
  <c r="N53" i="1"/>
  <c r="M53" i="1"/>
  <c r="L53" i="1"/>
  <c r="J53" i="1"/>
  <c r="I53" i="1"/>
  <c r="H53" i="1"/>
  <c r="G53" i="1"/>
  <c r="S52" i="1"/>
  <c r="R52" i="1"/>
  <c r="Q52" i="1"/>
  <c r="N52" i="1"/>
  <c r="M52" i="1"/>
  <c r="L52" i="1"/>
  <c r="J52" i="1"/>
  <c r="I52" i="1"/>
  <c r="H52" i="1"/>
  <c r="G52" i="1"/>
  <c r="S51" i="1"/>
  <c r="R51" i="1"/>
  <c r="Q51" i="1"/>
  <c r="N51" i="1"/>
  <c r="M51" i="1"/>
  <c r="L51" i="1"/>
  <c r="J51" i="1"/>
  <c r="I51" i="1"/>
  <c r="H51" i="1"/>
  <c r="G51" i="1"/>
  <c r="S50" i="1"/>
  <c r="R50" i="1"/>
  <c r="Q50" i="1"/>
  <c r="N50" i="1"/>
  <c r="M50" i="1"/>
  <c r="L50" i="1"/>
  <c r="O50" i="1"/>
  <c r="J50" i="1"/>
  <c r="I50" i="1"/>
  <c r="H50" i="1"/>
  <c r="G50" i="1"/>
  <c r="S49" i="1"/>
  <c r="R49" i="1"/>
  <c r="Q49" i="1"/>
  <c r="N49" i="1"/>
  <c r="M49" i="1"/>
  <c r="O49" i="1"/>
  <c r="L49" i="1"/>
  <c r="J49" i="1"/>
  <c r="I49" i="1"/>
  <c r="H49" i="1"/>
  <c r="G49" i="1"/>
  <c r="S48" i="1"/>
  <c r="R48" i="1"/>
  <c r="Q48" i="1"/>
  <c r="N48" i="1"/>
  <c r="M48" i="1"/>
  <c r="L48" i="1"/>
  <c r="O48" i="1"/>
  <c r="J48" i="1"/>
  <c r="I48" i="1"/>
  <c r="H48" i="1"/>
  <c r="G48" i="1"/>
  <c r="S47" i="1"/>
  <c r="R47" i="1"/>
  <c r="Q47" i="1"/>
  <c r="N47" i="1"/>
  <c r="M47" i="1"/>
  <c r="L47" i="1"/>
  <c r="J47" i="1"/>
  <c r="I47" i="1"/>
  <c r="H47" i="1"/>
  <c r="G47" i="1"/>
  <c r="S46" i="1"/>
  <c r="R46" i="1"/>
  <c r="Q46" i="1"/>
  <c r="N46" i="1"/>
  <c r="M46" i="1"/>
  <c r="L46" i="1"/>
  <c r="J46" i="1"/>
  <c r="I46" i="1"/>
  <c r="H46" i="1"/>
  <c r="G46" i="1"/>
  <c r="S45" i="1"/>
  <c r="R45" i="1"/>
  <c r="Q45" i="1"/>
  <c r="N45" i="1"/>
  <c r="M45" i="1"/>
  <c r="L45" i="1"/>
  <c r="J45" i="1"/>
  <c r="I45" i="1"/>
  <c r="H45" i="1"/>
  <c r="G45" i="1"/>
  <c r="S44" i="1"/>
  <c r="R44" i="1"/>
  <c r="Q44" i="1"/>
  <c r="N44" i="1"/>
  <c r="M44" i="1"/>
  <c r="L44" i="1"/>
  <c r="O44" i="1"/>
  <c r="J44" i="1"/>
  <c r="I44" i="1"/>
  <c r="H44" i="1"/>
  <c r="G44" i="1"/>
  <c r="S43" i="1"/>
  <c r="R43" i="1"/>
  <c r="Q43" i="1"/>
  <c r="N43" i="1"/>
  <c r="M43" i="1"/>
  <c r="L43" i="1"/>
  <c r="J43" i="1"/>
  <c r="I43" i="1"/>
  <c r="H43" i="1"/>
  <c r="G43" i="1"/>
  <c r="S42" i="1"/>
  <c r="R42" i="1"/>
  <c r="Q42" i="1"/>
  <c r="N42" i="1"/>
  <c r="M42" i="1"/>
  <c r="L42" i="1"/>
  <c r="J42" i="1"/>
  <c r="I42" i="1"/>
  <c r="H42" i="1"/>
  <c r="G42" i="1"/>
  <c r="S41" i="1"/>
  <c r="R41" i="1"/>
  <c r="Q41" i="1"/>
  <c r="N41" i="1"/>
  <c r="M41" i="1"/>
  <c r="L41" i="1"/>
  <c r="J41" i="1"/>
  <c r="I41" i="1"/>
  <c r="H41" i="1"/>
  <c r="G41" i="1"/>
  <c r="S40" i="1"/>
  <c r="R40" i="1"/>
  <c r="Q40" i="1"/>
  <c r="N40" i="1"/>
  <c r="M40" i="1"/>
  <c r="L40" i="1"/>
  <c r="J40" i="1"/>
  <c r="I40" i="1"/>
  <c r="H40" i="1"/>
  <c r="G40" i="1"/>
  <c r="S39" i="1"/>
  <c r="R39" i="1"/>
  <c r="Q39" i="1"/>
  <c r="N39" i="1"/>
  <c r="M39" i="1"/>
  <c r="L39" i="1"/>
  <c r="J39" i="1"/>
  <c r="I39" i="1"/>
  <c r="H39" i="1"/>
  <c r="G39" i="1"/>
  <c r="S38" i="1"/>
  <c r="R38" i="1"/>
  <c r="Q38" i="1"/>
  <c r="N38" i="1"/>
  <c r="M38" i="1"/>
  <c r="L38" i="1"/>
  <c r="J38" i="1"/>
  <c r="I38" i="1"/>
  <c r="H38" i="1"/>
  <c r="G38" i="1"/>
  <c r="S37" i="1"/>
  <c r="R37" i="1"/>
  <c r="Q37" i="1"/>
  <c r="N37" i="1"/>
  <c r="M37" i="1"/>
  <c r="L37" i="1"/>
  <c r="J37" i="1"/>
  <c r="I37" i="1"/>
  <c r="H37" i="1"/>
  <c r="G37" i="1"/>
  <c r="S36" i="1"/>
  <c r="R36" i="1"/>
  <c r="Q36" i="1"/>
  <c r="N36" i="1"/>
  <c r="M36" i="1"/>
  <c r="L36" i="1"/>
  <c r="J36" i="1"/>
  <c r="I36" i="1"/>
  <c r="H36" i="1"/>
  <c r="G36" i="1"/>
  <c r="S35" i="1"/>
  <c r="R35" i="1"/>
  <c r="Q35" i="1"/>
  <c r="N35" i="1"/>
  <c r="M35" i="1"/>
  <c r="L35" i="1"/>
  <c r="J35" i="1"/>
  <c r="I35" i="1"/>
  <c r="H35" i="1"/>
  <c r="G35" i="1"/>
  <c r="S34" i="1"/>
  <c r="R34" i="1"/>
  <c r="Q34" i="1"/>
  <c r="N34" i="1"/>
  <c r="M34" i="1"/>
  <c r="L34" i="1"/>
  <c r="J34" i="1"/>
  <c r="I34" i="1"/>
  <c r="H34" i="1"/>
  <c r="G34" i="1"/>
  <c r="S33" i="1"/>
  <c r="R33" i="1"/>
  <c r="Q33" i="1"/>
  <c r="N33" i="1"/>
  <c r="M33" i="1"/>
  <c r="L33" i="1"/>
  <c r="J33" i="1"/>
  <c r="I33" i="1"/>
  <c r="H33" i="1"/>
  <c r="G33" i="1"/>
  <c r="S32" i="1"/>
  <c r="R32" i="1"/>
  <c r="Q32" i="1"/>
  <c r="N32" i="1"/>
  <c r="M32" i="1"/>
  <c r="L32" i="1"/>
  <c r="J32" i="1"/>
  <c r="I32" i="1"/>
  <c r="H32" i="1"/>
  <c r="G32" i="1"/>
  <c r="S31" i="1"/>
  <c r="R31" i="1"/>
  <c r="Q31" i="1"/>
  <c r="N31" i="1"/>
  <c r="M31" i="1"/>
  <c r="L31" i="1"/>
  <c r="J31" i="1"/>
  <c r="I31" i="1"/>
  <c r="H31" i="1"/>
  <c r="G31" i="1"/>
  <c r="S30" i="1"/>
  <c r="R30" i="1"/>
  <c r="Q30" i="1"/>
  <c r="N30" i="1"/>
  <c r="M30" i="1"/>
  <c r="L30" i="1"/>
  <c r="J30" i="1"/>
  <c r="I30" i="1"/>
  <c r="H30" i="1"/>
  <c r="G30" i="1"/>
  <c r="S29" i="1"/>
  <c r="R29" i="1"/>
  <c r="Q29" i="1"/>
  <c r="N29" i="1"/>
  <c r="M29" i="1"/>
  <c r="L29" i="1"/>
  <c r="J29" i="1"/>
  <c r="I29" i="1"/>
  <c r="H29" i="1"/>
  <c r="G29" i="1"/>
  <c r="S28" i="1"/>
  <c r="R28" i="1"/>
  <c r="Q28" i="1"/>
  <c r="N28" i="1"/>
  <c r="M28" i="1"/>
  <c r="L28" i="1"/>
  <c r="J28" i="1"/>
  <c r="I28" i="1"/>
  <c r="H28" i="1"/>
  <c r="G28" i="1"/>
  <c r="S27" i="1"/>
  <c r="R27" i="1"/>
  <c r="Q27" i="1"/>
  <c r="N27" i="1"/>
  <c r="M27" i="1"/>
  <c r="L27" i="1"/>
  <c r="J27" i="1"/>
  <c r="I27" i="1"/>
  <c r="H27" i="1"/>
  <c r="G27" i="1"/>
  <c r="S26" i="1"/>
  <c r="R26" i="1"/>
  <c r="Q26" i="1"/>
  <c r="N26" i="1"/>
  <c r="M26" i="1"/>
  <c r="L26" i="1"/>
  <c r="J26" i="1"/>
  <c r="I26" i="1"/>
  <c r="H26" i="1"/>
  <c r="G26" i="1"/>
  <c r="S25" i="1"/>
  <c r="R25" i="1"/>
  <c r="Q25" i="1"/>
  <c r="N25" i="1"/>
  <c r="M25" i="1"/>
  <c r="L25" i="1"/>
  <c r="J25" i="1"/>
  <c r="I25" i="1"/>
  <c r="H25" i="1"/>
  <c r="G25" i="1"/>
  <c r="S24" i="1"/>
  <c r="R24" i="1"/>
  <c r="Q24" i="1"/>
  <c r="N24" i="1"/>
  <c r="M24" i="1"/>
  <c r="L24" i="1"/>
  <c r="J24" i="1"/>
  <c r="I24" i="1"/>
  <c r="H24" i="1"/>
  <c r="G24" i="1"/>
  <c r="S23" i="1"/>
  <c r="R23" i="1"/>
  <c r="Q23" i="1"/>
  <c r="N23" i="1"/>
  <c r="M23" i="1"/>
  <c r="L23" i="1"/>
  <c r="J23" i="1"/>
  <c r="I23" i="1"/>
  <c r="H23" i="1"/>
  <c r="G23" i="1"/>
  <c r="S22" i="1"/>
  <c r="R22" i="1"/>
  <c r="Q22" i="1"/>
  <c r="N22" i="1"/>
  <c r="M22" i="1"/>
  <c r="L22" i="1"/>
  <c r="O22" i="1"/>
  <c r="J22" i="1"/>
  <c r="I22" i="1"/>
  <c r="H22" i="1"/>
  <c r="G22" i="1"/>
  <c r="K22" i="1"/>
  <c r="P22" i="1"/>
  <c r="S21" i="1"/>
  <c r="R21" i="1"/>
  <c r="Q21" i="1"/>
  <c r="N21" i="1"/>
  <c r="M21" i="1"/>
  <c r="L21" i="1"/>
  <c r="J21" i="1"/>
  <c r="I21" i="1"/>
  <c r="K21" i="1"/>
  <c r="P21" i="1"/>
  <c r="H21" i="1"/>
  <c r="G21" i="1"/>
  <c r="S20" i="1"/>
  <c r="R20" i="1"/>
  <c r="Q20" i="1"/>
  <c r="N20" i="1"/>
  <c r="M20" i="1"/>
  <c r="L20" i="1"/>
  <c r="O20" i="1"/>
  <c r="J20" i="1"/>
  <c r="I20" i="1"/>
  <c r="H20" i="1"/>
  <c r="G20" i="1"/>
  <c r="S19" i="1"/>
  <c r="R19" i="1"/>
  <c r="Q19" i="1"/>
  <c r="N19" i="1"/>
  <c r="M19" i="1"/>
  <c r="L19" i="1"/>
  <c r="J19" i="1"/>
  <c r="I19" i="1"/>
  <c r="H19" i="1"/>
  <c r="G19" i="1"/>
  <c r="S18" i="1"/>
  <c r="R18" i="1"/>
  <c r="Q18" i="1"/>
  <c r="N18" i="1"/>
  <c r="M18" i="1"/>
  <c r="L18" i="1"/>
  <c r="J18" i="1"/>
  <c r="I18" i="1"/>
  <c r="H18" i="1"/>
  <c r="G18" i="1"/>
  <c r="K18" i="1"/>
  <c r="P18" i="1"/>
  <c r="S17" i="1"/>
  <c r="R17" i="1"/>
  <c r="Q17" i="1"/>
  <c r="N17" i="1"/>
  <c r="M17" i="1"/>
  <c r="L17" i="1"/>
  <c r="J17" i="1"/>
  <c r="I17" i="1"/>
  <c r="H17" i="1"/>
  <c r="G17" i="1"/>
  <c r="S16" i="1"/>
  <c r="R16" i="1"/>
  <c r="Q16" i="1"/>
  <c r="N16" i="1"/>
  <c r="M16" i="1"/>
  <c r="L16" i="1"/>
  <c r="J16" i="1"/>
  <c r="I16" i="1"/>
  <c r="H16" i="1"/>
  <c r="G16" i="1"/>
  <c r="S15" i="1"/>
  <c r="R15" i="1"/>
  <c r="Q15" i="1"/>
  <c r="N15" i="1"/>
  <c r="M15" i="1"/>
  <c r="L15" i="1"/>
  <c r="J15" i="1"/>
  <c r="I15" i="1"/>
  <c r="K15" i="1"/>
  <c r="P15" i="1"/>
  <c r="H15" i="1"/>
  <c r="G15" i="1"/>
  <c r="S14" i="1"/>
  <c r="R14" i="1"/>
  <c r="Q14" i="1"/>
  <c r="N14" i="1"/>
  <c r="M14" i="1"/>
  <c r="L14" i="1"/>
  <c r="J14" i="1"/>
  <c r="I14" i="1"/>
  <c r="H14" i="1"/>
  <c r="G14" i="1"/>
  <c r="S13" i="1"/>
  <c r="R13" i="1"/>
  <c r="Q13" i="1"/>
  <c r="N13" i="1"/>
  <c r="M13" i="1"/>
  <c r="L13" i="1"/>
  <c r="J13" i="1"/>
  <c r="I13" i="1"/>
  <c r="H13" i="1"/>
  <c r="G13" i="1"/>
  <c r="S12" i="1"/>
  <c r="R12" i="1"/>
  <c r="Q12" i="1"/>
  <c r="N12" i="1"/>
  <c r="M12" i="1"/>
  <c r="L12" i="1"/>
  <c r="J12" i="1"/>
  <c r="I12" i="1"/>
  <c r="H12" i="1"/>
  <c r="G12" i="1"/>
  <c r="S11" i="1"/>
  <c r="R11" i="1"/>
  <c r="Q11" i="1"/>
  <c r="N11" i="1"/>
  <c r="M11" i="1"/>
  <c r="L11" i="1"/>
  <c r="J11" i="1"/>
  <c r="I11" i="1"/>
  <c r="H11" i="1"/>
  <c r="G11" i="1"/>
  <c r="S10" i="1"/>
  <c r="R10" i="1"/>
  <c r="Q10" i="1"/>
  <c r="N10" i="1"/>
  <c r="M10" i="1"/>
  <c r="L10" i="1"/>
  <c r="J10" i="1"/>
  <c r="I10" i="1"/>
  <c r="H10" i="1"/>
  <c r="G10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S9" i="1"/>
  <c r="R9" i="1"/>
  <c r="Q9" i="1"/>
  <c r="N9" i="1"/>
  <c r="M9" i="1"/>
  <c r="L9" i="1"/>
  <c r="J9" i="1"/>
  <c r="I9" i="1"/>
  <c r="H9" i="1"/>
  <c r="G9" i="1"/>
  <c r="K9" i="1"/>
  <c r="O12" i="1"/>
  <c r="K13" i="1"/>
  <c r="P13" i="1"/>
  <c r="K36" i="1"/>
  <c r="P36" i="1"/>
  <c r="O102" i="1"/>
  <c r="K120" i="1"/>
  <c r="P120" i="1"/>
  <c r="I166" i="1"/>
  <c r="N166" i="1"/>
  <c r="K143" i="1"/>
  <c r="P143" i="1"/>
  <c r="O143" i="1"/>
  <c r="K79" i="3"/>
  <c r="P79" i="3"/>
  <c r="O79" i="3"/>
  <c r="O83" i="3"/>
  <c r="O87" i="3"/>
  <c r="O91" i="3"/>
  <c r="K93" i="3"/>
  <c r="P93" i="3"/>
  <c r="O95" i="3"/>
  <c r="O99" i="3"/>
  <c r="O102" i="3"/>
  <c r="K103" i="3"/>
  <c r="P103" i="3"/>
  <c r="O103" i="3"/>
  <c r="O106" i="3"/>
  <c r="J174" i="3"/>
  <c r="Q174" i="3"/>
  <c r="O11" i="4"/>
  <c r="K20" i="4"/>
  <c r="P20" i="4"/>
  <c r="O20" i="4"/>
  <c r="K32" i="4"/>
  <c r="P32" i="4"/>
  <c r="H166" i="1"/>
  <c r="N174" i="3"/>
  <c r="O28" i="1"/>
  <c r="O85" i="1"/>
  <c r="K89" i="1"/>
  <c r="P89" i="1"/>
  <c r="O93" i="1"/>
  <c r="K96" i="1"/>
  <c r="P96" i="1"/>
  <c r="K100" i="1"/>
  <c r="P100" i="1"/>
  <c r="K101" i="1"/>
  <c r="P101" i="1"/>
  <c r="O103" i="1"/>
  <c r="O105" i="1"/>
  <c r="O116" i="1"/>
  <c r="J166" i="1"/>
  <c r="Q166" i="1"/>
  <c r="G174" i="3"/>
  <c r="L174" i="3"/>
  <c r="O171" i="3"/>
  <c r="O170" i="3"/>
  <c r="K14" i="4"/>
  <c r="P14" i="4"/>
  <c r="K22" i="4"/>
  <c r="P22" i="4"/>
  <c r="K37" i="4"/>
  <c r="P37" i="4"/>
  <c r="P45" i="4"/>
  <c r="O53" i="4"/>
  <c r="K47" i="1"/>
  <c r="P47" i="1"/>
  <c r="K25" i="1"/>
  <c r="P25" i="1"/>
  <c r="O25" i="1"/>
  <c r="O31" i="1"/>
  <c r="O33" i="1"/>
  <c r="K64" i="1"/>
  <c r="P64" i="1"/>
  <c r="K67" i="1"/>
  <c r="P67" i="1"/>
  <c r="O69" i="1"/>
  <c r="K75" i="1"/>
  <c r="P75" i="1"/>
  <c r="K76" i="1"/>
  <c r="P76" i="1"/>
  <c r="O76" i="1"/>
  <c r="O82" i="1"/>
  <c r="O101" i="1"/>
  <c r="K108" i="1"/>
  <c r="P108" i="1"/>
  <c r="O108" i="1"/>
  <c r="K128" i="1"/>
  <c r="P128" i="1"/>
  <c r="O128" i="1"/>
  <c r="O135" i="1"/>
  <c r="O136" i="1"/>
  <c r="O137" i="1"/>
  <c r="G166" i="1"/>
  <c r="L166" i="1"/>
  <c r="O140" i="1"/>
  <c r="O151" i="1"/>
  <c r="K155" i="1"/>
  <c r="P155" i="1"/>
  <c r="O155" i="1"/>
  <c r="O156" i="1"/>
  <c r="R174" i="3"/>
  <c r="O14" i="3"/>
  <c r="O32" i="3"/>
  <c r="O38" i="3"/>
  <c r="O40" i="3"/>
  <c r="O48" i="3"/>
  <c r="O64" i="3"/>
  <c r="K113" i="3"/>
  <c r="P113" i="3"/>
  <c r="K121" i="3"/>
  <c r="P121" i="3"/>
  <c r="O122" i="3"/>
  <c r="O124" i="3"/>
  <c r="K129" i="3"/>
  <c r="P129" i="3"/>
  <c r="O130" i="3"/>
  <c r="O137" i="3"/>
  <c r="H174" i="3"/>
  <c r="M174" i="3"/>
  <c r="K144" i="3"/>
  <c r="P144" i="3"/>
  <c r="O148" i="3"/>
  <c r="K151" i="3"/>
  <c r="P151" i="3"/>
  <c r="O152" i="3"/>
  <c r="O153" i="3"/>
  <c r="K159" i="3"/>
  <c r="P159" i="3"/>
  <c r="O160" i="3"/>
  <c r="K171" i="3"/>
  <c r="P171" i="3"/>
  <c r="M166" i="1"/>
  <c r="I174" i="3"/>
  <c r="O169" i="3"/>
  <c r="O168" i="3"/>
  <c r="O167" i="3"/>
  <c r="O166" i="3"/>
  <c r="O164" i="3"/>
  <c r="O163" i="3"/>
  <c r="O162" i="3"/>
  <c r="O161" i="3"/>
  <c r="K10" i="4"/>
  <c r="P10" i="4"/>
  <c r="K17" i="4"/>
  <c r="P17" i="4"/>
  <c r="O22" i="4"/>
  <c r="K29" i="4"/>
  <c r="P29" i="4"/>
  <c r="P172" i="6"/>
  <c r="P167" i="6"/>
  <c r="P164" i="6"/>
  <c r="P159" i="6"/>
  <c r="P156" i="6"/>
  <c r="P151" i="6"/>
  <c r="P148" i="6"/>
  <c r="P143" i="6"/>
  <c r="P140" i="6"/>
  <c r="P131" i="6"/>
  <c r="P123" i="6"/>
  <c r="P115" i="6"/>
  <c r="P107" i="6"/>
  <c r="O177" i="6"/>
  <c r="P177" i="6"/>
  <c r="O172" i="6"/>
  <c r="O167" i="6"/>
  <c r="O164" i="6"/>
  <c r="O159" i="6"/>
  <c r="O156" i="6"/>
  <c r="O151" i="6"/>
  <c r="O148" i="6"/>
  <c r="O143" i="6"/>
  <c r="O140" i="6"/>
  <c r="M180" i="6"/>
  <c r="I180" i="6"/>
  <c r="O131" i="6"/>
  <c r="O123" i="6"/>
  <c r="O115" i="6"/>
  <c r="O107" i="6"/>
  <c r="O50" i="4"/>
  <c r="K62" i="4"/>
  <c r="P62" i="4"/>
  <c r="K66" i="4"/>
  <c r="P66" i="4"/>
  <c r="O66" i="4"/>
  <c r="K70" i="4"/>
  <c r="P70" i="4"/>
  <c r="O70" i="4"/>
  <c r="O74" i="4"/>
  <c r="K78" i="4"/>
  <c r="P78" i="4"/>
  <c r="O82" i="4"/>
  <c r="O86" i="4"/>
  <c r="K171" i="6"/>
  <c r="P171" i="6"/>
  <c r="K168" i="6"/>
  <c r="P168" i="6"/>
  <c r="K163" i="6"/>
  <c r="P163" i="6"/>
  <c r="K160" i="6"/>
  <c r="P160" i="6"/>
  <c r="K155" i="6"/>
  <c r="P155" i="6"/>
  <c r="K152" i="6"/>
  <c r="P152" i="6"/>
  <c r="K147" i="6"/>
  <c r="P147" i="6"/>
  <c r="K144" i="6"/>
  <c r="P144" i="6"/>
  <c r="K139" i="6"/>
  <c r="P139" i="6"/>
  <c r="P105" i="6"/>
  <c r="K65" i="4"/>
  <c r="P65" i="4"/>
  <c r="K73" i="4"/>
  <c r="P73" i="4"/>
  <c r="P81" i="4"/>
  <c r="K174" i="4"/>
  <c r="P174" i="4"/>
  <c r="P169" i="6"/>
  <c r="P161" i="6"/>
  <c r="P153" i="6"/>
  <c r="P145" i="6"/>
  <c r="P103" i="6"/>
  <c r="P97" i="6"/>
  <c r="P89" i="6"/>
  <c r="P81" i="6"/>
  <c r="P73" i="6"/>
  <c r="P65" i="6"/>
  <c r="P57" i="6"/>
  <c r="P49" i="6"/>
  <c r="P41" i="6"/>
  <c r="P33" i="6"/>
  <c r="P25" i="6"/>
  <c r="P17" i="6"/>
  <c r="P9" i="6"/>
  <c r="O90" i="4"/>
  <c r="K98" i="4"/>
  <c r="P98" i="4"/>
  <c r="O102" i="4"/>
  <c r="K139" i="4"/>
  <c r="P139" i="4"/>
  <c r="K138" i="6"/>
  <c r="P138" i="6"/>
  <c r="L180" i="6"/>
  <c r="G180" i="6"/>
  <c r="K132" i="6"/>
  <c r="P132" i="6"/>
  <c r="K124" i="6"/>
  <c r="P124" i="6"/>
  <c r="K116" i="6"/>
  <c r="P116" i="6"/>
  <c r="K108" i="6"/>
  <c r="P108" i="6"/>
  <c r="K98" i="6"/>
  <c r="P98" i="6"/>
  <c r="K90" i="6"/>
  <c r="P90" i="6"/>
  <c r="K82" i="6"/>
  <c r="P82" i="6"/>
  <c r="K74" i="6"/>
  <c r="P74" i="6"/>
  <c r="K66" i="6"/>
  <c r="P66" i="6"/>
  <c r="K58" i="6"/>
  <c r="P58" i="6"/>
  <c r="K50" i="6"/>
  <c r="P50" i="6"/>
  <c r="K42" i="6"/>
  <c r="P42" i="6"/>
  <c r="K34" i="6"/>
  <c r="P34" i="6"/>
  <c r="K26" i="6"/>
  <c r="P26" i="6"/>
  <c r="K18" i="6"/>
  <c r="P18" i="6"/>
  <c r="K10" i="6"/>
  <c r="P10" i="6"/>
  <c r="K178" i="6"/>
  <c r="P178" i="6"/>
  <c r="K96" i="6"/>
  <c r="P96" i="6"/>
  <c r="K88" i="6"/>
  <c r="P88" i="6"/>
  <c r="K85" i="6"/>
  <c r="P85" i="6"/>
  <c r="K77" i="6"/>
  <c r="P77" i="6"/>
  <c r="P69" i="6"/>
  <c r="P61" i="6"/>
  <c r="P53" i="6"/>
  <c r="P45" i="6"/>
  <c r="P37" i="6"/>
  <c r="P29" i="6"/>
  <c r="P21" i="6"/>
  <c r="P13" i="6"/>
  <c r="K44" i="4"/>
  <c r="P44" i="4"/>
  <c r="K52" i="4"/>
  <c r="P52" i="4"/>
  <c r="O60" i="4"/>
  <c r="K68" i="4"/>
  <c r="P68" i="4"/>
  <c r="O68" i="4"/>
  <c r="O72" i="4"/>
  <c r="O76" i="4"/>
  <c r="O88" i="4"/>
  <c r="K92" i="4"/>
  <c r="P92" i="4"/>
  <c r="P112" i="4"/>
  <c r="O149" i="4"/>
  <c r="N180" i="6"/>
  <c r="J180" i="6"/>
  <c r="K136" i="6"/>
  <c r="P136" i="6"/>
  <c r="K128" i="6"/>
  <c r="P128" i="6"/>
  <c r="K120" i="6"/>
  <c r="P120" i="6"/>
  <c r="K112" i="6"/>
  <c r="P112" i="6"/>
  <c r="K102" i="6"/>
  <c r="P102" i="6"/>
  <c r="P86" i="6"/>
  <c r="P84" i="6"/>
  <c r="P78" i="6"/>
  <c r="P76" i="6"/>
  <c r="P70" i="6"/>
  <c r="K62" i="6"/>
  <c r="P62" i="6"/>
  <c r="K54" i="6"/>
  <c r="P54" i="6"/>
  <c r="K46" i="6"/>
  <c r="P46" i="6"/>
  <c r="K38" i="6"/>
  <c r="P38" i="6"/>
  <c r="K30" i="6"/>
  <c r="P30" i="6"/>
  <c r="K22" i="6"/>
  <c r="P22" i="6"/>
  <c r="K14" i="6"/>
  <c r="P14" i="6"/>
  <c r="K93" i="6"/>
  <c r="P93" i="6"/>
  <c r="O178" i="6"/>
  <c r="K174" i="6"/>
  <c r="P174" i="6"/>
  <c r="Q180" i="6"/>
  <c r="Q196" i="6"/>
  <c r="R197" i="6"/>
  <c r="R199" i="6"/>
  <c r="K137" i="6"/>
  <c r="O24" i="4"/>
  <c r="K9" i="4"/>
  <c r="P9" i="4"/>
  <c r="K11" i="4"/>
  <c r="P11" i="4"/>
  <c r="K13" i="4"/>
  <c r="P13" i="4"/>
  <c r="O15" i="4"/>
  <c r="O17" i="4"/>
  <c r="O19" i="4"/>
  <c r="O23" i="4"/>
  <c r="O40" i="4"/>
  <c r="K175" i="4"/>
  <c r="P175" i="4"/>
  <c r="O175" i="4"/>
  <c r="P173" i="3"/>
  <c r="K12" i="3"/>
  <c r="P12" i="3"/>
  <c r="K16" i="3"/>
  <c r="P16" i="3"/>
  <c r="O17" i="3"/>
  <c r="K18" i="3"/>
  <c r="P18" i="3"/>
  <c r="O19" i="3"/>
  <c r="K20" i="3"/>
  <c r="P20" i="3"/>
  <c r="O21" i="3"/>
  <c r="K24" i="3"/>
  <c r="P24" i="3"/>
  <c r="O25" i="3"/>
  <c r="K30" i="3"/>
  <c r="P30" i="3"/>
  <c r="K31" i="3"/>
  <c r="P31" i="3"/>
  <c r="O31" i="3"/>
  <c r="K36" i="3"/>
  <c r="P36" i="3"/>
  <c r="O37" i="3"/>
  <c r="K46" i="3"/>
  <c r="P46" i="3"/>
  <c r="K47" i="3"/>
  <c r="P47" i="3"/>
  <c r="K51" i="3"/>
  <c r="P51" i="3"/>
  <c r="O51" i="3"/>
  <c r="K54" i="3"/>
  <c r="P54" i="3"/>
  <c r="K55" i="3"/>
  <c r="P55" i="3"/>
  <c r="O55" i="3"/>
  <c r="K58" i="3"/>
  <c r="P58" i="3"/>
  <c r="K59" i="3"/>
  <c r="P59" i="3"/>
  <c r="K60" i="3"/>
  <c r="P60" i="3"/>
  <c r="O61" i="3"/>
  <c r="K64" i="3"/>
  <c r="P64" i="3"/>
  <c r="K65" i="3"/>
  <c r="P65" i="3"/>
  <c r="O65" i="3"/>
  <c r="K73" i="3"/>
  <c r="P73" i="3"/>
  <c r="K74" i="3"/>
  <c r="P74" i="3"/>
  <c r="K75" i="3"/>
  <c r="P75" i="3"/>
  <c r="O75" i="3"/>
  <c r="K76" i="3"/>
  <c r="P76" i="3"/>
  <c r="O77" i="3"/>
  <c r="O78" i="3"/>
  <c r="K80" i="3"/>
  <c r="P80" i="3"/>
  <c r="K81" i="3"/>
  <c r="P81" i="3"/>
  <c r="K83" i="3"/>
  <c r="P83" i="3"/>
  <c r="K84" i="3"/>
  <c r="P84" i="3"/>
  <c r="K85" i="3"/>
  <c r="P85" i="3"/>
  <c r="O85" i="3"/>
  <c r="K86" i="3"/>
  <c r="P86" i="3"/>
  <c r="K87" i="3"/>
  <c r="P87" i="3"/>
  <c r="K88" i="3"/>
  <c r="P88" i="3"/>
  <c r="K89" i="3"/>
  <c r="P89" i="3"/>
  <c r="K90" i="3"/>
  <c r="P90" i="3"/>
  <c r="K91" i="3"/>
  <c r="P91" i="3"/>
  <c r="O93" i="3"/>
  <c r="O94" i="3"/>
  <c r="K99" i="3"/>
  <c r="P99" i="3"/>
  <c r="K101" i="3"/>
  <c r="P101" i="3"/>
  <c r="O101" i="3"/>
  <c r="O105" i="3"/>
  <c r="P50" i="3"/>
  <c r="K15" i="3"/>
  <c r="P15" i="3"/>
  <c r="K23" i="3"/>
  <c r="P23" i="3"/>
  <c r="O23" i="3"/>
  <c r="O27" i="3"/>
  <c r="K29" i="3"/>
  <c r="P29" i="3"/>
  <c r="K32" i="3"/>
  <c r="P32" i="3"/>
  <c r="O33" i="3"/>
  <c r="K34" i="3"/>
  <c r="P34" i="3"/>
  <c r="O35" i="3"/>
  <c r="K38" i="3"/>
  <c r="P38" i="3"/>
  <c r="O39" i="3"/>
  <c r="K40" i="3"/>
  <c r="P40" i="3"/>
  <c r="O41" i="3"/>
  <c r="K42" i="3"/>
  <c r="P42" i="3"/>
  <c r="K43" i="3"/>
  <c r="P43" i="3"/>
  <c r="O43" i="3"/>
  <c r="K44" i="3"/>
  <c r="P44" i="3"/>
  <c r="K45" i="3"/>
  <c r="P45" i="3"/>
  <c r="O45" i="3"/>
  <c r="K48" i="3"/>
  <c r="P48" i="3"/>
  <c r="K49" i="3"/>
  <c r="P49" i="3"/>
  <c r="K53" i="3"/>
  <c r="P53" i="3"/>
  <c r="K56" i="3"/>
  <c r="P56" i="3"/>
  <c r="K62" i="3"/>
  <c r="P62" i="3"/>
  <c r="O63" i="3"/>
  <c r="K66" i="3"/>
  <c r="P66" i="3"/>
  <c r="O67" i="3"/>
  <c r="O69" i="3"/>
  <c r="K70" i="3"/>
  <c r="P70" i="3"/>
  <c r="K71" i="3"/>
  <c r="P71" i="3"/>
  <c r="O71" i="3"/>
  <c r="R190" i="3"/>
  <c r="O12" i="3"/>
  <c r="O16" i="3"/>
  <c r="O18" i="3"/>
  <c r="K19" i="3"/>
  <c r="P19" i="3"/>
  <c r="K21" i="3"/>
  <c r="P21" i="3"/>
  <c r="O22" i="3"/>
  <c r="O24" i="3"/>
  <c r="K27" i="3"/>
  <c r="P27" i="3"/>
  <c r="O30" i="3"/>
  <c r="K33" i="3"/>
  <c r="P33" i="3"/>
  <c r="O46" i="3"/>
  <c r="O54" i="3"/>
  <c r="K9" i="3"/>
  <c r="K174" i="3"/>
  <c r="O56" i="3"/>
  <c r="O58" i="3"/>
  <c r="O60" i="3"/>
  <c r="O74" i="3"/>
  <c r="O34" i="3"/>
  <c r="K35" i="3"/>
  <c r="P35" i="3"/>
  <c r="O36" i="3"/>
  <c r="K108" i="3"/>
  <c r="P108" i="3"/>
  <c r="K109" i="3"/>
  <c r="P109" i="3"/>
  <c r="O109" i="3"/>
  <c r="K110" i="3"/>
  <c r="P110" i="3"/>
  <c r="O110" i="3"/>
  <c r="K111" i="3"/>
  <c r="P111" i="3"/>
  <c r="O111" i="3"/>
  <c r="K112" i="3"/>
  <c r="P112" i="3"/>
  <c r="O112" i="3"/>
  <c r="O113" i="3"/>
  <c r="K114" i="3"/>
  <c r="P114" i="3"/>
  <c r="O114" i="3"/>
  <c r="K115" i="3"/>
  <c r="P115" i="3"/>
  <c r="O172" i="3"/>
  <c r="O115" i="3"/>
  <c r="K116" i="3"/>
  <c r="P116" i="3"/>
  <c r="O116" i="3"/>
  <c r="K117" i="3"/>
  <c r="P117" i="3"/>
  <c r="O117" i="3"/>
  <c r="K118" i="3"/>
  <c r="P118" i="3"/>
  <c r="O118" i="3"/>
  <c r="K119" i="3"/>
  <c r="P119" i="3"/>
  <c r="O119" i="3"/>
  <c r="K120" i="3"/>
  <c r="P120" i="3"/>
  <c r="O120" i="3"/>
  <c r="O121" i="3"/>
  <c r="K122" i="3"/>
  <c r="P122" i="3"/>
  <c r="K123" i="3"/>
  <c r="P123" i="3"/>
  <c r="O123" i="3"/>
  <c r="K124" i="3"/>
  <c r="P124" i="3"/>
  <c r="K125" i="3"/>
  <c r="P125" i="3"/>
  <c r="O125" i="3"/>
  <c r="K126" i="3"/>
  <c r="P126" i="3"/>
  <c r="O126" i="3"/>
  <c r="K127" i="3"/>
  <c r="P127" i="3"/>
  <c r="O127" i="3"/>
  <c r="K128" i="3"/>
  <c r="P128" i="3"/>
  <c r="O128" i="3"/>
  <c r="O129" i="3"/>
  <c r="K130" i="3"/>
  <c r="P130" i="3"/>
  <c r="K131" i="3"/>
  <c r="P131" i="3"/>
  <c r="O131" i="3"/>
  <c r="K132" i="3"/>
  <c r="P132" i="3"/>
  <c r="O132" i="3"/>
  <c r="O133" i="3"/>
  <c r="K134" i="3"/>
  <c r="P134" i="3"/>
  <c r="O134" i="3"/>
  <c r="K135" i="3"/>
  <c r="P135" i="3"/>
  <c r="O135" i="3"/>
  <c r="O136" i="3"/>
  <c r="K137" i="3"/>
  <c r="P137" i="3"/>
  <c r="K138" i="3"/>
  <c r="P138" i="3"/>
  <c r="O138" i="3"/>
  <c r="K139" i="3"/>
  <c r="P139" i="3"/>
  <c r="O139" i="3"/>
  <c r="K140" i="3"/>
  <c r="P140" i="3"/>
  <c r="O140" i="3"/>
  <c r="K141" i="3"/>
  <c r="P141" i="3"/>
  <c r="O141" i="3"/>
  <c r="K142" i="3"/>
  <c r="P142" i="3"/>
  <c r="O142" i="3"/>
  <c r="K143" i="3"/>
  <c r="P143" i="3"/>
  <c r="O143" i="3"/>
  <c r="O144" i="3"/>
  <c r="K145" i="3"/>
  <c r="P145" i="3"/>
  <c r="O145" i="3"/>
  <c r="K146" i="3"/>
  <c r="P146" i="3"/>
  <c r="O146" i="3"/>
  <c r="K147" i="3"/>
  <c r="P147" i="3"/>
  <c r="O147" i="3"/>
  <c r="K148" i="3"/>
  <c r="P148" i="3"/>
  <c r="K149" i="3"/>
  <c r="P149" i="3"/>
  <c r="O149" i="3"/>
  <c r="K150" i="3"/>
  <c r="P150" i="3"/>
  <c r="O150" i="3"/>
  <c r="O151" i="3"/>
  <c r="K152" i="3"/>
  <c r="P152" i="3"/>
  <c r="K153" i="3"/>
  <c r="P153" i="3"/>
  <c r="K154" i="3"/>
  <c r="P154" i="3"/>
  <c r="O154" i="3"/>
  <c r="K155" i="3"/>
  <c r="P155" i="3"/>
  <c r="O155" i="3"/>
  <c r="K156" i="3"/>
  <c r="P156" i="3"/>
  <c r="O156" i="3"/>
  <c r="K157" i="3"/>
  <c r="P157" i="3"/>
  <c r="O157" i="3"/>
  <c r="K158" i="3"/>
  <c r="P158" i="3"/>
  <c r="O158" i="3"/>
  <c r="O159" i="3"/>
  <c r="K160" i="3"/>
  <c r="P160" i="3"/>
  <c r="K170" i="3"/>
  <c r="P170" i="3"/>
  <c r="K169" i="3"/>
  <c r="K168" i="3"/>
  <c r="P168" i="3"/>
  <c r="K166" i="3"/>
  <c r="P166" i="3"/>
  <c r="K165" i="3"/>
  <c r="P165" i="3"/>
  <c r="K164" i="3"/>
  <c r="P164" i="3"/>
  <c r="K163" i="3"/>
  <c r="P163" i="3"/>
  <c r="K162" i="3"/>
  <c r="P162" i="3"/>
  <c r="K161" i="3"/>
  <c r="P161" i="3"/>
  <c r="P165" i="1"/>
  <c r="K31" i="1"/>
  <c r="P31" i="1"/>
  <c r="O32" i="1"/>
  <c r="K26" i="1"/>
  <c r="P26" i="1"/>
  <c r="O26" i="1"/>
  <c r="K28" i="1"/>
  <c r="P28" i="1"/>
  <c r="K38" i="1"/>
  <c r="P38" i="1"/>
  <c r="K41" i="1"/>
  <c r="P41" i="1"/>
  <c r="O41" i="1"/>
  <c r="O43" i="1"/>
  <c r="O46" i="1"/>
  <c r="O62" i="1"/>
  <c r="O66" i="1"/>
  <c r="O86" i="1"/>
  <c r="O87" i="1"/>
  <c r="K94" i="1"/>
  <c r="P94" i="1"/>
  <c r="O94" i="1"/>
  <c r="K98" i="1"/>
  <c r="P98" i="1"/>
  <c r="O98" i="1"/>
  <c r="O124" i="1"/>
  <c r="O139" i="1"/>
  <c r="K151" i="1"/>
  <c r="P151" i="1"/>
  <c r="K160" i="1"/>
  <c r="P160" i="1"/>
  <c r="O160" i="1"/>
  <c r="K63" i="1"/>
  <c r="P63" i="1"/>
  <c r="O65" i="1"/>
  <c r="K115" i="1"/>
  <c r="P115" i="1"/>
  <c r="O115" i="1"/>
  <c r="K125" i="1"/>
  <c r="P125" i="1"/>
  <c r="K126" i="1"/>
  <c r="P126" i="1"/>
  <c r="K135" i="1"/>
  <c r="P135" i="1"/>
  <c r="K140" i="1"/>
  <c r="P140" i="1"/>
  <c r="K146" i="1"/>
  <c r="P146" i="1"/>
  <c r="O146" i="1"/>
  <c r="K147" i="1"/>
  <c r="P147" i="1"/>
  <c r="O162" i="1"/>
  <c r="O10" i="1"/>
  <c r="O16" i="1"/>
  <c r="O24" i="1"/>
  <c r="O37" i="1"/>
  <c r="O47" i="1"/>
  <c r="K51" i="1"/>
  <c r="K52" i="1"/>
  <c r="P52" i="1"/>
  <c r="O57" i="1"/>
  <c r="O59" i="1"/>
  <c r="O68" i="1"/>
  <c r="K77" i="1"/>
  <c r="P77" i="1"/>
  <c r="O79" i="1"/>
  <c r="O80" i="1"/>
  <c r="K85" i="1"/>
  <c r="P85" i="1"/>
  <c r="K86" i="1"/>
  <c r="P86" i="1"/>
  <c r="O91" i="1"/>
  <c r="K93" i="1"/>
  <c r="P93" i="1"/>
  <c r="O97" i="1"/>
  <c r="K102" i="1"/>
  <c r="P102" i="1"/>
  <c r="K103" i="1"/>
  <c r="P103" i="1"/>
  <c r="K105" i="1"/>
  <c r="P105" i="1"/>
  <c r="K106" i="1"/>
  <c r="P106" i="1"/>
  <c r="K112" i="1"/>
  <c r="P112" i="1"/>
  <c r="O112" i="1"/>
  <c r="O113" i="1"/>
  <c r="K117" i="1"/>
  <c r="P117" i="1"/>
  <c r="O117" i="1"/>
  <c r="K123" i="1"/>
  <c r="P123" i="1"/>
  <c r="O123" i="1"/>
  <c r="K124" i="1"/>
  <c r="P124" i="1"/>
  <c r="P130" i="1"/>
  <c r="K131" i="1"/>
  <c r="P131" i="1"/>
  <c r="O131" i="1"/>
  <c r="K138" i="1"/>
  <c r="P138" i="1"/>
  <c r="O138" i="1"/>
  <c r="K148" i="1"/>
  <c r="P148" i="1"/>
  <c r="O148" i="1"/>
  <c r="P9" i="3"/>
  <c r="P169" i="3"/>
  <c r="Q190" i="3"/>
  <c r="R191" i="3"/>
  <c r="R193" i="3"/>
  <c r="K10" i="3"/>
  <c r="P10" i="3"/>
  <c r="O10" i="3"/>
  <c r="O9" i="3"/>
  <c r="O108" i="3"/>
  <c r="K13" i="3"/>
  <c r="P13" i="3"/>
  <c r="K37" i="3"/>
  <c r="P37" i="3"/>
  <c r="K14" i="3"/>
  <c r="P14" i="3"/>
  <c r="K22" i="3"/>
  <c r="P22" i="3"/>
  <c r="K25" i="3"/>
  <c r="P25" i="3"/>
  <c r="O28" i="3"/>
  <c r="O44" i="3"/>
  <c r="K67" i="3"/>
  <c r="P67" i="3"/>
  <c r="K172" i="3"/>
  <c r="P172" i="3"/>
  <c r="P164" i="1"/>
  <c r="K12" i="1"/>
  <c r="P12" i="1"/>
  <c r="Q182" i="1"/>
  <c r="O14" i="1"/>
  <c r="K32" i="1"/>
  <c r="P32" i="1"/>
  <c r="K42" i="1"/>
  <c r="P42" i="1"/>
  <c r="K49" i="1"/>
  <c r="P49" i="1"/>
  <c r="K61" i="1"/>
  <c r="K88" i="1"/>
  <c r="K116" i="1"/>
  <c r="P116" i="1"/>
  <c r="O13" i="1"/>
  <c r="K68" i="1"/>
  <c r="P68" i="1"/>
  <c r="K139" i="1"/>
  <c r="P139" i="1"/>
  <c r="O17" i="1"/>
  <c r="K11" i="1"/>
  <c r="P11" i="1"/>
  <c r="O11" i="1"/>
  <c r="R166" i="1"/>
  <c r="R182" i="1"/>
  <c r="K16" i="1"/>
  <c r="P16" i="1"/>
  <c r="K19" i="1"/>
  <c r="P19" i="1"/>
  <c r="O19" i="1"/>
  <c r="K24" i="1"/>
  <c r="P24" i="1"/>
  <c r="K37" i="1"/>
  <c r="P37" i="1"/>
  <c r="K73" i="1"/>
  <c r="P73" i="1"/>
  <c r="K95" i="1"/>
  <c r="P95" i="1"/>
  <c r="O39" i="1"/>
  <c r="K43" i="1"/>
  <c r="P43" i="1"/>
  <c r="K45" i="1"/>
  <c r="P45" i="1"/>
  <c r="K46" i="1"/>
  <c r="P46" i="1"/>
  <c r="O53" i="1"/>
  <c r="K57" i="1"/>
  <c r="P57" i="1"/>
  <c r="K59" i="1"/>
  <c r="P59" i="1"/>
  <c r="K65" i="1"/>
  <c r="P65" i="1"/>
  <c r="O70" i="1"/>
  <c r="O72" i="1"/>
  <c r="O73" i="1"/>
  <c r="K82" i="1"/>
  <c r="P82" i="1"/>
  <c r="O88" i="1"/>
  <c r="O89" i="1"/>
  <c r="K97" i="1"/>
  <c r="P97" i="1"/>
  <c r="K111" i="1"/>
  <c r="P111" i="1"/>
  <c r="O111" i="1"/>
  <c r="K113" i="1"/>
  <c r="P113" i="1"/>
  <c r="K134" i="1"/>
  <c r="P134" i="1"/>
  <c r="O134" i="1"/>
  <c r="K136" i="1"/>
  <c r="P136" i="1"/>
  <c r="K137" i="1"/>
  <c r="P137" i="1"/>
  <c r="O149" i="1"/>
  <c r="K154" i="1"/>
  <c r="P154" i="1"/>
  <c r="O154" i="1"/>
  <c r="K156" i="1"/>
  <c r="P156" i="1"/>
  <c r="K162" i="1"/>
  <c r="P162" i="1"/>
  <c r="K163" i="1"/>
  <c r="P163" i="1"/>
  <c r="O163" i="1"/>
  <c r="K14" i="1"/>
  <c r="P14" i="1"/>
  <c r="O15" i="1"/>
  <c r="K17" i="1"/>
  <c r="P17" i="1"/>
  <c r="O18" i="1"/>
  <c r="K20" i="1"/>
  <c r="P20" i="1"/>
  <c r="O21" i="1"/>
  <c r="K27" i="1"/>
  <c r="P27" i="1"/>
  <c r="O27" i="1"/>
  <c r="K29" i="1"/>
  <c r="P29" i="1"/>
  <c r="K34" i="1"/>
  <c r="P34" i="1"/>
  <c r="O35" i="1"/>
  <c r="O38" i="1"/>
  <c r="O40" i="1"/>
  <c r="O45" i="1"/>
  <c r="K53" i="1"/>
  <c r="P53" i="1"/>
  <c r="O54" i="1"/>
  <c r="K62" i="1"/>
  <c r="P62" i="1"/>
  <c r="O63" i="1"/>
  <c r="O74" i="1"/>
  <c r="K78" i="1"/>
  <c r="P78" i="1"/>
  <c r="O78" i="1"/>
  <c r="K87" i="1"/>
  <c r="P87" i="1"/>
  <c r="K91" i="1"/>
  <c r="P91" i="1"/>
  <c r="O95" i="1"/>
  <c r="O99" i="1"/>
  <c r="O100" i="1"/>
  <c r="K109" i="1"/>
  <c r="P109" i="1"/>
  <c r="O109" i="1"/>
  <c r="K110" i="1"/>
  <c r="P110" i="1"/>
  <c r="O110" i="1"/>
  <c r="K119" i="1"/>
  <c r="P119" i="1"/>
  <c r="O119" i="1"/>
  <c r="K121" i="1"/>
  <c r="P121" i="1"/>
  <c r="O121" i="1"/>
  <c r="K122" i="1"/>
  <c r="P122" i="1"/>
  <c r="O122" i="1"/>
  <c r="K127" i="1"/>
  <c r="P127" i="1"/>
  <c r="O127" i="1"/>
  <c r="K129" i="1"/>
  <c r="P129" i="1"/>
  <c r="O129" i="1"/>
  <c r="K142" i="1"/>
  <c r="P142" i="1"/>
  <c r="O142" i="1"/>
  <c r="K144" i="1"/>
  <c r="P144" i="1"/>
  <c r="O144" i="1"/>
  <c r="K145" i="1"/>
  <c r="P145" i="1"/>
  <c r="O145" i="1"/>
  <c r="K150" i="1"/>
  <c r="P150" i="1"/>
  <c r="O150" i="1"/>
  <c r="K152" i="1"/>
  <c r="P152" i="1"/>
  <c r="O152" i="1"/>
  <c r="O157" i="1"/>
  <c r="K23" i="1"/>
  <c r="P23" i="1"/>
  <c r="O23" i="1"/>
  <c r="O29" i="1"/>
  <c r="K30" i="1"/>
  <c r="P30" i="1"/>
  <c r="K33" i="1"/>
  <c r="P33" i="1"/>
  <c r="O36" i="1"/>
  <c r="K40" i="1"/>
  <c r="P40" i="1"/>
  <c r="O42" i="1"/>
  <c r="K44" i="1"/>
  <c r="P44" i="1"/>
  <c r="K48" i="1"/>
  <c r="P48" i="1"/>
  <c r="O52" i="1"/>
  <c r="O56" i="1"/>
  <c r="O58" i="1"/>
  <c r="K60" i="1"/>
  <c r="P60" i="1"/>
  <c r="O64" i="1"/>
  <c r="K71" i="1"/>
  <c r="P71" i="1"/>
  <c r="K99" i="1"/>
  <c r="P99" i="1"/>
  <c r="K132" i="1"/>
  <c r="P132" i="1"/>
  <c r="O132" i="1"/>
  <c r="K133" i="1"/>
  <c r="P133" i="1"/>
  <c r="O133" i="1"/>
  <c r="O153" i="1"/>
  <c r="K159" i="1"/>
  <c r="P159" i="1"/>
  <c r="O159" i="1"/>
  <c r="K161" i="1"/>
  <c r="P161" i="1"/>
  <c r="O161" i="1"/>
  <c r="O9" i="1"/>
  <c r="K10" i="1"/>
  <c r="K166" i="1"/>
  <c r="P88" i="1"/>
  <c r="O30" i="1"/>
  <c r="P51" i="1"/>
  <c r="K56" i="1"/>
  <c r="P56" i="1"/>
  <c r="K69" i="1"/>
  <c r="P69" i="1"/>
  <c r="K114" i="1"/>
  <c r="P114" i="1"/>
  <c r="O114" i="1"/>
  <c r="K35" i="1"/>
  <c r="P35" i="1"/>
  <c r="P9" i="1"/>
  <c r="O34" i="1"/>
  <c r="K39" i="1"/>
  <c r="P39" i="1"/>
  <c r="K55" i="1"/>
  <c r="P55" i="1"/>
  <c r="K58" i="1"/>
  <c r="P58" i="1"/>
  <c r="P61" i="1"/>
  <c r="K157" i="1"/>
  <c r="P157" i="1"/>
  <c r="K50" i="1"/>
  <c r="P50" i="1"/>
  <c r="O51" i="1"/>
  <c r="K66" i="1"/>
  <c r="P66" i="1"/>
  <c r="O67" i="1"/>
  <c r="K72" i="1"/>
  <c r="P72" i="1"/>
  <c r="K74" i="1"/>
  <c r="P74" i="1"/>
  <c r="O75" i="1"/>
  <c r="O77" i="1"/>
  <c r="K81" i="1"/>
  <c r="P81" i="1"/>
  <c r="O81" i="1"/>
  <c r="K84" i="1"/>
  <c r="P84" i="1"/>
  <c r="O84" i="1"/>
  <c r="K90" i="1"/>
  <c r="P90" i="1"/>
  <c r="O90" i="1"/>
  <c r="K153" i="1"/>
  <c r="P153" i="1"/>
  <c r="K54" i="1"/>
  <c r="P54" i="1"/>
  <c r="O55" i="1"/>
  <c r="K70" i="1"/>
  <c r="P70" i="1"/>
  <c r="O71" i="1"/>
  <c r="K80" i="1"/>
  <c r="P80" i="1"/>
  <c r="K83" i="1"/>
  <c r="P83" i="1"/>
  <c r="K92" i="1"/>
  <c r="P92" i="1"/>
  <c r="O92" i="1"/>
  <c r="K118" i="1"/>
  <c r="P118" i="1"/>
  <c r="O118" i="1"/>
  <c r="K141" i="1"/>
  <c r="P141" i="1"/>
  <c r="O141" i="1"/>
  <c r="K149" i="1"/>
  <c r="P149" i="1"/>
  <c r="O166" i="1"/>
  <c r="O174" i="3"/>
  <c r="R183" i="1"/>
  <c r="R185" i="1"/>
  <c r="P137" i="6"/>
  <c r="P174" i="3"/>
  <c r="Q193" i="3"/>
  <c r="P10" i="1"/>
  <c r="P166" i="1"/>
  <c r="Q185" i="1"/>
  <c r="K46" i="4"/>
  <c r="P46" i="4"/>
  <c r="O46" i="4"/>
  <c r="Q176" i="4"/>
  <c r="Q192" i="4"/>
  <c r="R193" i="4"/>
  <c r="R195" i="4"/>
  <c r="O32" i="4"/>
  <c r="K36" i="4"/>
  <c r="P36" i="4"/>
  <c r="K110" i="4"/>
  <c r="P110" i="4"/>
  <c r="H176" i="4"/>
  <c r="O9" i="4"/>
  <c r="J176" i="4"/>
  <c r="I176" i="4"/>
  <c r="G176" i="4"/>
  <c r="K26" i="4"/>
  <c r="P26" i="4"/>
  <c r="O73" i="4"/>
  <c r="K82" i="4"/>
  <c r="P82" i="4"/>
  <c r="K83" i="4"/>
  <c r="P83" i="4"/>
  <c r="K84" i="4"/>
  <c r="P84" i="4"/>
  <c r="K86" i="4"/>
  <c r="P86" i="4"/>
  <c r="K87" i="4"/>
  <c r="P87" i="4"/>
  <c r="K88" i="4"/>
  <c r="P88" i="4"/>
  <c r="K89" i="4"/>
  <c r="P89" i="4"/>
  <c r="K91" i="4"/>
  <c r="P91" i="4"/>
  <c r="K93" i="4"/>
  <c r="P93" i="4"/>
  <c r="K94" i="4"/>
  <c r="P94" i="4"/>
  <c r="K95" i="4"/>
  <c r="P95" i="4"/>
  <c r="K96" i="4"/>
  <c r="P96" i="4"/>
  <c r="K97" i="4"/>
  <c r="P97" i="4"/>
  <c r="K99" i="4"/>
  <c r="P99" i="4"/>
  <c r="K101" i="4"/>
  <c r="P101" i="4"/>
  <c r="K102" i="4"/>
  <c r="P102" i="4"/>
  <c r="K103" i="4"/>
  <c r="P103" i="4"/>
  <c r="K104" i="4"/>
  <c r="P104" i="4"/>
  <c r="K105" i="4"/>
  <c r="P105" i="4"/>
  <c r="K157" i="4"/>
  <c r="P157" i="4"/>
  <c r="K163" i="4"/>
  <c r="P163" i="4"/>
  <c r="K168" i="4"/>
  <c r="P168" i="4"/>
  <c r="O173" i="4"/>
  <c r="K43" i="4"/>
  <c r="P43" i="4"/>
  <c r="K48" i="4"/>
  <c r="P48" i="4"/>
  <c r="K136" i="4"/>
  <c r="P136" i="4"/>
  <c r="M176" i="4"/>
  <c r="O10" i="4"/>
  <c r="K27" i="4"/>
  <c r="P27" i="4"/>
  <c r="K51" i="4"/>
  <c r="P51" i="4"/>
  <c r="O52" i="4"/>
  <c r="K54" i="4"/>
  <c r="P54" i="4"/>
  <c r="O55" i="4"/>
  <c r="O58" i="4"/>
  <c r="O59" i="4"/>
  <c r="K60" i="4"/>
  <c r="P60" i="4"/>
  <c r="K63" i="4"/>
  <c r="P63" i="4"/>
  <c r="K64" i="4"/>
  <c r="P64" i="4"/>
  <c r="O64" i="4"/>
  <c r="O67" i="4"/>
  <c r="K69" i="4"/>
  <c r="P69" i="4"/>
  <c r="K118" i="4"/>
  <c r="P118" i="4"/>
  <c r="O120" i="4"/>
  <c r="O123" i="4"/>
  <c r="O128" i="4"/>
  <c r="O138" i="4"/>
  <c r="K142" i="4"/>
  <c r="P142" i="4"/>
  <c r="K144" i="4"/>
  <c r="P144" i="4"/>
  <c r="K147" i="4"/>
  <c r="P147" i="4"/>
  <c r="O153" i="4"/>
  <c r="K12" i="4"/>
  <c r="P12" i="4"/>
  <c r="O14" i="4"/>
  <c r="K15" i="4"/>
  <c r="P15" i="4"/>
  <c r="P176" i="4"/>
  <c r="Q195" i="4"/>
  <c r="K16" i="4"/>
  <c r="P16" i="4"/>
  <c r="K18" i="4"/>
  <c r="P18" i="4"/>
  <c r="K23" i="4"/>
  <c r="P23" i="4"/>
  <c r="K35" i="4"/>
  <c r="P35" i="4"/>
  <c r="K39" i="4"/>
  <c r="P39" i="4"/>
  <c r="O57" i="4"/>
  <c r="O71" i="4"/>
  <c r="K111" i="4"/>
  <c r="P111" i="4"/>
  <c r="O111" i="4"/>
  <c r="K114" i="4"/>
  <c r="P114" i="4"/>
  <c r="O116" i="4"/>
  <c r="K121" i="4"/>
  <c r="P121" i="4"/>
  <c r="O121" i="4"/>
  <c r="K126" i="4"/>
  <c r="P126" i="4"/>
  <c r="K132" i="4"/>
  <c r="P132" i="4"/>
  <c r="O134" i="4"/>
  <c r="O139" i="4"/>
  <c r="K141" i="4"/>
  <c r="P141" i="4"/>
  <c r="K146" i="4"/>
  <c r="P146" i="4"/>
  <c r="O147" i="4"/>
  <c r="K150" i="4"/>
  <c r="P150" i="4"/>
  <c r="O152" i="4"/>
  <c r="K158" i="4"/>
  <c r="P158" i="4"/>
  <c r="K162" i="4"/>
  <c r="P162" i="4"/>
  <c r="K167" i="4"/>
  <c r="P167" i="4"/>
  <c r="K19" i="4"/>
  <c r="P19" i="4"/>
  <c r="O26" i="4"/>
  <c r="K47" i="4"/>
  <c r="P47" i="4"/>
  <c r="O51" i="4"/>
  <c r="K55" i="4"/>
  <c r="P55" i="4"/>
  <c r="K59" i="4"/>
  <c r="P59" i="4"/>
  <c r="O63" i="4"/>
  <c r="O69" i="4"/>
  <c r="K72" i="4"/>
  <c r="P72" i="4"/>
  <c r="K109" i="4"/>
  <c r="P109" i="4"/>
  <c r="O115" i="4"/>
  <c r="K119" i="4"/>
  <c r="P119" i="4"/>
  <c r="K122" i="4"/>
  <c r="P122" i="4"/>
  <c r="K123" i="4"/>
  <c r="P123" i="4"/>
  <c r="K125" i="4"/>
  <c r="P125" i="4"/>
  <c r="O126" i="4"/>
  <c r="K131" i="4"/>
  <c r="P131" i="4"/>
  <c r="O132" i="4"/>
  <c r="K134" i="4"/>
  <c r="P134" i="4"/>
  <c r="O135" i="4"/>
  <c r="K138" i="4"/>
  <c r="P138" i="4"/>
  <c r="K140" i="4"/>
  <c r="P140" i="4"/>
  <c r="O144" i="4"/>
  <c r="K149" i="4"/>
  <c r="P149" i="4"/>
  <c r="K152" i="4"/>
  <c r="P152" i="4"/>
  <c r="K156" i="4"/>
  <c r="P156" i="4"/>
  <c r="O157" i="4"/>
  <c r="K161" i="4"/>
  <c r="P161" i="4"/>
  <c r="K166" i="4"/>
  <c r="P166" i="4"/>
  <c r="O167" i="4"/>
  <c r="K170" i="4"/>
  <c r="P170" i="4"/>
  <c r="O174" i="4"/>
  <c r="K30" i="4"/>
  <c r="P30" i="4"/>
  <c r="O39" i="4"/>
  <c r="O16" i="4"/>
  <c r="P178" i="8"/>
  <c r="P179" i="8"/>
  <c r="P173" i="6"/>
  <c r="P180" i="6"/>
  <c r="Q199" i="6"/>
  <c r="K180" i="6"/>
  <c r="O178" i="8"/>
  <c r="K178" i="8"/>
  <c r="P177" i="8"/>
  <c r="P176" i="8"/>
  <c r="R195" i="8"/>
  <c r="R197" i="8"/>
  <c r="P9" i="8"/>
  <c r="O176" i="4"/>
  <c r="K176" i="4"/>
  <c r="Q197" i="8"/>
  <c r="F14" i="11"/>
  <c r="D14" i="11"/>
  <c r="P9" i="17"/>
</calcChain>
</file>

<file path=xl/comments1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10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11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2.xml><?xml version="1.0" encoding="utf-8"?>
<comments xmlns="http://schemas.openxmlformats.org/spreadsheetml/2006/main">
  <authors>
    <author>Luxury</author>
  </authors>
  <commentList>
    <comment ref="H12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chậm đưa hồ sơ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chậm đưa hồ sơ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8.xml><?xml version="1.0" encoding="utf-8"?>
<comments xmlns="http://schemas.openxmlformats.org/spreadsheetml/2006/main">
  <authors>
    <author>Admin</author>
    <author>Luxury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T187" authorId="1" shapeId="0">
      <text>
        <r>
          <rPr>
            <b/>
            <sz val="9"/>
            <color indexed="81"/>
            <rFont val="Tahoma"/>
            <charset val="1"/>
          </rPr>
          <t>Luxury:</t>
        </r>
        <r>
          <rPr>
            <sz val="9"/>
            <color indexed="81"/>
            <rFont val="Tahoma"/>
            <charset val="1"/>
          </rPr>
          <t xml:space="preserve">
Lãi nộp chậm</t>
        </r>
      </text>
    </comment>
  </commentList>
</comments>
</file>

<file path=xl/comments9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sharedStrings.xml><?xml version="1.0" encoding="utf-8"?>
<sst xmlns="http://schemas.openxmlformats.org/spreadsheetml/2006/main" count="5672" uniqueCount="659">
  <si>
    <t>Đơn vị: TN2078N</t>
  </si>
  <si>
    <t>Công ty TNHH CNSH SÀI GÒN XANH</t>
  </si>
  <si>
    <t>BẢNG TỔNG HỢP DANH SÁCH ĐÓNG BHXH THÁNG 01 NĂM 2019</t>
  </si>
  <si>
    <t>Stt</t>
  </si>
  <si>
    <t>Họ và tên</t>
  </si>
  <si>
    <t>Phòng Ban</t>
  </si>
  <si>
    <t>Mã số BHXH</t>
  </si>
  <si>
    <t>Số sổ BHXH</t>
  </si>
  <si>
    <t>MỨC LƯƠNG CB BHXH 01.2018</t>
  </si>
  <si>
    <t>Mức đóng NSDLĐ (21,5%)</t>
  </si>
  <si>
    <t>Tổng số tiền NSDLĐ phải đóng</t>
  </si>
  <si>
    <t>Mức đóng NLĐ (10.5%)</t>
  </si>
  <si>
    <t>Tổng số tiền NLĐ phải đóng</t>
  </si>
  <si>
    <t>Tổng số tiền phải thanh toán cho BHXH</t>
  </si>
  <si>
    <t>KP công đoàn</t>
  </si>
  <si>
    <t>ĐP Công đoàn</t>
  </si>
  <si>
    <t xml:space="preserve">BHXH </t>
  </si>
  <si>
    <t>BHTNLD</t>
  </si>
  <si>
    <t>BHYT</t>
  </si>
  <si>
    <t xml:space="preserve">BHTN </t>
  </si>
  <si>
    <t>BHXH</t>
  </si>
  <si>
    <t>BHTN</t>
  </si>
  <si>
    <t>Nguyễn Văn Thảo</t>
  </si>
  <si>
    <t>Tổng Giám Đốc</t>
  </si>
  <si>
    <t>7910091707</t>
  </si>
  <si>
    <t>Ninh Phương Hạnh</t>
  </si>
  <si>
    <t>Thủ Quỹ</t>
  </si>
  <si>
    <t>0201068237</t>
  </si>
  <si>
    <t>Nguyễn Thị Hồng Ánh</t>
  </si>
  <si>
    <t>Nhân Viên Hành Chính</t>
  </si>
  <si>
    <t>7910262929</t>
  </si>
  <si>
    <t>Nguyễn Thái Ngân</t>
  </si>
  <si>
    <t>Kê Toán Viên</t>
  </si>
  <si>
    <t xml:space="preserve"> 7914124174</t>
  </si>
  <si>
    <t>7914124174</t>
  </si>
  <si>
    <t>Từ Thị Hoàng Oanh</t>
  </si>
  <si>
    <t xml:space="preserve"> 7912019888</t>
  </si>
  <si>
    <t>Phương Bình</t>
  </si>
  <si>
    <t>Giám Sát Kho</t>
  </si>
  <si>
    <t xml:space="preserve"> 7916236323</t>
  </si>
  <si>
    <t>Nguyễn Trường Thạch</t>
  </si>
  <si>
    <t>Nhân Viên Kho</t>
  </si>
  <si>
    <t>7916044230</t>
  </si>
  <si>
    <t>Nguyễn Đỗ Quỳnh Phương</t>
  </si>
  <si>
    <t>Quyền Giám Đốc Hành Chính Nhân Sự</t>
  </si>
  <si>
    <t>7910094136</t>
  </si>
  <si>
    <t>Lê Hoàng Tuấn</t>
  </si>
  <si>
    <t>Bảo Vệ</t>
  </si>
  <si>
    <t>Trịnh Minh Hảo</t>
  </si>
  <si>
    <t>Trưởng Nhóm Kinh Doanh</t>
  </si>
  <si>
    <t xml:space="preserve"> 7908011267</t>
  </si>
  <si>
    <t>Phan Thanh Tùng</t>
  </si>
  <si>
    <t>Nhân Viên Kinh Doanh</t>
  </si>
  <si>
    <t xml:space="preserve"> 8321715718</t>
  </si>
  <si>
    <t>7910091716</t>
  </si>
  <si>
    <t>Thạch Minh Châu</t>
  </si>
  <si>
    <t>Trợ Lý Kinh Doanh</t>
  </si>
  <si>
    <t>8223545532</t>
  </si>
  <si>
    <t>Nguyễn Đức Trung</t>
  </si>
  <si>
    <t>7916010629</t>
  </si>
  <si>
    <t>Ngô Mạnh Linh</t>
  </si>
  <si>
    <t>Tổ Trưởng Tổ Tài Xế</t>
  </si>
  <si>
    <t xml:space="preserve"> 7910091710</t>
  </si>
  <si>
    <t>7910091710</t>
  </si>
  <si>
    <t>Nguyễn Cường</t>
  </si>
  <si>
    <t>Lái Xe</t>
  </si>
  <si>
    <t>7914186839</t>
  </si>
  <si>
    <t>Nguyễn Văn Chung</t>
  </si>
  <si>
    <t>7916044223</t>
  </si>
  <si>
    <t>Lê Hoàng Phúc</t>
  </si>
  <si>
    <t>Phụ Xe</t>
  </si>
  <si>
    <t xml:space="preserve"> 7916044225</t>
  </si>
  <si>
    <t>Nguyễn Hoài Thanh</t>
  </si>
  <si>
    <t>7916236318</t>
  </si>
  <si>
    <t>Dương Tấn Đạt</t>
  </si>
  <si>
    <t>7908405424</t>
  </si>
  <si>
    <t>Đặng Quốc Cọp</t>
  </si>
  <si>
    <t>7916444018</t>
  </si>
  <si>
    <t>Nguyễn Đình Hướng</t>
  </si>
  <si>
    <t xml:space="preserve"> 7916444019</t>
  </si>
  <si>
    <t>7916444019</t>
  </si>
  <si>
    <t>Nguyễn Hồng Hải</t>
  </si>
  <si>
    <t>Tổ Trưởng Tổ Giao Nhận</t>
  </si>
  <si>
    <t>7915232578</t>
  </si>
  <si>
    <t>Nguyễn Thành Ngoan</t>
  </si>
  <si>
    <t>Giao Hàng</t>
  </si>
  <si>
    <t>7916044228</t>
  </si>
  <si>
    <t>Trần Thanh Long</t>
  </si>
  <si>
    <t>7913204095</t>
  </si>
  <si>
    <t>Huỳnh Thanh Liêm</t>
  </si>
  <si>
    <t>Trưởng Ban Dự Án Công</t>
  </si>
  <si>
    <t>0207311066</t>
  </si>
  <si>
    <t>7915167544</t>
  </si>
  <si>
    <t>Lê Công Nhất Trung</t>
  </si>
  <si>
    <t>Nhân Viên  Dự Án</t>
  </si>
  <si>
    <t>7915167545</t>
  </si>
  <si>
    <t>Cao Xuân Vũ</t>
  </si>
  <si>
    <t>Nhân Viên Dự Án</t>
  </si>
  <si>
    <t>0114154889</t>
  </si>
  <si>
    <t>7916443875</t>
  </si>
  <si>
    <t>Trần Văn Vị Toàn</t>
  </si>
  <si>
    <t>Chuyên Viên Thu Mua Vật Tư</t>
  </si>
  <si>
    <t>7910094137</t>
  </si>
  <si>
    <t>Lê Thanh Huy</t>
  </si>
  <si>
    <t>Quyền Giám Đốc Nhà Máy</t>
  </si>
  <si>
    <t>7910441338</t>
  </si>
  <si>
    <t>Đào Ngọc Long</t>
  </si>
  <si>
    <t>Tổ Trưởng Điều Độ Sản Xuất</t>
  </si>
  <si>
    <t>7916236321</t>
  </si>
  <si>
    <t>Châu Phước Thuần</t>
  </si>
  <si>
    <t>Chuyên Viên Giám Sát Kỹ Thuật - Atvslđ</t>
  </si>
  <si>
    <t>7910349188</t>
  </si>
  <si>
    <t>Nguyễn Duy Long</t>
  </si>
  <si>
    <t>Trưởng Phòng Giám Sát Hiện Trạng</t>
  </si>
  <si>
    <t>7913239649</t>
  </si>
  <si>
    <t>Nguyễn Trần Duy Anh</t>
  </si>
  <si>
    <t>Trưởng Phòng Thiết Kế Kỹ Thuật</t>
  </si>
  <si>
    <t>7916443877</t>
  </si>
  <si>
    <t>Nguyễn Ngọc Đông</t>
  </si>
  <si>
    <t>Trưởng Phòng Điều Độ Cơ Giới</t>
  </si>
  <si>
    <t>7908155414</t>
  </si>
  <si>
    <t>Nguyễn Thọ Ngọc</t>
  </si>
  <si>
    <t>Trưởng Phòng Quản Lý Chất Lượng</t>
  </si>
  <si>
    <t xml:space="preserve"> 7910091708</t>
  </si>
  <si>
    <t>7910091708</t>
  </si>
  <si>
    <t>Trần Văn Hà</t>
  </si>
  <si>
    <t>Tổ Trưởng Giám Sát Môi Trường</t>
  </si>
  <si>
    <t>Đỗ Thanh Tú</t>
  </si>
  <si>
    <t>Chuyên Viên Môi Trường</t>
  </si>
  <si>
    <t xml:space="preserve"> 7915255764</t>
  </si>
  <si>
    <t>7915255764</t>
  </si>
  <si>
    <t>Trần Thị Minh Thương</t>
  </si>
  <si>
    <t>Nhân Viên Phòng Thí Nghiệm</t>
  </si>
  <si>
    <t xml:space="preserve"> 7916444020</t>
  </si>
  <si>
    <t>7916444020</t>
  </si>
  <si>
    <t>Nguyễn Trinh Nguyên</t>
  </si>
  <si>
    <t>Chuyên Viên Pháp Chế</t>
  </si>
  <si>
    <t>Nguyễn Văn Thanh</t>
  </si>
  <si>
    <t>Quản Lý Trạm Cân</t>
  </si>
  <si>
    <t>7912098618</t>
  </si>
  <si>
    <t>Nguyễn Hùng Dũng</t>
  </si>
  <si>
    <t>Nhân Viên Trạm Cân</t>
  </si>
  <si>
    <t>7916044224</t>
  </si>
  <si>
    <t>Nguyễn Tấn Kiệt</t>
  </si>
  <si>
    <t>Công Nhân</t>
  </si>
  <si>
    <t>0205093341</t>
  </si>
  <si>
    <t>Triệu Minh Tú</t>
  </si>
  <si>
    <t>Công Nhân Vận Hành Cơ Giới</t>
  </si>
  <si>
    <t xml:space="preserve"> 9422146478</t>
  </si>
  <si>
    <t>7910091712</t>
  </si>
  <si>
    <t>Nguyễn Đình Huệ</t>
  </si>
  <si>
    <t>Trưởng Phòng Điều Độ Nhân Lực</t>
  </si>
  <si>
    <t xml:space="preserve"> 7910091713</t>
  </si>
  <si>
    <t>7910091713</t>
  </si>
  <si>
    <t>Lê Tấn Phát</t>
  </si>
  <si>
    <t>7910091714</t>
  </si>
  <si>
    <t>Chung Văn Hiệp</t>
  </si>
  <si>
    <t>Công Nhân Vận Hành Máy</t>
  </si>
  <si>
    <t xml:space="preserve"> 7911014742</t>
  </si>
  <si>
    <t>7911014742</t>
  </si>
  <si>
    <t>Nguyễn Trọng Minh</t>
  </si>
  <si>
    <t>Tổ Trưởng Xử Lý Bùn</t>
  </si>
  <si>
    <t>7914185676</t>
  </si>
  <si>
    <t>Lâm Bal</t>
  </si>
  <si>
    <t xml:space="preserve"> 7914185679</t>
  </si>
  <si>
    <t>7914185679</t>
  </si>
  <si>
    <t>Ngô Văn Thanh</t>
  </si>
  <si>
    <t>7914185681</t>
  </si>
  <si>
    <t>Trần Ngọc Minh</t>
  </si>
  <si>
    <t>Nhân Viên Bảo Trì Cơ Điện</t>
  </si>
  <si>
    <t>7933368011</t>
  </si>
  <si>
    <t>7914185682</t>
  </si>
  <si>
    <t>Đào Công Thắng</t>
  </si>
  <si>
    <t>Tổ Trưởng Bảo Trì Cơ Điện</t>
  </si>
  <si>
    <t>7914185683</t>
  </si>
  <si>
    <t>Thạch Giàu</t>
  </si>
  <si>
    <t xml:space="preserve"> 7914185685</t>
  </si>
  <si>
    <t>7914185685</t>
  </si>
  <si>
    <t>Triệu Minh Tuấn</t>
  </si>
  <si>
    <t xml:space="preserve"> 7916044232</t>
  </si>
  <si>
    <t>Triệu Bô Na</t>
  </si>
  <si>
    <t>7916044233</t>
  </si>
  <si>
    <t>Nguyễn Văn Chạy</t>
  </si>
  <si>
    <t>7916044234</t>
  </si>
  <si>
    <t>Nguyễn Văn Phụng</t>
  </si>
  <si>
    <t>7916044235</t>
  </si>
  <si>
    <t>Hà Hoàng Hùng</t>
  </si>
  <si>
    <t>7916044236</t>
  </si>
  <si>
    <t>Trần Thanh Hậu</t>
  </si>
  <si>
    <t xml:space="preserve"> 7916044237</t>
  </si>
  <si>
    <t>Nguyễn Văn Lâm</t>
  </si>
  <si>
    <t>7525521332</t>
  </si>
  <si>
    <t>Quách Văn Chánh</t>
  </si>
  <si>
    <t>7916044238</t>
  </si>
  <si>
    <t>Triệu Quốc Minh</t>
  </si>
  <si>
    <t>7916044239</t>
  </si>
  <si>
    <t>Nguyễn Minh Tuấn</t>
  </si>
  <si>
    <t>0206098893</t>
  </si>
  <si>
    <t>0206099893</t>
  </si>
  <si>
    <t>Nguyễn Thanh Lâm</t>
  </si>
  <si>
    <t xml:space="preserve"> 7908109707</t>
  </si>
  <si>
    <t>Phan Văn Bạn</t>
  </si>
  <si>
    <t>7910111185</t>
  </si>
  <si>
    <t>Trần Văn Thứ</t>
  </si>
  <si>
    <t>Châu Thành Nhân</t>
  </si>
  <si>
    <t>7916044241</t>
  </si>
  <si>
    <t>Nguyễn Thanh Nhàn</t>
  </si>
  <si>
    <t>Tổ Phó Bảo Trì Cơ Điện</t>
  </si>
  <si>
    <t>8022700362</t>
  </si>
  <si>
    <t>0201120768</t>
  </si>
  <si>
    <t>Đồng Tấn Tài</t>
  </si>
  <si>
    <t>Nhân Viên Thống Kê Vận Hành</t>
  </si>
  <si>
    <t>7916569214</t>
  </si>
  <si>
    <t>Cao Chánh Dũng</t>
  </si>
  <si>
    <t>7916569215</t>
  </si>
  <si>
    <t>Trần Văn Nguyện</t>
  </si>
  <si>
    <t>7916569216</t>
  </si>
  <si>
    <t>Châu Văn Phước</t>
  </si>
  <si>
    <t>7916569217</t>
  </si>
  <si>
    <t>Lê Tấn Hùng</t>
  </si>
  <si>
    <t xml:space="preserve"> 7916569218</t>
  </si>
  <si>
    <t>Nguyễn Văn Chiến</t>
  </si>
  <si>
    <t xml:space="preserve"> 8011015315</t>
  </si>
  <si>
    <t>Nguyễn Thành Vân</t>
  </si>
  <si>
    <t>7916569219</t>
  </si>
  <si>
    <t>Nguyễn Thành Tài</t>
  </si>
  <si>
    <t xml:space="preserve"> 7916569220</t>
  </si>
  <si>
    <t>Nguyễn Thành Long</t>
  </si>
  <si>
    <t>Tổ Phó Sản Xuất</t>
  </si>
  <si>
    <t>7916569221</t>
  </si>
  <si>
    <t>Võ Văn Giàu</t>
  </si>
  <si>
    <t>7916569222</t>
  </si>
  <si>
    <t>Lê Phi Thành</t>
  </si>
  <si>
    <t>7916569223</t>
  </si>
  <si>
    <t>Lê Phi Trung</t>
  </si>
  <si>
    <t>7916569224</t>
  </si>
  <si>
    <t>Huỳnh Văn Phương</t>
  </si>
  <si>
    <t>7908192263</t>
  </si>
  <si>
    <t>Lâm Văn Thương</t>
  </si>
  <si>
    <t>7916569225</t>
  </si>
  <si>
    <t>Thạch Phương</t>
  </si>
  <si>
    <t>7916569226</t>
  </si>
  <si>
    <t>Nguyễn Văn Rắng</t>
  </si>
  <si>
    <t xml:space="preserve"> 7916569227</t>
  </si>
  <si>
    <t>Võ Văn Có</t>
  </si>
  <si>
    <t xml:space="preserve"> 7916569228</t>
  </si>
  <si>
    <t>Trần Quốc Nam</t>
  </si>
  <si>
    <t xml:space="preserve"> 7916569229</t>
  </si>
  <si>
    <t>Trần Văn Phi</t>
  </si>
  <si>
    <t>7916569230</t>
  </si>
  <si>
    <t>Lê Văn Triệu</t>
  </si>
  <si>
    <t>7916569231</t>
  </si>
  <si>
    <t>Lê Minh Trọng</t>
  </si>
  <si>
    <t>7916569232</t>
  </si>
  <si>
    <t>Lê Minh Nghĩa</t>
  </si>
  <si>
    <t xml:space="preserve"> 7916569233</t>
  </si>
  <si>
    <t>Trần Văn Tây</t>
  </si>
  <si>
    <t xml:space="preserve"> 7916569235</t>
  </si>
  <si>
    <t>Phan Lâm Thương</t>
  </si>
  <si>
    <t>7916569236</t>
  </si>
  <si>
    <t>Ngô Hoàng Phong</t>
  </si>
  <si>
    <t>7913090494</t>
  </si>
  <si>
    <t>Kim Em</t>
  </si>
  <si>
    <t>7916569239</t>
  </si>
  <si>
    <t>Trần Ngọc Thạch</t>
  </si>
  <si>
    <t xml:space="preserve"> 7911017745</t>
  </si>
  <si>
    <t>Lê Tấn Dũng</t>
  </si>
  <si>
    <t xml:space="preserve"> 7936616222</t>
  </si>
  <si>
    <t>Danh Thủy</t>
  </si>
  <si>
    <t>9321648647</t>
  </si>
  <si>
    <t>Nguyễn Minh Đại</t>
  </si>
  <si>
    <t>7932955662</t>
  </si>
  <si>
    <t>Đỗ Ngọc Thiên Thanh</t>
  </si>
  <si>
    <t>0206002340</t>
  </si>
  <si>
    <t>Nguyễn Văn Bảy</t>
  </si>
  <si>
    <t>Quyền Giám Đốc Tài Chính Kế Toán</t>
  </si>
  <si>
    <t>0201007569</t>
  </si>
  <si>
    <t>Huỳnh Ngọc Giang</t>
  </si>
  <si>
    <t>Kế Toán Quản Trị</t>
  </si>
  <si>
    <t>7929203892</t>
  </si>
  <si>
    <t>Nguyễn Anh Tuấn</t>
  </si>
  <si>
    <t>Chuyên viên Nghiên cứu ứng dụng SP</t>
  </si>
  <si>
    <t>Danh Thừa</t>
  </si>
  <si>
    <t>Phụ xe</t>
  </si>
  <si>
    <t>Nguyễn Tấn Lộc</t>
  </si>
  <si>
    <t>Công nhân</t>
  </si>
  <si>
    <t>0200054455</t>
  </si>
  <si>
    <t>Lương Minh Tâm</t>
  </si>
  <si>
    <t>Thái Minh Tân</t>
  </si>
  <si>
    <t>Cao Thị Minh Thoa</t>
  </si>
  <si>
    <t>Nhân viên Hành chính Nhân sự</t>
  </si>
  <si>
    <t>Đổng Ngọc Trung</t>
  </si>
  <si>
    <t>Tổ trưởng Vận hành máy</t>
  </si>
  <si>
    <t>Kiều Thị Thủy Tiên</t>
  </si>
  <si>
    <t>Kê toán Quản lý thuế</t>
  </si>
  <si>
    <t>Lê Châu Bào</t>
  </si>
  <si>
    <t>Quyền Trưởng ban Kế hoạch Vật tư</t>
  </si>
  <si>
    <t>Châu Kim Lượng</t>
  </si>
  <si>
    <t>Huỳnh Trọng Nghĩa</t>
  </si>
  <si>
    <t>Dương Nguyễn Vũ Bảo</t>
  </si>
  <si>
    <t>Giao nhận</t>
  </si>
  <si>
    <t>Phan Thành Phúc</t>
  </si>
  <si>
    <t>Lương Minh Hòa</t>
  </si>
  <si>
    <t>Nhân viên kho</t>
  </si>
  <si>
    <t>Mai Thanh Điền</t>
  </si>
  <si>
    <t>Nhân viên Thống kê</t>
  </si>
  <si>
    <t>Nguyễn Thế Lực</t>
  </si>
  <si>
    <t>Huỳnh Huy Phụng</t>
  </si>
  <si>
    <t>Võ Quang Tuấn</t>
  </si>
  <si>
    <t>Danh Vươl</t>
  </si>
  <si>
    <t>Nguyễn Bình Luận</t>
  </si>
  <si>
    <t>Hà Thanh Truyền</t>
  </si>
  <si>
    <t>Văn Khoa Trường</t>
  </si>
  <si>
    <t>Quyền Giám đốc Logistic</t>
  </si>
  <si>
    <t>Nguyễn Hữu Thái</t>
  </si>
  <si>
    <t>Trưởng Bộ phận Kế hoạch và Thống kê</t>
  </si>
  <si>
    <t xml:space="preserve"> Nguyễn Chu Thy </t>
  </si>
  <si>
    <t>Chuyên viên IT</t>
  </si>
  <si>
    <t>Trần Minh Xuân</t>
  </si>
  <si>
    <t>Nguyễn Thị Phượng Nhi</t>
  </si>
  <si>
    <t>Kế toán nội bộ</t>
  </si>
  <si>
    <t>Thái Hồng Phát</t>
  </si>
  <si>
    <t>NV Thu mua MMTB</t>
  </si>
  <si>
    <t>Đặng Nguyễn Thế Anh</t>
  </si>
  <si>
    <t>NV Phòng thí nghiệm</t>
  </si>
  <si>
    <t>Nguyễn Minh Hoàn</t>
  </si>
  <si>
    <t>NV kho</t>
  </si>
  <si>
    <t>Nguyễn Tiến Khanh</t>
  </si>
  <si>
    <t>Tổ trưởng cây xanh vệ sinh công nghiệp</t>
  </si>
  <si>
    <t xml:space="preserve">Triệu Minh Thắng </t>
  </si>
  <si>
    <t>NV Giao nhận/ Phụ xe</t>
  </si>
  <si>
    <t xml:space="preserve">Lê Hoàng Khang </t>
  </si>
  <si>
    <t>Dương Ngọc Bảo Phương</t>
  </si>
  <si>
    <t>Tổ tưởng tổ thí nghiệm</t>
  </si>
  <si>
    <t>Phan Thị Trà Hiên</t>
  </si>
  <si>
    <t>Nhân viên thí nghiệm</t>
  </si>
  <si>
    <t>Nguyễn Văn Cường</t>
  </si>
  <si>
    <t>Lái xe</t>
  </si>
  <si>
    <t>Nguyễn Hữu Tài</t>
  </si>
  <si>
    <t>Thủ kho</t>
  </si>
  <si>
    <t>Chế Thanh Thân</t>
  </si>
  <si>
    <t>CV KCS xây dựng</t>
  </si>
  <si>
    <t>Chau RiNa</t>
  </si>
  <si>
    <t>NV thiết kế xây dựng</t>
  </si>
  <si>
    <t>Nguyễn Văn Bích</t>
  </si>
  <si>
    <t>CV giám sát thi công</t>
  </si>
  <si>
    <t>Võ Thị Khánh Huyền</t>
  </si>
  <si>
    <t>CV thu mua vật tư</t>
  </si>
  <si>
    <t>Phan Đông</t>
  </si>
  <si>
    <t>CV kế hoạch tổng hợp</t>
  </si>
  <si>
    <t>Võ Thị Thanh Thủy</t>
  </si>
  <si>
    <t>Nv phòng thí nghiệm</t>
  </si>
  <si>
    <t>Hoàng Văn Nhân</t>
  </si>
  <si>
    <t>Trưởng Sale tỉnh</t>
  </si>
  <si>
    <t>0405015647</t>
  </si>
  <si>
    <t>Mai Hoàng Việt</t>
  </si>
  <si>
    <t>NV Sale</t>
  </si>
  <si>
    <t>Định Hiệp Thương</t>
  </si>
  <si>
    <t>Nguyễn Ngọc Lâm</t>
  </si>
  <si>
    <t>0113088652</t>
  </si>
  <si>
    <t>Nguyễn Quốc Tâm</t>
  </si>
  <si>
    <t>Nguyễn Hoàng Khang</t>
  </si>
  <si>
    <t>Trần Minh Tâm</t>
  </si>
  <si>
    <t>NV Thống kê</t>
  </si>
  <si>
    <t>Lê Hà</t>
  </si>
  <si>
    <t>0299099164</t>
  </si>
  <si>
    <t>Phạm Thành Nhân</t>
  </si>
  <si>
    <t>Tổ trưởng Thống kê</t>
  </si>
  <si>
    <t>Lê Thị Duyên</t>
  </si>
  <si>
    <t>Nhân viên thống kê</t>
  </si>
  <si>
    <t>Huỳnh Kim Hải</t>
  </si>
  <si>
    <t>Q. Giám đốc Kinh doanh</t>
  </si>
  <si>
    <t>Nguyễn Văn Ninh</t>
  </si>
  <si>
    <t>Nhân viên Sale</t>
  </si>
  <si>
    <t>TỔNG CỘNG</t>
  </si>
  <si>
    <t>NGƯỜI LẬP BẢNG</t>
  </si>
  <si>
    <t>TRƯỞNG P. HCNS</t>
  </si>
  <si>
    <t>TRƯỞNG P. TC - KT</t>
  </si>
  <si>
    <t>TỔNG GIÁM ĐỐC</t>
  </si>
  <si>
    <t>NGUYỄN ĐỖ QUỲNH PHƯƠNG</t>
  </si>
  <si>
    <t>NGUYỄN VĂN BẢY</t>
  </si>
  <si>
    <t>NGUYỄN VĂN THẢO</t>
  </si>
  <si>
    <t>Kinh phí CS giữ 67% và CĐ cấp trên 33%</t>
  </si>
  <si>
    <t>Đoàn phí công đoàn CS giữ 60% và nộp cấp trên 40%</t>
  </si>
  <si>
    <t>Thực nộp CĐCT</t>
  </si>
  <si>
    <t>số thừa của kỳ trước</t>
  </si>
  <si>
    <t>Tổng thanh toán</t>
  </si>
  <si>
    <t>Số nhận từ kế toán</t>
  </si>
  <si>
    <t>TRẦN MINH HOÀNG</t>
  </si>
  <si>
    <t>anh Huệ</t>
  </si>
  <si>
    <t>ĐỒNG TẤN TÀI</t>
  </si>
  <si>
    <t>CAO CHÁNH DŨNG</t>
  </si>
  <si>
    <t>TRẦN VĂN NGUYỆN</t>
  </si>
  <si>
    <t>CHÂU VĂN PHƯỚC</t>
  </si>
  <si>
    <t>LÊ TẤN HÙNG</t>
  </si>
  <si>
    <t>NGUYỄN VĂN CHIẾN</t>
  </si>
  <si>
    <t>NGUYỄN THÀNH VÂN</t>
  </si>
  <si>
    <t>NGUYỄN THÀNH TÀI</t>
  </si>
  <si>
    <t>NGUYỄN THÀNH LONG</t>
  </si>
  <si>
    <t>VÕ  VĂN GIÀU</t>
  </si>
  <si>
    <t>LÊ PHI THÀNH</t>
  </si>
  <si>
    <t>LÊ PHI TRUNG</t>
  </si>
  <si>
    <t>HUỲNH  VĂN PHƯƠNG</t>
  </si>
  <si>
    <t>LÂM VĂN THƯƠNG</t>
  </si>
  <si>
    <t>THẠCH PHƯƠNG</t>
  </si>
  <si>
    <t>NGUYỄN VĂN RẮNG</t>
  </si>
  <si>
    <t>VÕ VĂN CÓ</t>
  </si>
  <si>
    <t>TRẦN QUỐC NAM</t>
  </si>
  <si>
    <t>TRẦN VĂN PHI</t>
  </si>
  <si>
    <t>LÊ VĂN TRIỆU</t>
  </si>
  <si>
    <t>LÊ MINH TRỌNG</t>
  </si>
  <si>
    <t>LÊ MINH NGHĨA</t>
  </si>
  <si>
    <t>SƠN HOÀNG MINH</t>
  </si>
  <si>
    <t>TRẦN  VĂN TÂY</t>
  </si>
  <si>
    <t>PHAN LÂM THƯƠNG</t>
  </si>
  <si>
    <t>TRẦN VĂN TRUNG</t>
  </si>
  <si>
    <t>NGÔ HOÀNG PHONG</t>
  </si>
  <si>
    <t>SƠN HOÀNG THANH</t>
  </si>
  <si>
    <t>KIM EM</t>
  </si>
  <si>
    <t>STT</t>
  </si>
  <si>
    <t>Mã</t>
  </si>
  <si>
    <t>Họ Tên</t>
  </si>
  <si>
    <t>Chức vụ</t>
  </si>
  <si>
    <t xml:space="preserve">Mức đóng </t>
  </si>
  <si>
    <t xml:space="preserve"> Phụ cấp trách nhiệm </t>
  </si>
  <si>
    <t>Số sổ</t>
  </si>
  <si>
    <t>Tháng bắt đầu đóng</t>
  </si>
  <si>
    <t>Bệnh viên</t>
  </si>
  <si>
    <t>Ghi Chú</t>
  </si>
  <si>
    <t>Đặng Văn Thông</t>
  </si>
  <si>
    <t>Ngô Hoàng Oanh</t>
  </si>
  <si>
    <t>Trưởng BP An ninh</t>
  </si>
  <si>
    <t>Nguyễn Thái Bình</t>
  </si>
  <si>
    <t>NV sale</t>
  </si>
  <si>
    <t>Nguyễn Ngọc Hồng Vy</t>
  </si>
  <si>
    <t>Phạm Tấn Hưng</t>
  </si>
  <si>
    <t>Huỳnh Ngọc Minh</t>
  </si>
  <si>
    <t>Trưởng sale Tỉnh</t>
  </si>
  <si>
    <t>Nguyễn Huy Cường</t>
  </si>
  <si>
    <t>Nguyễn Hóa Giàu</t>
  </si>
  <si>
    <t xml:space="preserve">Lê Sỹ Ninh </t>
  </si>
  <si>
    <t>Tài xế</t>
  </si>
  <si>
    <t>Nguyễn Hoàng Sơn</t>
  </si>
  <si>
    <t xml:space="preserve">Nguyễn Hữu Hưng </t>
  </si>
  <si>
    <t xml:space="preserve">Châu Văn Hữu </t>
  </si>
  <si>
    <t xml:space="preserve">Danh Mới </t>
  </si>
  <si>
    <t>Đặng Văn Thi</t>
  </si>
  <si>
    <t>Bệnh viện nhân dân Gia Định. KDC: 79030</t>
  </si>
  <si>
    <t>Phòng khám ĐH Y Dược 1 ( công ty Y Việt)- 79564</t>
  </si>
  <si>
    <t>Phong  - Da liễu Tuy Hòa</t>
  </si>
  <si>
    <t>Hoàn Mỹ</t>
  </si>
  <si>
    <t>Bệnh viên Đa khoa Hóc Môn</t>
  </si>
  <si>
    <t>Bệnh viên Nhà Bè</t>
  </si>
  <si>
    <t>Nguyễn Tri Phương</t>
  </si>
  <si>
    <t>Bệnh viên Quận 8</t>
  </si>
  <si>
    <t>0298074695</t>
  </si>
  <si>
    <t>BẢNG TỔNG HỢP DANH SÁCH ĐÓNG BHXH THÁNG 02 NĂM 2019</t>
  </si>
  <si>
    <t>Lê Đình Tiến</t>
  </si>
  <si>
    <t>Nguyễn Văn Tuấn</t>
  </si>
  <si>
    <t>Công nhân vận hành Cơ giới</t>
  </si>
  <si>
    <t>BẢNG TỔNG HỢP DANH SÁCH ĐÓNG BHXH THÁNG 03 NĂM 2019</t>
  </si>
  <si>
    <t>Nguyễn Hữu Hưng</t>
  </si>
  <si>
    <t>Nguyễn Đức Hân</t>
  </si>
  <si>
    <t>Nguyễn Trung Hậu</t>
  </si>
  <si>
    <t>Tạ Chí Thuận</t>
  </si>
  <si>
    <t>Lê Văn Bi</t>
  </si>
  <si>
    <t>Lê Hiệp</t>
  </si>
  <si>
    <t>Nguyễn Văn Mèo</t>
  </si>
  <si>
    <t>Thủ kho Nguyên vật liệu</t>
  </si>
  <si>
    <t>Nhân viên QC inline</t>
  </si>
  <si>
    <t>Tài xế xe bồn</t>
  </si>
  <si>
    <t>Bệnh viên Nguyễn Tri Phương</t>
  </si>
  <si>
    <t>PK Rạch Cát - 79052</t>
  </si>
  <si>
    <t>Quận 8</t>
  </si>
  <si>
    <t>Trần Ngọc Bảo Long</t>
  </si>
  <si>
    <t>0205212482</t>
  </si>
  <si>
    <t>Bệnh viên Thống Nhất</t>
  </si>
  <si>
    <t>Nhân viên Vật giá</t>
  </si>
  <si>
    <t>Bệnh viện Bình chánh</t>
  </si>
  <si>
    <t>0298015973</t>
  </si>
  <si>
    <t>BẢNG TỔNG HỢP DANH SÁCH ĐÓNG BHXH THÁNG 04 NĂM 2019</t>
  </si>
  <si>
    <t>Ngô Thị Minh Tâm</t>
  </si>
  <si>
    <t>Trợ lý</t>
  </si>
  <si>
    <t>Phan Hồng Chương</t>
  </si>
  <si>
    <t>An Sinh</t>
  </si>
  <si>
    <t>Tổ trưởng vệ sinh</t>
  </si>
  <si>
    <t>BẢNG TỔNG HỢP DANH SÁCH ĐÓNG BHXH THÁNG 05 NĂM 2019</t>
  </si>
  <si>
    <t>Tổ trưởng Vệ sinh</t>
  </si>
  <si>
    <t>Đoàn Tấn Tài</t>
  </si>
  <si>
    <t>Nguyễn Thành Luân</t>
  </si>
  <si>
    <t>Chuyên viên Kỹ thuật</t>
  </si>
  <si>
    <t>Nguyễn Văn Đức</t>
  </si>
  <si>
    <t>Cao Văn Lượm</t>
  </si>
  <si>
    <t>Nguyễn Đăng Khoa</t>
  </si>
  <si>
    <t>Thạch Phiên</t>
  </si>
  <si>
    <t>Châu Văn Tâm</t>
  </si>
  <si>
    <t>Trần Ngọc Sơn</t>
  </si>
  <si>
    <t>Nguyễn Thanh Vạn</t>
  </si>
  <si>
    <t>Trần Anh Dũ</t>
  </si>
  <si>
    <t>Công nhân vận hành máy</t>
  </si>
  <si>
    <t>Công nhân vận hành cớ giới</t>
  </si>
  <si>
    <t>NLĐ xin đóng trễ để rút tiền BHXH</t>
  </si>
  <si>
    <t>Nguyễn Lê Tân</t>
  </si>
  <si>
    <t>Nguyễn Công Thuân</t>
  </si>
  <si>
    <t>Phan Văn Thừa</t>
  </si>
  <si>
    <t>Lê Trần Hoàng Dương</t>
  </si>
  <si>
    <t>Trưởng BP Vận hành máy</t>
  </si>
  <si>
    <t>Nhân viên Bảo trì</t>
  </si>
  <si>
    <t>Phụ xe/ giao nhận</t>
  </si>
  <si>
    <t>Bệnh viên Quận 7</t>
  </si>
  <si>
    <t>Bệnh viện Nguyễn Tri Phương</t>
  </si>
  <si>
    <t>Bệnh viên Triều An</t>
  </si>
  <si>
    <t>BẢNG TỔNG HỢP DANH SÁCH ĐÓNG BHXH THÁNG 06 NĂM 2019</t>
  </si>
  <si>
    <t>Nghỉ ốm trên 14 ngày</t>
  </si>
  <si>
    <t>Tây</t>
  </si>
  <si>
    <t>Huy</t>
  </si>
  <si>
    <t>Thạch</t>
  </si>
  <si>
    <t>Tiền BHYT Huy</t>
  </si>
  <si>
    <t>Nội dung</t>
  </si>
  <si>
    <t>BHTNLĐ</t>
  </si>
  <si>
    <r>
      <t xml:space="preserve">Cộng </t>
    </r>
    <r>
      <rPr>
        <sz val="11"/>
        <color theme="1"/>
        <rFont val="Times New Roman"/>
        <family val="1"/>
      </rPr>
      <t> </t>
    </r>
  </si>
  <si>
    <t>A</t>
  </si>
  <si>
    <t>B</t>
  </si>
  <si>
    <t>(5)=(1)+(2)+(3)+(4)</t>
  </si>
  <si>
    <t xml:space="preserve">Số đầu kỳ </t>
  </si>
  <si>
    <t>Số lao động</t>
  </si>
  <si>
    <t>Phải đóng</t>
  </si>
  <si>
    <t>Thừa</t>
  </si>
  <si>
    <t>   0</t>
  </si>
  <si>
    <t>Thiếu</t>
  </si>
  <si>
    <t> 215,447,471</t>
  </si>
  <si>
    <t> 38,119,050</t>
  </si>
  <si>
    <t> 16,749,800</t>
  </si>
  <si>
    <t>Thiếu lãi</t>
  </si>
  <si>
    <t> 1,517,478</t>
  </si>
  <si>
    <t> 170,856</t>
  </si>
  <si>
    <t> 121,399</t>
  </si>
  <si>
    <t>30,348 </t>
  </si>
  <si>
    <t xml:space="preserve">Phát sinh trong kỳ              </t>
  </si>
  <si>
    <t xml:space="preserve">Số lao động             </t>
  </si>
  <si>
    <t xml:space="preserve">Tăng            </t>
  </si>
  <si>
    <t>   2</t>
  </si>
  <si>
    <t>   2</t>
  </si>
  <si>
    <t xml:space="preserve">Giảm            </t>
  </si>
  <si>
    <t>   5</t>
  </si>
  <si>
    <t>   5</t>
  </si>
  <si>
    <t>Quỹ lương</t>
  </si>
  <si>
    <t xml:space="preserve">Phải đóng               </t>
  </si>
  <si>
    <t>Tăng            </t>
  </si>
  <si>
    <t xml:space="preserve">Điều chỉnh phải đóng kỳ trước           </t>
  </si>
  <si>
    <t>   0</t>
  </si>
  <si>
    <t xml:space="preserve">Điều chỉnh              </t>
  </si>
  <si>
    <t xml:space="preserve">Lãi             </t>
  </si>
  <si>
    <t xml:space="preserve">Số tiền tính lãi                </t>
  </si>
  <si>
    <t xml:space="preserve">Tỷ lệ tính lãi          </t>
  </si>
  <si>
    <t>     0.87</t>
  </si>
  <si>
    <t>     1.0666</t>
  </si>
  <si>
    <t xml:space="preserve">Tổng tiền lãi           </t>
  </si>
  <si>
    <t>C</t>
  </si>
  <si>
    <t xml:space="preserve">Số tiền đã nộp trong kỳ  (ủy nhiêm chi)       </t>
  </si>
  <si>
    <t xml:space="preserve">Số thực nộp             </t>
  </si>
  <si>
    <t xml:space="preserve">Tiền thu lãi            </t>
  </si>
  <si>
    <r>
      <t>1,517,478</t>
    </r>
    <r>
      <rPr>
        <sz val="12"/>
        <color rgb="FF7030A0"/>
        <rFont val="Times New Roman"/>
        <family val="1"/>
      </rPr>
      <t> </t>
    </r>
  </si>
  <si>
    <r>
      <t>170,856</t>
    </r>
    <r>
      <rPr>
        <sz val="12"/>
        <color rgb="FF7030A0"/>
        <rFont val="Times New Roman"/>
        <family val="1"/>
      </rPr>
      <t> </t>
    </r>
  </si>
  <si>
    <r>
      <t>121,399</t>
    </r>
    <r>
      <rPr>
        <sz val="12"/>
        <color rgb="FF7030A0"/>
        <rFont val="Times New Roman"/>
        <family val="1"/>
      </rPr>
      <t> </t>
    </r>
  </si>
  <si>
    <t>D</t>
  </si>
  <si>
    <t xml:space="preserve">Số cuối kỳ </t>
  </si>
  <si>
    <t xml:space="preserve">[=(A5)+(B5)-(C5)]        </t>
  </si>
  <si>
    <t xml:space="preserve">Thiếu      </t>
  </si>
  <si>
    <t> 9,325,842</t>
  </si>
  <si>
    <t>    0</t>
  </si>
  <si>
    <t> 64,796</t>
  </si>
  <si>
    <t>Ghi chú</t>
  </si>
  <si>
    <t>BHXH tính sai</t>
  </si>
  <si>
    <t>Tổng</t>
  </si>
  <si>
    <t>Đóng thiếu</t>
  </si>
  <si>
    <t>Số tiền cần đóng ( theo file theo đõi đóng điều chỉnh)</t>
  </si>
  <si>
    <t>Số tiền đóng ( theo số tiền đóng BHXH ghi nhận ở thông báo)</t>
  </si>
  <si>
    <t>Tháng</t>
  </si>
  <si>
    <t>Năm</t>
  </si>
  <si>
    <t>Lãi tăng bù TN Thạch, TV Tây</t>
  </si>
  <si>
    <t>Tổng nợ</t>
  </si>
  <si>
    <t>Trần Văn Mơ</t>
  </si>
  <si>
    <t>Nguyễn Anh Phương</t>
  </si>
  <si>
    <t>Nhân viên Thống kê Kho</t>
  </si>
  <si>
    <t>Chuyên viên Tài chính</t>
  </si>
  <si>
    <t>Bệnh viên Hoàn mỹ Sài Gòn</t>
  </si>
  <si>
    <t xml:space="preserve"> Bệnh viện 30/4  </t>
  </si>
  <si>
    <t>BẢNG TỔNG HỢP DANH SÁCH ĐÓNG BHXH THÁNG 07 NĂM 2019</t>
  </si>
  <si>
    <t xml:space="preserve">Số tiền đóng thiếu </t>
  </si>
  <si>
    <t>Số tiền lãi do tăng bù Trần Ngọc Thạch và Trần Văn Tây</t>
  </si>
  <si>
    <t>Tiền BHYT do giảm bù Nguyễn Văn Huy</t>
  </si>
  <si>
    <t>Nghỉ không lương trên 14 ngày</t>
  </si>
  <si>
    <t>Năm 2017</t>
  </si>
  <si>
    <t>Năm 2018</t>
  </si>
  <si>
    <t>Năm 2019 ( tháng 1-7)</t>
  </si>
  <si>
    <t>Công nhân vận hành cơ giới</t>
  </si>
  <si>
    <t>Số lệch</t>
  </si>
  <si>
    <t>Lý do lệch</t>
  </si>
  <si>
    <t>Tiền giảm ốm Đặng Quốc Cọp</t>
  </si>
  <si>
    <t>Tiền giảm ốm Trần Văn Tây</t>
  </si>
  <si>
    <t>Đóng thiếu BHYT Võ Thị Hằng: 225.000đ; đóng thiếu ( lệch mức đóng) Lê Hoàng Khang _ Triệu Minh Thắng : 142.720đ</t>
  </si>
  <si>
    <t>Đóng dư Nguyễn Ngọc Hiển; Đóng thiếu BHYT Võ Thị Hằng: 225.000đ; đóng thiếu ( lệch mức đóng) Lê Hoàng Khang _ Triệu Minh Thắng : 142.720đ</t>
  </si>
  <si>
    <t>Đóng dư Nguyễn Ngọc Hiển; đóng thiếu ( lệch mức đóng) Lê Hoàng Khang _ Triệu Minh Thắng : 142.720đ</t>
  </si>
  <si>
    <t>Đóng thiếu 8 người: Phan Đông,Trần Minh Tâm, Hoàng Văn Nhân, Mai Hoàng Việt, Đinh Hiệp Thương, Nguyễn Ngọc Lâm, Nguyễn Quốc Tâm, Nguyễn Hoàng Khang: 12.448.000đ; đóng thiếu ( lệch mức đóng) Lê Hoàng Khang _ Triệu Minh Thắng : 142.720đ</t>
  </si>
  <si>
    <t>tăng bù ngược Phạm Tấn Hưng, Lê Đình Tiến: 3.064.640; đóng thiếu ( lệch mức đóng) Lê Hoàng Khang _ Triệu Minh Thắng : 142.720đ</t>
  </si>
  <si>
    <t>Bù tiền Phạm Tấn Hưng, Lê Đình Tiến: 3.064.640</t>
  </si>
  <si>
    <t>Bù tiền Nguyễn Văn Tuấn tăng từ tháng 1 + 2: 2.929.280đ; đóng thiếu ( lệch mức đóng) Lê Hoàng Khang _ Triệu Minh Thắng : 142.720đ</t>
  </si>
  <si>
    <t>Lãi nộp chậm</t>
  </si>
  <si>
    <t>Hoàng Giáng Sinh</t>
  </si>
  <si>
    <t>Giám đốc CLCC</t>
  </si>
  <si>
    <t>Nguyễn Hoàng Đức</t>
  </si>
  <si>
    <t>Trần Ngọc Bảo</t>
  </si>
  <si>
    <t>Cai Ngọc Hòa</t>
  </si>
  <si>
    <t>Phụ xe/ Giao nhận</t>
  </si>
  <si>
    <t>BẢNG TỔNG HỢP DANH SÁCH ĐÓNG BHXH THÁNG 08 NĂM 2019</t>
  </si>
  <si>
    <t>79-457</t>
  </si>
  <si>
    <t>thẻ BHYT hộ gia đình</t>
  </si>
  <si>
    <t>BẢNG TỔNG HỢP DANH SÁCH ĐÓNG BHXH THÁNG 09 NĂM 2019</t>
  </si>
  <si>
    <t>Lê Viết Thuật</t>
  </si>
  <si>
    <t>Nguyễn Thành Khương</t>
  </si>
  <si>
    <t>Đinh Thanh Trí</t>
  </si>
  <si>
    <t>Trần Chí Minh</t>
  </si>
  <si>
    <t>Thạch Ngọc Đằng</t>
  </si>
  <si>
    <t>Nguyễn Hữu Long</t>
  </si>
  <si>
    <t>Nhân viên giám sát - Thiết kế</t>
  </si>
  <si>
    <t>Nhân viên VH trạm XLNT</t>
  </si>
  <si>
    <t>Trưởng Trade Marketing</t>
  </si>
  <si>
    <t>Phụ xe/ Giao nhận ( bốc bùn)</t>
  </si>
  <si>
    <t>Phòng khám đa khoa thuộc TTYT Quận 8 . 79581</t>
  </si>
  <si>
    <t>NLĐ xin hoãn</t>
  </si>
  <si>
    <t>0203032128</t>
  </si>
  <si>
    <t>Nguyễn Trung Kiên</t>
  </si>
  <si>
    <t>Ngô Thành Trung</t>
  </si>
  <si>
    <t>CV môi trường</t>
  </si>
  <si>
    <t>Nguyễn Tấn Phát</t>
  </si>
  <si>
    <t>Phan Thanh Tú</t>
  </si>
  <si>
    <t>Nguyễn Hoàng Luân</t>
  </si>
  <si>
    <t>Nguyễn Anh Vũ</t>
  </si>
  <si>
    <t>Tăng</t>
  </si>
  <si>
    <t>Giảm</t>
  </si>
  <si>
    <t>Nghỉ việc</t>
  </si>
  <si>
    <t>k đưa hồ sơ</t>
  </si>
  <si>
    <t>Đã tăng thành công</t>
  </si>
  <si>
    <t>Đã giảm thành công</t>
  </si>
  <si>
    <t>Ngày giảm: 14/10/2019</t>
  </si>
  <si>
    <t>Ngày giảm: 12/10/2019</t>
  </si>
  <si>
    <t>Nhân viên vận hành Biogas</t>
  </si>
  <si>
    <t>BẢNG TỔNG HỢP DANH SÁCH ĐÓNG BHXH THÁNG 10 NĂM 2019</t>
  </si>
  <si>
    <t>NV thống kê xử lý bùn</t>
  </si>
  <si>
    <t>Đậu Minh Hùng</t>
  </si>
  <si>
    <t>Thạch Ngọc Đăng</t>
  </si>
  <si>
    <t>Thạch Ngọc Tiến</t>
  </si>
  <si>
    <t>Nguyễn Tuấn Vinh</t>
  </si>
  <si>
    <t>Trần Thanh Nguyên</t>
  </si>
  <si>
    <t>Lê Nhật Trường Giang</t>
  </si>
  <si>
    <t>Thạch Ngọc Thắng</t>
  </si>
  <si>
    <t>Trưởng Phòng TKKT</t>
  </si>
  <si>
    <t>Gảm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</si>
</sst>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\ _₫_-;\-* #,##0\ _₫_-;_-* &quot;-&quot;??\ _₫_-;_-@_-"/>
    <numFmt numFmtId="165" formatCode="_(* #,##0.0_);_(* \(#,##0.0\);_(* &quot;-&quot;?_);_(@_)"/>
    <numFmt numFmtId="166" formatCode="0.0%"/>
    <numFmt numFmtId="167" formatCode="_-* #,##0.00\ _₫_-;\-* #,##0.00\ _₫_-;_-* &quot;-&quot;??\ _₫_-;_-@_-"/>
    <numFmt numFmtId="168" formatCode="_(* #,##0_);_(* \(#,##0\);_(* &quot;-&quot;?_);_(@_)"/>
    <numFmt numFmtId="169" formatCode="_-* #,##0.0000\ _₫_-;\-* #,##0.0000\ _₫_-;_-* &quot;-&quot;??\ _₫_-;_-@_-"/>
  </numFmts>
  <fonts count="5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0"/>
      <name val="Calibri Light"/>
      <family val="1"/>
      <charset val="163"/>
      <scheme val="major"/>
    </font>
    <font>
      <sz val="10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Calibri Light"/>
      <family val="1"/>
      <charset val="163"/>
      <scheme val="major"/>
    </font>
    <font>
      <sz val="11"/>
      <color theme="1"/>
      <name val="Times New Roman"/>
      <family val="1"/>
    </font>
    <font>
      <sz val="11"/>
      <name val="Calibri Light"/>
      <family val="1"/>
      <charset val="163"/>
      <scheme val="maj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charset val="163"/>
      <scheme val="minor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  <charset val="163"/>
    </font>
    <font>
      <b/>
      <sz val="10"/>
      <color rgb="FFFF0000"/>
      <name val="Times New Roman"/>
      <family val="1"/>
      <charset val="163"/>
    </font>
    <font>
      <b/>
      <sz val="10"/>
      <name val="Times New Roman"/>
      <family val="1"/>
    </font>
    <font>
      <b/>
      <sz val="10"/>
      <color theme="1"/>
      <name val="Arial"/>
      <family val="2"/>
      <charset val="163"/>
    </font>
    <font>
      <sz val="11"/>
      <name val="Times New Roman"/>
      <family val="1"/>
      <charset val="163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7030A0"/>
      <name val="Times New Roman"/>
      <family val="1"/>
    </font>
    <font>
      <sz val="12"/>
      <color rgb="FF000000"/>
      <name val="Times New Roman"/>
      <family val="1"/>
    </font>
    <font>
      <sz val="12"/>
      <color rgb="FF7030A0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1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rgb="FF878787"/>
      </left>
      <right style="medium">
        <color rgb="FF878787"/>
      </right>
      <top style="medium">
        <color rgb="FF878787"/>
      </top>
      <bottom style="medium">
        <color rgb="FF878787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49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Border="1"/>
    <xf numFmtId="0" fontId="2" fillId="0" borderId="0" xfId="0" applyFo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6" fontId="6" fillId="3" borderId="8" xfId="0" applyNumberFormat="1" applyFont="1" applyFill="1" applyBorder="1" applyAlignment="1">
      <alignment horizontal="center" vertical="center"/>
    </xf>
    <xf numFmtId="9" fontId="6" fillId="3" borderId="8" xfId="0" applyNumberFormat="1" applyFont="1" applyFill="1" applyBorder="1" applyAlignment="1">
      <alignment horizontal="center" vertical="center"/>
    </xf>
    <xf numFmtId="9" fontId="6" fillId="3" borderId="5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9" xfId="0" applyFont="1" applyFill="1" applyBorder="1" applyAlignment="1">
      <alignment horizontal="center"/>
    </xf>
    <xf numFmtId="0" fontId="8" fillId="4" borderId="9" xfId="0" applyFont="1" applyFill="1" applyBorder="1"/>
    <xf numFmtId="49" fontId="9" fillId="4" borderId="9" xfId="0" applyNumberFormat="1" applyFont="1" applyFill="1" applyBorder="1"/>
    <xf numFmtId="0" fontId="8" fillId="4" borderId="9" xfId="0" quotePrefix="1" applyFont="1" applyFill="1" applyBorder="1" applyAlignment="1">
      <alignment horizontal="center"/>
    </xf>
    <xf numFmtId="164" fontId="10" fillId="4" borderId="9" xfId="1" applyNumberFormat="1" applyFont="1" applyFill="1" applyBorder="1" applyAlignment="1">
      <alignment horizontal="center"/>
    </xf>
    <xf numFmtId="164" fontId="8" fillId="4" borderId="9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/>
    <xf numFmtId="0" fontId="8" fillId="4" borderId="0" xfId="0" applyFont="1" applyFill="1" applyBorder="1"/>
    <xf numFmtId="0" fontId="8" fillId="4" borderId="0" xfId="0" applyFont="1" applyFill="1"/>
    <xf numFmtId="0" fontId="12" fillId="4" borderId="9" xfId="0" applyFont="1" applyFill="1" applyBorder="1"/>
    <xf numFmtId="0" fontId="13" fillId="4" borderId="10" xfId="0" applyFont="1" applyFill="1" applyBorder="1"/>
    <xf numFmtId="49" fontId="9" fillId="4" borderId="10" xfId="0" quotePrefix="1" applyNumberFormat="1" applyFont="1" applyFill="1" applyBorder="1"/>
    <xf numFmtId="0" fontId="8" fillId="4" borderId="10" xfId="0" quotePrefix="1" applyFont="1" applyFill="1" applyBorder="1" applyAlignment="1">
      <alignment horizontal="center"/>
    </xf>
    <xf numFmtId="164" fontId="10" fillId="4" borderId="10" xfId="1" applyNumberFormat="1" applyFont="1" applyFill="1" applyBorder="1" applyAlignment="1">
      <alignment horizontal="center"/>
    </xf>
    <xf numFmtId="0" fontId="13" fillId="4" borderId="9" xfId="0" applyFont="1" applyFill="1" applyBorder="1"/>
    <xf numFmtId="49" fontId="9" fillId="0" borderId="0" xfId="0" applyNumberFormat="1" applyFont="1"/>
    <xf numFmtId="0" fontId="13" fillId="4" borderId="11" xfId="0" applyFont="1" applyFill="1" applyBorder="1"/>
    <xf numFmtId="49" fontId="9" fillId="4" borderId="11" xfId="0" applyNumberFormat="1" applyFont="1" applyFill="1" applyBorder="1"/>
    <xf numFmtId="0" fontId="8" fillId="4" borderId="11" xfId="0" quotePrefix="1" applyFont="1" applyFill="1" applyBorder="1" applyAlignment="1">
      <alignment horizontal="center"/>
    </xf>
    <xf numFmtId="164" fontId="10" fillId="4" borderId="11" xfId="1" applyNumberFormat="1" applyFont="1" applyFill="1" applyBorder="1" applyAlignment="1">
      <alignment horizontal="center"/>
    </xf>
    <xf numFmtId="49" fontId="9" fillId="4" borderId="9" xfId="0" quotePrefix="1" applyNumberFormat="1" applyFont="1" applyFill="1" applyBorder="1"/>
    <xf numFmtId="164" fontId="14" fillId="4" borderId="9" xfId="1" applyNumberFormat="1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left" vertical="center" wrapText="1" indent="1"/>
    </xf>
    <xf numFmtId="0" fontId="12" fillId="4" borderId="11" xfId="0" applyFont="1" applyFill="1" applyBorder="1"/>
    <xf numFmtId="0" fontId="8" fillId="0" borderId="11" xfId="0" quotePrefix="1" applyFont="1" applyFill="1" applyBorder="1" applyAlignment="1">
      <alignment horizontal="center"/>
    </xf>
    <xf numFmtId="49" fontId="9" fillId="4" borderId="11" xfId="0" quotePrefix="1" applyNumberFormat="1" applyFont="1" applyFill="1" applyBorder="1"/>
    <xf numFmtId="0" fontId="8" fillId="4" borderId="11" xfId="0" applyFont="1" applyFill="1" applyBorder="1"/>
    <xf numFmtId="164" fontId="8" fillId="4" borderId="11" xfId="1" applyNumberFormat="1" applyFont="1" applyFill="1" applyBorder="1" applyAlignment="1">
      <alignment horizontal="center"/>
    </xf>
    <xf numFmtId="164" fontId="11" fillId="4" borderId="11" xfId="1" applyNumberFormat="1" applyFont="1" applyFill="1" applyBorder="1" applyAlignment="1"/>
    <xf numFmtId="0" fontId="8" fillId="0" borderId="6" xfId="0" applyFont="1" applyFill="1" applyBorder="1"/>
    <xf numFmtId="0" fontId="12" fillId="0" borderId="6" xfId="0" applyFont="1" applyFill="1" applyBorder="1"/>
    <xf numFmtId="49" fontId="9" fillId="0" borderId="6" xfId="0" quotePrefix="1" applyNumberFormat="1" applyFont="1" applyFill="1" applyBorder="1"/>
    <xf numFmtId="0" fontId="8" fillId="0" borderId="6" xfId="0" quotePrefix="1" applyFont="1" applyFill="1" applyBorder="1" applyAlignment="1">
      <alignment horizontal="center"/>
    </xf>
    <xf numFmtId="164" fontId="10" fillId="0" borderId="6" xfId="1" applyNumberFormat="1" applyFont="1" applyFill="1" applyBorder="1" applyAlignment="1">
      <alignment horizontal="center"/>
    </xf>
    <xf numFmtId="164" fontId="8" fillId="0" borderId="6" xfId="1" applyNumberFormat="1" applyFont="1" applyFill="1" applyBorder="1" applyAlignment="1">
      <alignment horizontal="center"/>
    </xf>
    <xf numFmtId="164" fontId="11" fillId="0" borderId="6" xfId="1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5" fillId="0" borderId="6" xfId="0" applyFont="1" applyFill="1" applyBorder="1" applyAlignment="1">
      <alignment horizontal="center" vertical="center"/>
    </xf>
    <xf numFmtId="164" fontId="11" fillId="0" borderId="9" xfId="1" applyNumberFormat="1" applyFont="1" applyFill="1" applyBorder="1" applyAlignment="1"/>
    <xf numFmtId="0" fontId="8" fillId="0" borderId="0" xfId="0" applyFont="1" applyFill="1" applyBorder="1"/>
    <xf numFmtId="0" fontId="8" fillId="0" borderId="0" xfId="0" applyFont="1" applyFill="1"/>
    <xf numFmtId="0" fontId="15" fillId="0" borderId="6" xfId="0" quotePrefix="1" applyFont="1" applyFill="1" applyBorder="1" applyAlignment="1">
      <alignment horizontal="center" vertical="center"/>
    </xf>
    <xf numFmtId="0" fontId="12" fillId="0" borderId="6" xfId="0" applyFont="1" applyFill="1" applyBorder="1" applyAlignment="1"/>
    <xf numFmtId="0" fontId="12" fillId="0" borderId="6" xfId="0" applyFont="1" applyFill="1" applyBorder="1" applyAlignment="1">
      <alignment horizontal="right"/>
    </xf>
    <xf numFmtId="0" fontId="16" fillId="0" borderId="6" xfId="0" applyFont="1" applyFill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/>
    </xf>
    <xf numFmtId="164" fontId="8" fillId="0" borderId="4" xfId="1" applyNumberFormat="1" applyFont="1" applyFill="1" applyBorder="1" applyAlignment="1">
      <alignment horizontal="center"/>
    </xf>
    <xf numFmtId="164" fontId="10" fillId="0" borderId="9" xfId="1" applyNumberFormat="1" applyFont="1" applyFill="1" applyBorder="1" applyAlignment="1">
      <alignment horizontal="center"/>
    </xf>
    <xf numFmtId="164" fontId="11" fillId="0" borderId="8" xfId="1" applyNumberFormat="1" applyFont="1" applyFill="1" applyBorder="1" applyAlignment="1"/>
    <xf numFmtId="164" fontId="11" fillId="0" borderId="4" xfId="1" applyNumberFormat="1" applyFont="1" applyFill="1" applyBorder="1" applyAlignment="1"/>
    <xf numFmtId="0" fontId="8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164" fontId="10" fillId="0" borderId="13" xfId="1" applyNumberFormat="1" applyFont="1" applyFill="1" applyBorder="1" applyAlignment="1">
      <alignment horizontal="center"/>
    </xf>
    <xf numFmtId="164" fontId="8" fillId="0" borderId="13" xfId="1" applyNumberFormat="1" applyFont="1" applyFill="1" applyBorder="1" applyAlignment="1">
      <alignment horizontal="center"/>
    </xf>
    <xf numFmtId="164" fontId="11" fillId="0" borderId="13" xfId="1" applyNumberFormat="1" applyFont="1" applyFill="1" applyBorder="1" applyAlignment="1"/>
    <xf numFmtId="0" fontId="8" fillId="0" borderId="14" xfId="0" applyFont="1" applyFill="1" applyBorder="1"/>
    <xf numFmtId="0" fontId="12" fillId="0" borderId="15" xfId="0" applyFont="1" applyFill="1" applyBorder="1" applyAlignment="1">
      <alignment wrapText="1"/>
    </xf>
    <xf numFmtId="0" fontId="16" fillId="0" borderId="15" xfId="0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horizontal="center"/>
    </xf>
    <xf numFmtId="0" fontId="17" fillId="0" borderId="6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/>
    </xf>
    <xf numFmtId="0" fontId="17" fillId="0" borderId="6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vertical="center"/>
    </xf>
    <xf numFmtId="0" fontId="17" fillId="0" borderId="6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/>
    </xf>
    <xf numFmtId="0" fontId="17" fillId="0" borderId="6" xfId="0" quotePrefix="1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7" fillId="6" borderId="2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4" xfId="0" applyFont="1" applyFill="1" applyBorder="1" applyAlignment="1">
      <alignment horizont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horizontal="center"/>
    </xf>
    <xf numFmtId="0" fontId="19" fillId="3" borderId="2" xfId="0" applyFont="1" applyFill="1" applyBorder="1" applyAlignment="1">
      <alignment vertical="center"/>
    </xf>
    <xf numFmtId="0" fontId="19" fillId="3" borderId="3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168" fontId="19" fillId="3" borderId="4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20" fillId="0" borderId="0" xfId="0" applyFont="1" applyAlignment="1">
      <alignment horizontal="center"/>
    </xf>
    <xf numFmtId="168" fontId="15" fillId="0" borderId="0" xfId="0" applyNumberFormat="1" applyFont="1" applyAlignment="1">
      <alignment horizontal="center"/>
    </xf>
    <xf numFmtId="0" fontId="22" fillId="4" borderId="0" xfId="0" applyFont="1" applyFill="1" applyAlignment="1"/>
    <xf numFmtId="0" fontId="15" fillId="0" borderId="0" xfId="0" applyFont="1" applyBorder="1"/>
    <xf numFmtId="164" fontId="23" fillId="0" borderId="0" xfId="1" applyNumberFormat="1" applyFont="1" applyAlignment="1"/>
    <xf numFmtId="0" fontId="21" fillId="0" borderId="0" xfId="0" applyFont="1" applyAlignment="1"/>
    <xf numFmtId="168" fontId="22" fillId="4" borderId="0" xfId="0" applyNumberFormat="1" applyFont="1" applyFill="1" applyAlignment="1"/>
    <xf numFmtId="0" fontId="15" fillId="0" borderId="0" xfId="0" applyFont="1" applyAlignment="1"/>
    <xf numFmtId="164" fontId="19" fillId="0" borderId="0" xfId="1" applyNumberFormat="1" applyFont="1" applyAlignment="1"/>
    <xf numFmtId="0" fontId="19" fillId="0" borderId="0" xfId="0" applyFont="1" applyAlignment="1">
      <alignment horizontal="center"/>
    </xf>
    <xf numFmtId="0" fontId="19" fillId="0" borderId="0" xfId="0" applyFont="1"/>
    <xf numFmtId="49" fontId="7" fillId="0" borderId="0" xfId="0" applyNumberFormat="1" applyFont="1"/>
    <xf numFmtId="164" fontId="15" fillId="0" borderId="0" xfId="0" applyNumberFormat="1" applyFont="1" applyAlignment="1">
      <alignment horizontal="center"/>
    </xf>
    <xf numFmtId="43" fontId="15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0" fontId="19" fillId="0" borderId="0" xfId="0" applyFont="1" applyAlignment="1"/>
    <xf numFmtId="0" fontId="2" fillId="0" borderId="0" xfId="0" applyFont="1" applyAlignment="1">
      <alignment wrapText="1"/>
    </xf>
    <xf numFmtId="43" fontId="2" fillId="0" borderId="0" xfId="0" applyNumberFormat="1" applyFont="1" applyAlignment="1">
      <alignment horizontal="center"/>
    </xf>
    <xf numFmtId="9" fontId="2" fillId="0" borderId="0" xfId="0" applyNumberFormat="1" applyFont="1" applyAlignment="1"/>
    <xf numFmtId="0" fontId="2" fillId="0" borderId="0" xfId="0" applyFont="1" applyBorder="1" applyAlignment="1">
      <alignment horizontal="center"/>
    </xf>
    <xf numFmtId="168" fontId="2" fillId="0" borderId="0" xfId="0" applyNumberFormat="1" applyFont="1" applyAlignment="1"/>
    <xf numFmtId="168" fontId="24" fillId="0" borderId="0" xfId="0" applyNumberFormat="1" applyFont="1" applyAlignment="1"/>
    <xf numFmtId="49" fontId="25" fillId="0" borderId="6" xfId="0" applyNumberFormat="1" applyFont="1" applyBorder="1" applyAlignment="1" applyProtection="1">
      <alignment horizontal="left" vertical="center" wrapText="1"/>
      <protection locked="0"/>
    </xf>
    <xf numFmtId="167" fontId="2" fillId="0" borderId="0" xfId="1" applyFont="1" applyAlignment="1">
      <alignment horizontal="center"/>
    </xf>
    <xf numFmtId="164" fontId="26" fillId="0" borderId="0" xfId="1" applyNumberFormat="1" applyFont="1" applyAlignment="1">
      <alignment horizontal="center"/>
    </xf>
    <xf numFmtId="164" fontId="29" fillId="7" borderId="16" xfId="1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164" fontId="17" fillId="0" borderId="6" xfId="1" applyNumberFormat="1" applyFont="1" applyFill="1" applyBorder="1" applyAlignment="1">
      <alignment horizontal="center" vertical="center"/>
    </xf>
    <xf numFmtId="0" fontId="8" fillId="0" borderId="6" xfId="0" applyFont="1" applyBorder="1"/>
    <xf numFmtId="164" fontId="15" fillId="0" borderId="6" xfId="1" applyNumberFormat="1" applyFont="1" applyBorder="1"/>
    <xf numFmtId="0" fontId="15" fillId="0" borderId="6" xfId="0" applyFont="1" applyBorder="1"/>
    <xf numFmtId="164" fontId="0" fillId="0" borderId="0" xfId="1" applyNumberFormat="1" applyFont="1"/>
    <xf numFmtId="0" fontId="0" fillId="0" borderId="0" xfId="0" applyAlignment="1">
      <alignment horizontal="center"/>
    </xf>
    <xf numFmtId="0" fontId="29" fillId="7" borderId="17" xfId="0" applyFont="1" applyFill="1" applyBorder="1" applyAlignment="1">
      <alignment horizontal="center" vertical="center"/>
    </xf>
    <xf numFmtId="0" fontId="29" fillId="7" borderId="18" xfId="0" applyFont="1" applyFill="1" applyBorder="1" applyAlignment="1">
      <alignment horizontal="center" vertical="center"/>
    </xf>
    <xf numFmtId="164" fontId="29" fillId="7" borderId="1" xfId="1" applyNumberFormat="1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14" fontId="17" fillId="0" borderId="6" xfId="0" applyNumberFormat="1" applyFont="1" applyFill="1" applyBorder="1" applyAlignment="1">
      <alignment vertical="center"/>
    </xf>
    <xf numFmtId="0" fontId="12" fillId="0" borderId="6" xfId="0" applyFont="1" applyBorder="1"/>
    <xf numFmtId="0" fontId="30" fillId="0" borderId="6" xfId="0" applyFont="1" applyBorder="1" applyAlignment="1">
      <alignment vertical="center"/>
    </xf>
    <xf numFmtId="164" fontId="8" fillId="0" borderId="6" xfId="1" applyNumberFormat="1" applyFont="1" applyBorder="1"/>
    <xf numFmtId="0" fontId="8" fillId="0" borderId="6" xfId="0" applyFont="1" applyBorder="1" applyAlignment="1">
      <alignment horizontal="center"/>
    </xf>
    <xf numFmtId="0" fontId="30" fillId="0" borderId="6" xfId="0" applyFont="1" applyFill="1" applyBorder="1" applyAlignment="1">
      <alignment vertical="center"/>
    </xf>
    <xf numFmtId="14" fontId="17" fillId="2" borderId="6" xfId="0" applyNumberFormat="1" applyFont="1" applyFill="1" applyBorder="1" applyAlignment="1">
      <alignment vertical="center"/>
    </xf>
    <xf numFmtId="0" fontId="31" fillId="0" borderId="0" xfId="0" applyFont="1"/>
    <xf numFmtId="0" fontId="19" fillId="0" borderId="0" xfId="0" applyFont="1" applyAlignment="1">
      <alignment horizontal="center"/>
    </xf>
    <xf numFmtId="0" fontId="17" fillId="2" borderId="6" xfId="0" applyFont="1" applyFill="1" applyBorder="1" applyAlignment="1">
      <alignment horizontal="left" vertical="center"/>
    </xf>
    <xf numFmtId="0" fontId="8" fillId="2" borderId="6" xfId="0" applyFont="1" applyFill="1" applyBorder="1"/>
    <xf numFmtId="0" fontId="0" fillId="0" borderId="6" xfId="0" quotePrefix="1" applyBorder="1" applyAlignment="1">
      <alignment horizontal="center"/>
    </xf>
    <xf numFmtId="0" fontId="30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164" fontId="8" fillId="2" borderId="4" xfId="1" applyNumberFormat="1" applyFont="1" applyFill="1" applyBorder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164" fontId="11" fillId="2" borderId="4" xfId="1" applyNumberFormat="1" applyFont="1" applyFill="1" applyBorder="1" applyAlignment="1"/>
    <xf numFmtId="0" fontId="8" fillId="2" borderId="0" xfId="0" applyFont="1" applyFill="1" applyBorder="1"/>
    <xf numFmtId="0" fontId="8" fillId="2" borderId="0" xfId="0" applyFont="1" applyFill="1"/>
    <xf numFmtId="0" fontId="30" fillId="6" borderId="6" xfId="0" applyFont="1" applyFill="1" applyBorder="1" applyAlignment="1">
      <alignment vertical="center"/>
    </xf>
    <xf numFmtId="164" fontId="14" fillId="0" borderId="6" xfId="1" applyNumberFormat="1" applyFont="1" applyFill="1" applyBorder="1" applyAlignment="1">
      <alignment horizontal="center" vertical="center"/>
    </xf>
    <xf numFmtId="164" fontId="10" fillId="0" borderId="6" xfId="1" applyNumberFormat="1" applyFont="1" applyBorder="1"/>
    <xf numFmtId="164" fontId="10" fillId="2" borderId="6" xfId="1" applyNumberFormat="1" applyFont="1" applyFill="1" applyBorder="1"/>
    <xf numFmtId="0" fontId="30" fillId="2" borderId="2" xfId="0" applyFont="1" applyFill="1" applyBorder="1" applyAlignment="1">
      <alignment vertical="center"/>
    </xf>
    <xf numFmtId="164" fontId="10" fillId="2" borderId="4" xfId="1" applyNumberFormat="1" applyFont="1" applyFill="1" applyBorder="1"/>
    <xf numFmtId="0" fontId="19" fillId="0" borderId="0" xfId="0" applyFont="1" applyAlignment="1">
      <alignment horizontal="center"/>
    </xf>
    <xf numFmtId="0" fontId="0" fillId="0" borderId="6" xfId="0" quotePrefix="1" applyFill="1" applyBorder="1" applyAlignment="1">
      <alignment horizontal="center"/>
    </xf>
    <xf numFmtId="164" fontId="10" fillId="0" borderId="6" xfId="1" applyNumberFormat="1" applyFont="1" applyFill="1" applyBorder="1"/>
    <xf numFmtId="0" fontId="15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30" fillId="0" borderId="2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/>
    </xf>
    <xf numFmtId="164" fontId="10" fillId="0" borderId="4" xfId="1" applyNumberFormat="1" applyFont="1" applyFill="1" applyBorder="1"/>
    <xf numFmtId="0" fontId="8" fillId="2" borderId="9" xfId="0" applyFont="1" applyFill="1" applyBorder="1" applyAlignment="1">
      <alignment horizontal="center"/>
    </xf>
    <xf numFmtId="0" fontId="12" fillId="2" borderId="9" xfId="0" applyFont="1" applyFill="1" applyBorder="1"/>
    <xf numFmtId="49" fontId="9" fillId="2" borderId="9" xfId="0" quotePrefix="1" applyNumberFormat="1" applyFont="1" applyFill="1" applyBorder="1"/>
    <xf numFmtId="164" fontId="10" fillId="2" borderId="9" xfId="1" applyNumberFormat="1" applyFont="1" applyFill="1" applyBorder="1" applyAlignment="1">
      <alignment horizontal="center"/>
    </xf>
    <xf numFmtId="164" fontId="8" fillId="2" borderId="9" xfId="1" applyNumberFormat="1" applyFont="1" applyFill="1" applyBorder="1" applyAlignment="1">
      <alignment horizontal="center"/>
    </xf>
    <xf numFmtId="164" fontId="11" fillId="2" borderId="9" xfId="1" applyNumberFormat="1" applyFont="1" applyFill="1" applyBorder="1" applyAlignment="1"/>
    <xf numFmtId="164" fontId="15" fillId="0" borderId="6" xfId="1" applyNumberFormat="1" applyFont="1" applyFill="1" applyBorder="1"/>
    <xf numFmtId="0" fontId="15" fillId="0" borderId="6" xfId="0" applyFont="1" applyFill="1" applyBorder="1"/>
    <xf numFmtId="164" fontId="8" fillId="0" borderId="6" xfId="1" applyNumberFormat="1" applyFont="1" applyFill="1" applyBorder="1"/>
    <xf numFmtId="164" fontId="17" fillId="0" borderId="4" xfId="1" applyNumberFormat="1" applyFont="1" applyFill="1" applyBorder="1" applyAlignment="1">
      <alignment horizontal="center" vertical="center"/>
    </xf>
    <xf numFmtId="164" fontId="15" fillId="0" borderId="4" xfId="1" applyNumberFormat="1" applyFont="1" applyFill="1" applyBorder="1"/>
    <xf numFmtId="0" fontId="32" fillId="0" borderId="6" xfId="0" applyFont="1" applyBorder="1" applyAlignment="1">
      <alignment vertical="center" wrapText="1"/>
    </xf>
    <xf numFmtId="0" fontId="31" fillId="0" borderId="6" xfId="0" applyFont="1" applyFill="1" applyBorder="1"/>
    <xf numFmtId="0" fontId="0" fillId="0" borderId="6" xfId="0" applyBorder="1"/>
    <xf numFmtId="0" fontId="32" fillId="0" borderId="6" xfId="0" applyFont="1" applyFill="1" applyBorder="1" applyAlignment="1">
      <alignment vertical="center" wrapText="1"/>
    </xf>
    <xf numFmtId="164" fontId="0" fillId="0" borderId="6" xfId="1" applyNumberFormat="1" applyFont="1" applyBorder="1"/>
    <xf numFmtId="14" fontId="0" fillId="0" borderId="6" xfId="0" applyNumberFormat="1" applyBorder="1"/>
    <xf numFmtId="0" fontId="17" fillId="2" borderId="6" xfId="0" applyFont="1" applyFill="1" applyBorder="1" applyAlignment="1">
      <alignment vertical="center"/>
    </xf>
    <xf numFmtId="0" fontId="15" fillId="0" borderId="6" xfId="0" quotePrefix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6" xfId="0" applyFont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center"/>
    </xf>
    <xf numFmtId="0" fontId="30" fillId="0" borderId="3" xfId="0" applyFont="1" applyFill="1" applyBorder="1" applyAlignment="1">
      <alignment vertical="center"/>
    </xf>
    <xf numFmtId="164" fontId="10" fillId="0" borderId="4" xfId="1" applyNumberFormat="1" applyFont="1" applyBorder="1"/>
    <xf numFmtId="0" fontId="8" fillId="2" borderId="9" xfId="0" applyFont="1" applyFill="1" applyBorder="1"/>
    <xf numFmtId="49" fontId="9" fillId="2" borderId="9" xfId="0" applyNumberFormat="1" applyFont="1" applyFill="1" applyBorder="1"/>
    <xf numFmtId="0" fontId="8" fillId="2" borderId="9" xfId="0" quotePrefix="1" applyFont="1" applyFill="1" applyBorder="1" applyAlignment="1">
      <alignment horizontal="center"/>
    </xf>
    <xf numFmtId="0" fontId="12" fillId="2" borderId="11" xfId="0" applyFont="1" applyFill="1" applyBorder="1"/>
    <xf numFmtId="49" fontId="9" fillId="2" borderId="11" xfId="0" applyNumberFormat="1" applyFont="1" applyFill="1" applyBorder="1"/>
    <xf numFmtId="0" fontId="8" fillId="2" borderId="11" xfId="0" quotePrefix="1" applyFont="1" applyFill="1" applyBorder="1" applyAlignment="1">
      <alignment horizontal="center"/>
    </xf>
    <xf numFmtId="164" fontId="10" fillId="2" borderId="11" xfId="1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2" borderId="6" xfId="0" applyFont="1" applyFill="1" applyBorder="1" applyAlignment="1">
      <alignment horizontal="center" vertical="center"/>
    </xf>
    <xf numFmtId="164" fontId="10" fillId="2" borderId="6" xfId="1" applyNumberFormat="1" applyFont="1" applyFill="1" applyBorder="1" applyAlignment="1">
      <alignment horizontal="center"/>
    </xf>
    <xf numFmtId="164" fontId="8" fillId="2" borderId="6" xfId="1" applyNumberFormat="1" applyFont="1" applyFill="1" applyBorder="1" applyAlignment="1">
      <alignment horizontal="center"/>
    </xf>
    <xf numFmtId="164" fontId="11" fillId="2" borderId="6" xfId="1" applyNumberFormat="1" applyFont="1" applyFill="1" applyBorder="1" applyAlignment="1"/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/>
    <xf numFmtId="0" fontId="15" fillId="0" borderId="1" xfId="0" quotePrefix="1" applyFont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9" fillId="3" borderId="19" xfId="0" applyFont="1" applyFill="1" applyBorder="1" applyAlignment="1">
      <alignment vertical="center"/>
    </xf>
    <xf numFmtId="0" fontId="19" fillId="3" borderId="20" xfId="0" applyFont="1" applyFill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168" fontId="19" fillId="3" borderId="21" xfId="0" applyNumberFormat="1" applyFont="1" applyFill="1" applyBorder="1" applyAlignment="1">
      <alignment horizontal="center" vertical="center"/>
    </xf>
    <xf numFmtId="164" fontId="33" fillId="0" borderId="4" xfId="1" applyNumberFormat="1" applyFont="1" applyFill="1" applyBorder="1" applyAlignment="1">
      <alignment horizontal="center" vertical="center"/>
    </xf>
    <xf numFmtId="164" fontId="34" fillId="0" borderId="4" xfId="1" applyNumberFormat="1" applyFont="1" applyFill="1" applyBorder="1"/>
    <xf numFmtId="164" fontId="34" fillId="0" borderId="1" xfId="1" applyNumberFormat="1" applyFont="1" applyBorder="1"/>
    <xf numFmtId="164" fontId="34" fillId="0" borderId="6" xfId="1" applyNumberFormat="1" applyFont="1" applyBorder="1"/>
    <xf numFmtId="0" fontId="17" fillId="2" borderId="6" xfId="0" quotePrefix="1" applyFont="1" applyFill="1" applyBorder="1" applyAlignment="1">
      <alignment horizontal="center"/>
    </xf>
    <xf numFmtId="0" fontId="17" fillId="2" borderId="2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wrapText="1"/>
    </xf>
    <xf numFmtId="0" fontId="12" fillId="2" borderId="6" xfId="0" applyFont="1" applyFill="1" applyBorder="1"/>
    <xf numFmtId="0" fontId="19" fillId="0" borderId="0" xfId="0" applyFont="1" applyAlignment="1">
      <alignment horizontal="center"/>
    </xf>
    <xf numFmtId="0" fontId="35" fillId="0" borderId="0" xfId="0" applyFont="1" applyBorder="1" applyAlignment="1">
      <alignment horizontal="center" vertical="center"/>
    </xf>
    <xf numFmtId="49" fontId="12" fillId="4" borderId="9" xfId="0" applyNumberFormat="1" applyFont="1" applyFill="1" applyBorder="1"/>
    <xf numFmtId="49" fontId="12" fillId="4" borderId="10" xfId="0" quotePrefix="1" applyNumberFormat="1" applyFont="1" applyFill="1" applyBorder="1"/>
    <xf numFmtId="49" fontId="12" fillId="0" borderId="0" xfId="0" applyNumberFormat="1" applyFont="1"/>
    <xf numFmtId="49" fontId="12" fillId="4" borderId="11" xfId="0" applyNumberFormat="1" applyFont="1" applyFill="1" applyBorder="1"/>
    <xf numFmtId="49" fontId="12" fillId="4" borderId="9" xfId="0" quotePrefix="1" applyNumberFormat="1" applyFont="1" applyFill="1" applyBorder="1"/>
    <xf numFmtId="49" fontId="12" fillId="5" borderId="12" xfId="0" applyNumberFormat="1" applyFont="1" applyFill="1" applyBorder="1" applyAlignment="1">
      <alignment horizontal="left" vertical="center" wrapText="1" indent="1"/>
    </xf>
    <xf numFmtId="49" fontId="12" fillId="4" borderId="11" xfId="0" quotePrefix="1" applyNumberFormat="1" applyFont="1" applyFill="1" applyBorder="1"/>
    <xf numFmtId="49" fontId="12" fillId="0" borderId="6" xfId="0" quotePrefix="1" applyNumberFormat="1" applyFont="1" applyFill="1" applyBorder="1"/>
    <xf numFmtId="49" fontId="17" fillId="0" borderId="0" xfId="0" applyNumberFormat="1" applyFont="1"/>
    <xf numFmtId="168" fontId="35" fillId="4" borderId="0" xfId="0" applyNumberFormat="1" applyFont="1" applyFill="1" applyAlignment="1"/>
    <xf numFmtId="0" fontId="11" fillId="3" borderId="6" xfId="0" applyFont="1" applyFill="1" applyBorder="1" applyAlignment="1">
      <alignment horizontal="center" vertical="center"/>
    </xf>
    <xf numFmtId="166" fontId="11" fillId="3" borderId="8" xfId="0" applyNumberFormat="1" applyFont="1" applyFill="1" applyBorder="1" applyAlignment="1">
      <alignment horizontal="center" vertical="center"/>
    </xf>
    <xf numFmtId="9" fontId="11" fillId="3" borderId="8" xfId="0" applyNumberFormat="1" applyFont="1" applyFill="1" applyBorder="1" applyAlignment="1">
      <alignment horizontal="center" vertical="center"/>
    </xf>
    <xf numFmtId="9" fontId="11" fillId="3" borderId="5" xfId="0" applyNumberFormat="1" applyFont="1" applyFill="1" applyBorder="1" applyAlignment="1">
      <alignment horizontal="center" vertical="center"/>
    </xf>
    <xf numFmtId="10" fontId="11" fillId="3" borderId="5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6" xfId="0" quotePrefix="1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/>
    </xf>
    <xf numFmtId="0" fontId="12" fillId="0" borderId="6" xfId="0" quotePrefix="1" applyFont="1" applyFill="1" applyBorder="1" applyAlignment="1">
      <alignment horizontal="center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/>
    </xf>
    <xf numFmtId="0" fontId="8" fillId="0" borderId="6" xfId="0" quotePrefix="1" applyFont="1" applyBorder="1" applyAlignment="1">
      <alignment horizontal="center"/>
    </xf>
    <xf numFmtId="164" fontId="14" fillId="0" borderId="4" xfId="1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164" fontId="10" fillId="0" borderId="1" xfId="1" applyNumberFormat="1" applyFont="1" applyBorder="1"/>
    <xf numFmtId="0" fontId="12" fillId="0" borderId="1" xfId="0" applyFont="1" applyFill="1" applyBorder="1" applyAlignment="1">
      <alignment horizontal="center"/>
    </xf>
    <xf numFmtId="0" fontId="10" fillId="3" borderId="19" xfId="0" applyFont="1" applyFill="1" applyBorder="1" applyAlignment="1">
      <alignment vertical="center"/>
    </xf>
    <xf numFmtId="0" fontId="10" fillId="3" borderId="20" xfId="0" applyFont="1" applyFill="1" applyBorder="1" applyAlignment="1">
      <alignment horizontal="center" vertical="center"/>
    </xf>
    <xf numFmtId="49" fontId="14" fillId="3" borderId="20" xfId="0" applyNumberFormat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168" fontId="10" fillId="3" borderId="21" xfId="0" applyNumberFormat="1" applyFont="1" applyFill="1" applyBorder="1" applyAlignment="1">
      <alignment horizontal="center" vertical="center"/>
    </xf>
    <xf numFmtId="167" fontId="8" fillId="0" borderId="0" xfId="1" applyFont="1" applyFill="1" applyBorder="1"/>
    <xf numFmtId="0" fontId="8" fillId="6" borderId="6" xfId="0" applyFont="1" applyFill="1" applyBorder="1" applyAlignment="1">
      <alignment vertical="center" wrapText="1"/>
    </xf>
    <xf numFmtId="164" fontId="8" fillId="0" borderId="0" xfId="1" applyNumberFormat="1" applyFont="1" applyFill="1" applyBorder="1"/>
    <xf numFmtId="0" fontId="12" fillId="2" borderId="6" xfId="0" applyFont="1" applyFill="1" applyBorder="1" applyAlignment="1">
      <alignment wrapText="1"/>
    </xf>
    <xf numFmtId="164" fontId="8" fillId="0" borderId="0" xfId="0" applyNumberFormat="1" applyFont="1" applyFill="1" applyBorder="1"/>
    <xf numFmtId="164" fontId="19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/>
    <xf numFmtId="0" fontId="31" fillId="0" borderId="22" xfId="0" applyFont="1" applyBorder="1" applyAlignment="1">
      <alignment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right" vertical="center" wrapText="1"/>
    </xf>
    <xf numFmtId="0" fontId="37" fillId="0" borderId="22" xfId="0" applyFont="1" applyBorder="1" applyAlignment="1">
      <alignment horizontal="right" vertical="center" wrapText="1"/>
    </xf>
    <xf numFmtId="0" fontId="37" fillId="0" borderId="25" xfId="0" applyFont="1" applyBorder="1" applyAlignment="1">
      <alignment horizontal="right" vertical="center" wrapText="1"/>
    </xf>
    <xf numFmtId="0" fontId="37" fillId="0" borderId="26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right" vertical="center" wrapText="1"/>
    </xf>
    <xf numFmtId="0" fontId="37" fillId="0" borderId="26" xfId="0" applyFont="1" applyBorder="1" applyAlignment="1">
      <alignment horizontal="right" vertical="center" wrapText="1"/>
    </xf>
    <xf numFmtId="0" fontId="37" fillId="0" borderId="29" xfId="0" applyFont="1" applyBorder="1" applyAlignment="1">
      <alignment horizontal="right" vertical="center" wrapText="1"/>
    </xf>
    <xf numFmtId="0" fontId="37" fillId="0" borderId="26" xfId="0" applyFont="1" applyBorder="1" applyAlignment="1">
      <alignment vertical="center" wrapText="1"/>
    </xf>
    <xf numFmtId="0" fontId="37" fillId="0" borderId="27" xfId="0" applyFont="1" applyBorder="1" applyAlignment="1">
      <alignment vertical="center" wrapText="1"/>
    </xf>
    <xf numFmtId="0" fontId="39" fillId="0" borderId="26" xfId="0" applyFont="1" applyBorder="1" applyAlignment="1">
      <alignment vertical="center" wrapText="1"/>
    </xf>
    <xf numFmtId="0" fontId="41" fillId="0" borderId="27" xfId="0" applyFont="1" applyBorder="1" applyAlignment="1">
      <alignment vertical="center" wrapText="1"/>
    </xf>
    <xf numFmtId="0" fontId="42" fillId="0" borderId="27" xfId="0" applyFont="1" applyBorder="1" applyAlignment="1">
      <alignment vertical="center" wrapText="1"/>
    </xf>
    <xf numFmtId="0" fontId="39" fillId="0" borderId="27" xfId="0" applyFont="1" applyBorder="1" applyAlignment="1">
      <alignment vertical="center" wrapText="1"/>
    </xf>
    <xf numFmtId="0" fontId="43" fillId="0" borderId="27" xfId="0" applyFont="1" applyBorder="1" applyAlignment="1">
      <alignment vertical="center" wrapText="1"/>
    </xf>
    <xf numFmtId="0" fontId="37" fillId="0" borderId="30" xfId="0" applyFont="1" applyBorder="1" applyAlignment="1">
      <alignment vertical="center" wrapText="1"/>
    </xf>
    <xf numFmtId="0" fontId="37" fillId="0" borderId="6" xfId="0" applyFont="1" applyFill="1" applyBorder="1" applyAlignment="1">
      <alignment horizontal="right" vertical="center" wrapText="1"/>
    </xf>
    <xf numFmtId="0" fontId="44" fillId="0" borderId="6" xfId="0" applyFont="1" applyBorder="1"/>
    <xf numFmtId="3" fontId="44" fillId="0" borderId="6" xfId="0" applyNumberFormat="1" applyFont="1" applyBorder="1"/>
    <xf numFmtId="2" fontId="0" fillId="0" borderId="0" xfId="0" applyNumberFormat="1"/>
    <xf numFmtId="3" fontId="0" fillId="0" borderId="0" xfId="0" applyNumberFormat="1"/>
    <xf numFmtId="0" fontId="37" fillId="0" borderId="33" xfId="0" applyFont="1" applyBorder="1" applyAlignment="1">
      <alignment horizontal="right" vertical="center" wrapText="1"/>
    </xf>
    <xf numFmtId="0" fontId="29" fillId="0" borderId="34" xfId="0" applyFont="1" applyBorder="1" applyAlignment="1">
      <alignment horizontal="right" vertical="center" wrapText="1"/>
    </xf>
    <xf numFmtId="164" fontId="38" fillId="0" borderId="28" xfId="1" applyNumberFormat="1" applyFont="1" applyBorder="1" applyAlignment="1">
      <alignment horizontal="right" vertical="center" wrapText="1"/>
    </xf>
    <xf numFmtId="164" fontId="38" fillId="0" borderId="26" xfId="1" applyNumberFormat="1" applyFont="1" applyBorder="1" applyAlignment="1">
      <alignment horizontal="right" vertical="center" wrapText="1"/>
    </xf>
    <xf numFmtId="164" fontId="38" fillId="0" borderId="29" xfId="1" applyNumberFormat="1" applyFont="1" applyBorder="1" applyAlignment="1">
      <alignment horizontal="right" vertical="center" wrapText="1"/>
    </xf>
    <xf numFmtId="164" fontId="39" fillId="0" borderId="34" xfId="1" applyNumberFormat="1" applyFont="1" applyBorder="1" applyAlignment="1">
      <alignment horizontal="right" vertical="center" wrapText="1"/>
    </xf>
    <xf numFmtId="164" fontId="39" fillId="0" borderId="28" xfId="1" applyNumberFormat="1" applyFont="1" applyBorder="1" applyAlignment="1">
      <alignment horizontal="right" vertical="center" wrapText="1"/>
    </xf>
    <xf numFmtId="164" fontId="39" fillId="0" borderId="26" xfId="1" applyNumberFormat="1" applyFont="1" applyBorder="1" applyAlignment="1">
      <alignment horizontal="right" vertical="center" wrapText="1"/>
    </xf>
    <xf numFmtId="164" fontId="39" fillId="0" borderId="29" xfId="1" applyNumberFormat="1" applyFont="1" applyBorder="1" applyAlignment="1">
      <alignment horizontal="right" vertical="center" wrapText="1"/>
    </xf>
    <xf numFmtId="164" fontId="38" fillId="0" borderId="34" xfId="1" applyNumberFormat="1" applyFont="1" applyBorder="1" applyAlignment="1">
      <alignment horizontal="right" vertical="center" wrapText="1"/>
    </xf>
    <xf numFmtId="164" fontId="42" fillId="0" borderId="28" xfId="1" applyNumberFormat="1" applyFont="1" applyBorder="1" applyAlignment="1">
      <alignment horizontal="right" vertical="center" wrapText="1"/>
    </xf>
    <xf numFmtId="164" fontId="36" fillId="0" borderId="34" xfId="1" applyNumberFormat="1" applyFont="1" applyBorder="1" applyAlignment="1">
      <alignment wrapText="1"/>
    </xf>
    <xf numFmtId="164" fontId="40" fillId="0" borderId="34" xfId="1" applyNumberFormat="1" applyFont="1" applyBorder="1" applyAlignment="1">
      <alignment horizontal="right" vertical="center" wrapText="1"/>
    </xf>
    <xf numFmtId="164" fontId="30" fillId="0" borderId="28" xfId="1" applyNumberFormat="1" applyFont="1" applyBorder="1" applyAlignment="1">
      <alignment horizontal="right" vertical="center" wrapText="1"/>
    </xf>
    <xf numFmtId="164" fontId="30" fillId="0" borderId="26" xfId="1" applyNumberFormat="1" applyFont="1" applyBorder="1" applyAlignment="1">
      <alignment horizontal="right" vertical="center" wrapText="1"/>
    </xf>
    <xf numFmtId="164" fontId="30" fillId="0" borderId="29" xfId="1" applyNumberFormat="1" applyFont="1" applyBorder="1" applyAlignment="1">
      <alignment horizontal="right" vertical="center" wrapText="1"/>
    </xf>
    <xf numFmtId="164" fontId="30" fillId="0" borderId="34" xfId="1" applyNumberFormat="1" applyFont="1" applyBorder="1" applyAlignment="1">
      <alignment horizontal="right" vertical="center" wrapText="1"/>
    </xf>
    <xf numFmtId="164" fontId="0" fillId="0" borderId="0" xfId="0" applyNumberFormat="1"/>
    <xf numFmtId="164" fontId="39" fillId="0" borderId="0" xfId="1" applyNumberFormat="1" applyFont="1" applyBorder="1" applyAlignment="1">
      <alignment horizontal="right" vertical="center" wrapText="1"/>
    </xf>
    <xf numFmtId="164" fontId="39" fillId="0" borderId="35" xfId="1" applyNumberFormat="1" applyFont="1" applyBorder="1" applyAlignment="1">
      <alignment horizontal="right" vertical="center" wrapText="1"/>
    </xf>
    <xf numFmtId="164" fontId="39" fillId="0" borderId="36" xfId="1" applyNumberFormat="1" applyFont="1" applyBorder="1" applyAlignment="1">
      <alignment horizontal="right" vertical="center" wrapText="1"/>
    </xf>
    <xf numFmtId="164" fontId="39" fillId="0" borderId="37" xfId="1" applyNumberFormat="1" applyFont="1" applyBorder="1" applyAlignment="1">
      <alignment horizontal="right" vertical="center" wrapText="1"/>
    </xf>
    <xf numFmtId="164" fontId="38" fillId="0" borderId="6" xfId="1" applyNumberFormat="1" applyFont="1" applyBorder="1" applyAlignment="1">
      <alignment horizontal="right" vertical="center"/>
    </xf>
    <xf numFmtId="169" fontId="39" fillId="0" borderId="28" xfId="1" applyNumberFormat="1" applyFont="1" applyBorder="1" applyAlignment="1">
      <alignment horizontal="right" vertical="center" wrapText="1"/>
    </xf>
    <xf numFmtId="167" fontId="0" fillId="0" borderId="0" xfId="1" applyFont="1"/>
    <xf numFmtId="167" fontId="15" fillId="0" borderId="0" xfId="1" applyFont="1" applyBorder="1"/>
    <xf numFmtId="164" fontId="15" fillId="0" borderId="6" xfId="1" applyNumberFormat="1" applyFont="1" applyBorder="1" applyAlignment="1">
      <alignment horizontal="right"/>
    </xf>
    <xf numFmtId="164" fontId="15" fillId="0" borderId="6" xfId="1" applyNumberFormat="1" applyFont="1" applyBorder="1" applyAlignment="1">
      <alignment horizontal="center"/>
    </xf>
    <xf numFmtId="164" fontId="19" fillId="0" borderId="6" xfId="1" applyNumberFormat="1" applyFont="1" applyBorder="1" applyAlignment="1">
      <alignment horizontal="center"/>
    </xf>
    <xf numFmtId="164" fontId="15" fillId="0" borderId="6" xfId="1" applyNumberFormat="1" applyFont="1" applyBorder="1" applyAlignment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wrapText="1"/>
    </xf>
    <xf numFmtId="0" fontId="10" fillId="0" borderId="0" xfId="0" applyFont="1" applyFill="1" applyBorder="1"/>
    <xf numFmtId="0" fontId="19" fillId="0" borderId="0" xfId="0" applyFont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12" fillId="0" borderId="20" xfId="0" quotePrefix="1" applyFont="1" applyFill="1" applyBorder="1" applyAlignment="1">
      <alignment horizontal="center"/>
    </xf>
    <xf numFmtId="164" fontId="34" fillId="0" borderId="21" xfId="1" applyNumberFormat="1" applyFont="1" applyFill="1" applyBorder="1"/>
    <xf numFmtId="164" fontId="8" fillId="0" borderId="21" xfId="1" applyNumberFormat="1" applyFont="1" applyFill="1" applyBorder="1" applyAlignment="1">
      <alignment horizontal="center"/>
    </xf>
    <xf numFmtId="164" fontId="10" fillId="0" borderId="21" xfId="1" applyNumberFormat="1" applyFont="1" applyFill="1" applyBorder="1" applyAlignment="1">
      <alignment horizontal="center"/>
    </xf>
    <xf numFmtId="164" fontId="11" fillId="0" borderId="21" xfId="1" applyNumberFormat="1" applyFont="1" applyFill="1" applyBorder="1" applyAlignment="1"/>
    <xf numFmtId="3" fontId="30" fillId="0" borderId="34" xfId="0" applyNumberFormat="1" applyFont="1" applyBorder="1" applyAlignment="1">
      <alignment horizontal="center" vertical="center"/>
    </xf>
    <xf numFmtId="3" fontId="16" fillId="0" borderId="34" xfId="0" applyNumberFormat="1" applyFont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164" fontId="15" fillId="0" borderId="0" xfId="1" applyNumberFormat="1" applyFont="1" applyAlignment="1">
      <alignment horizontal="center"/>
    </xf>
    <xf numFmtId="0" fontId="10" fillId="0" borderId="6" xfId="0" applyFont="1" applyBorder="1" applyAlignment="1">
      <alignment horizontal="center" vertical="center"/>
    </xf>
    <xf numFmtId="3" fontId="8" fillId="0" borderId="6" xfId="0" applyNumberFormat="1" applyFont="1" applyBorder="1"/>
    <xf numFmtId="0" fontId="8" fillId="0" borderId="6" xfId="0" applyFont="1" applyBorder="1" applyAlignment="1">
      <alignment wrapText="1"/>
    </xf>
    <xf numFmtId="3" fontId="8" fillId="0" borderId="6" xfId="0" applyNumberFormat="1" applyFont="1" applyBorder="1" applyAlignment="1">
      <alignment vertical="center"/>
    </xf>
    <xf numFmtId="0" fontId="46" fillId="0" borderId="6" xfId="0" applyFont="1" applyBorder="1" applyAlignment="1">
      <alignment horizontal="center" vertical="center"/>
    </xf>
    <xf numFmtId="0" fontId="46" fillId="0" borderId="6" xfId="0" applyFont="1" applyBorder="1" applyAlignment="1">
      <alignment vertical="center" wrapText="1"/>
    </xf>
    <xf numFmtId="0" fontId="0" fillId="0" borderId="0" xfId="0"/>
    <xf numFmtId="0" fontId="8" fillId="0" borderId="6" xfId="0" applyFont="1" applyBorder="1"/>
    <xf numFmtId="0" fontId="30" fillId="0" borderId="6" xfId="0" applyFont="1" applyBorder="1" applyAlignment="1">
      <alignment horizontal="center" vertical="center"/>
    </xf>
    <xf numFmtId="3" fontId="16" fillId="0" borderId="6" xfId="0" applyNumberFormat="1" applyFont="1" applyBorder="1" applyAlignment="1">
      <alignment horizontal="center" vertical="center"/>
    </xf>
    <xf numFmtId="3" fontId="30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3" fontId="29" fillId="0" borderId="6" xfId="0" applyNumberFormat="1" applyFont="1" applyBorder="1" applyAlignment="1">
      <alignment horizontal="center" vertical="center"/>
    </xf>
    <xf numFmtId="168" fontId="15" fillId="3" borderId="6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/>
    <xf numFmtId="0" fontId="29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vertical="center"/>
    </xf>
    <xf numFmtId="0" fontId="12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vertical="center" wrapText="1"/>
    </xf>
    <xf numFmtId="0" fontId="8" fillId="2" borderId="6" xfId="0" quotePrefix="1" applyFont="1" applyFill="1" applyBorder="1" applyAlignment="1">
      <alignment horizontal="center"/>
    </xf>
    <xf numFmtId="164" fontId="34" fillId="0" borderId="6" xfId="1" applyNumberFormat="1" applyFont="1" applyFill="1" applyBorder="1"/>
    <xf numFmtId="0" fontId="19" fillId="0" borderId="0" xfId="0" applyFont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12" fillId="2" borderId="6" xfId="0" quotePrefix="1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164" fontId="34" fillId="2" borderId="4" xfId="1" applyNumberFormat="1" applyFont="1" applyFill="1" applyBorder="1"/>
    <xf numFmtId="0" fontId="30" fillId="2" borderId="6" xfId="0" applyFont="1" applyFill="1" applyBorder="1" applyAlignment="1">
      <alignment horizontal="center" vertical="center"/>
    </xf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49" fillId="0" borderId="0" xfId="0" applyFont="1"/>
    <xf numFmtId="164" fontId="10" fillId="2" borderId="4" xfId="1" applyNumberFormat="1" applyFont="1" applyFill="1" applyBorder="1" applyAlignment="1">
      <alignment horizontal="center"/>
    </xf>
    <xf numFmtId="0" fontId="50" fillId="0" borderId="0" xfId="0" applyFont="1"/>
    <xf numFmtId="0" fontId="12" fillId="0" borderId="1" xfId="0" quotePrefix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Border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164" fontId="8" fillId="0" borderId="0" xfId="1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11" fillId="4" borderId="0" xfId="0" applyNumberFormat="1" applyFont="1" applyFill="1" applyAlignment="1"/>
    <xf numFmtId="164" fontId="14" fillId="0" borderId="0" xfId="1" applyNumberFormat="1" applyFont="1" applyAlignment="1"/>
    <xf numFmtId="0" fontId="10" fillId="0" borderId="0" xfId="0" applyFont="1" applyAlignment="1"/>
    <xf numFmtId="164" fontId="10" fillId="0" borderId="0" xfId="1" applyNumberFormat="1" applyFont="1" applyAlignment="1"/>
    <xf numFmtId="0" fontId="10" fillId="0" borderId="0" xfId="0" applyFont="1" applyAlignment="1">
      <alignment horizontal="center"/>
    </xf>
    <xf numFmtId="0" fontId="10" fillId="0" borderId="0" xfId="0" applyFont="1"/>
    <xf numFmtId="49" fontId="14" fillId="0" borderId="0" xfId="0" applyNumberFormat="1" applyFont="1"/>
    <xf numFmtId="43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Alignment="1"/>
    <xf numFmtId="49" fontId="14" fillId="0" borderId="0" xfId="0" applyNumberFormat="1" applyFont="1" applyAlignment="1">
      <alignment horizontal="center"/>
    </xf>
    <xf numFmtId="0" fontId="8" fillId="0" borderId="0" xfId="0" applyFont="1" applyAlignment="1">
      <alignment wrapText="1"/>
    </xf>
    <xf numFmtId="9" fontId="8" fillId="0" borderId="0" xfId="0" applyNumberFormat="1" applyFont="1" applyAlignment="1"/>
    <xf numFmtId="168" fontId="8" fillId="0" borderId="0" xfId="0" applyNumberFormat="1" applyFont="1" applyAlignment="1"/>
    <xf numFmtId="168" fontId="10" fillId="0" borderId="0" xfId="0" applyNumberFormat="1" applyFont="1" applyAlignment="1"/>
    <xf numFmtId="0" fontId="31" fillId="0" borderId="0" xfId="0" applyFont="1" applyAlignment="1">
      <alignment horizontal="center"/>
    </xf>
    <xf numFmtId="0" fontId="12" fillId="2" borderId="6" xfId="0" applyFont="1" applyFill="1" applyBorder="1" applyAlignment="1"/>
    <xf numFmtId="0" fontId="8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14" fontId="6" fillId="2" borderId="1" xfId="0" quotePrefix="1" applyNumberFormat="1" applyFont="1" applyFill="1" applyBorder="1" applyAlignment="1">
      <alignment horizontal="center" vertical="justify"/>
    </xf>
    <xf numFmtId="14" fontId="6" fillId="2" borderId="7" xfId="0" quotePrefix="1" applyNumberFormat="1" applyFont="1" applyFill="1" applyBorder="1" applyAlignment="1">
      <alignment horizontal="center" vertical="justify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justify"/>
    </xf>
    <xf numFmtId="0" fontId="6" fillId="2" borderId="5" xfId="0" applyFont="1" applyFill="1" applyBorder="1" applyAlignment="1">
      <alignment horizontal="center" vertical="justify"/>
    </xf>
    <xf numFmtId="0" fontId="6" fillId="2" borderId="7" xfId="0" applyFont="1" applyFill="1" applyBorder="1" applyAlignment="1">
      <alignment horizontal="center" vertical="justify"/>
    </xf>
    <xf numFmtId="14" fontId="6" fillId="2" borderId="2" xfId="0" quotePrefix="1" applyNumberFormat="1" applyFont="1" applyFill="1" applyBorder="1" applyAlignment="1">
      <alignment horizontal="center" vertical="center"/>
    </xf>
    <xf numFmtId="14" fontId="6" fillId="2" borderId="3" xfId="0" quotePrefix="1" applyNumberFormat="1" applyFont="1" applyFill="1" applyBorder="1" applyAlignment="1">
      <alignment horizontal="center" vertical="center"/>
    </xf>
    <xf numFmtId="14" fontId="6" fillId="2" borderId="4" xfId="0" quotePrefix="1" applyNumberFormat="1" applyFont="1" applyFill="1" applyBorder="1" applyAlignment="1">
      <alignment horizontal="center" vertical="center"/>
    </xf>
    <xf numFmtId="14" fontId="6" fillId="2" borderId="5" xfId="0" quotePrefix="1" applyNumberFormat="1" applyFont="1" applyFill="1" applyBorder="1" applyAlignment="1">
      <alignment horizontal="center" vertical="justify"/>
    </xf>
    <xf numFmtId="0" fontId="19" fillId="0" borderId="0" xfId="0" applyFont="1" applyAlignment="1">
      <alignment horizontal="center"/>
    </xf>
    <xf numFmtId="0" fontId="19" fillId="0" borderId="15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164" fontId="10" fillId="0" borderId="2" xfId="1" applyNumberFormat="1" applyFont="1" applyBorder="1" applyAlignment="1">
      <alignment vertical="center"/>
    </xf>
    <xf numFmtId="164" fontId="10" fillId="0" borderId="3" xfId="1" applyNumberFormat="1" applyFont="1" applyBorder="1" applyAlignment="1">
      <alignment vertical="center"/>
    </xf>
    <xf numFmtId="164" fontId="10" fillId="0" borderId="4" xfId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164" fontId="38" fillId="0" borderId="17" xfId="1" applyNumberFormat="1" applyFont="1" applyBorder="1" applyAlignment="1">
      <alignment horizontal="right" vertical="center" wrapText="1"/>
    </xf>
    <xf numFmtId="164" fontId="38" fillId="0" borderId="29" xfId="1" applyNumberFormat="1" applyFont="1" applyBorder="1" applyAlignment="1">
      <alignment horizontal="right" vertical="center" wrapText="1"/>
    </xf>
    <xf numFmtId="0" fontId="37" fillId="0" borderId="17" xfId="0" applyFont="1" applyBorder="1" applyAlignment="1">
      <alignment vertical="center" wrapText="1"/>
    </xf>
    <xf numFmtId="0" fontId="37" fillId="0" borderId="29" xfId="0" applyFont="1" applyBorder="1" applyAlignment="1">
      <alignment vertical="center" wrapText="1"/>
    </xf>
    <xf numFmtId="164" fontId="38" fillId="0" borderId="31" xfId="1" applyNumberFormat="1" applyFont="1" applyBorder="1" applyAlignment="1">
      <alignment horizontal="center" vertical="center"/>
    </xf>
    <xf numFmtId="164" fontId="38" fillId="0" borderId="32" xfId="1" applyNumberFormat="1" applyFont="1" applyBorder="1" applyAlignment="1">
      <alignment horizontal="center" vertical="center"/>
    </xf>
    <xf numFmtId="14" fontId="11" fillId="2" borderId="1" xfId="0" quotePrefix="1" applyNumberFormat="1" applyFont="1" applyFill="1" applyBorder="1" applyAlignment="1">
      <alignment horizontal="center" vertical="justify"/>
    </xf>
    <xf numFmtId="14" fontId="11" fillId="2" borderId="7" xfId="0" quotePrefix="1" applyNumberFormat="1" applyFont="1" applyFill="1" applyBorder="1" applyAlignment="1">
      <alignment horizontal="center" vertical="justify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justify"/>
    </xf>
    <xf numFmtId="0" fontId="11" fillId="2" borderId="5" xfId="0" applyFont="1" applyFill="1" applyBorder="1" applyAlignment="1">
      <alignment horizontal="center" vertical="justify"/>
    </xf>
    <xf numFmtId="0" fontId="11" fillId="2" borderId="7" xfId="0" applyFont="1" applyFill="1" applyBorder="1" applyAlignment="1">
      <alignment horizontal="center" vertical="justify"/>
    </xf>
    <xf numFmtId="14" fontId="11" fillId="2" borderId="2" xfId="0" quotePrefix="1" applyNumberFormat="1" applyFont="1" applyFill="1" applyBorder="1" applyAlignment="1">
      <alignment horizontal="center" vertical="center"/>
    </xf>
    <xf numFmtId="14" fontId="11" fillId="2" borderId="3" xfId="0" quotePrefix="1" applyNumberFormat="1" applyFont="1" applyFill="1" applyBorder="1" applyAlignment="1">
      <alignment horizontal="center" vertical="center"/>
    </xf>
    <xf numFmtId="14" fontId="11" fillId="2" borderId="4" xfId="0" quotePrefix="1" applyNumberFormat="1" applyFont="1" applyFill="1" applyBorder="1" applyAlignment="1">
      <alignment horizontal="center" vertical="center"/>
    </xf>
    <xf numFmtId="14" fontId="11" fillId="2" borderId="5" xfId="0" quotePrefix="1" applyNumberFormat="1" applyFont="1" applyFill="1" applyBorder="1" applyAlignment="1">
      <alignment horizontal="center" vertical="justify"/>
    </xf>
    <xf numFmtId="164" fontId="8" fillId="2" borderId="19" xfId="1" applyNumberFormat="1" applyFont="1" applyFill="1" applyBorder="1" applyAlignment="1">
      <alignment horizontal="center"/>
    </xf>
    <xf numFmtId="164" fontId="8" fillId="2" borderId="20" xfId="1" applyNumberFormat="1" applyFont="1" applyFill="1" applyBorder="1" applyAlignment="1">
      <alignment horizontal="center"/>
    </xf>
    <xf numFmtId="164" fontId="8" fillId="2" borderId="21" xfId="1" applyNumberFormat="1" applyFont="1" applyFill="1" applyBorder="1" applyAlignment="1">
      <alignment horizontal="center"/>
    </xf>
    <xf numFmtId="164" fontId="10" fillId="2" borderId="2" xfId="1" applyNumberFormat="1" applyFont="1" applyFill="1" applyBorder="1" applyAlignment="1">
      <alignment horizontal="center"/>
    </xf>
    <xf numFmtId="164" fontId="10" fillId="2" borderId="3" xfId="1" applyNumberFormat="1" applyFont="1" applyFill="1" applyBorder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5" xfId="0" applyFont="1" applyBorder="1" applyAlignment="1">
      <alignment horizontal="center"/>
    </xf>
    <xf numFmtId="0" fontId="31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4" fontId="50" fillId="0" borderId="0" xfId="0" applyNumberFormat="1" applyFont="1" applyAlignment="1">
      <alignment horizontal="center"/>
    </xf>
    <xf numFmtId="0" fontId="52" fillId="0" borderId="0" xfId="0" applyFont="1"/>
    <xf numFmtId="14" fontId="5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Microsoft\Windows\Temporary%20Internet%20Files\Content.Outlook\GRRK5W6J\tn2078n_01.2017%20den%2007.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8">
          <cell r="B8" t="str">
            <v>Lê Thị Anh Thư</v>
          </cell>
          <cell r="C8" t="str">
            <v>0115048770</v>
          </cell>
          <cell r="D8">
            <v>4012500</v>
          </cell>
          <cell r="E8">
            <v>4012500</v>
          </cell>
          <cell r="F8">
            <v>4012500</v>
          </cell>
          <cell r="G8">
            <v>4012500</v>
          </cell>
          <cell r="H8">
            <v>4012500</v>
          </cell>
          <cell r="I8">
            <v>4012500</v>
          </cell>
          <cell r="J8">
            <v>4012500</v>
          </cell>
        </row>
        <row r="9">
          <cell r="B9" t="str">
            <v>Ninh Phương Hạnh</v>
          </cell>
          <cell r="C9" t="str">
            <v>0201068237</v>
          </cell>
          <cell r="D9">
            <v>4355000</v>
          </cell>
          <cell r="E9">
            <v>4355000</v>
          </cell>
          <cell r="F9">
            <v>4355000</v>
          </cell>
          <cell r="G9">
            <v>4355000</v>
          </cell>
          <cell r="H9">
            <v>4355000</v>
          </cell>
          <cell r="I9">
            <v>4355000</v>
          </cell>
          <cell r="J9">
            <v>4355000</v>
          </cell>
        </row>
        <row r="10">
          <cell r="B10" t="str">
            <v>Nguyễn Thanh Nhàn</v>
          </cell>
          <cell r="C10" t="str">
            <v>0201120768</v>
          </cell>
          <cell r="D10">
            <v>4012500</v>
          </cell>
          <cell r="E10">
            <v>4012500</v>
          </cell>
          <cell r="F10">
            <v>4012500</v>
          </cell>
          <cell r="G10">
            <v>4012500</v>
          </cell>
          <cell r="H10">
            <v>4012500</v>
          </cell>
          <cell r="I10">
            <v>4012500</v>
          </cell>
          <cell r="J10">
            <v>4012500</v>
          </cell>
        </row>
        <row r="11">
          <cell r="B11" t="str">
            <v>Nguyễn Tấn Kiệt</v>
          </cell>
          <cell r="C11" t="str">
            <v>0205093341</v>
          </cell>
          <cell r="D11">
            <v>4012500</v>
          </cell>
          <cell r="E11">
            <v>4012500</v>
          </cell>
          <cell r="F11">
            <v>4012500</v>
          </cell>
          <cell r="G11">
            <v>4012500</v>
          </cell>
          <cell r="H11">
            <v>4012500</v>
          </cell>
          <cell r="I11">
            <v>4012500</v>
          </cell>
          <cell r="J11">
            <v>4012500</v>
          </cell>
        </row>
        <row r="12">
          <cell r="B12" t="str">
            <v>Nguyễn Thị Mỹ Hạnh</v>
          </cell>
          <cell r="C12" t="str">
            <v>0205122325</v>
          </cell>
          <cell r="D12">
            <v>4012500</v>
          </cell>
          <cell r="E12">
            <v>4012500</v>
          </cell>
          <cell r="F12">
            <v>4012500</v>
          </cell>
          <cell r="G12">
            <v>4012500</v>
          </cell>
          <cell r="H12">
            <v>4012500</v>
          </cell>
          <cell r="I12">
            <v>4012500</v>
          </cell>
          <cell r="J12">
            <v>4012500</v>
          </cell>
        </row>
        <row r="13">
          <cell r="B13" t="str">
            <v>Nguyễn Minh Tuấn</v>
          </cell>
          <cell r="C13" t="str">
            <v>0206098893</v>
          </cell>
          <cell r="D13">
            <v>4012500</v>
          </cell>
          <cell r="E13">
            <v>4012500</v>
          </cell>
          <cell r="F13">
            <v>4012500</v>
          </cell>
          <cell r="G13">
            <v>4012500</v>
          </cell>
          <cell r="H13">
            <v>4012500</v>
          </cell>
          <cell r="I13">
            <v>4012500</v>
          </cell>
          <cell r="J13">
            <v>4012500</v>
          </cell>
        </row>
        <row r="14">
          <cell r="B14" t="str">
            <v>Huỳnh Thanh Liêm</v>
          </cell>
          <cell r="C14" t="str">
            <v>0207311066</v>
          </cell>
          <cell r="D14">
            <v>4012500</v>
          </cell>
          <cell r="E14">
            <v>4012500</v>
          </cell>
          <cell r="F14">
            <v>4012500</v>
          </cell>
          <cell r="G14">
            <v>4012500</v>
          </cell>
          <cell r="H14">
            <v>4012500</v>
          </cell>
          <cell r="I14">
            <v>4012500</v>
          </cell>
          <cell r="J14">
            <v>4012500</v>
          </cell>
        </row>
        <row r="15">
          <cell r="B15" t="str">
            <v>Nguyễn Phan Hưng</v>
          </cell>
          <cell r="C15" t="str">
            <v>0296319567</v>
          </cell>
          <cell r="D15">
            <v>4012500</v>
          </cell>
          <cell r="E15">
            <v>4012500</v>
          </cell>
          <cell r="F15">
            <v>4012500</v>
          </cell>
          <cell r="G15">
            <v>4012500</v>
          </cell>
          <cell r="H15">
            <v>4012500</v>
          </cell>
          <cell r="I15">
            <v>4012500</v>
          </cell>
          <cell r="J15">
            <v>4012500</v>
          </cell>
        </row>
        <row r="16">
          <cell r="B16" t="str">
            <v>Trịnh Minh Hảo</v>
          </cell>
          <cell r="C16" t="str">
            <v>7908011267</v>
          </cell>
          <cell r="D16">
            <v>4012500</v>
          </cell>
          <cell r="E16">
            <v>4012500</v>
          </cell>
          <cell r="F16">
            <v>4012500</v>
          </cell>
          <cell r="G16">
            <v>4012500</v>
          </cell>
          <cell r="H16">
            <v>4012500</v>
          </cell>
          <cell r="I16">
            <v>4012500</v>
          </cell>
          <cell r="J16">
            <v>4012500</v>
          </cell>
        </row>
        <row r="17">
          <cell r="B17" t="str">
            <v>Nguyễn Đỗ Quỳnh Phương</v>
          </cell>
          <cell r="C17" t="str">
            <v>7908054710</v>
          </cell>
          <cell r="D17">
            <v>4012500</v>
          </cell>
          <cell r="E17">
            <v>4012500</v>
          </cell>
          <cell r="F17">
            <v>4012500</v>
          </cell>
          <cell r="G17">
            <v>4012500</v>
          </cell>
          <cell r="H17">
            <v>4012500</v>
          </cell>
          <cell r="I17">
            <v>4012500</v>
          </cell>
          <cell r="J17">
            <v>4012500</v>
          </cell>
        </row>
        <row r="18">
          <cell r="B18" t="str">
            <v>Nguyễn Thanh Lâm</v>
          </cell>
          <cell r="C18" t="str">
            <v>7908109707</v>
          </cell>
          <cell r="D18">
            <v>4012500</v>
          </cell>
          <cell r="E18">
            <v>4012500</v>
          </cell>
          <cell r="F18">
            <v>4012500</v>
          </cell>
          <cell r="G18">
            <v>4012500</v>
          </cell>
          <cell r="H18">
            <v>4012500</v>
          </cell>
          <cell r="I18">
            <v>4012500</v>
          </cell>
          <cell r="J18">
            <v>4012500</v>
          </cell>
        </row>
        <row r="19">
          <cell r="B19" t="str">
            <v>Chề A Sắt</v>
          </cell>
          <cell r="C19" t="str">
            <v>7909241957</v>
          </cell>
          <cell r="D19">
            <v>4012500</v>
          </cell>
          <cell r="E19">
            <v>4012500</v>
          </cell>
          <cell r="F19">
            <v>4012500</v>
          </cell>
          <cell r="G19">
            <v>4012500</v>
          </cell>
          <cell r="H19">
            <v>4012500</v>
          </cell>
          <cell r="I19">
            <v>4012500</v>
          </cell>
          <cell r="J19">
            <v>4012500</v>
          </cell>
        </row>
        <row r="20">
          <cell r="B20" t="str">
            <v>Nguyễn Văn Thảo</v>
          </cell>
          <cell r="C20" t="str">
            <v>7910091707</v>
          </cell>
          <cell r="D20">
            <v>6030000</v>
          </cell>
          <cell r="E20">
            <v>6030000</v>
          </cell>
          <cell r="F20">
            <v>6030000</v>
          </cell>
          <cell r="G20">
            <v>6030000</v>
          </cell>
          <cell r="H20">
            <v>6030000</v>
          </cell>
          <cell r="I20">
            <v>6030000</v>
          </cell>
          <cell r="J20">
            <v>6030000</v>
          </cell>
        </row>
        <row r="21">
          <cell r="B21" t="str">
            <v>Nguyễn Thọ Ngọc</v>
          </cell>
          <cell r="C21" t="str">
            <v>7910091708</v>
          </cell>
          <cell r="D21">
            <v>4690000</v>
          </cell>
          <cell r="E21">
            <v>4690000</v>
          </cell>
          <cell r="F21">
            <v>4690000</v>
          </cell>
          <cell r="G21">
            <v>4690000</v>
          </cell>
          <cell r="H21">
            <v>4690000</v>
          </cell>
          <cell r="I21">
            <v>4690000</v>
          </cell>
          <cell r="J21">
            <v>4690000</v>
          </cell>
        </row>
        <row r="22">
          <cell r="B22" t="str">
            <v>Ngô Mạnh Linh</v>
          </cell>
          <cell r="C22" t="str">
            <v>7910091710</v>
          </cell>
          <cell r="D22">
            <v>4012500</v>
          </cell>
          <cell r="E22">
            <v>4012500</v>
          </cell>
          <cell r="F22">
            <v>4012500</v>
          </cell>
          <cell r="G22">
            <v>4012500</v>
          </cell>
          <cell r="H22">
            <v>4012500</v>
          </cell>
          <cell r="I22">
            <v>4012500</v>
          </cell>
          <cell r="J22">
            <v>4012500</v>
          </cell>
        </row>
        <row r="23">
          <cell r="B23" t="str">
            <v>Triệu Minh Tú</v>
          </cell>
          <cell r="C23" t="str">
            <v>7910091712</v>
          </cell>
          <cell r="D23">
            <v>4012500</v>
          </cell>
          <cell r="E23">
            <v>4012500</v>
          </cell>
          <cell r="F23">
            <v>4012500</v>
          </cell>
          <cell r="G23">
            <v>4012500</v>
          </cell>
          <cell r="H23">
            <v>4012500</v>
          </cell>
          <cell r="I23">
            <v>4012500</v>
          </cell>
          <cell r="J23">
            <v>4012500</v>
          </cell>
        </row>
        <row r="24">
          <cell r="B24" t="str">
            <v>Nguyễn Đình Huệ</v>
          </cell>
          <cell r="C24" t="str">
            <v>7910091713</v>
          </cell>
          <cell r="D24">
            <v>4020000</v>
          </cell>
          <cell r="E24">
            <v>4020000</v>
          </cell>
          <cell r="F24">
            <v>4020000</v>
          </cell>
          <cell r="G24">
            <v>4020000</v>
          </cell>
          <cell r="H24">
            <v>4020000</v>
          </cell>
          <cell r="I24">
            <v>4020000</v>
          </cell>
          <cell r="J24">
            <v>4020000</v>
          </cell>
        </row>
        <row r="25">
          <cell r="B25" t="str">
            <v>Lê Tấn Phát</v>
          </cell>
          <cell r="C25" t="str">
            <v>7910091714</v>
          </cell>
          <cell r="D25">
            <v>4012500</v>
          </cell>
          <cell r="E25">
            <v>4012500</v>
          </cell>
          <cell r="F25">
            <v>4012500</v>
          </cell>
          <cell r="G25">
            <v>4012500</v>
          </cell>
          <cell r="H25">
            <v>4012500</v>
          </cell>
          <cell r="I25">
            <v>4012500</v>
          </cell>
          <cell r="J25">
            <v>4012500</v>
          </cell>
        </row>
        <row r="26">
          <cell r="B26" t="str">
            <v>Phan Thanh Tùng</v>
          </cell>
          <cell r="C26" t="str">
            <v>7910091716</v>
          </cell>
          <cell r="D26">
            <v>4012500</v>
          </cell>
          <cell r="E26">
            <v>4012500</v>
          </cell>
          <cell r="F26">
            <v>4012500</v>
          </cell>
          <cell r="G26">
            <v>4012500</v>
          </cell>
          <cell r="H26">
            <v>4012500</v>
          </cell>
          <cell r="I26">
            <v>4012500</v>
          </cell>
          <cell r="J26">
            <v>4012500</v>
          </cell>
        </row>
        <row r="27">
          <cell r="B27" t="str">
            <v>Đồng Anh Tuấn</v>
          </cell>
          <cell r="C27" t="str">
            <v>7910091719</v>
          </cell>
          <cell r="D27">
            <v>4020000</v>
          </cell>
          <cell r="E27">
            <v>4020000</v>
          </cell>
          <cell r="F27">
            <v>4020000</v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</row>
        <row r="28">
          <cell r="B28" t="str">
            <v>Trần Văn Vị Toàn</v>
          </cell>
          <cell r="C28" t="str">
            <v>7910094137</v>
          </cell>
          <cell r="D28">
            <v>4012500</v>
          </cell>
          <cell r="E28">
            <v>4012500</v>
          </cell>
          <cell r="F28">
            <v>4012500</v>
          </cell>
          <cell r="G28">
            <v>4012500</v>
          </cell>
          <cell r="H28">
            <v>4012500</v>
          </cell>
          <cell r="I28">
            <v>4012500</v>
          </cell>
          <cell r="J28">
            <v>4012500</v>
          </cell>
        </row>
        <row r="29">
          <cell r="B29" t="str">
            <v>Phan Văn Bạn</v>
          </cell>
          <cell r="C29" t="str">
            <v>7910111185</v>
          </cell>
          <cell r="D29">
            <v>4012500</v>
          </cell>
          <cell r="E29">
            <v>4012500</v>
          </cell>
          <cell r="F29">
            <v>4012500</v>
          </cell>
          <cell r="G29">
            <v>4012500</v>
          </cell>
          <cell r="H29">
            <v>4012500</v>
          </cell>
          <cell r="I29">
            <v>4012500</v>
          </cell>
          <cell r="J29">
            <v>4012500</v>
          </cell>
        </row>
        <row r="30">
          <cell r="B30" t="str">
            <v>Nguyễn Văn Lâm</v>
          </cell>
          <cell r="C30" t="str">
            <v>7910117329</v>
          </cell>
          <cell r="D30">
            <v>4012500</v>
          </cell>
          <cell r="E30">
            <v>4012500</v>
          </cell>
          <cell r="F30">
            <v>4012500</v>
          </cell>
          <cell r="G30">
            <v>4012500</v>
          </cell>
          <cell r="H30">
            <v>4012500</v>
          </cell>
          <cell r="I30">
            <v>4012500</v>
          </cell>
          <cell r="J30">
            <v>4012500</v>
          </cell>
        </row>
        <row r="31">
          <cell r="B31" t="str">
            <v>Nguyễn Thị Hồng ánh</v>
          </cell>
          <cell r="C31" t="str">
            <v>7910262929</v>
          </cell>
          <cell r="D31">
            <v>4012500</v>
          </cell>
          <cell r="E31">
            <v>4012500</v>
          </cell>
          <cell r="F31">
            <v>4012500</v>
          </cell>
          <cell r="G31">
            <v>4012500</v>
          </cell>
          <cell r="H31">
            <v>4012500</v>
          </cell>
          <cell r="I31">
            <v>4012500</v>
          </cell>
          <cell r="J31">
            <v>4012500</v>
          </cell>
        </row>
        <row r="32">
          <cell r="B32" t="str">
            <v>Võ Thị Hằng</v>
          </cell>
          <cell r="C32" t="str">
            <v>7910276422</v>
          </cell>
          <cell r="D32">
            <v>4012500</v>
          </cell>
          <cell r="E32">
            <v>4012500</v>
          </cell>
          <cell r="F32">
            <v>4012500</v>
          </cell>
          <cell r="G32">
            <v>4012500</v>
          </cell>
          <cell r="H32">
            <v>4012500</v>
          </cell>
          <cell r="I32">
            <v>4012500</v>
          </cell>
          <cell r="J32">
            <v>4012500</v>
          </cell>
        </row>
        <row r="33">
          <cell r="B33" t="str">
            <v>Châu Phước Thuần</v>
          </cell>
          <cell r="C33" t="str">
            <v>7910349188</v>
          </cell>
          <cell r="D33">
            <v>4012500</v>
          </cell>
          <cell r="E33">
            <v>4012500</v>
          </cell>
          <cell r="F33">
            <v>4012500</v>
          </cell>
          <cell r="G33">
            <v>4012500</v>
          </cell>
          <cell r="H33">
            <v>4012500</v>
          </cell>
          <cell r="I33">
            <v>4012500</v>
          </cell>
          <cell r="J33">
            <v>4012500</v>
          </cell>
        </row>
        <row r="34">
          <cell r="B34" t="str">
            <v>Lê Thanh Huy</v>
          </cell>
          <cell r="C34" t="str">
            <v>7910441338</v>
          </cell>
          <cell r="D34">
            <v>4020000</v>
          </cell>
          <cell r="E34">
            <v>4020000</v>
          </cell>
          <cell r="F34">
            <v>4020000</v>
          </cell>
          <cell r="G34">
            <v>4020000</v>
          </cell>
          <cell r="H34">
            <v>4020000</v>
          </cell>
          <cell r="I34">
            <v>4020000</v>
          </cell>
          <cell r="J34">
            <v>4020000</v>
          </cell>
        </row>
        <row r="35">
          <cell r="B35" t="str">
            <v>Chung Văn Hiệp</v>
          </cell>
          <cell r="C35" t="str">
            <v>7911014742</v>
          </cell>
          <cell r="D35">
            <v>4012500</v>
          </cell>
          <cell r="E35">
            <v>4012500</v>
          </cell>
          <cell r="F35">
            <v>4012500</v>
          </cell>
          <cell r="G35">
            <v>4012500</v>
          </cell>
          <cell r="H35">
            <v>4012500</v>
          </cell>
          <cell r="I35">
            <v>4012500</v>
          </cell>
          <cell r="J35">
            <v>4012500</v>
          </cell>
        </row>
        <row r="36">
          <cell r="B36" t="str">
            <v>Trần Thị Thanh Xuân</v>
          </cell>
          <cell r="C36" t="str">
            <v>7911153120</v>
          </cell>
          <cell r="D36">
            <v>4012500</v>
          </cell>
          <cell r="E36">
            <v>4012500</v>
          </cell>
          <cell r="F36">
            <v>4012500</v>
          </cell>
          <cell r="G36">
            <v>4012500</v>
          </cell>
          <cell r="H36" t="str">
            <v/>
          </cell>
          <cell r="I36" t="str">
            <v/>
          </cell>
          <cell r="J36" t="str">
            <v/>
          </cell>
        </row>
        <row r="37">
          <cell r="B37" t="str">
            <v>Nguyễn Văn Thanh</v>
          </cell>
          <cell r="C37" t="str">
            <v>7912098618</v>
          </cell>
          <cell r="D37">
            <v>4012500</v>
          </cell>
          <cell r="E37">
            <v>4012500</v>
          </cell>
          <cell r="F37">
            <v>4012500</v>
          </cell>
          <cell r="G37">
            <v>4012500</v>
          </cell>
          <cell r="H37">
            <v>4012500</v>
          </cell>
          <cell r="I37">
            <v>4012500</v>
          </cell>
          <cell r="J37">
            <v>4012500</v>
          </cell>
        </row>
        <row r="38">
          <cell r="B38" t="str">
            <v>Lê Quốc Chương</v>
          </cell>
          <cell r="C38" t="str">
            <v>7912250645</v>
          </cell>
          <cell r="D38">
            <v>4012500</v>
          </cell>
          <cell r="E38">
            <v>4012500</v>
          </cell>
          <cell r="F38">
            <v>4012500</v>
          </cell>
          <cell r="G38">
            <v>4012500</v>
          </cell>
          <cell r="H38">
            <v>4012500</v>
          </cell>
          <cell r="I38">
            <v>4012500</v>
          </cell>
          <cell r="J38">
            <v>4012500</v>
          </cell>
        </row>
        <row r="39">
          <cell r="B39" t="str">
            <v>Nguyễn Thái Ngân</v>
          </cell>
          <cell r="C39" t="str">
            <v>7914124174</v>
          </cell>
          <cell r="D39">
            <v>4012500</v>
          </cell>
          <cell r="E39">
            <v>4012500</v>
          </cell>
          <cell r="F39">
            <v>4012500</v>
          </cell>
          <cell r="G39">
            <v>4012500</v>
          </cell>
          <cell r="H39">
            <v>4012500</v>
          </cell>
          <cell r="I39">
            <v>4012500</v>
          </cell>
          <cell r="J39">
            <v>4012500</v>
          </cell>
        </row>
        <row r="40">
          <cell r="B40" t="str">
            <v>Nguyễn Trọng Minh</v>
          </cell>
          <cell r="C40" t="str">
            <v>7914185676</v>
          </cell>
          <cell r="D40">
            <v>4012500</v>
          </cell>
          <cell r="E40">
            <v>4012500</v>
          </cell>
          <cell r="F40">
            <v>4012500</v>
          </cell>
          <cell r="G40">
            <v>4012500</v>
          </cell>
          <cell r="H40">
            <v>4012500</v>
          </cell>
          <cell r="I40">
            <v>4012500</v>
          </cell>
          <cell r="J40">
            <v>4012500</v>
          </cell>
        </row>
        <row r="41">
          <cell r="B41" t="str">
            <v>Lâm Bal</v>
          </cell>
          <cell r="C41" t="str">
            <v>7914185679</v>
          </cell>
          <cell r="D41">
            <v>4012500</v>
          </cell>
          <cell r="E41">
            <v>4012500</v>
          </cell>
          <cell r="F41">
            <v>4012500</v>
          </cell>
          <cell r="G41">
            <v>4012500</v>
          </cell>
          <cell r="H41">
            <v>4012500</v>
          </cell>
          <cell r="I41">
            <v>4012500</v>
          </cell>
          <cell r="J41">
            <v>4012500</v>
          </cell>
        </row>
        <row r="42">
          <cell r="B42" t="str">
            <v>Triệu Minh Thắng</v>
          </cell>
          <cell r="C42" t="str">
            <v>7914185680</v>
          </cell>
          <cell r="D42">
            <v>4012500</v>
          </cell>
          <cell r="E42">
            <v>4012500</v>
          </cell>
          <cell r="F42">
            <v>4012500</v>
          </cell>
          <cell r="G42">
            <v>4012500</v>
          </cell>
          <cell r="H42">
            <v>4012500</v>
          </cell>
          <cell r="I42">
            <v>4012500</v>
          </cell>
          <cell r="J42">
            <v>4012500</v>
          </cell>
        </row>
        <row r="43">
          <cell r="B43" t="str">
            <v>Ngô Văn Thanh</v>
          </cell>
          <cell r="C43" t="str">
            <v>7914185681</v>
          </cell>
          <cell r="D43">
            <v>4012500</v>
          </cell>
          <cell r="E43">
            <v>4012500</v>
          </cell>
          <cell r="F43">
            <v>4012500</v>
          </cell>
          <cell r="G43">
            <v>4012500</v>
          </cell>
          <cell r="H43">
            <v>4012500</v>
          </cell>
          <cell r="I43">
            <v>4012500</v>
          </cell>
          <cell r="J43">
            <v>4012500</v>
          </cell>
        </row>
        <row r="44">
          <cell r="B44" t="str">
            <v>Trần Ngọc Minh</v>
          </cell>
          <cell r="C44" t="str">
            <v>7914185682</v>
          </cell>
          <cell r="D44">
            <v>4012500</v>
          </cell>
          <cell r="E44">
            <v>4012500</v>
          </cell>
          <cell r="F44">
            <v>4012500</v>
          </cell>
          <cell r="G44">
            <v>4012500</v>
          </cell>
          <cell r="H44">
            <v>4012500</v>
          </cell>
          <cell r="I44">
            <v>4012500</v>
          </cell>
          <cell r="J44">
            <v>4012500</v>
          </cell>
        </row>
        <row r="45">
          <cell r="B45" t="str">
            <v>Đào Công Thắng</v>
          </cell>
          <cell r="C45" t="str">
            <v>7914185683</v>
          </cell>
          <cell r="D45">
            <v>4012500</v>
          </cell>
          <cell r="E45">
            <v>4012500</v>
          </cell>
          <cell r="F45">
            <v>4012500</v>
          </cell>
          <cell r="G45">
            <v>4012500</v>
          </cell>
          <cell r="H45">
            <v>4012500</v>
          </cell>
          <cell r="I45">
            <v>4012500</v>
          </cell>
          <cell r="J45">
            <v>4012500</v>
          </cell>
        </row>
        <row r="46">
          <cell r="B46" t="str">
            <v>Thạch Giàu</v>
          </cell>
          <cell r="C46" t="str">
            <v>7914185685</v>
          </cell>
          <cell r="D46">
            <v>4012500</v>
          </cell>
          <cell r="E46">
            <v>4012500</v>
          </cell>
          <cell r="F46">
            <v>4012500</v>
          </cell>
          <cell r="G46">
            <v>4012500</v>
          </cell>
          <cell r="H46">
            <v>4012500</v>
          </cell>
          <cell r="I46">
            <v>4012500</v>
          </cell>
          <cell r="J46">
            <v>4012500</v>
          </cell>
        </row>
        <row r="47">
          <cell r="B47" t="str">
            <v>Nguyễn Cường</v>
          </cell>
          <cell r="C47" t="str">
            <v>7914186839</v>
          </cell>
          <cell r="D47">
            <v>4012500</v>
          </cell>
          <cell r="E47">
            <v>4012500</v>
          </cell>
          <cell r="F47">
            <v>4012500</v>
          </cell>
          <cell r="G47">
            <v>4012500</v>
          </cell>
          <cell r="H47">
            <v>4012500</v>
          </cell>
          <cell r="I47">
            <v>4012500</v>
          </cell>
          <cell r="J47">
            <v>4012500</v>
          </cell>
        </row>
        <row r="48">
          <cell r="B48" t="str">
            <v>Nguyễn Tuấn Anh</v>
          </cell>
          <cell r="C48" t="str">
            <v>7914186840</v>
          </cell>
          <cell r="D48">
            <v>4012500</v>
          </cell>
          <cell r="E48">
            <v>4012500</v>
          </cell>
          <cell r="F48">
            <v>4012500</v>
          </cell>
          <cell r="G48">
            <v>4012500</v>
          </cell>
          <cell r="H48">
            <v>4012500</v>
          </cell>
          <cell r="I48">
            <v>4012500</v>
          </cell>
          <cell r="J48">
            <v>4012500</v>
          </cell>
        </row>
        <row r="49">
          <cell r="B49" t="str">
            <v>Lê Công Nhất Trung</v>
          </cell>
          <cell r="C49" t="str">
            <v>7915167545</v>
          </cell>
          <cell r="D49">
            <v>4012500</v>
          </cell>
          <cell r="E49">
            <v>4012500</v>
          </cell>
          <cell r="F49">
            <v>4012500</v>
          </cell>
          <cell r="G49">
            <v>4012500</v>
          </cell>
          <cell r="H49">
            <v>4012500</v>
          </cell>
          <cell r="I49">
            <v>4012500</v>
          </cell>
          <cell r="J49">
            <v>4012500</v>
          </cell>
        </row>
        <row r="50">
          <cell r="B50" t="str">
            <v>Nguyễn Văn Hoàng</v>
          </cell>
          <cell r="C50" t="str">
            <v>7915167549</v>
          </cell>
          <cell r="D50">
            <v>4012500</v>
          </cell>
          <cell r="E50">
            <v>4012500</v>
          </cell>
          <cell r="F50">
            <v>4012500</v>
          </cell>
          <cell r="G50">
            <v>4012500</v>
          </cell>
          <cell r="H50">
            <v>4012500</v>
          </cell>
          <cell r="I50">
            <v>4012500</v>
          </cell>
          <cell r="J50">
            <v>4012500</v>
          </cell>
        </row>
        <row r="51">
          <cell r="B51" t="str">
            <v>Nguyễn Hồng Hải</v>
          </cell>
          <cell r="C51" t="str">
            <v>7915232578</v>
          </cell>
          <cell r="D51">
            <v>4012500</v>
          </cell>
          <cell r="E51">
            <v>4012500</v>
          </cell>
          <cell r="F51">
            <v>4012500</v>
          </cell>
          <cell r="G51">
            <v>4012500</v>
          </cell>
          <cell r="H51">
            <v>4012500</v>
          </cell>
          <cell r="I51">
            <v>4012500</v>
          </cell>
          <cell r="J51">
            <v>4012500</v>
          </cell>
        </row>
        <row r="52">
          <cell r="B52" t="str">
            <v>Phạm Thị Nhẫn</v>
          </cell>
          <cell r="C52" t="str">
            <v>7916044222</v>
          </cell>
          <cell r="D52">
            <v>4012500</v>
          </cell>
          <cell r="E52">
            <v>4012500</v>
          </cell>
          <cell r="F52">
            <v>4012500</v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</row>
        <row r="53">
          <cell r="B53" t="str">
            <v>Nguyễn Văn Chung</v>
          </cell>
          <cell r="C53" t="str">
            <v>7916044223</v>
          </cell>
          <cell r="D53">
            <v>4012500</v>
          </cell>
          <cell r="E53">
            <v>4012500</v>
          </cell>
          <cell r="F53">
            <v>4012500</v>
          </cell>
          <cell r="G53">
            <v>4012500</v>
          </cell>
          <cell r="H53">
            <v>4012500</v>
          </cell>
          <cell r="I53">
            <v>4012500</v>
          </cell>
          <cell r="J53">
            <v>4012500</v>
          </cell>
        </row>
        <row r="54">
          <cell r="B54" t="str">
            <v>Nguyễn Hùng Dũng</v>
          </cell>
          <cell r="C54" t="str">
            <v>7916044224</v>
          </cell>
          <cell r="D54">
            <v>4012500</v>
          </cell>
          <cell r="E54">
            <v>4012500</v>
          </cell>
          <cell r="F54">
            <v>4012500</v>
          </cell>
          <cell r="G54">
            <v>4012500</v>
          </cell>
          <cell r="H54">
            <v>4012500</v>
          </cell>
          <cell r="I54">
            <v>4012500</v>
          </cell>
          <cell r="J54">
            <v>4012500</v>
          </cell>
        </row>
        <row r="55">
          <cell r="B55" t="str">
            <v>Lê Hoàng Phúc</v>
          </cell>
          <cell r="C55" t="str">
            <v>7916044225</v>
          </cell>
          <cell r="D55">
            <v>4012500</v>
          </cell>
          <cell r="E55">
            <v>4012500</v>
          </cell>
          <cell r="F55">
            <v>4012500</v>
          </cell>
          <cell r="G55">
            <v>4012500</v>
          </cell>
          <cell r="H55">
            <v>4012500</v>
          </cell>
          <cell r="I55">
            <v>4012500</v>
          </cell>
          <cell r="J55">
            <v>4012500</v>
          </cell>
        </row>
        <row r="56">
          <cell r="B56" t="str">
            <v>Nguyễn Thanh Cường</v>
          </cell>
          <cell r="C56" t="str">
            <v>7916044226</v>
          </cell>
          <cell r="D56">
            <v>4012500</v>
          </cell>
          <cell r="E56">
            <v>4012500</v>
          </cell>
          <cell r="F56">
            <v>4012500</v>
          </cell>
          <cell r="G56">
            <v>4012500</v>
          </cell>
          <cell r="H56">
            <v>4012500</v>
          </cell>
          <cell r="I56" t="str">
            <v/>
          </cell>
          <cell r="J56" t="str">
            <v/>
          </cell>
        </row>
        <row r="57">
          <cell r="B57" t="str">
            <v>Nguyễn Ngọc Hiếu</v>
          </cell>
          <cell r="C57" t="str">
            <v>7916044227</v>
          </cell>
          <cell r="D57">
            <v>4012500</v>
          </cell>
          <cell r="E57">
            <v>4012500</v>
          </cell>
          <cell r="F57">
            <v>4012500</v>
          </cell>
          <cell r="G57">
            <v>4012500</v>
          </cell>
          <cell r="H57" t="str">
            <v/>
          </cell>
          <cell r="I57" t="str">
            <v/>
          </cell>
          <cell r="J57" t="str">
            <v/>
          </cell>
        </row>
        <row r="58">
          <cell r="B58" t="str">
            <v>Nguyễn Thành Ngoan</v>
          </cell>
          <cell r="C58" t="str">
            <v>7916044228</v>
          </cell>
          <cell r="D58">
            <v>4012500</v>
          </cell>
          <cell r="E58">
            <v>4012500</v>
          </cell>
          <cell r="F58">
            <v>4012500</v>
          </cell>
          <cell r="G58">
            <v>4012500</v>
          </cell>
          <cell r="H58">
            <v>4012500</v>
          </cell>
          <cell r="I58">
            <v>4012500</v>
          </cell>
          <cell r="J58">
            <v>4012500</v>
          </cell>
        </row>
        <row r="59">
          <cell r="B59" t="str">
            <v>Lê Hoàng Tuấn</v>
          </cell>
          <cell r="C59" t="str">
            <v>7916044229</v>
          </cell>
          <cell r="D59">
            <v>4012500</v>
          </cell>
          <cell r="E59">
            <v>4012500</v>
          </cell>
          <cell r="F59">
            <v>4012500</v>
          </cell>
          <cell r="G59">
            <v>4012500</v>
          </cell>
          <cell r="H59">
            <v>4012500</v>
          </cell>
          <cell r="I59">
            <v>4012500</v>
          </cell>
          <cell r="J59">
            <v>4012500</v>
          </cell>
        </row>
        <row r="60">
          <cell r="B60" t="str">
            <v>Nguyễn Trường Thạch</v>
          </cell>
          <cell r="C60" t="str">
            <v>7916044230</v>
          </cell>
          <cell r="D60">
            <v>4012500</v>
          </cell>
          <cell r="E60">
            <v>4012500</v>
          </cell>
          <cell r="F60">
            <v>4012500</v>
          </cell>
          <cell r="G60">
            <v>4012500</v>
          </cell>
          <cell r="H60">
            <v>4012500</v>
          </cell>
          <cell r="I60">
            <v>4012500</v>
          </cell>
          <cell r="J60">
            <v>4012500</v>
          </cell>
        </row>
        <row r="61">
          <cell r="B61" t="str">
            <v>Triệu Minh Tuấn</v>
          </cell>
          <cell r="C61" t="str">
            <v>7916044232</v>
          </cell>
          <cell r="D61">
            <v>4012500</v>
          </cell>
          <cell r="E61">
            <v>4012500</v>
          </cell>
          <cell r="F61">
            <v>4012500</v>
          </cell>
          <cell r="G61">
            <v>4012500</v>
          </cell>
          <cell r="H61">
            <v>4012500</v>
          </cell>
          <cell r="I61">
            <v>4012500</v>
          </cell>
          <cell r="J61">
            <v>4012500</v>
          </cell>
        </row>
        <row r="62">
          <cell r="B62" t="str">
            <v>Triệu Bô Na</v>
          </cell>
          <cell r="C62" t="str">
            <v>7916044233</v>
          </cell>
          <cell r="D62">
            <v>4012500</v>
          </cell>
          <cell r="E62">
            <v>4012500</v>
          </cell>
          <cell r="F62">
            <v>4012500</v>
          </cell>
          <cell r="G62">
            <v>4012500</v>
          </cell>
          <cell r="H62">
            <v>4012500</v>
          </cell>
          <cell r="I62">
            <v>4012500</v>
          </cell>
          <cell r="J62">
            <v>4012500</v>
          </cell>
        </row>
        <row r="63">
          <cell r="B63" t="str">
            <v>Nguyễn Văn Chạy</v>
          </cell>
          <cell r="C63" t="str">
            <v>7916044234</v>
          </cell>
          <cell r="D63">
            <v>4012500</v>
          </cell>
          <cell r="E63">
            <v>4012500</v>
          </cell>
          <cell r="F63">
            <v>4012500</v>
          </cell>
          <cell r="G63">
            <v>4012500</v>
          </cell>
          <cell r="H63">
            <v>4012500</v>
          </cell>
          <cell r="I63">
            <v>4012500</v>
          </cell>
          <cell r="J63">
            <v>4012500</v>
          </cell>
        </row>
        <row r="64">
          <cell r="B64" t="str">
            <v>Nguyễn Văn Phụng</v>
          </cell>
          <cell r="C64" t="str">
            <v>7916044235</v>
          </cell>
          <cell r="D64">
            <v>4012500</v>
          </cell>
          <cell r="E64">
            <v>4012500</v>
          </cell>
          <cell r="F64">
            <v>4012500</v>
          </cell>
          <cell r="G64">
            <v>4012500</v>
          </cell>
          <cell r="H64">
            <v>4012500</v>
          </cell>
          <cell r="I64">
            <v>4012500</v>
          </cell>
          <cell r="J64">
            <v>4012500</v>
          </cell>
        </row>
        <row r="65">
          <cell r="B65" t="str">
            <v>Hà Hoàng Hùng</v>
          </cell>
          <cell r="C65" t="str">
            <v>7916044236</v>
          </cell>
          <cell r="D65">
            <v>4012500</v>
          </cell>
          <cell r="E65">
            <v>4012500</v>
          </cell>
          <cell r="F65">
            <v>4012500</v>
          </cell>
          <cell r="G65">
            <v>4012500</v>
          </cell>
          <cell r="H65">
            <v>4012500</v>
          </cell>
          <cell r="I65">
            <v>4012500</v>
          </cell>
          <cell r="J65">
            <v>4012500</v>
          </cell>
        </row>
        <row r="66">
          <cell r="B66" t="str">
            <v>Trần Thanh Hậu</v>
          </cell>
          <cell r="C66" t="str">
            <v>7916044237</v>
          </cell>
          <cell r="D66">
            <v>4012500</v>
          </cell>
          <cell r="E66">
            <v>4012500</v>
          </cell>
          <cell r="F66">
            <v>4012500</v>
          </cell>
          <cell r="G66">
            <v>4012500</v>
          </cell>
          <cell r="H66">
            <v>4012500</v>
          </cell>
          <cell r="I66">
            <v>4012500</v>
          </cell>
          <cell r="J66">
            <v>4012500</v>
          </cell>
        </row>
        <row r="67">
          <cell r="B67" t="str">
            <v>Quách Văn Chánh</v>
          </cell>
          <cell r="C67" t="str">
            <v>7916044238</v>
          </cell>
          <cell r="D67">
            <v>4012500</v>
          </cell>
          <cell r="E67">
            <v>4012500</v>
          </cell>
          <cell r="F67">
            <v>4012500</v>
          </cell>
          <cell r="G67">
            <v>4012500</v>
          </cell>
          <cell r="H67">
            <v>4012500</v>
          </cell>
          <cell r="I67">
            <v>4012500</v>
          </cell>
          <cell r="J67">
            <v>4012500</v>
          </cell>
        </row>
        <row r="68">
          <cell r="B68" t="str">
            <v>Triệu Quốc Minh</v>
          </cell>
          <cell r="C68" t="str">
            <v>7916044239</v>
          </cell>
          <cell r="D68">
            <v>4012500</v>
          </cell>
          <cell r="E68">
            <v>4012500</v>
          </cell>
          <cell r="F68">
            <v>4012500</v>
          </cell>
          <cell r="G68">
            <v>4012500</v>
          </cell>
          <cell r="H68">
            <v>4012500</v>
          </cell>
          <cell r="I68">
            <v>4012500</v>
          </cell>
          <cell r="J68">
            <v>4012500</v>
          </cell>
        </row>
        <row r="69">
          <cell r="B69" t="str">
            <v>Trần Văn Thứ</v>
          </cell>
          <cell r="C69" t="str">
            <v>7916044240</v>
          </cell>
          <cell r="D69">
            <v>4012500</v>
          </cell>
          <cell r="E69">
            <v>4012500</v>
          </cell>
          <cell r="F69">
            <v>4012500</v>
          </cell>
          <cell r="G69">
            <v>4012500</v>
          </cell>
          <cell r="H69">
            <v>4012500</v>
          </cell>
          <cell r="I69">
            <v>4012500</v>
          </cell>
          <cell r="J69">
            <v>4012500</v>
          </cell>
        </row>
        <row r="70">
          <cell r="B70" t="str">
            <v>Châu Thành Nhân</v>
          </cell>
          <cell r="C70" t="str">
            <v>7916044241</v>
          </cell>
          <cell r="D70">
            <v>4012500</v>
          </cell>
          <cell r="E70">
            <v>4012500</v>
          </cell>
          <cell r="F70">
            <v>4012500</v>
          </cell>
          <cell r="G70">
            <v>4012500</v>
          </cell>
          <cell r="H70">
            <v>4012500</v>
          </cell>
          <cell r="I70">
            <v>4012500</v>
          </cell>
          <cell r="J70">
            <v>4012500</v>
          </cell>
        </row>
        <row r="71">
          <cell r="B71" t="str">
            <v>Lê Đức Bình</v>
          </cell>
          <cell r="C71" t="str">
            <v>7916236316</v>
          </cell>
          <cell r="D71">
            <v>4012500</v>
          </cell>
          <cell r="E71">
            <v>4012500</v>
          </cell>
          <cell r="F71">
            <v>4012500</v>
          </cell>
          <cell r="G71">
            <v>4012500</v>
          </cell>
          <cell r="H71" t="str">
            <v/>
          </cell>
          <cell r="I71" t="str">
            <v/>
          </cell>
          <cell r="J71" t="str">
            <v/>
          </cell>
        </row>
        <row r="72">
          <cell r="B72" t="str">
            <v>Nguyễn Văn Tuấn</v>
          </cell>
          <cell r="C72" t="str">
            <v>7916236317</v>
          </cell>
          <cell r="D72">
            <v>4012500</v>
          </cell>
          <cell r="E72">
            <v>4012500</v>
          </cell>
          <cell r="F72">
            <v>4012500</v>
          </cell>
          <cell r="G72">
            <v>4012500</v>
          </cell>
          <cell r="H72">
            <v>4012500</v>
          </cell>
          <cell r="I72">
            <v>4012500</v>
          </cell>
          <cell r="J72">
            <v>4012500</v>
          </cell>
        </row>
        <row r="73">
          <cell r="B73" t="str">
            <v>Nguyễn Hoài Thanh</v>
          </cell>
          <cell r="C73" t="str">
            <v>7916236318</v>
          </cell>
          <cell r="D73">
            <v>4012500</v>
          </cell>
          <cell r="E73">
            <v>4012500</v>
          </cell>
          <cell r="F73">
            <v>4012500</v>
          </cell>
          <cell r="G73">
            <v>4012500</v>
          </cell>
          <cell r="H73">
            <v>4012500</v>
          </cell>
          <cell r="I73">
            <v>4012500</v>
          </cell>
          <cell r="J73">
            <v>4012500</v>
          </cell>
        </row>
        <row r="74">
          <cell r="B74" t="str">
            <v>Khâu Phước Tài</v>
          </cell>
          <cell r="C74" t="str">
            <v>7916236319</v>
          </cell>
          <cell r="D74">
            <v>4012500</v>
          </cell>
          <cell r="E74">
            <v>4012500</v>
          </cell>
          <cell r="F74">
            <v>4012500</v>
          </cell>
          <cell r="G74">
            <v>4012500</v>
          </cell>
          <cell r="H74">
            <v>4012500</v>
          </cell>
          <cell r="I74">
            <v>4012500</v>
          </cell>
          <cell r="J74">
            <v>4012500</v>
          </cell>
        </row>
        <row r="75">
          <cell r="B75" t="str">
            <v>Võ Thị Hồng Đào</v>
          </cell>
          <cell r="C75" t="str">
            <v>7916236320</v>
          </cell>
          <cell r="D75">
            <v>4012500</v>
          </cell>
          <cell r="E75">
            <v>4012500</v>
          </cell>
          <cell r="F75">
            <v>4012500</v>
          </cell>
          <cell r="G75">
            <v>4012500</v>
          </cell>
          <cell r="H75">
            <v>4012500</v>
          </cell>
          <cell r="I75">
            <v>4012500</v>
          </cell>
          <cell r="J75">
            <v>4012500</v>
          </cell>
        </row>
        <row r="76">
          <cell r="B76" t="str">
            <v>Đào Ngọc Long</v>
          </cell>
          <cell r="C76" t="str">
            <v>7916236321</v>
          </cell>
          <cell r="D76">
            <v>4012500</v>
          </cell>
          <cell r="E76">
            <v>4012500</v>
          </cell>
          <cell r="F76">
            <v>4012500</v>
          </cell>
          <cell r="G76">
            <v>4012500</v>
          </cell>
          <cell r="H76">
            <v>4012500</v>
          </cell>
          <cell r="I76">
            <v>4012500</v>
          </cell>
          <cell r="J76">
            <v>4012500</v>
          </cell>
        </row>
        <row r="77">
          <cell r="B77" t="str">
            <v>Trần Văn Hà</v>
          </cell>
          <cell r="C77" t="str">
            <v>7916236322</v>
          </cell>
          <cell r="D77">
            <v>4012500</v>
          </cell>
          <cell r="E77">
            <v>4012500</v>
          </cell>
          <cell r="F77">
            <v>4012500</v>
          </cell>
          <cell r="G77">
            <v>4012500</v>
          </cell>
          <cell r="H77">
            <v>4012500</v>
          </cell>
          <cell r="I77">
            <v>4012500</v>
          </cell>
          <cell r="J77">
            <v>4012500</v>
          </cell>
        </row>
        <row r="78">
          <cell r="B78" t="str">
            <v>Phương Bình</v>
          </cell>
          <cell r="C78" t="str">
            <v>7916236323</v>
          </cell>
          <cell r="D78">
            <v>4012500</v>
          </cell>
          <cell r="E78">
            <v>4012500</v>
          </cell>
          <cell r="F78">
            <v>4012500</v>
          </cell>
          <cell r="G78">
            <v>4012500</v>
          </cell>
          <cell r="H78">
            <v>4012500</v>
          </cell>
          <cell r="I78">
            <v>4012500</v>
          </cell>
          <cell r="J78">
            <v>4012500</v>
          </cell>
        </row>
        <row r="79">
          <cell r="B79" t="str">
            <v>Cao Xuân Vũ</v>
          </cell>
          <cell r="C79" t="str">
            <v>0114154889</v>
          </cell>
          <cell r="D79" t="str">
            <v/>
          </cell>
          <cell r="E79" t="str">
            <v/>
          </cell>
          <cell r="F79" t="str">
            <v/>
          </cell>
          <cell r="G79">
            <v>4012500</v>
          </cell>
          <cell r="H79">
            <v>4012500</v>
          </cell>
          <cell r="I79">
            <v>4012500</v>
          </cell>
          <cell r="J79">
            <v>4012500</v>
          </cell>
        </row>
        <row r="80">
          <cell r="B80" t="str">
            <v>Huỳnh Quốc Hùng</v>
          </cell>
          <cell r="C80" t="str">
            <v>7412028105</v>
          </cell>
          <cell r="D80" t="str">
            <v/>
          </cell>
          <cell r="E80" t="str">
            <v/>
          </cell>
          <cell r="F80" t="str">
            <v/>
          </cell>
          <cell r="G80">
            <v>4012500</v>
          </cell>
          <cell r="H80">
            <v>4012500</v>
          </cell>
          <cell r="I80">
            <v>4012500</v>
          </cell>
          <cell r="J80">
            <v>4012500</v>
          </cell>
        </row>
        <row r="81">
          <cell r="B81" t="str">
            <v>Nguyễn Ngọc Đông</v>
          </cell>
          <cell r="C81" t="str">
            <v>7908155414</v>
          </cell>
          <cell r="D81" t="str">
            <v/>
          </cell>
          <cell r="E81" t="str">
            <v/>
          </cell>
          <cell r="F81" t="str">
            <v/>
          </cell>
          <cell r="G81">
            <v>4012500</v>
          </cell>
          <cell r="H81">
            <v>4012500</v>
          </cell>
          <cell r="I81">
            <v>4012500</v>
          </cell>
          <cell r="J81">
            <v>4012500</v>
          </cell>
        </row>
        <row r="82">
          <cell r="B82" t="str">
            <v>Dương Tấn Đạt</v>
          </cell>
          <cell r="C82" t="str">
            <v>7908405424</v>
          </cell>
          <cell r="D82" t="str">
            <v/>
          </cell>
          <cell r="E82" t="str">
            <v/>
          </cell>
          <cell r="F82" t="str">
            <v/>
          </cell>
          <cell r="G82">
            <v>4012500</v>
          </cell>
          <cell r="H82">
            <v>4012500</v>
          </cell>
          <cell r="I82">
            <v>4012500</v>
          </cell>
          <cell r="J82">
            <v>4012500</v>
          </cell>
        </row>
        <row r="83">
          <cell r="B83" t="str">
            <v>Lê Nho Khánh</v>
          </cell>
          <cell r="C83" t="str">
            <v>7911057630</v>
          </cell>
          <cell r="D83" t="str">
            <v/>
          </cell>
          <cell r="E83" t="str">
            <v/>
          </cell>
          <cell r="F83" t="str">
            <v/>
          </cell>
          <cell r="G83">
            <v>4012500</v>
          </cell>
          <cell r="H83">
            <v>4012500</v>
          </cell>
          <cell r="I83">
            <v>4012500</v>
          </cell>
          <cell r="J83">
            <v>4012500</v>
          </cell>
        </row>
        <row r="84">
          <cell r="B84" t="str">
            <v>Từ Thị Hoàng Oanh</v>
          </cell>
          <cell r="C84" t="str">
            <v>7912019888</v>
          </cell>
          <cell r="D84" t="str">
            <v/>
          </cell>
          <cell r="E84" t="str">
            <v/>
          </cell>
          <cell r="F84" t="str">
            <v/>
          </cell>
          <cell r="G84">
            <v>4012500</v>
          </cell>
          <cell r="H84">
            <v>4012500</v>
          </cell>
          <cell r="I84">
            <v>4012500</v>
          </cell>
          <cell r="J84">
            <v>4012500</v>
          </cell>
        </row>
        <row r="85">
          <cell r="B85" t="str">
            <v>Huỳnh Minh Hoàng</v>
          </cell>
          <cell r="C85" t="str">
            <v>7913060565</v>
          </cell>
          <cell r="D85" t="str">
            <v/>
          </cell>
          <cell r="E85" t="str">
            <v/>
          </cell>
          <cell r="F85" t="str">
            <v/>
          </cell>
          <cell r="G85">
            <v>4012500</v>
          </cell>
          <cell r="H85">
            <v>4012500</v>
          </cell>
          <cell r="I85">
            <v>4012500</v>
          </cell>
          <cell r="J85">
            <v>4012500</v>
          </cell>
        </row>
        <row r="86">
          <cell r="B86" t="str">
            <v>Nguyễn Trinh Nguyên</v>
          </cell>
          <cell r="C86" t="str">
            <v>7913068882</v>
          </cell>
          <cell r="D86" t="str">
            <v/>
          </cell>
          <cell r="E86" t="str">
            <v/>
          </cell>
          <cell r="F86" t="str">
            <v/>
          </cell>
          <cell r="G86">
            <v>4012500</v>
          </cell>
          <cell r="H86">
            <v>4012500</v>
          </cell>
          <cell r="I86">
            <v>4012500</v>
          </cell>
          <cell r="J86">
            <v>4012500</v>
          </cell>
        </row>
        <row r="87">
          <cell r="B87" t="str">
            <v>Bùi Vương Ly Ly</v>
          </cell>
          <cell r="C87" t="str">
            <v>7913168783</v>
          </cell>
          <cell r="D87" t="str">
            <v/>
          </cell>
          <cell r="E87" t="str">
            <v/>
          </cell>
          <cell r="F87" t="str">
            <v/>
          </cell>
          <cell r="G87">
            <v>4012500</v>
          </cell>
          <cell r="H87">
            <v>4012500</v>
          </cell>
          <cell r="I87">
            <v>4012500</v>
          </cell>
          <cell r="J87">
            <v>4012500</v>
          </cell>
        </row>
        <row r="88">
          <cell r="B88" t="str">
            <v>Trần Thanh Long</v>
          </cell>
          <cell r="C88" t="str">
            <v>7913204095</v>
          </cell>
          <cell r="D88" t="str">
            <v/>
          </cell>
          <cell r="E88" t="str">
            <v/>
          </cell>
          <cell r="F88" t="str">
            <v/>
          </cell>
          <cell r="G88">
            <v>4012500</v>
          </cell>
          <cell r="H88">
            <v>4012500</v>
          </cell>
          <cell r="I88">
            <v>4012500</v>
          </cell>
          <cell r="J88">
            <v>4012500</v>
          </cell>
        </row>
        <row r="89">
          <cell r="B89" t="str">
            <v>Nguyễn Duy Long</v>
          </cell>
          <cell r="C89" t="str">
            <v>7913239649</v>
          </cell>
          <cell r="D89" t="str">
            <v/>
          </cell>
          <cell r="E89" t="str">
            <v/>
          </cell>
          <cell r="F89" t="str">
            <v/>
          </cell>
          <cell r="G89">
            <v>4012500</v>
          </cell>
          <cell r="H89">
            <v>4012500</v>
          </cell>
          <cell r="I89">
            <v>4012500</v>
          </cell>
          <cell r="J89">
            <v>4012500</v>
          </cell>
        </row>
        <row r="90">
          <cell r="B90" t="str">
            <v>Thạch Minh Châu</v>
          </cell>
          <cell r="C90" t="str">
            <v>7914227237</v>
          </cell>
          <cell r="D90" t="str">
            <v/>
          </cell>
          <cell r="E90" t="str">
            <v/>
          </cell>
          <cell r="F90" t="str">
            <v/>
          </cell>
          <cell r="G90">
            <v>4012500</v>
          </cell>
          <cell r="H90">
            <v>4012500</v>
          </cell>
          <cell r="I90">
            <v>4012500</v>
          </cell>
          <cell r="J90">
            <v>4012500</v>
          </cell>
        </row>
        <row r="91">
          <cell r="B91" t="str">
            <v>Đỗ Thanh Tú</v>
          </cell>
          <cell r="C91" t="str">
            <v>7915255764</v>
          </cell>
          <cell r="D91" t="str">
            <v/>
          </cell>
          <cell r="E91" t="str">
            <v/>
          </cell>
          <cell r="F91" t="str">
            <v/>
          </cell>
          <cell r="G91">
            <v>4012500</v>
          </cell>
          <cell r="H91">
            <v>4012500</v>
          </cell>
          <cell r="I91">
            <v>4012500</v>
          </cell>
          <cell r="J91">
            <v>4012500</v>
          </cell>
        </row>
        <row r="92">
          <cell r="B92" t="str">
            <v>Nguyễn Đức Trung</v>
          </cell>
          <cell r="C92" t="str">
            <v>7916010629</v>
          </cell>
          <cell r="D92" t="str">
            <v/>
          </cell>
          <cell r="E92" t="str">
            <v/>
          </cell>
          <cell r="F92" t="str">
            <v/>
          </cell>
          <cell r="G92">
            <v>4012500</v>
          </cell>
          <cell r="H92">
            <v>4012500</v>
          </cell>
          <cell r="I92">
            <v>4012500</v>
          </cell>
          <cell r="J92">
            <v>4012500</v>
          </cell>
        </row>
        <row r="93">
          <cell r="B93" t="str">
            <v>Nguyễn Thị Giang</v>
          </cell>
          <cell r="C93" t="str">
            <v>7916443874</v>
          </cell>
          <cell r="D93" t="str">
            <v/>
          </cell>
          <cell r="E93" t="str">
            <v/>
          </cell>
          <cell r="F93" t="str">
            <v/>
          </cell>
          <cell r="G93">
            <v>4012500</v>
          </cell>
          <cell r="H93">
            <v>4012500</v>
          </cell>
          <cell r="I93">
            <v>4012500</v>
          </cell>
          <cell r="J93">
            <v>4012500</v>
          </cell>
        </row>
        <row r="94">
          <cell r="B94" t="str">
            <v>Nguyễn Thống Nhất</v>
          </cell>
          <cell r="C94" t="str">
            <v>7916443876</v>
          </cell>
          <cell r="D94" t="str">
            <v/>
          </cell>
          <cell r="E94" t="str">
            <v/>
          </cell>
          <cell r="F94" t="str">
            <v/>
          </cell>
          <cell r="G94">
            <v>4012500</v>
          </cell>
          <cell r="H94">
            <v>4012500</v>
          </cell>
          <cell r="I94">
            <v>4012500</v>
          </cell>
          <cell r="J94" t="str">
            <v/>
          </cell>
        </row>
        <row r="95">
          <cell r="B95" t="str">
            <v>Nguyễn Trần Duy Anh</v>
          </cell>
          <cell r="C95" t="str">
            <v>7916443877</v>
          </cell>
          <cell r="D95" t="str">
            <v/>
          </cell>
          <cell r="E95" t="str">
            <v/>
          </cell>
          <cell r="F95" t="str">
            <v/>
          </cell>
          <cell r="G95">
            <v>4012500</v>
          </cell>
          <cell r="H95">
            <v>4012500</v>
          </cell>
          <cell r="I95">
            <v>4012500</v>
          </cell>
          <cell r="J95">
            <v>4012500</v>
          </cell>
        </row>
        <row r="96">
          <cell r="B96" t="str">
            <v>Nguyễn Văn Thông</v>
          </cell>
          <cell r="C96" t="str">
            <v>7916443878</v>
          </cell>
          <cell r="D96" t="str">
            <v/>
          </cell>
          <cell r="E96" t="str">
            <v/>
          </cell>
          <cell r="F96" t="str">
            <v/>
          </cell>
          <cell r="G96">
            <v>4012500</v>
          </cell>
          <cell r="H96">
            <v>4012500</v>
          </cell>
          <cell r="I96">
            <v>4012500</v>
          </cell>
          <cell r="J96" t="str">
            <v/>
          </cell>
        </row>
        <row r="97">
          <cell r="B97" t="str">
            <v>Ngô Quốc Tài</v>
          </cell>
          <cell r="C97" t="str">
            <v>7916444017</v>
          </cell>
          <cell r="D97" t="str">
            <v/>
          </cell>
          <cell r="E97" t="str">
            <v/>
          </cell>
          <cell r="F97" t="str">
            <v/>
          </cell>
          <cell r="G97">
            <v>4012500</v>
          </cell>
          <cell r="H97">
            <v>4012500</v>
          </cell>
          <cell r="I97">
            <v>4012500</v>
          </cell>
          <cell r="J97">
            <v>4012500</v>
          </cell>
        </row>
        <row r="98">
          <cell r="B98" t="str">
            <v>Đặng Quốc Cọp</v>
          </cell>
          <cell r="C98" t="str">
            <v>7916444018</v>
          </cell>
          <cell r="D98" t="str">
            <v/>
          </cell>
          <cell r="E98" t="str">
            <v/>
          </cell>
          <cell r="F98" t="str">
            <v/>
          </cell>
          <cell r="G98">
            <v>4012500</v>
          </cell>
          <cell r="H98">
            <v>4012500</v>
          </cell>
          <cell r="I98">
            <v>4012500</v>
          </cell>
          <cell r="J98">
            <v>4012500</v>
          </cell>
        </row>
        <row r="99">
          <cell r="B99" t="str">
            <v>Nguyễn Đình Hướng</v>
          </cell>
          <cell r="C99" t="str">
            <v>7916444019</v>
          </cell>
          <cell r="D99" t="str">
            <v/>
          </cell>
          <cell r="E99" t="str">
            <v/>
          </cell>
          <cell r="F99" t="str">
            <v/>
          </cell>
          <cell r="G99">
            <v>4012500</v>
          </cell>
          <cell r="H99">
            <v>4012500</v>
          </cell>
          <cell r="I99">
            <v>4012500</v>
          </cell>
          <cell r="J99">
            <v>4012500</v>
          </cell>
        </row>
        <row r="100">
          <cell r="B100" t="str">
            <v>Trần Thị Minh Thương</v>
          </cell>
          <cell r="C100" t="str">
            <v>7916444020</v>
          </cell>
          <cell r="D100" t="str">
            <v/>
          </cell>
          <cell r="E100" t="str">
            <v/>
          </cell>
          <cell r="F100" t="str">
            <v/>
          </cell>
          <cell r="G100">
            <v>4012500</v>
          </cell>
          <cell r="H100">
            <v>4012500</v>
          </cell>
          <cell r="I100">
            <v>4012500</v>
          </cell>
          <cell r="J100">
            <v>4012500</v>
          </cell>
        </row>
        <row r="101">
          <cell r="B101" t="str">
            <v>Nguyễn Thị Thúy Diễm</v>
          </cell>
          <cell r="C101" t="str">
            <v>7916444021</v>
          </cell>
          <cell r="D101" t="str">
            <v/>
          </cell>
          <cell r="E101" t="str">
            <v/>
          </cell>
          <cell r="F101" t="str">
            <v/>
          </cell>
          <cell r="G101">
            <v>4012500</v>
          </cell>
          <cell r="H101" t="str">
            <v/>
          </cell>
          <cell r="I101" t="str">
            <v/>
          </cell>
          <cell r="J101" t="str">
            <v/>
          </cell>
        </row>
        <row r="102">
          <cell r="B102" t="str">
            <v>Huỳnh Văn Phương</v>
          </cell>
          <cell r="C102" t="str">
            <v>7908192263</v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>
            <v>4012500</v>
          </cell>
          <cell r="J102">
            <v>4012500</v>
          </cell>
        </row>
        <row r="103">
          <cell r="B103" t="str">
            <v>Ngô Hoàng Phong</v>
          </cell>
          <cell r="C103" t="str">
            <v>7913090494</v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>
            <v>4012500</v>
          </cell>
          <cell r="J103">
            <v>4012500</v>
          </cell>
        </row>
        <row r="104">
          <cell r="B104" t="str">
            <v>Trần Minh Hoàng</v>
          </cell>
          <cell r="C104" t="str">
            <v>7916569213</v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>
            <v>4012500</v>
          </cell>
          <cell r="J104">
            <v>4012500</v>
          </cell>
        </row>
        <row r="105">
          <cell r="B105" t="str">
            <v>Đồng Tấn Tài</v>
          </cell>
          <cell r="C105" t="str">
            <v>7916569214</v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>
            <v>4012500</v>
          </cell>
          <cell r="J105">
            <v>4012500</v>
          </cell>
        </row>
        <row r="106">
          <cell r="B106" t="str">
            <v>Cao Chánh Dũng</v>
          </cell>
          <cell r="C106" t="str">
            <v>7916569215</v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>
            <v>4012500</v>
          </cell>
          <cell r="J106">
            <v>4012500</v>
          </cell>
        </row>
        <row r="107">
          <cell r="B107" t="str">
            <v>Trần Văn Nguyện</v>
          </cell>
          <cell r="C107" t="str">
            <v>7916569216</v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>
            <v>4012500</v>
          </cell>
          <cell r="J107">
            <v>4012500</v>
          </cell>
        </row>
        <row r="108">
          <cell r="B108" t="str">
            <v>Châu Văn Phước</v>
          </cell>
          <cell r="C108" t="str">
            <v>7916569217</v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>
            <v>4012500</v>
          </cell>
          <cell r="J108">
            <v>4012500</v>
          </cell>
        </row>
        <row r="109">
          <cell r="B109" t="str">
            <v>Lê Tấn Hùng</v>
          </cell>
          <cell r="C109" t="str">
            <v>7916569218</v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>
            <v>4012500</v>
          </cell>
          <cell r="J109">
            <v>4012500</v>
          </cell>
        </row>
        <row r="110">
          <cell r="B110" t="str">
            <v>Nguyễn Thành Vân</v>
          </cell>
          <cell r="C110" t="str">
            <v>7916569219</v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>
            <v>4012500</v>
          </cell>
          <cell r="J110">
            <v>4012500</v>
          </cell>
        </row>
        <row r="111">
          <cell r="B111" t="str">
            <v>Nguyễn Thành Tài</v>
          </cell>
          <cell r="C111" t="str">
            <v>7916569220</v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>
            <v>4012500</v>
          </cell>
          <cell r="J111">
            <v>4012500</v>
          </cell>
        </row>
        <row r="112">
          <cell r="B112" t="str">
            <v>Nguyễn Thành Long</v>
          </cell>
          <cell r="C112" t="str">
            <v>7916569221</v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>
            <v>4012500</v>
          </cell>
          <cell r="J112">
            <v>4012500</v>
          </cell>
        </row>
        <row r="113">
          <cell r="B113" t="str">
            <v>Võ Văn Giàu</v>
          </cell>
          <cell r="C113" t="str">
            <v>7916569222</v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>
            <v>4012500</v>
          </cell>
          <cell r="J113">
            <v>4012500</v>
          </cell>
        </row>
        <row r="114">
          <cell r="B114" t="str">
            <v>Lê Phi Thành</v>
          </cell>
          <cell r="C114" t="str">
            <v>7916569223</v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>
            <v>4012500</v>
          </cell>
          <cell r="J114">
            <v>4012500</v>
          </cell>
        </row>
        <row r="115">
          <cell r="B115" t="str">
            <v>Lê Phi Trung</v>
          </cell>
          <cell r="C115" t="str">
            <v>7916569224</v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>
            <v>4012500</v>
          </cell>
          <cell r="J115">
            <v>4012500</v>
          </cell>
        </row>
        <row r="116">
          <cell r="B116" t="str">
            <v>Lâm Văn Thương</v>
          </cell>
          <cell r="C116" t="str">
            <v>7916569225</v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>
            <v>4012500</v>
          </cell>
          <cell r="J116">
            <v>4012500</v>
          </cell>
        </row>
        <row r="117">
          <cell r="B117" t="str">
            <v>Thạch Phương</v>
          </cell>
          <cell r="C117" t="str">
            <v>7916569226</v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>
            <v>4012500</v>
          </cell>
          <cell r="J117">
            <v>4012500</v>
          </cell>
        </row>
        <row r="118">
          <cell r="B118" t="str">
            <v>Nguyễn Văn Rắng</v>
          </cell>
          <cell r="C118" t="str">
            <v>7916569227</v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>
            <v>4012500</v>
          </cell>
          <cell r="J118">
            <v>4012500</v>
          </cell>
        </row>
        <row r="119">
          <cell r="B119" t="str">
            <v>Võ Văn Có</v>
          </cell>
          <cell r="C119" t="str">
            <v>7916569228</v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>
            <v>4012500</v>
          </cell>
          <cell r="J119">
            <v>4012500</v>
          </cell>
        </row>
        <row r="120">
          <cell r="B120" t="str">
            <v>Trần Quốc Nam</v>
          </cell>
          <cell r="C120" t="str">
            <v>7916569229</v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>
            <v>4012500</v>
          </cell>
          <cell r="J120">
            <v>4012500</v>
          </cell>
        </row>
        <row r="121">
          <cell r="B121" t="str">
            <v>Trần Văn Phi</v>
          </cell>
          <cell r="C121" t="str">
            <v>7916569230</v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>
            <v>4012500</v>
          </cell>
          <cell r="J121">
            <v>4012500</v>
          </cell>
        </row>
        <row r="122">
          <cell r="B122" t="str">
            <v>Lê Văn Triệu</v>
          </cell>
          <cell r="C122" t="str">
            <v>7916569231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>
            <v>4012500</v>
          </cell>
          <cell r="J122">
            <v>4012500</v>
          </cell>
        </row>
        <row r="123">
          <cell r="B123" t="str">
            <v>Lê Minh Trọng</v>
          </cell>
          <cell r="C123" t="str">
            <v>7916569232</v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>
            <v>4012500</v>
          </cell>
          <cell r="J123">
            <v>4012500</v>
          </cell>
        </row>
        <row r="124">
          <cell r="B124" t="str">
            <v>Lê Minh Nghĩa</v>
          </cell>
          <cell r="C124" t="str">
            <v>7916569233</v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>
            <v>4012500</v>
          </cell>
          <cell r="J124">
            <v>4012500</v>
          </cell>
        </row>
        <row r="125">
          <cell r="B125" t="str">
            <v>Sơn Hoàng Minh</v>
          </cell>
          <cell r="C125" t="str">
            <v>7916569234</v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>
            <v>4012500</v>
          </cell>
          <cell r="J125">
            <v>4012500</v>
          </cell>
        </row>
        <row r="126">
          <cell r="B126" t="str">
            <v>Trần Văn Tây</v>
          </cell>
          <cell r="C126" t="str">
            <v>7916569235</v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>
            <v>4012500</v>
          </cell>
          <cell r="J126">
            <v>4012500</v>
          </cell>
        </row>
        <row r="127">
          <cell r="B127" t="str">
            <v>Phan Lâm Thương</v>
          </cell>
          <cell r="C127" t="str">
            <v>7916569236</v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>
            <v>4012500</v>
          </cell>
          <cell r="J127">
            <v>4012500</v>
          </cell>
        </row>
        <row r="128">
          <cell r="B128" t="str">
            <v>Trần Văn Trung</v>
          </cell>
          <cell r="C128" t="str">
            <v>7916569237</v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>
            <v>4012500</v>
          </cell>
          <cell r="J128">
            <v>4012500</v>
          </cell>
        </row>
        <row r="129">
          <cell r="B129" t="str">
            <v>Sơn Hoàng Thanh</v>
          </cell>
          <cell r="C129" t="str">
            <v>7916569238</v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>
            <v>4012500</v>
          </cell>
          <cell r="J129">
            <v>4012500</v>
          </cell>
        </row>
        <row r="130">
          <cell r="B130" t="str">
            <v>Kim Em</v>
          </cell>
          <cell r="C130" t="str">
            <v>7916569239</v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>
            <v>4012500</v>
          </cell>
          <cell r="J130">
            <v>4012500</v>
          </cell>
        </row>
        <row r="131">
          <cell r="B131" t="str">
            <v>Nguyễn Văn Chiến</v>
          </cell>
          <cell r="C131" t="str">
            <v>8011015315</v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>
            <v>4012500</v>
          </cell>
          <cell r="J131">
            <v>4012500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18"/>
  <sheetViews>
    <sheetView topLeftCell="A4" zoomScaleNormal="100" workbookViewId="0">
      <pane xSplit="2" ySplit="5" topLeftCell="L157" activePane="bottomRight" state="frozen"/>
      <selection activeCell="A4" sqref="A4"/>
      <selection pane="topRight" activeCell="C4" sqref="C4"/>
      <selection pane="bottomLeft" activeCell="A9" sqref="A9"/>
      <selection pane="bottomRight" activeCell="U165" sqref="U165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19" style="4" customWidth="1"/>
    <col min="4" max="4" width="13.42578125" style="7" customWidth="1"/>
    <col min="5" max="5" width="13.140625" style="8" bestFit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20" width="9.140625" style="3"/>
    <col min="21" max="21" width="14.140625" style="3" bestFit="1" customWidth="1"/>
    <col min="22" max="39" width="9.140625" style="3"/>
    <col min="40" max="16384" width="9.140625" style="4"/>
  </cols>
  <sheetData>
    <row r="1" spans="1:39" x14ac:dyDescent="0.2">
      <c r="A1" s="428" t="s">
        <v>0</v>
      </c>
      <c r="B1" s="428"/>
      <c r="C1" s="428"/>
      <c r="D1" s="428"/>
      <c r="E1" s="428"/>
    </row>
    <row r="2" spans="1:39" x14ac:dyDescent="0.2">
      <c r="A2" s="428" t="s">
        <v>1</v>
      </c>
      <c r="B2" s="428"/>
      <c r="C2" s="428"/>
      <c r="D2" s="428"/>
      <c r="E2" s="428"/>
      <c r="F2" s="428"/>
      <c r="M2" s="5"/>
      <c r="N2" s="5"/>
      <c r="O2" s="6"/>
    </row>
    <row r="3" spans="1:39" ht="8.25" customHeight="1" x14ac:dyDescent="0.2"/>
    <row r="4" spans="1:39" ht="23.25" x14ac:dyDescent="0.35">
      <c r="A4" s="429" t="s">
        <v>2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</row>
    <row r="6" spans="1:39" s="9" customFormat="1" ht="15" customHeight="1" x14ac:dyDescent="0.25">
      <c r="A6" s="430" t="s">
        <v>3</v>
      </c>
      <c r="B6" s="430" t="s">
        <v>4</v>
      </c>
      <c r="C6" s="430" t="s">
        <v>5</v>
      </c>
      <c r="D6" s="433" t="s">
        <v>6</v>
      </c>
      <c r="E6" s="430" t="s">
        <v>7</v>
      </c>
      <c r="F6" s="436" t="s">
        <v>8</v>
      </c>
      <c r="G6" s="439" t="s">
        <v>9</v>
      </c>
      <c r="H6" s="440"/>
      <c r="I6" s="440"/>
      <c r="J6" s="441"/>
      <c r="K6" s="426" t="s">
        <v>10</v>
      </c>
      <c r="L6" s="439" t="s">
        <v>11</v>
      </c>
      <c r="M6" s="440"/>
      <c r="N6" s="441"/>
      <c r="O6" s="426" t="s">
        <v>12</v>
      </c>
      <c r="P6" s="426" t="s">
        <v>13</v>
      </c>
      <c r="Q6" s="426" t="s">
        <v>14</v>
      </c>
      <c r="R6" s="426" t="s">
        <v>15</v>
      </c>
    </row>
    <row r="7" spans="1:39" s="9" customFormat="1" x14ac:dyDescent="0.25">
      <c r="A7" s="431"/>
      <c r="B7" s="431"/>
      <c r="C7" s="431"/>
      <c r="D7" s="434"/>
      <c r="E7" s="431"/>
      <c r="F7" s="437"/>
      <c r="G7" s="10" t="s">
        <v>16</v>
      </c>
      <c r="H7" s="10" t="s">
        <v>17</v>
      </c>
      <c r="I7" s="10" t="s">
        <v>18</v>
      </c>
      <c r="J7" s="10" t="s">
        <v>19</v>
      </c>
      <c r="K7" s="442"/>
      <c r="L7" s="10" t="s">
        <v>20</v>
      </c>
      <c r="M7" s="10" t="s">
        <v>18</v>
      </c>
      <c r="N7" s="10" t="s">
        <v>21</v>
      </c>
      <c r="O7" s="442"/>
      <c r="P7" s="442"/>
      <c r="Q7" s="427"/>
      <c r="R7" s="427"/>
    </row>
    <row r="8" spans="1:39" s="15" customFormat="1" ht="27.75" customHeight="1" x14ac:dyDescent="0.25">
      <c r="A8" s="432"/>
      <c r="B8" s="432"/>
      <c r="C8" s="432"/>
      <c r="D8" s="435"/>
      <c r="E8" s="432"/>
      <c r="F8" s="438"/>
      <c r="G8" s="11">
        <v>0.17</v>
      </c>
      <c r="H8" s="11">
        <v>5.0000000000000001E-3</v>
      </c>
      <c r="I8" s="12">
        <v>0.03</v>
      </c>
      <c r="J8" s="13">
        <v>0.01</v>
      </c>
      <c r="K8" s="427"/>
      <c r="L8" s="12">
        <v>0.08</v>
      </c>
      <c r="M8" s="14">
        <v>1.4999999999999999E-2</v>
      </c>
      <c r="N8" s="13">
        <v>0.01</v>
      </c>
      <c r="O8" s="427"/>
      <c r="P8" s="427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>
        <v>7910091707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73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109</v>
      </c>
      <c r="C39" s="25" t="s">
        <v>110</v>
      </c>
      <c r="D39" s="36" t="s">
        <v>111</v>
      </c>
      <c r="E39" s="16">
        <v>7910349188</v>
      </c>
      <c r="F39" s="20">
        <v>5000000</v>
      </c>
      <c r="G39" s="21">
        <f t="shared" si="3"/>
        <v>850000.00000000012</v>
      </c>
      <c r="H39" s="21">
        <f t="shared" si="4"/>
        <v>25000</v>
      </c>
      <c r="I39" s="21">
        <f t="shared" si="5"/>
        <v>150000</v>
      </c>
      <c r="J39" s="21">
        <f t="shared" si="6"/>
        <v>50000</v>
      </c>
      <c r="K39" s="20">
        <f t="shared" si="7"/>
        <v>1075000</v>
      </c>
      <c r="L39" s="21">
        <f t="shared" si="0"/>
        <v>400000</v>
      </c>
      <c r="M39" s="21">
        <f t="shared" si="1"/>
        <v>75000</v>
      </c>
      <c r="N39" s="21">
        <f t="shared" si="2"/>
        <v>50000</v>
      </c>
      <c r="O39" s="20">
        <f t="shared" si="8"/>
        <v>575000</v>
      </c>
      <c r="P39" s="22">
        <f t="shared" si="9"/>
        <v>1600000</v>
      </c>
      <c r="Q39" s="22">
        <f t="shared" si="10"/>
        <v>100000</v>
      </c>
      <c r="R39" s="22">
        <f t="shared" si="11"/>
        <v>50000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112</v>
      </c>
      <c r="C40" s="25" t="s">
        <v>113</v>
      </c>
      <c r="D40" s="18" t="s">
        <v>114</v>
      </c>
      <c r="E40" s="16">
        <v>8010005130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115</v>
      </c>
      <c r="C41" s="25" t="s">
        <v>116</v>
      </c>
      <c r="D41" s="18" t="s">
        <v>117</v>
      </c>
      <c r="E41" s="19" t="s">
        <v>117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118</v>
      </c>
      <c r="C42" s="25" t="s">
        <v>119</v>
      </c>
      <c r="D42" s="18" t="s">
        <v>120</v>
      </c>
      <c r="E42" s="16">
        <v>7908155414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17" t="s">
        <v>121</v>
      </c>
      <c r="C43" s="17" t="s">
        <v>122</v>
      </c>
      <c r="D43" s="18" t="s">
        <v>123</v>
      </c>
      <c r="E43" s="19" t="s">
        <v>124</v>
      </c>
      <c r="F43" s="20">
        <v>5500000</v>
      </c>
      <c r="G43" s="21">
        <f t="shared" si="3"/>
        <v>935000.00000000012</v>
      </c>
      <c r="H43" s="21">
        <f t="shared" si="4"/>
        <v>27500</v>
      </c>
      <c r="I43" s="21">
        <f t="shared" si="5"/>
        <v>165000</v>
      </c>
      <c r="J43" s="21">
        <f t="shared" si="6"/>
        <v>55000</v>
      </c>
      <c r="K43" s="20">
        <f t="shared" si="7"/>
        <v>1182500</v>
      </c>
      <c r="L43" s="21">
        <f t="shared" si="0"/>
        <v>440000</v>
      </c>
      <c r="M43" s="21">
        <f t="shared" si="1"/>
        <v>82500</v>
      </c>
      <c r="N43" s="21">
        <f t="shared" si="2"/>
        <v>55000</v>
      </c>
      <c r="O43" s="20">
        <f t="shared" si="8"/>
        <v>632500</v>
      </c>
      <c r="P43" s="22">
        <f t="shared" si="9"/>
        <v>1760000</v>
      </c>
      <c r="Q43" s="22">
        <f t="shared" si="10"/>
        <v>110000</v>
      </c>
      <c r="R43" s="22">
        <f t="shared" si="11"/>
        <v>55000</v>
      </c>
      <c r="S43" s="23">
        <f>VLOOKUP(B43,[1]Sheet1!B$8:J$131,9,FALSE)</f>
        <v>4690000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125</v>
      </c>
      <c r="C44" s="25" t="s">
        <v>126</v>
      </c>
      <c r="D44" s="16">
        <v>7916236322</v>
      </c>
      <c r="E44" s="16">
        <v>7916236322</v>
      </c>
      <c r="F44" s="20">
        <v>5100000</v>
      </c>
      <c r="G44" s="21">
        <f t="shared" si="3"/>
        <v>867000.00000000012</v>
      </c>
      <c r="H44" s="21">
        <f t="shared" si="4"/>
        <v>25500</v>
      </c>
      <c r="I44" s="21">
        <f t="shared" si="5"/>
        <v>153000</v>
      </c>
      <c r="J44" s="21">
        <f t="shared" si="6"/>
        <v>51000</v>
      </c>
      <c r="K44" s="20">
        <f t="shared" si="7"/>
        <v>1096500</v>
      </c>
      <c r="L44" s="21">
        <f t="shared" si="0"/>
        <v>408000</v>
      </c>
      <c r="M44" s="21">
        <f t="shared" si="1"/>
        <v>76500</v>
      </c>
      <c r="N44" s="21">
        <f t="shared" si="2"/>
        <v>51000</v>
      </c>
      <c r="O44" s="20">
        <f t="shared" si="8"/>
        <v>586500</v>
      </c>
      <c r="P44" s="22">
        <f t="shared" si="9"/>
        <v>1632000</v>
      </c>
      <c r="Q44" s="22">
        <f t="shared" si="10"/>
        <v>102000</v>
      </c>
      <c r="R44" s="22">
        <f t="shared" si="11"/>
        <v>51000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x14ac:dyDescent="0.25">
      <c r="A45" s="16">
        <f t="shared" si="12"/>
        <v>37</v>
      </c>
      <c r="B45" s="25" t="s">
        <v>127</v>
      </c>
      <c r="C45" s="25" t="s">
        <v>128</v>
      </c>
      <c r="D45" s="18" t="s">
        <v>129</v>
      </c>
      <c r="E45" s="16" t="s">
        <v>130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131</v>
      </c>
      <c r="C46" s="30" t="s">
        <v>132</v>
      </c>
      <c r="D46" s="18" t="s">
        <v>133</v>
      </c>
      <c r="E46" s="19" t="s">
        <v>134</v>
      </c>
      <c r="F46" s="20">
        <v>4800000</v>
      </c>
      <c r="G46" s="21">
        <f t="shared" si="3"/>
        <v>816000.00000000012</v>
      </c>
      <c r="H46" s="21">
        <f t="shared" si="4"/>
        <v>24000</v>
      </c>
      <c r="I46" s="21">
        <f t="shared" si="5"/>
        <v>144000</v>
      </c>
      <c r="J46" s="21">
        <f t="shared" si="6"/>
        <v>48000</v>
      </c>
      <c r="K46" s="20">
        <f t="shared" si="7"/>
        <v>1032000.0000000001</v>
      </c>
      <c r="L46" s="21">
        <f t="shared" si="0"/>
        <v>384000</v>
      </c>
      <c r="M46" s="21">
        <f t="shared" si="1"/>
        <v>72000</v>
      </c>
      <c r="N46" s="21">
        <f t="shared" si="2"/>
        <v>48000</v>
      </c>
      <c r="O46" s="20">
        <f t="shared" si="8"/>
        <v>552000</v>
      </c>
      <c r="P46" s="22">
        <f t="shared" si="9"/>
        <v>1536000</v>
      </c>
      <c r="Q46" s="22">
        <f t="shared" si="10"/>
        <v>96000</v>
      </c>
      <c r="R46" s="22">
        <f t="shared" si="11"/>
        <v>48000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thickBot="1" x14ac:dyDescent="0.3">
      <c r="A47" s="16">
        <f t="shared" si="12"/>
        <v>39</v>
      </c>
      <c r="B47" s="25" t="s">
        <v>135</v>
      </c>
      <c r="C47" s="25" t="s">
        <v>136</v>
      </c>
      <c r="D47" s="39">
        <v>7913068882</v>
      </c>
      <c r="E47" s="16">
        <v>7913068882</v>
      </c>
      <c r="F47" s="20">
        <v>5000000</v>
      </c>
      <c r="G47" s="21">
        <f t="shared" si="3"/>
        <v>850000.00000000012</v>
      </c>
      <c r="H47" s="21">
        <f t="shared" si="4"/>
        <v>25000</v>
      </c>
      <c r="I47" s="21">
        <f t="shared" si="5"/>
        <v>150000</v>
      </c>
      <c r="J47" s="21">
        <f t="shared" si="6"/>
        <v>50000</v>
      </c>
      <c r="K47" s="20">
        <f t="shared" si="7"/>
        <v>1075000</v>
      </c>
      <c r="L47" s="21">
        <f t="shared" si="0"/>
        <v>400000</v>
      </c>
      <c r="M47" s="21">
        <f t="shared" si="1"/>
        <v>75000</v>
      </c>
      <c r="N47" s="21">
        <f t="shared" si="2"/>
        <v>50000</v>
      </c>
      <c r="O47" s="20">
        <f t="shared" si="8"/>
        <v>575000</v>
      </c>
      <c r="P47" s="22">
        <f t="shared" si="9"/>
        <v>1600000</v>
      </c>
      <c r="Q47" s="22">
        <f t="shared" si="10"/>
        <v>100000</v>
      </c>
      <c r="R47" s="22">
        <f t="shared" si="11"/>
        <v>50000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137</v>
      </c>
      <c r="C48" s="17" t="s">
        <v>138</v>
      </c>
      <c r="D48" s="18" t="s">
        <v>139</v>
      </c>
      <c r="E48" s="19" t="s">
        <v>139</v>
      </c>
      <c r="F48" s="20">
        <v>5100000</v>
      </c>
      <c r="G48" s="21">
        <f t="shared" si="3"/>
        <v>867000.00000000012</v>
      </c>
      <c r="H48" s="21">
        <f t="shared" si="4"/>
        <v>25500</v>
      </c>
      <c r="I48" s="21">
        <f t="shared" si="5"/>
        <v>153000</v>
      </c>
      <c r="J48" s="21">
        <f t="shared" si="6"/>
        <v>51000</v>
      </c>
      <c r="K48" s="20">
        <f t="shared" si="7"/>
        <v>1096500</v>
      </c>
      <c r="L48" s="21">
        <f t="shared" si="0"/>
        <v>408000</v>
      </c>
      <c r="M48" s="21">
        <f t="shared" si="1"/>
        <v>76500</v>
      </c>
      <c r="N48" s="21">
        <f t="shared" si="2"/>
        <v>51000</v>
      </c>
      <c r="O48" s="20">
        <f t="shared" si="8"/>
        <v>586500</v>
      </c>
      <c r="P48" s="22">
        <f t="shared" si="9"/>
        <v>1632000</v>
      </c>
      <c r="Q48" s="22">
        <f t="shared" si="10"/>
        <v>102000</v>
      </c>
      <c r="R48" s="22">
        <f t="shared" si="11"/>
        <v>51000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140</v>
      </c>
      <c r="C49" s="17" t="s">
        <v>141</v>
      </c>
      <c r="D49" s="18" t="s">
        <v>142</v>
      </c>
      <c r="E49" s="16">
        <v>7916044224</v>
      </c>
      <c r="F49" s="20">
        <v>4800000</v>
      </c>
      <c r="G49" s="21">
        <f t="shared" si="3"/>
        <v>816000.00000000012</v>
      </c>
      <c r="H49" s="21">
        <f t="shared" si="4"/>
        <v>24000</v>
      </c>
      <c r="I49" s="21">
        <f t="shared" si="5"/>
        <v>144000</v>
      </c>
      <c r="J49" s="21">
        <f t="shared" si="6"/>
        <v>48000</v>
      </c>
      <c r="K49" s="20">
        <f t="shared" si="7"/>
        <v>1032000.0000000001</v>
      </c>
      <c r="L49" s="21">
        <f t="shared" si="0"/>
        <v>384000</v>
      </c>
      <c r="M49" s="21">
        <f t="shared" si="1"/>
        <v>72000</v>
      </c>
      <c r="N49" s="21">
        <f t="shared" si="2"/>
        <v>48000</v>
      </c>
      <c r="O49" s="20">
        <f t="shared" si="8"/>
        <v>552000</v>
      </c>
      <c r="P49" s="22">
        <f t="shared" si="9"/>
        <v>1536000</v>
      </c>
      <c r="Q49" s="22">
        <f t="shared" si="10"/>
        <v>96000</v>
      </c>
      <c r="R49" s="22">
        <f t="shared" si="11"/>
        <v>48000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143</v>
      </c>
      <c r="C50" s="17" t="s">
        <v>144</v>
      </c>
      <c r="D50" s="18" t="s">
        <v>145</v>
      </c>
      <c r="E50" s="19" t="s">
        <v>145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146</v>
      </c>
      <c r="C51" s="17" t="s">
        <v>147</v>
      </c>
      <c r="D51" s="18" t="s">
        <v>148</v>
      </c>
      <c r="E51" s="19" t="s">
        <v>149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150</v>
      </c>
      <c r="C52" s="17" t="s">
        <v>151</v>
      </c>
      <c r="D52" s="18" t="s">
        <v>152</v>
      </c>
      <c r="E52" s="19" t="s">
        <v>153</v>
      </c>
      <c r="F52" s="20">
        <v>5500000</v>
      </c>
      <c r="G52" s="21">
        <f t="shared" si="3"/>
        <v>935000.00000000012</v>
      </c>
      <c r="H52" s="21">
        <f t="shared" si="4"/>
        <v>27500</v>
      </c>
      <c r="I52" s="21">
        <f t="shared" si="5"/>
        <v>165000</v>
      </c>
      <c r="J52" s="21">
        <f t="shared" si="6"/>
        <v>55000</v>
      </c>
      <c r="K52" s="20">
        <f t="shared" si="7"/>
        <v>1182500</v>
      </c>
      <c r="L52" s="21">
        <f t="shared" si="0"/>
        <v>440000</v>
      </c>
      <c r="M52" s="21">
        <f t="shared" si="1"/>
        <v>82500</v>
      </c>
      <c r="N52" s="21">
        <f t="shared" si="2"/>
        <v>55000</v>
      </c>
      <c r="O52" s="20">
        <f t="shared" si="8"/>
        <v>632500</v>
      </c>
      <c r="P52" s="22">
        <f t="shared" si="9"/>
        <v>1760000</v>
      </c>
      <c r="Q52" s="22">
        <f t="shared" si="10"/>
        <v>110000</v>
      </c>
      <c r="R52" s="22">
        <f t="shared" si="11"/>
        <v>55000</v>
      </c>
      <c r="S52" s="23">
        <f>VLOOKUP(B52,[1]Sheet1!B$8:J$131,9,FALSE)</f>
        <v>4020000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154</v>
      </c>
      <c r="C53" s="17" t="s">
        <v>144</v>
      </c>
      <c r="D53" s="18" t="s">
        <v>155</v>
      </c>
      <c r="E53" s="19" t="s">
        <v>155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156</v>
      </c>
      <c r="C54" s="17" t="s">
        <v>157</v>
      </c>
      <c r="D54" s="18" t="s">
        <v>158</v>
      </c>
      <c r="E54" s="19" t="s">
        <v>159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160</v>
      </c>
      <c r="C55" s="17" t="s">
        <v>161</v>
      </c>
      <c r="D55" s="18" t="s">
        <v>162</v>
      </c>
      <c r="E55" s="19" t="s">
        <v>162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163</v>
      </c>
      <c r="C56" s="17" t="s">
        <v>144</v>
      </c>
      <c r="D56" s="18" t="s">
        <v>164</v>
      </c>
      <c r="E56" s="19" t="s">
        <v>165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166</v>
      </c>
      <c r="C57" s="17" t="s">
        <v>144</v>
      </c>
      <c r="D57" s="18" t="s">
        <v>167</v>
      </c>
      <c r="E57" s="19" t="s">
        <v>167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168</v>
      </c>
      <c r="C58" s="17" t="s">
        <v>169</v>
      </c>
      <c r="D58" s="18" t="s">
        <v>170</v>
      </c>
      <c r="E58" s="19" t="s">
        <v>171</v>
      </c>
      <c r="F58" s="20">
        <v>4800000</v>
      </c>
      <c r="G58" s="21">
        <f t="shared" si="3"/>
        <v>816000.00000000012</v>
      </c>
      <c r="H58" s="21">
        <f t="shared" si="4"/>
        <v>24000</v>
      </c>
      <c r="I58" s="21">
        <f t="shared" si="5"/>
        <v>144000</v>
      </c>
      <c r="J58" s="21">
        <f t="shared" si="6"/>
        <v>48000</v>
      </c>
      <c r="K58" s="20">
        <f t="shared" si="7"/>
        <v>1032000.0000000001</v>
      </c>
      <c r="L58" s="21">
        <f t="shared" si="0"/>
        <v>384000</v>
      </c>
      <c r="M58" s="21">
        <f t="shared" si="1"/>
        <v>72000</v>
      </c>
      <c r="N58" s="21">
        <f t="shared" si="2"/>
        <v>48000</v>
      </c>
      <c r="O58" s="20">
        <f t="shared" si="8"/>
        <v>552000</v>
      </c>
      <c r="P58" s="22">
        <f t="shared" si="9"/>
        <v>1536000</v>
      </c>
      <c r="Q58" s="22">
        <f t="shared" si="10"/>
        <v>96000</v>
      </c>
      <c r="R58" s="22">
        <f t="shared" si="11"/>
        <v>48000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172</v>
      </c>
      <c r="C59" s="17" t="s">
        <v>173</v>
      </c>
      <c r="D59" s="18" t="s">
        <v>174</v>
      </c>
      <c r="E59" s="19" t="s">
        <v>174</v>
      </c>
      <c r="F59" s="20">
        <v>5100000</v>
      </c>
      <c r="G59" s="21">
        <f t="shared" si="3"/>
        <v>867000.00000000012</v>
      </c>
      <c r="H59" s="21">
        <f t="shared" si="4"/>
        <v>25500</v>
      </c>
      <c r="I59" s="21">
        <f t="shared" si="5"/>
        <v>153000</v>
      </c>
      <c r="J59" s="21">
        <f t="shared" si="6"/>
        <v>51000</v>
      </c>
      <c r="K59" s="20">
        <f t="shared" si="7"/>
        <v>1096500</v>
      </c>
      <c r="L59" s="21">
        <f t="shared" si="0"/>
        <v>408000</v>
      </c>
      <c r="M59" s="21">
        <f t="shared" si="1"/>
        <v>76500</v>
      </c>
      <c r="N59" s="21">
        <f t="shared" si="2"/>
        <v>51000</v>
      </c>
      <c r="O59" s="20">
        <f t="shared" si="8"/>
        <v>586500</v>
      </c>
      <c r="P59" s="22">
        <f t="shared" si="9"/>
        <v>1632000</v>
      </c>
      <c r="Q59" s="22">
        <f t="shared" si="10"/>
        <v>102000</v>
      </c>
      <c r="R59" s="22">
        <f t="shared" si="11"/>
        <v>51000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175</v>
      </c>
      <c r="C60" s="17" t="s">
        <v>157</v>
      </c>
      <c r="D60" s="18" t="s">
        <v>176</v>
      </c>
      <c r="E60" s="19" t="s">
        <v>177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178</v>
      </c>
      <c r="C61" s="17" t="s">
        <v>144</v>
      </c>
      <c r="D61" s="18" t="s">
        <v>179</v>
      </c>
      <c r="E61" s="16">
        <v>7916044232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 t="e">
        <f>VLOOKUP(B61,[1]Sheet1!B$8:J$131,9,FALSE)</f>
        <v>#N/A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180</v>
      </c>
      <c r="C62" s="17" t="s">
        <v>144</v>
      </c>
      <c r="D62" s="18" t="s">
        <v>181</v>
      </c>
      <c r="E62" s="16">
        <v>7916044233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182</v>
      </c>
      <c r="C63" s="17" t="s">
        <v>157</v>
      </c>
      <c r="D63" s="18" t="s">
        <v>183</v>
      </c>
      <c r="E63" s="16">
        <v>7916044234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184</v>
      </c>
      <c r="C64" s="17" t="s">
        <v>144</v>
      </c>
      <c r="D64" s="18" t="s">
        <v>185</v>
      </c>
      <c r="E64" s="16">
        <v>7916044235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186</v>
      </c>
      <c r="C65" s="17" t="s">
        <v>147</v>
      </c>
      <c r="D65" s="18" t="s">
        <v>187</v>
      </c>
      <c r="E65" s="16">
        <v>7916044236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188</v>
      </c>
      <c r="C66" s="17" t="s">
        <v>157</v>
      </c>
      <c r="D66" s="18" t="s">
        <v>189</v>
      </c>
      <c r="E66" s="16">
        <v>7916044237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190</v>
      </c>
      <c r="C67" s="17" t="s">
        <v>157</v>
      </c>
      <c r="D67" s="18" t="s">
        <v>191</v>
      </c>
      <c r="E67" s="16">
        <v>7910117329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192</v>
      </c>
      <c r="C68" s="17" t="s">
        <v>144</v>
      </c>
      <c r="D68" s="18" t="s">
        <v>193</v>
      </c>
      <c r="E68" s="16">
        <v>7916044238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194</v>
      </c>
      <c r="C69" s="17" t="s">
        <v>144</v>
      </c>
      <c r="D69" s="18" t="s">
        <v>195</v>
      </c>
      <c r="E69" s="16">
        <v>7916044239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196</v>
      </c>
      <c r="C70" s="17" t="s">
        <v>144</v>
      </c>
      <c r="D70" s="18" t="s">
        <v>197</v>
      </c>
      <c r="E70" s="19" t="s">
        <v>198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199</v>
      </c>
      <c r="C71" s="17" t="s">
        <v>169</v>
      </c>
      <c r="D71" s="18" t="s">
        <v>200</v>
      </c>
      <c r="E71" s="16">
        <v>7908109707</v>
      </c>
      <c r="F71" s="20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552000</v>
      </c>
      <c r="P71" s="22">
        <f t="shared" si="9"/>
        <v>1536000</v>
      </c>
      <c r="Q71" s="22">
        <f t="shared" si="10"/>
        <v>96000</v>
      </c>
      <c r="R71" s="22">
        <f t="shared" si="11"/>
        <v>48000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201</v>
      </c>
      <c r="C72" s="17" t="s">
        <v>157</v>
      </c>
      <c r="D72" s="18" t="s">
        <v>202</v>
      </c>
      <c r="E72" s="16">
        <v>7910111185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203</v>
      </c>
      <c r="C73" s="17" t="s">
        <v>144</v>
      </c>
      <c r="D73" s="18" t="s">
        <v>193</v>
      </c>
      <c r="E73" s="16">
        <v>7916044240</v>
      </c>
      <c r="F73" s="20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101" si="13">(F73)*$L$8</f>
        <v>366160</v>
      </c>
      <c r="M73" s="21">
        <f t="shared" ref="M73:M105" si="14">(F73)*$M$8</f>
        <v>68655</v>
      </c>
      <c r="N73" s="21">
        <f t="shared" ref="N73:N101" si="15">(F73)*$N$8</f>
        <v>45770</v>
      </c>
      <c r="O73" s="20">
        <f t="shared" si="8"/>
        <v>526355</v>
      </c>
      <c r="P73" s="22">
        <f t="shared" si="9"/>
        <v>1464640</v>
      </c>
      <c r="Q73" s="22">
        <f t="shared" si="10"/>
        <v>91540</v>
      </c>
      <c r="R73" s="22">
        <f t="shared" si="11"/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204</v>
      </c>
      <c r="C74" s="17" t="s">
        <v>157</v>
      </c>
      <c r="D74" s="18" t="s">
        <v>205</v>
      </c>
      <c r="E74" s="16">
        <v>7916044241</v>
      </c>
      <c r="F74" s="20">
        <v>4577000</v>
      </c>
      <c r="G74" s="21">
        <f t="shared" ref="G74:G137" si="16">F74*$G$8</f>
        <v>778090</v>
      </c>
      <c r="H74" s="21">
        <f t="shared" ref="H74:H137" si="17">F74*$H$8</f>
        <v>22885</v>
      </c>
      <c r="I74" s="21">
        <f t="shared" ref="I74:I137" si="18">(F74)*$I$8</f>
        <v>137310</v>
      </c>
      <c r="J74" s="21">
        <f t="shared" ref="J74:J101" si="19">(F74)*$J$8</f>
        <v>45770</v>
      </c>
      <c r="K74" s="20">
        <f t="shared" ref="K74:K137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526355</v>
      </c>
      <c r="P74" s="22">
        <f t="shared" ref="P74:P137" si="22">K74+L74+M74+N74</f>
        <v>1464640</v>
      </c>
      <c r="Q74" s="22">
        <f t="shared" ref="Q74:Q129" si="23">F74*2%</f>
        <v>91540</v>
      </c>
      <c r="R74" s="22">
        <f>F74*1%</f>
        <v>45770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206</v>
      </c>
      <c r="C75" s="40" t="s">
        <v>207</v>
      </c>
      <c r="D75" s="33" t="s">
        <v>208</v>
      </c>
      <c r="E75" s="34" t="s">
        <v>209</v>
      </c>
      <c r="F75" s="20">
        <v>5100000</v>
      </c>
      <c r="G75" s="21">
        <f t="shared" si="16"/>
        <v>867000.00000000012</v>
      </c>
      <c r="H75" s="21">
        <f t="shared" si="17"/>
        <v>25500</v>
      </c>
      <c r="I75" s="21">
        <f t="shared" si="18"/>
        <v>153000</v>
      </c>
      <c r="J75" s="21">
        <f t="shared" si="19"/>
        <v>51000</v>
      </c>
      <c r="K75" s="20">
        <f t="shared" si="20"/>
        <v>1096500</v>
      </c>
      <c r="L75" s="21">
        <f t="shared" si="13"/>
        <v>408000</v>
      </c>
      <c r="M75" s="21">
        <f t="shared" si="14"/>
        <v>76500</v>
      </c>
      <c r="N75" s="21">
        <f t="shared" si="15"/>
        <v>51000</v>
      </c>
      <c r="O75" s="20">
        <f t="shared" si="21"/>
        <v>586500</v>
      </c>
      <c r="P75" s="22">
        <f t="shared" si="22"/>
        <v>1632000</v>
      </c>
      <c r="Q75" s="22">
        <f t="shared" si="23"/>
        <v>102000</v>
      </c>
      <c r="R75" s="22">
        <f>F75*1%</f>
        <v>51000</v>
      </c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40" t="s">
        <v>210</v>
      </c>
      <c r="C76" s="40" t="s">
        <v>211</v>
      </c>
      <c r="D76" s="33" t="s">
        <v>212</v>
      </c>
      <c r="E76" s="34">
        <v>7916569214</v>
      </c>
      <c r="F76" s="35">
        <v>4800000</v>
      </c>
      <c r="G76" s="21">
        <f t="shared" si="16"/>
        <v>816000.00000000012</v>
      </c>
      <c r="H76" s="21">
        <f t="shared" si="17"/>
        <v>24000</v>
      </c>
      <c r="I76" s="21">
        <f t="shared" si="18"/>
        <v>144000</v>
      </c>
      <c r="J76" s="21">
        <f t="shared" si="19"/>
        <v>48000</v>
      </c>
      <c r="K76" s="20">
        <f t="shared" si="20"/>
        <v>1032000.0000000001</v>
      </c>
      <c r="L76" s="21">
        <f t="shared" si="13"/>
        <v>384000</v>
      </c>
      <c r="M76" s="21">
        <f t="shared" si="14"/>
        <v>72000</v>
      </c>
      <c r="N76" s="21">
        <f t="shared" si="15"/>
        <v>48000</v>
      </c>
      <c r="O76" s="20">
        <f t="shared" si="21"/>
        <v>504000</v>
      </c>
      <c r="P76" s="22">
        <f t="shared" si="22"/>
        <v>1536000</v>
      </c>
      <c r="Q76" s="22">
        <f t="shared" si="23"/>
        <v>96000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213</v>
      </c>
      <c r="C77" s="40" t="s">
        <v>157</v>
      </c>
      <c r="D77" s="33" t="s">
        <v>214</v>
      </c>
      <c r="E77" s="34">
        <v>7916569215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215</v>
      </c>
      <c r="C78" s="40" t="s">
        <v>157</v>
      </c>
      <c r="D78" s="33" t="s">
        <v>216</v>
      </c>
      <c r="E78" s="34">
        <v>7916569216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217</v>
      </c>
      <c r="C79" s="40" t="s">
        <v>157</v>
      </c>
      <c r="D79" s="33" t="s">
        <v>218</v>
      </c>
      <c r="E79" s="34">
        <v>7916569217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219</v>
      </c>
      <c r="C80" s="40" t="s">
        <v>144</v>
      </c>
      <c r="D80" s="33" t="s">
        <v>220</v>
      </c>
      <c r="E80" s="34">
        <v>7916569218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221</v>
      </c>
      <c r="C81" s="40" t="s">
        <v>144</v>
      </c>
      <c r="D81" s="33" t="s">
        <v>222</v>
      </c>
      <c r="E81" s="34">
        <v>8011015315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223</v>
      </c>
      <c r="C82" s="40" t="s">
        <v>144</v>
      </c>
      <c r="D82" s="33" t="s">
        <v>224</v>
      </c>
      <c r="E82" s="34">
        <v>7916569219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225</v>
      </c>
      <c r="C83" s="40" t="s">
        <v>144</v>
      </c>
      <c r="D83" s="33" t="s">
        <v>226</v>
      </c>
      <c r="E83" s="34">
        <v>7916569220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227</v>
      </c>
      <c r="C84" s="40" t="s">
        <v>228</v>
      </c>
      <c r="D84" s="33" t="s">
        <v>229</v>
      </c>
      <c r="E84" s="34">
        <v>7916569221</v>
      </c>
      <c r="F84" s="35">
        <v>5100000</v>
      </c>
      <c r="G84" s="21">
        <f t="shared" si="16"/>
        <v>867000.00000000012</v>
      </c>
      <c r="H84" s="21">
        <f t="shared" si="17"/>
        <v>25500</v>
      </c>
      <c r="I84" s="21">
        <f t="shared" si="18"/>
        <v>153000</v>
      </c>
      <c r="J84" s="21">
        <f t="shared" si="19"/>
        <v>51000</v>
      </c>
      <c r="K84" s="20">
        <f t="shared" si="20"/>
        <v>1096500</v>
      </c>
      <c r="L84" s="21">
        <f t="shared" si="13"/>
        <v>408000</v>
      </c>
      <c r="M84" s="21">
        <f t="shared" si="14"/>
        <v>76500</v>
      </c>
      <c r="N84" s="21">
        <f t="shared" si="15"/>
        <v>51000</v>
      </c>
      <c r="O84" s="20">
        <f t="shared" si="21"/>
        <v>535500</v>
      </c>
      <c r="P84" s="22">
        <f t="shared" si="22"/>
        <v>1632000</v>
      </c>
      <c r="Q84" s="22">
        <f t="shared" si="23"/>
        <v>102000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230</v>
      </c>
      <c r="C85" s="40" t="s">
        <v>144</v>
      </c>
      <c r="D85" s="33" t="s">
        <v>231</v>
      </c>
      <c r="E85" s="34">
        <v>7916569222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232</v>
      </c>
      <c r="C86" s="40" t="s">
        <v>144</v>
      </c>
      <c r="D86" s="33" t="s">
        <v>233</v>
      </c>
      <c r="E86" s="34">
        <v>7916569223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234</v>
      </c>
      <c r="C87" s="40" t="s">
        <v>144</v>
      </c>
      <c r="D87" s="33" t="s">
        <v>235</v>
      </c>
      <c r="E87" s="34">
        <v>7916569224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236</v>
      </c>
      <c r="C88" s="40" t="s">
        <v>144</v>
      </c>
      <c r="D88" s="33" t="s">
        <v>237</v>
      </c>
      <c r="E88" s="34" t="s">
        <v>237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238</v>
      </c>
      <c r="C89" s="40" t="s">
        <v>144</v>
      </c>
      <c r="D89" s="33" t="s">
        <v>239</v>
      </c>
      <c r="E89" s="34">
        <v>7916569225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240</v>
      </c>
      <c r="C90" s="40" t="s">
        <v>144</v>
      </c>
      <c r="D90" s="33" t="s">
        <v>241</v>
      </c>
      <c r="E90" s="34">
        <v>7916569226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242</v>
      </c>
      <c r="C91" s="40" t="s">
        <v>144</v>
      </c>
      <c r="D91" s="33" t="s">
        <v>243</v>
      </c>
      <c r="E91" s="34">
        <v>7916569227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244</v>
      </c>
      <c r="C92" s="40" t="s">
        <v>144</v>
      </c>
      <c r="D92" s="33" t="s">
        <v>245</v>
      </c>
      <c r="E92" s="34">
        <v>7916569228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246</v>
      </c>
      <c r="C93" s="40" t="s">
        <v>144</v>
      </c>
      <c r="D93" s="33" t="s">
        <v>247</v>
      </c>
      <c r="E93" s="34">
        <v>7916569229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248</v>
      </c>
      <c r="C94" s="40" t="s">
        <v>144</v>
      </c>
      <c r="D94" s="33" t="s">
        <v>249</v>
      </c>
      <c r="E94" s="34">
        <v>7916569230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250</v>
      </c>
      <c r="C95" s="40" t="s">
        <v>144</v>
      </c>
      <c r="D95" s="33" t="s">
        <v>251</v>
      </c>
      <c r="E95" s="34">
        <v>7916569231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252</v>
      </c>
      <c r="C96" s="40" t="s">
        <v>144</v>
      </c>
      <c r="D96" s="33" t="s">
        <v>253</v>
      </c>
      <c r="E96" s="34">
        <v>7916569232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254</v>
      </c>
      <c r="C97" s="40" t="s">
        <v>144</v>
      </c>
      <c r="D97" s="33" t="s">
        <v>255</v>
      </c>
      <c r="E97" s="34">
        <v>7916569233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256</v>
      </c>
      <c r="C98" s="40" t="s">
        <v>144</v>
      </c>
      <c r="D98" s="33" t="s">
        <v>257</v>
      </c>
      <c r="E98" s="34">
        <v>7916569235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258</v>
      </c>
      <c r="C99" s="40" t="s">
        <v>144</v>
      </c>
      <c r="D99" s="33" t="s">
        <v>259</v>
      </c>
      <c r="E99" s="34">
        <v>7916569236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260</v>
      </c>
      <c r="C100" s="40" t="s">
        <v>144</v>
      </c>
      <c r="D100" s="33" t="s">
        <v>261</v>
      </c>
      <c r="E100" s="34">
        <v>7913090494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262</v>
      </c>
      <c r="C101" s="40" t="s">
        <v>144</v>
      </c>
      <c r="D101" s="33" t="s">
        <v>263</v>
      </c>
      <c r="E101" s="34">
        <v>7916569239</v>
      </c>
      <c r="F101" s="35">
        <v>4577000</v>
      </c>
      <c r="G101" s="21">
        <f t="shared" si="16"/>
        <v>778090</v>
      </c>
      <c r="H101" s="21">
        <f t="shared" si="17"/>
        <v>22885</v>
      </c>
      <c r="I101" s="21">
        <f t="shared" si="18"/>
        <v>137310</v>
      </c>
      <c r="J101" s="21">
        <f t="shared" si="19"/>
        <v>45770</v>
      </c>
      <c r="K101" s="20">
        <f t="shared" si="20"/>
        <v>984055</v>
      </c>
      <c r="L101" s="21">
        <f t="shared" si="13"/>
        <v>366160</v>
      </c>
      <c r="M101" s="21">
        <f t="shared" si="14"/>
        <v>68655</v>
      </c>
      <c r="N101" s="21">
        <f t="shared" si="15"/>
        <v>45770</v>
      </c>
      <c r="O101" s="20">
        <f t="shared" si="21"/>
        <v>480585</v>
      </c>
      <c r="P101" s="22">
        <f t="shared" si="22"/>
        <v>1464640</v>
      </c>
      <c r="Q101" s="22">
        <f t="shared" si="23"/>
        <v>91540</v>
      </c>
      <c r="R101" s="22"/>
      <c r="S101" s="23">
        <f>VLOOKUP(B101,[1]Sheet1!B$8:J$131,9,FALSE)</f>
        <v>4012500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264</v>
      </c>
      <c r="C102" s="40" t="s">
        <v>97</v>
      </c>
      <c r="D102" s="33" t="s">
        <v>265</v>
      </c>
      <c r="E102" s="41">
        <v>7911017745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 t="shared" si="14"/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266</v>
      </c>
      <c r="C103" s="40" t="s">
        <v>70</v>
      </c>
      <c r="D103" s="33" t="s">
        <v>267</v>
      </c>
      <c r="E103" s="41">
        <v>7936616222</v>
      </c>
      <c r="F103" s="35">
        <v>4577000</v>
      </c>
      <c r="G103" s="21">
        <f t="shared" si="16"/>
        <v>778090</v>
      </c>
      <c r="H103" s="21">
        <f t="shared" si="17"/>
        <v>22885</v>
      </c>
      <c r="I103" s="21">
        <f t="shared" si="18"/>
        <v>137310</v>
      </c>
      <c r="J103" s="21">
        <f>(F103)*$J$8</f>
        <v>45770</v>
      </c>
      <c r="K103" s="20">
        <f t="shared" si="20"/>
        <v>984055</v>
      </c>
      <c r="L103" s="21">
        <f>(F103)*$L$8</f>
        <v>366160</v>
      </c>
      <c r="M103" s="21">
        <f t="shared" si="14"/>
        <v>68655</v>
      </c>
      <c r="N103" s="21">
        <f>(F103)*$N$8</f>
        <v>45770</v>
      </c>
      <c r="O103" s="20">
        <f t="shared" si="21"/>
        <v>480585</v>
      </c>
      <c r="P103" s="22">
        <f t="shared" si="22"/>
        <v>1464640</v>
      </c>
      <c r="Q103" s="22">
        <f t="shared" si="23"/>
        <v>91540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268</v>
      </c>
      <c r="C104" s="40" t="s">
        <v>141</v>
      </c>
      <c r="D104" s="33" t="s">
        <v>269</v>
      </c>
      <c r="E104" s="41">
        <v>9321648647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270</v>
      </c>
      <c r="C105" s="40" t="s">
        <v>52</v>
      </c>
      <c r="D105" s="33" t="s">
        <v>271</v>
      </c>
      <c r="E105" s="41">
        <v>7912010459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 t="shared" si="14"/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 t="e">
        <f>VLOOKUP(B105,[1]Sheet1!B$8:J$131,9,FALSE)</f>
        <v>#N/A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17" t="s">
        <v>272</v>
      </c>
      <c r="C106" s="40" t="s">
        <v>29</v>
      </c>
      <c r="D106" s="42" t="s">
        <v>273</v>
      </c>
      <c r="E106" s="34" t="s">
        <v>273</v>
      </c>
      <c r="F106" s="35">
        <v>4800000</v>
      </c>
      <c r="G106" s="21">
        <f t="shared" si="16"/>
        <v>816000.00000000012</v>
      </c>
      <c r="H106" s="21">
        <f t="shared" si="17"/>
        <v>24000</v>
      </c>
      <c r="I106" s="21">
        <f t="shared" si="18"/>
        <v>144000</v>
      </c>
      <c r="J106" s="21">
        <f>(F106)*$J$8</f>
        <v>48000</v>
      </c>
      <c r="K106" s="20">
        <f t="shared" si="20"/>
        <v>1032000.0000000001</v>
      </c>
      <c r="L106" s="21">
        <f>(F106)*$L$8</f>
        <v>384000</v>
      </c>
      <c r="M106" s="21">
        <f>(F106)*$M$8</f>
        <v>72000</v>
      </c>
      <c r="N106" s="21">
        <f>(F106)*$N$8</f>
        <v>48000</v>
      </c>
      <c r="O106" s="20">
        <f t="shared" si="21"/>
        <v>504000</v>
      </c>
      <c r="P106" s="22">
        <f t="shared" si="22"/>
        <v>1536000</v>
      </c>
      <c r="Q106" s="22">
        <f t="shared" si="23"/>
        <v>96000</v>
      </c>
      <c r="R106" s="2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3" t="s">
        <v>274</v>
      </c>
      <c r="C107" s="40" t="s">
        <v>275</v>
      </c>
      <c r="D107" s="42" t="s">
        <v>276</v>
      </c>
      <c r="E107" s="34"/>
      <c r="F107" s="35">
        <v>8300000</v>
      </c>
      <c r="G107" s="44"/>
      <c r="H107" s="44">
        <f t="shared" si="17"/>
        <v>41500</v>
      </c>
      <c r="I107" s="44"/>
      <c r="J107" s="44"/>
      <c r="K107" s="20">
        <f t="shared" si="20"/>
        <v>41500</v>
      </c>
      <c r="L107" s="44"/>
      <c r="M107" s="44"/>
      <c r="N107" s="44"/>
      <c r="O107" s="20">
        <f t="shared" si="21"/>
        <v>0</v>
      </c>
      <c r="P107" s="22">
        <f t="shared" si="22"/>
        <v>41500</v>
      </c>
      <c r="Q107" s="22"/>
      <c r="R107" s="45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24" customFormat="1" ht="16.5" customHeight="1" x14ac:dyDescent="0.25">
      <c r="A108" s="16">
        <f t="shared" si="24"/>
        <v>100</v>
      </c>
      <c r="B108" s="46" t="s">
        <v>277</v>
      </c>
      <c r="C108" s="47" t="s">
        <v>278</v>
      </c>
      <c r="D108" s="48" t="s">
        <v>279</v>
      </c>
      <c r="E108" s="49" t="s">
        <v>279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ref="J108:J165" si="25">(F108)*$J$8</f>
        <v>50000</v>
      </c>
      <c r="K108" s="20">
        <f t="shared" si="20"/>
        <v>1075000</v>
      </c>
      <c r="L108" s="51">
        <f t="shared" ref="L108:L165" si="26">(F108)*$L$8</f>
        <v>400000</v>
      </c>
      <c r="M108" s="51">
        <f t="shared" ref="M108:M165" si="27">(F108)*$M$8</f>
        <v>75000</v>
      </c>
      <c r="N108" s="51">
        <f t="shared" ref="N108:N165" si="28">(F108)*$N$8</f>
        <v>50000</v>
      </c>
      <c r="O108" s="20">
        <f t="shared" si="21"/>
        <v>525000</v>
      </c>
      <c r="P108" s="22">
        <f t="shared" si="22"/>
        <v>1600000</v>
      </c>
      <c r="Q108" s="22">
        <f t="shared" si="23"/>
        <v>100000</v>
      </c>
      <c r="R108" s="52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s="57" customFormat="1" ht="16.5" customHeight="1" x14ac:dyDescent="0.25">
      <c r="A109" s="16">
        <f t="shared" si="24"/>
        <v>101</v>
      </c>
      <c r="B109" s="46" t="s">
        <v>280</v>
      </c>
      <c r="C109" s="53" t="s">
        <v>281</v>
      </c>
      <c r="D109" s="54">
        <v>7909052618</v>
      </c>
      <c r="E109" s="54">
        <v>7909052618</v>
      </c>
      <c r="F109" s="50">
        <v>5000000</v>
      </c>
      <c r="G109" s="51">
        <f t="shared" si="16"/>
        <v>850000.00000000012</v>
      </c>
      <c r="H109" s="51">
        <f t="shared" si="17"/>
        <v>25000</v>
      </c>
      <c r="I109" s="51">
        <f t="shared" si="18"/>
        <v>150000</v>
      </c>
      <c r="J109" s="51">
        <f t="shared" si="25"/>
        <v>50000</v>
      </c>
      <c r="K109" s="20">
        <f t="shared" si="20"/>
        <v>1075000</v>
      </c>
      <c r="L109" s="51">
        <f t="shared" si="26"/>
        <v>400000</v>
      </c>
      <c r="M109" s="51">
        <f t="shared" si="27"/>
        <v>75000</v>
      </c>
      <c r="N109" s="51">
        <f t="shared" si="28"/>
        <v>50000</v>
      </c>
      <c r="O109" s="20">
        <f t="shared" si="21"/>
        <v>525000</v>
      </c>
      <c r="P109" s="22">
        <f t="shared" si="22"/>
        <v>1600000</v>
      </c>
      <c r="Q109" s="55">
        <f t="shared" si="23"/>
        <v>100000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282</v>
      </c>
      <c r="C110" s="47" t="s">
        <v>283</v>
      </c>
      <c r="D110" s="54">
        <v>7911182217</v>
      </c>
      <c r="E110" s="54">
        <v>7911182217</v>
      </c>
      <c r="F110" s="50">
        <v>4577000</v>
      </c>
      <c r="G110" s="51">
        <f t="shared" si="16"/>
        <v>778090</v>
      </c>
      <c r="H110" s="51">
        <f t="shared" si="17"/>
        <v>22885</v>
      </c>
      <c r="I110" s="51">
        <f t="shared" si="18"/>
        <v>137310</v>
      </c>
      <c r="J110" s="51">
        <f t="shared" si="25"/>
        <v>45770</v>
      </c>
      <c r="K110" s="20">
        <f t="shared" si="20"/>
        <v>984055</v>
      </c>
      <c r="L110" s="51">
        <f t="shared" si="26"/>
        <v>366160</v>
      </c>
      <c r="M110" s="51">
        <f t="shared" si="27"/>
        <v>68655</v>
      </c>
      <c r="N110" s="51">
        <f t="shared" si="28"/>
        <v>45770</v>
      </c>
      <c r="O110" s="20">
        <f t="shared" si="21"/>
        <v>480585</v>
      </c>
      <c r="P110" s="22">
        <f t="shared" si="22"/>
        <v>1464640</v>
      </c>
      <c r="Q110" s="55">
        <f t="shared" si="23"/>
        <v>91540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284</v>
      </c>
      <c r="C111" s="47" t="s">
        <v>285</v>
      </c>
      <c r="D111" s="58" t="s">
        <v>286</v>
      </c>
      <c r="E111" s="58" t="s">
        <v>286</v>
      </c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20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20">
        <f t="shared" si="21"/>
        <v>504000</v>
      </c>
      <c r="P111" s="22">
        <f t="shared" si="22"/>
        <v>1536000</v>
      </c>
      <c r="Q111" s="55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287</v>
      </c>
      <c r="C112" s="47" t="s">
        <v>285</v>
      </c>
      <c r="D112" s="54">
        <v>7909272078</v>
      </c>
      <c r="E112" s="54">
        <v>7909272078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55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288</v>
      </c>
      <c r="C113" s="47" t="s">
        <v>285</v>
      </c>
      <c r="D113" s="54">
        <v>7910229588</v>
      </c>
      <c r="E113" s="54">
        <v>7910229588</v>
      </c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20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20">
        <f t="shared" si="21"/>
        <v>480585</v>
      </c>
      <c r="P113" s="22">
        <f t="shared" si="22"/>
        <v>1464640</v>
      </c>
      <c r="Q113" s="55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289</v>
      </c>
      <c r="C114" s="59" t="s">
        <v>290</v>
      </c>
      <c r="D114" s="54">
        <v>7910229588</v>
      </c>
      <c r="E114" s="54">
        <v>7910229588</v>
      </c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20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20">
        <f t="shared" si="21"/>
        <v>504000</v>
      </c>
      <c r="P114" s="22">
        <f t="shared" si="22"/>
        <v>1536000</v>
      </c>
      <c r="Q114" s="55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291</v>
      </c>
      <c r="C115" s="60" t="s">
        <v>292</v>
      </c>
      <c r="D115" s="61">
        <v>7908508899</v>
      </c>
      <c r="E115" s="61">
        <v>7908508899</v>
      </c>
      <c r="F115" s="50">
        <v>5100000</v>
      </c>
      <c r="G115" s="51">
        <f t="shared" si="16"/>
        <v>867000.00000000012</v>
      </c>
      <c r="H115" s="51">
        <f t="shared" si="17"/>
        <v>25500</v>
      </c>
      <c r="I115" s="51">
        <f t="shared" si="18"/>
        <v>153000</v>
      </c>
      <c r="J115" s="51">
        <f t="shared" si="25"/>
        <v>51000</v>
      </c>
      <c r="K115" s="20">
        <f t="shared" si="20"/>
        <v>1096500</v>
      </c>
      <c r="L115" s="51">
        <f t="shared" si="26"/>
        <v>408000</v>
      </c>
      <c r="M115" s="51">
        <f t="shared" si="27"/>
        <v>76500</v>
      </c>
      <c r="N115" s="51">
        <f t="shared" si="28"/>
        <v>51000</v>
      </c>
      <c r="O115" s="20">
        <f t="shared" si="21"/>
        <v>535500</v>
      </c>
      <c r="P115" s="22">
        <f t="shared" si="22"/>
        <v>1632000</v>
      </c>
      <c r="Q115" s="55">
        <f t="shared" si="23"/>
        <v>102000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293</v>
      </c>
      <c r="C116" s="59" t="s">
        <v>294</v>
      </c>
      <c r="D116" s="61"/>
      <c r="E116" s="61"/>
      <c r="F116" s="62">
        <v>5500000</v>
      </c>
      <c r="G116" s="63">
        <f t="shared" si="16"/>
        <v>935000.00000000012</v>
      </c>
      <c r="H116" s="63">
        <f t="shared" si="17"/>
        <v>27500</v>
      </c>
      <c r="I116" s="63">
        <f t="shared" si="18"/>
        <v>165000</v>
      </c>
      <c r="J116" s="63">
        <f t="shared" si="25"/>
        <v>55000</v>
      </c>
      <c r="K116" s="64">
        <f t="shared" si="20"/>
        <v>1182500</v>
      </c>
      <c r="L116" s="63">
        <f t="shared" si="26"/>
        <v>440000</v>
      </c>
      <c r="M116" s="63">
        <f t="shared" si="27"/>
        <v>82500</v>
      </c>
      <c r="N116" s="63">
        <f t="shared" si="28"/>
        <v>55000</v>
      </c>
      <c r="O116" s="64">
        <f t="shared" si="21"/>
        <v>577500</v>
      </c>
      <c r="P116" s="55">
        <f t="shared" si="22"/>
        <v>1760000</v>
      </c>
      <c r="Q116" s="65">
        <f t="shared" si="23"/>
        <v>110000</v>
      </c>
      <c r="R116" s="6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67" t="s">
        <v>295</v>
      </c>
      <c r="C117" s="68" t="s">
        <v>296</v>
      </c>
      <c r="D117" s="69">
        <v>7911308519</v>
      </c>
      <c r="E117" s="69"/>
      <c r="F117" s="70">
        <v>8300000</v>
      </c>
      <c r="G117" s="71">
        <f t="shared" si="16"/>
        <v>1411000</v>
      </c>
      <c r="H117" s="71">
        <f t="shared" si="17"/>
        <v>41500</v>
      </c>
      <c r="I117" s="71">
        <f t="shared" si="18"/>
        <v>249000</v>
      </c>
      <c r="J117" s="71">
        <f t="shared" si="25"/>
        <v>83000</v>
      </c>
      <c r="K117" s="64">
        <f t="shared" si="20"/>
        <v>1784500</v>
      </c>
      <c r="L117" s="71">
        <f t="shared" si="26"/>
        <v>664000</v>
      </c>
      <c r="M117" s="71">
        <f t="shared" si="27"/>
        <v>124500</v>
      </c>
      <c r="N117" s="71">
        <f t="shared" si="28"/>
        <v>83000</v>
      </c>
      <c r="O117" s="64">
        <f t="shared" si="21"/>
        <v>871500</v>
      </c>
      <c r="P117" s="55">
        <f t="shared" si="22"/>
        <v>2656000</v>
      </c>
      <c r="Q117" s="65">
        <f t="shared" si="23"/>
        <v>166000</v>
      </c>
      <c r="R117" s="7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297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298</v>
      </c>
      <c r="C119" s="53" t="s">
        <v>65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5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299</v>
      </c>
      <c r="C120" s="53" t="s">
        <v>300</v>
      </c>
      <c r="D120" s="61">
        <v>7937684817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301</v>
      </c>
      <c r="C121" s="53" t="s">
        <v>300</v>
      </c>
      <c r="D121" s="61">
        <v>7910308599</v>
      </c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302</v>
      </c>
      <c r="C122" s="53" t="s">
        <v>303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5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304</v>
      </c>
      <c r="C123" s="53" t="s">
        <v>305</v>
      </c>
      <c r="D123" s="61"/>
      <c r="E123" s="61"/>
      <c r="F123" s="50">
        <v>4800000</v>
      </c>
      <c r="G123" s="51">
        <f t="shared" si="16"/>
        <v>816000.00000000012</v>
      </c>
      <c r="H123" s="51">
        <f t="shared" si="17"/>
        <v>24000</v>
      </c>
      <c r="I123" s="51">
        <f t="shared" si="18"/>
        <v>144000</v>
      </c>
      <c r="J123" s="51">
        <f t="shared" si="25"/>
        <v>48000</v>
      </c>
      <c r="K123" s="64">
        <f t="shared" si="20"/>
        <v>1032000.0000000001</v>
      </c>
      <c r="L123" s="51">
        <f t="shared" si="26"/>
        <v>384000</v>
      </c>
      <c r="M123" s="51">
        <f t="shared" si="27"/>
        <v>72000</v>
      </c>
      <c r="N123" s="51">
        <f t="shared" si="28"/>
        <v>48000</v>
      </c>
      <c r="O123" s="64">
        <f t="shared" si="21"/>
        <v>504000</v>
      </c>
      <c r="P123" s="55">
        <f t="shared" si="22"/>
        <v>1536000</v>
      </c>
      <c r="Q123" s="52">
        <f t="shared" si="23"/>
        <v>96000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306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307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308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5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309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5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310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5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46" t="s">
        <v>311</v>
      </c>
      <c r="C129" s="53" t="s">
        <v>285</v>
      </c>
      <c r="D129" s="61"/>
      <c r="E129" s="61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64">
        <f t="shared" si="20"/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64">
        <f t="shared" si="21"/>
        <v>480585</v>
      </c>
      <c r="P129" s="55">
        <f t="shared" si="22"/>
        <v>1464640</v>
      </c>
      <c r="Q129" s="52">
        <f t="shared" si="23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162" customFormat="1" ht="16.5" customHeight="1" x14ac:dyDescent="0.25">
      <c r="A130" s="177">
        <f t="shared" si="24"/>
        <v>122</v>
      </c>
      <c r="B130" s="153" t="s">
        <v>312</v>
      </c>
      <c r="C130" s="277" t="s">
        <v>313</v>
      </c>
      <c r="D130" s="210"/>
      <c r="E130" s="210"/>
      <c r="F130" s="211">
        <v>8300000</v>
      </c>
      <c r="G130" s="212"/>
      <c r="H130" s="212"/>
      <c r="I130" s="212">
        <f t="shared" si="18"/>
        <v>249000</v>
      </c>
      <c r="J130" s="212"/>
      <c r="K130" s="180">
        <f t="shared" si="20"/>
        <v>249000</v>
      </c>
      <c r="L130" s="212"/>
      <c r="M130" s="212">
        <f t="shared" si="27"/>
        <v>124500</v>
      </c>
      <c r="N130" s="212"/>
      <c r="O130" s="180">
        <f t="shared" si="21"/>
        <v>124500</v>
      </c>
      <c r="P130" s="182">
        <f t="shared" si="22"/>
        <v>373500</v>
      </c>
      <c r="Q130" s="213"/>
      <c r="R130" s="213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</row>
    <row r="131" spans="1:39" s="57" customFormat="1" ht="16.5" customHeight="1" x14ac:dyDescent="0.25">
      <c r="A131" s="16">
        <f t="shared" si="24"/>
        <v>123</v>
      </c>
      <c r="B131" s="73" t="s">
        <v>314</v>
      </c>
      <c r="C131" s="74" t="s">
        <v>315</v>
      </c>
      <c r="D131" s="75">
        <v>7934404014</v>
      </c>
      <c r="E131" s="75">
        <v>7934404014</v>
      </c>
      <c r="F131" s="70">
        <v>5500000</v>
      </c>
      <c r="G131" s="71">
        <f t="shared" si="16"/>
        <v>935000.00000000012</v>
      </c>
      <c r="H131" s="71">
        <f t="shared" si="17"/>
        <v>27500</v>
      </c>
      <c r="I131" s="71">
        <f t="shared" si="18"/>
        <v>165000</v>
      </c>
      <c r="J131" s="71">
        <f t="shared" si="25"/>
        <v>55000</v>
      </c>
      <c r="K131" s="76">
        <f t="shared" si="20"/>
        <v>1182500</v>
      </c>
      <c r="L131" s="71">
        <f t="shared" si="26"/>
        <v>440000</v>
      </c>
      <c r="M131" s="71">
        <f t="shared" si="27"/>
        <v>82500</v>
      </c>
      <c r="N131" s="71">
        <f t="shared" si="28"/>
        <v>55000</v>
      </c>
      <c r="O131" s="76">
        <f t="shared" si="21"/>
        <v>577500</v>
      </c>
      <c r="P131" s="65">
        <f t="shared" si="22"/>
        <v>1760000</v>
      </c>
      <c r="Q131" s="72">
        <f>F131*2%</f>
        <v>110000</v>
      </c>
      <c r="R131" s="7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7" t="s">
        <v>316</v>
      </c>
      <c r="C132" s="78" t="s">
        <v>317</v>
      </c>
      <c r="D132" s="79">
        <v>8721710506</v>
      </c>
      <c r="E132" s="79">
        <v>8721710506</v>
      </c>
      <c r="F132" s="50">
        <v>5000000</v>
      </c>
      <c r="G132" s="51">
        <f t="shared" si="16"/>
        <v>850000.00000000012</v>
      </c>
      <c r="H132" s="51">
        <f t="shared" si="17"/>
        <v>25000</v>
      </c>
      <c r="I132" s="51">
        <f t="shared" si="18"/>
        <v>150000</v>
      </c>
      <c r="J132" s="51">
        <f t="shared" si="25"/>
        <v>50000</v>
      </c>
      <c r="K132" s="50">
        <f t="shared" si="20"/>
        <v>1075000</v>
      </c>
      <c r="L132" s="51">
        <f t="shared" si="26"/>
        <v>400000</v>
      </c>
      <c r="M132" s="51">
        <f t="shared" si="27"/>
        <v>75000</v>
      </c>
      <c r="N132" s="51">
        <f t="shared" si="28"/>
        <v>50000</v>
      </c>
      <c r="O132" s="50">
        <f t="shared" si="21"/>
        <v>525000</v>
      </c>
      <c r="P132" s="52">
        <f t="shared" si="22"/>
        <v>1600000</v>
      </c>
      <c r="Q132" s="52">
        <f>F132*2%</f>
        <v>100000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318</v>
      </c>
      <c r="C133" s="78" t="s">
        <v>317</v>
      </c>
      <c r="D133" s="79">
        <v>7913082370</v>
      </c>
      <c r="E133" s="79">
        <v>7913082370</v>
      </c>
      <c r="F133" s="50">
        <v>5000000</v>
      </c>
      <c r="G133" s="51">
        <f t="shared" si="16"/>
        <v>850000.00000000012</v>
      </c>
      <c r="H133" s="51">
        <f t="shared" si="17"/>
        <v>25000</v>
      </c>
      <c r="I133" s="51">
        <f t="shared" si="18"/>
        <v>150000</v>
      </c>
      <c r="J133" s="51">
        <f t="shared" si="25"/>
        <v>50000</v>
      </c>
      <c r="K133" s="50">
        <f t="shared" si="20"/>
        <v>1075000</v>
      </c>
      <c r="L133" s="51">
        <f t="shared" si="26"/>
        <v>400000</v>
      </c>
      <c r="M133" s="51">
        <f t="shared" si="27"/>
        <v>75000</v>
      </c>
      <c r="N133" s="51">
        <f t="shared" si="28"/>
        <v>50000</v>
      </c>
      <c r="O133" s="50">
        <f t="shared" si="21"/>
        <v>525000</v>
      </c>
      <c r="P133" s="52">
        <f t="shared" si="22"/>
        <v>1600000</v>
      </c>
      <c r="Q133" s="52">
        <f t="shared" ref="Q133:Q165" si="29">F133*2%</f>
        <v>100000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319</v>
      </c>
      <c r="C134" s="78" t="s">
        <v>320</v>
      </c>
      <c r="D134" s="79">
        <v>7916213918</v>
      </c>
      <c r="E134" s="79">
        <v>7916213918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52">
        <f t="shared" si="29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78" t="s">
        <v>321</v>
      </c>
      <c r="C135" s="78" t="s">
        <v>322</v>
      </c>
      <c r="D135" s="79">
        <v>7914210718</v>
      </c>
      <c r="E135" s="79">
        <v>7914210718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52">
        <f t="shared" si="29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80" t="s">
        <v>323</v>
      </c>
      <c r="C136" s="80" t="s">
        <v>324</v>
      </c>
      <c r="D136" s="79">
        <v>7916189006</v>
      </c>
      <c r="E136" s="79">
        <v>7916189006</v>
      </c>
      <c r="F136" s="50">
        <v>4800000</v>
      </c>
      <c r="G136" s="51">
        <f t="shared" si="16"/>
        <v>816000.00000000012</v>
      </c>
      <c r="H136" s="51">
        <f t="shared" si="17"/>
        <v>24000</v>
      </c>
      <c r="I136" s="51">
        <f t="shared" si="18"/>
        <v>144000</v>
      </c>
      <c r="J136" s="51">
        <f t="shared" si="25"/>
        <v>48000</v>
      </c>
      <c r="K136" s="50">
        <f t="shared" si="20"/>
        <v>1032000.0000000001</v>
      </c>
      <c r="L136" s="51">
        <f t="shared" si="26"/>
        <v>384000</v>
      </c>
      <c r="M136" s="51">
        <f t="shared" si="27"/>
        <v>72000</v>
      </c>
      <c r="N136" s="51">
        <f t="shared" si="28"/>
        <v>48000</v>
      </c>
      <c r="O136" s="50">
        <f t="shared" si="21"/>
        <v>504000</v>
      </c>
      <c r="P136" s="52">
        <f t="shared" si="22"/>
        <v>1536000</v>
      </c>
      <c r="Q136" s="52">
        <f t="shared" si="29"/>
        <v>96000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325</v>
      </c>
      <c r="C137" s="78" t="s">
        <v>326</v>
      </c>
      <c r="D137" s="79">
        <v>8022813836</v>
      </c>
      <c r="E137" s="79">
        <v>8022813836</v>
      </c>
      <c r="F137" s="50">
        <v>4800000</v>
      </c>
      <c r="G137" s="51">
        <f t="shared" si="16"/>
        <v>816000.00000000012</v>
      </c>
      <c r="H137" s="51">
        <f t="shared" si="17"/>
        <v>24000</v>
      </c>
      <c r="I137" s="51">
        <f t="shared" si="18"/>
        <v>144000</v>
      </c>
      <c r="J137" s="51">
        <f t="shared" si="25"/>
        <v>48000</v>
      </c>
      <c r="K137" s="50">
        <f t="shared" si="20"/>
        <v>1032000.0000000001</v>
      </c>
      <c r="L137" s="51">
        <f t="shared" si="26"/>
        <v>384000</v>
      </c>
      <c r="M137" s="51">
        <f t="shared" si="27"/>
        <v>72000</v>
      </c>
      <c r="N137" s="51">
        <f t="shared" si="28"/>
        <v>48000</v>
      </c>
      <c r="O137" s="50">
        <f t="shared" si="21"/>
        <v>504000</v>
      </c>
      <c r="P137" s="52">
        <f t="shared" si="22"/>
        <v>1536000</v>
      </c>
      <c r="Q137" s="52">
        <f t="shared" si="29"/>
        <v>96000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78" t="s">
        <v>327</v>
      </c>
      <c r="C138" s="78" t="s">
        <v>328</v>
      </c>
      <c r="D138" s="79">
        <v>7911475429</v>
      </c>
      <c r="E138" s="79">
        <v>7911475429</v>
      </c>
      <c r="F138" s="50">
        <v>5100000</v>
      </c>
      <c r="G138" s="51">
        <f t="shared" ref="G138:G165" si="30">F138*$G$8</f>
        <v>867000.00000000012</v>
      </c>
      <c r="H138" s="51">
        <f t="shared" ref="H138:H165" si="31">F138*$H$8</f>
        <v>25500</v>
      </c>
      <c r="I138" s="51">
        <f t="shared" ref="I138:I165" si="32">(F138)*$I$8</f>
        <v>153000</v>
      </c>
      <c r="J138" s="51">
        <f t="shared" si="25"/>
        <v>51000</v>
      </c>
      <c r="K138" s="50">
        <f t="shared" ref="K138:K165" si="33">G138+I138+J138+H138</f>
        <v>1096500</v>
      </c>
      <c r="L138" s="51">
        <f t="shared" si="26"/>
        <v>408000</v>
      </c>
      <c r="M138" s="51">
        <f t="shared" si="27"/>
        <v>76500</v>
      </c>
      <c r="N138" s="51">
        <f t="shared" si="28"/>
        <v>51000</v>
      </c>
      <c r="O138" s="50">
        <f t="shared" ref="O138:O165" si="34">L138+M138+N138+R138</f>
        <v>535500</v>
      </c>
      <c r="P138" s="52">
        <f t="shared" ref="P138:P165" si="35">K138+L138+M138+N138</f>
        <v>1632000</v>
      </c>
      <c r="Q138" s="52">
        <f t="shared" si="29"/>
        <v>102000</v>
      </c>
      <c r="R138" s="52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65" si="36">A138+1</f>
        <v>131</v>
      </c>
      <c r="B139" s="78" t="s">
        <v>329</v>
      </c>
      <c r="C139" s="78" t="s">
        <v>330</v>
      </c>
      <c r="D139" s="79"/>
      <c r="E139" s="61"/>
      <c r="F139" s="50">
        <v>4800000</v>
      </c>
      <c r="G139" s="51">
        <f t="shared" si="30"/>
        <v>816000.00000000012</v>
      </c>
      <c r="H139" s="51">
        <f t="shared" si="31"/>
        <v>24000</v>
      </c>
      <c r="I139" s="51">
        <f t="shared" si="32"/>
        <v>144000</v>
      </c>
      <c r="J139" s="51">
        <f t="shared" si="25"/>
        <v>48000</v>
      </c>
      <c r="K139" s="50">
        <f t="shared" si="33"/>
        <v>1032000.0000000001</v>
      </c>
      <c r="L139" s="51">
        <f t="shared" si="26"/>
        <v>384000</v>
      </c>
      <c r="M139" s="51">
        <f t="shared" si="27"/>
        <v>72000</v>
      </c>
      <c r="N139" s="51">
        <f t="shared" si="28"/>
        <v>48000</v>
      </c>
      <c r="O139" s="50">
        <f t="shared" si="34"/>
        <v>504000</v>
      </c>
      <c r="P139" s="52">
        <f t="shared" si="35"/>
        <v>1536000</v>
      </c>
      <c r="Q139" s="52">
        <f t="shared" si="29"/>
        <v>96000</v>
      </c>
      <c r="R139" s="52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78" t="s">
        <v>331</v>
      </c>
      <c r="C140" s="78" t="s">
        <v>330</v>
      </c>
      <c r="D140" s="79"/>
      <c r="E140" s="61"/>
      <c r="F140" s="50">
        <v>4800000</v>
      </c>
      <c r="G140" s="51">
        <f t="shared" si="30"/>
        <v>816000.00000000012</v>
      </c>
      <c r="H140" s="51">
        <f t="shared" si="31"/>
        <v>24000</v>
      </c>
      <c r="I140" s="51">
        <f t="shared" si="32"/>
        <v>144000</v>
      </c>
      <c r="J140" s="51">
        <f t="shared" si="25"/>
        <v>48000</v>
      </c>
      <c r="K140" s="50">
        <f t="shared" si="33"/>
        <v>1032000.0000000001</v>
      </c>
      <c r="L140" s="51">
        <f t="shared" si="26"/>
        <v>384000</v>
      </c>
      <c r="M140" s="51">
        <f t="shared" si="27"/>
        <v>72000</v>
      </c>
      <c r="N140" s="51">
        <f t="shared" si="28"/>
        <v>48000</v>
      </c>
      <c r="O140" s="50">
        <f t="shared" si="34"/>
        <v>504000</v>
      </c>
      <c r="P140" s="52">
        <f t="shared" si="35"/>
        <v>1536000</v>
      </c>
      <c r="Q140" s="52">
        <f t="shared" si="29"/>
        <v>96000</v>
      </c>
      <c r="R140" s="52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332</v>
      </c>
      <c r="C141" s="78" t="s">
        <v>333</v>
      </c>
      <c r="D141" s="79">
        <v>7916518244</v>
      </c>
      <c r="E141" s="79">
        <v>7916518244</v>
      </c>
      <c r="F141" s="62">
        <v>5100000</v>
      </c>
      <c r="G141" s="63">
        <f t="shared" si="30"/>
        <v>867000.00000000012</v>
      </c>
      <c r="H141" s="63">
        <f t="shared" si="31"/>
        <v>25500</v>
      </c>
      <c r="I141" s="63">
        <f t="shared" si="32"/>
        <v>153000</v>
      </c>
      <c r="J141" s="63">
        <f t="shared" si="25"/>
        <v>51000</v>
      </c>
      <c r="K141" s="62">
        <f t="shared" si="33"/>
        <v>1096500</v>
      </c>
      <c r="L141" s="63">
        <f t="shared" si="26"/>
        <v>408000</v>
      </c>
      <c r="M141" s="63">
        <f t="shared" si="27"/>
        <v>76500</v>
      </c>
      <c r="N141" s="63">
        <f t="shared" si="28"/>
        <v>51000</v>
      </c>
      <c r="O141" s="62">
        <f t="shared" si="34"/>
        <v>535500</v>
      </c>
      <c r="P141" s="66">
        <f t="shared" si="35"/>
        <v>1632000</v>
      </c>
      <c r="Q141" s="66">
        <f t="shared" si="29"/>
        <v>102000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334</v>
      </c>
      <c r="C142" s="78" t="s">
        <v>335</v>
      </c>
      <c r="D142" s="82">
        <v>8721870417</v>
      </c>
      <c r="E142" s="82">
        <v>8721870417</v>
      </c>
      <c r="F142" s="50">
        <v>4800000</v>
      </c>
      <c r="G142" s="63">
        <f t="shared" si="30"/>
        <v>816000.00000000012</v>
      </c>
      <c r="H142" s="63">
        <f t="shared" si="31"/>
        <v>24000</v>
      </c>
      <c r="I142" s="63">
        <f t="shared" si="32"/>
        <v>144000</v>
      </c>
      <c r="J142" s="63">
        <f t="shared" si="25"/>
        <v>48000</v>
      </c>
      <c r="K142" s="62">
        <f t="shared" si="33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1" t="s">
        <v>336</v>
      </c>
      <c r="C143" s="78" t="s">
        <v>337</v>
      </c>
      <c r="D143" s="79"/>
      <c r="E143" s="79"/>
      <c r="F143" s="50">
        <v>4800000</v>
      </c>
      <c r="G143" s="63">
        <f t="shared" si="30"/>
        <v>816000.00000000012</v>
      </c>
      <c r="H143" s="63">
        <f t="shared" si="31"/>
        <v>24000</v>
      </c>
      <c r="I143" s="63">
        <f t="shared" si="32"/>
        <v>144000</v>
      </c>
      <c r="J143" s="63">
        <f t="shared" si="25"/>
        <v>48000</v>
      </c>
      <c r="K143" s="62">
        <f t="shared" si="33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81" t="s">
        <v>338</v>
      </c>
      <c r="C144" s="78" t="s">
        <v>339</v>
      </c>
      <c r="D144" s="79">
        <v>7915240672</v>
      </c>
      <c r="E144" s="79">
        <v>7915240672</v>
      </c>
      <c r="F144" s="50">
        <v>4800000</v>
      </c>
      <c r="G144" s="63">
        <f t="shared" si="30"/>
        <v>816000.00000000012</v>
      </c>
      <c r="H144" s="63">
        <f t="shared" si="31"/>
        <v>24000</v>
      </c>
      <c r="I144" s="63">
        <f t="shared" si="32"/>
        <v>144000</v>
      </c>
      <c r="J144" s="63">
        <f t="shared" si="25"/>
        <v>48000</v>
      </c>
      <c r="K144" s="62">
        <f t="shared" si="33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4"/>
        <v>504000</v>
      </c>
      <c r="P144" s="66">
        <f t="shared" si="35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340</v>
      </c>
      <c r="C145" s="78" t="s">
        <v>341</v>
      </c>
      <c r="D145" s="79"/>
      <c r="E145" s="79"/>
      <c r="F145" s="62">
        <v>5000000</v>
      </c>
      <c r="G145" s="63">
        <f t="shared" si="30"/>
        <v>850000.00000000012</v>
      </c>
      <c r="H145" s="63">
        <f t="shared" si="31"/>
        <v>25000</v>
      </c>
      <c r="I145" s="63">
        <f t="shared" si="32"/>
        <v>150000</v>
      </c>
      <c r="J145" s="63">
        <f t="shared" si="25"/>
        <v>50000</v>
      </c>
      <c r="K145" s="62">
        <f t="shared" si="33"/>
        <v>1075000</v>
      </c>
      <c r="L145" s="63">
        <f t="shared" si="26"/>
        <v>400000</v>
      </c>
      <c r="M145" s="63">
        <f t="shared" si="27"/>
        <v>75000</v>
      </c>
      <c r="N145" s="63">
        <f t="shared" si="28"/>
        <v>50000</v>
      </c>
      <c r="O145" s="62">
        <f t="shared" si="34"/>
        <v>525000</v>
      </c>
      <c r="P145" s="66">
        <f t="shared" si="35"/>
        <v>1600000</v>
      </c>
      <c r="Q145" s="66">
        <f t="shared" si="29"/>
        <v>100000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342</v>
      </c>
      <c r="C146" s="78" t="s">
        <v>343</v>
      </c>
      <c r="D146" s="79">
        <v>7916336462</v>
      </c>
      <c r="E146" s="79"/>
      <c r="F146" s="62">
        <v>4800000</v>
      </c>
      <c r="G146" s="63">
        <f t="shared" si="30"/>
        <v>816000.00000000012</v>
      </c>
      <c r="H146" s="63">
        <f t="shared" si="31"/>
        <v>24000</v>
      </c>
      <c r="I146" s="63">
        <f t="shared" si="32"/>
        <v>144000</v>
      </c>
      <c r="J146" s="63">
        <f t="shared" si="25"/>
        <v>48000</v>
      </c>
      <c r="K146" s="62">
        <f t="shared" si="33"/>
        <v>1032000.0000000001</v>
      </c>
      <c r="L146" s="63">
        <f t="shared" si="26"/>
        <v>384000</v>
      </c>
      <c r="M146" s="63">
        <f t="shared" si="27"/>
        <v>72000</v>
      </c>
      <c r="N146" s="63">
        <f t="shared" si="28"/>
        <v>48000</v>
      </c>
      <c r="O146" s="62">
        <f t="shared" si="34"/>
        <v>504000</v>
      </c>
      <c r="P146" s="66">
        <f t="shared" si="35"/>
        <v>1536000</v>
      </c>
      <c r="Q146" s="66">
        <f t="shared" si="29"/>
        <v>96000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78" t="s">
        <v>344</v>
      </c>
      <c r="C147" s="78" t="s">
        <v>345</v>
      </c>
      <c r="D147" s="79">
        <v>7416124397</v>
      </c>
      <c r="E147" s="79"/>
      <c r="F147" s="62">
        <v>5000000</v>
      </c>
      <c r="G147" s="63">
        <f t="shared" si="30"/>
        <v>850000.00000000012</v>
      </c>
      <c r="H147" s="63">
        <f t="shared" si="31"/>
        <v>25000</v>
      </c>
      <c r="I147" s="63">
        <f t="shared" si="32"/>
        <v>150000</v>
      </c>
      <c r="J147" s="63">
        <f t="shared" si="25"/>
        <v>50000</v>
      </c>
      <c r="K147" s="62">
        <f t="shared" si="33"/>
        <v>1075000</v>
      </c>
      <c r="L147" s="63">
        <f t="shared" si="26"/>
        <v>400000</v>
      </c>
      <c r="M147" s="63">
        <f t="shared" si="27"/>
        <v>75000</v>
      </c>
      <c r="N147" s="63">
        <f t="shared" si="28"/>
        <v>50000</v>
      </c>
      <c r="O147" s="62">
        <f t="shared" si="34"/>
        <v>525000</v>
      </c>
      <c r="P147" s="66">
        <f t="shared" si="35"/>
        <v>1600000</v>
      </c>
      <c r="Q147" s="66">
        <f t="shared" si="29"/>
        <v>100000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346</v>
      </c>
      <c r="C148" s="78" t="s">
        <v>347</v>
      </c>
      <c r="D148" s="79">
        <v>8015050619</v>
      </c>
      <c r="E148" s="79"/>
      <c r="F148" s="62">
        <v>5000000</v>
      </c>
      <c r="G148" s="63">
        <f t="shared" si="30"/>
        <v>850000.00000000012</v>
      </c>
      <c r="H148" s="63">
        <f t="shared" si="31"/>
        <v>25000</v>
      </c>
      <c r="I148" s="63">
        <f t="shared" si="32"/>
        <v>150000</v>
      </c>
      <c r="J148" s="63">
        <f t="shared" si="25"/>
        <v>50000</v>
      </c>
      <c r="K148" s="62">
        <f t="shared" si="33"/>
        <v>1075000</v>
      </c>
      <c r="L148" s="63">
        <f t="shared" si="26"/>
        <v>400000</v>
      </c>
      <c r="M148" s="63">
        <f t="shared" si="27"/>
        <v>75000</v>
      </c>
      <c r="N148" s="63">
        <f t="shared" si="28"/>
        <v>50000</v>
      </c>
      <c r="O148" s="62">
        <f t="shared" si="34"/>
        <v>525000</v>
      </c>
      <c r="P148" s="66">
        <f t="shared" si="35"/>
        <v>1600000</v>
      </c>
      <c r="Q148" s="66">
        <f t="shared" si="29"/>
        <v>100000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80" t="s">
        <v>348</v>
      </c>
      <c r="C149" s="80" t="s">
        <v>349</v>
      </c>
      <c r="D149" s="79">
        <v>9107162563</v>
      </c>
      <c r="E149" s="79"/>
      <c r="F149" s="62">
        <v>5000000</v>
      </c>
      <c r="G149" s="63">
        <f t="shared" si="30"/>
        <v>850000.00000000012</v>
      </c>
      <c r="H149" s="63">
        <f t="shared" si="31"/>
        <v>25000</v>
      </c>
      <c r="I149" s="63">
        <f t="shared" si="32"/>
        <v>150000</v>
      </c>
      <c r="J149" s="63">
        <f t="shared" si="25"/>
        <v>50000</v>
      </c>
      <c r="K149" s="62">
        <f t="shared" si="33"/>
        <v>1075000</v>
      </c>
      <c r="L149" s="63">
        <f t="shared" si="26"/>
        <v>400000</v>
      </c>
      <c r="M149" s="63">
        <f t="shared" si="27"/>
        <v>75000</v>
      </c>
      <c r="N149" s="63">
        <f t="shared" si="28"/>
        <v>50000</v>
      </c>
      <c r="O149" s="62">
        <f t="shared" si="34"/>
        <v>525000</v>
      </c>
      <c r="P149" s="66">
        <f t="shared" si="35"/>
        <v>1600000</v>
      </c>
      <c r="Q149" s="66">
        <f t="shared" si="29"/>
        <v>100000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350</v>
      </c>
      <c r="C150" s="78" t="s">
        <v>351</v>
      </c>
      <c r="D150" s="79"/>
      <c r="E150" s="79"/>
      <c r="F150" s="62">
        <v>4800000</v>
      </c>
      <c r="G150" s="63">
        <f t="shared" si="30"/>
        <v>816000.00000000012</v>
      </c>
      <c r="H150" s="63">
        <f t="shared" si="31"/>
        <v>24000</v>
      </c>
      <c r="I150" s="63">
        <f t="shared" si="32"/>
        <v>144000</v>
      </c>
      <c r="J150" s="63">
        <f t="shared" si="25"/>
        <v>48000</v>
      </c>
      <c r="K150" s="62">
        <f t="shared" si="33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78" t="s">
        <v>352</v>
      </c>
      <c r="C151" s="78" t="s">
        <v>353</v>
      </c>
      <c r="D151" s="84" t="s">
        <v>354</v>
      </c>
      <c r="E151" s="79"/>
      <c r="F151" s="62">
        <v>5100000</v>
      </c>
      <c r="G151" s="63">
        <f t="shared" si="30"/>
        <v>867000.00000000012</v>
      </c>
      <c r="H151" s="63">
        <f t="shared" si="31"/>
        <v>25500</v>
      </c>
      <c r="I151" s="63">
        <f t="shared" si="32"/>
        <v>153000</v>
      </c>
      <c r="J151" s="63">
        <f t="shared" si="25"/>
        <v>51000</v>
      </c>
      <c r="K151" s="62">
        <f t="shared" si="33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34"/>
        <v>535500</v>
      </c>
      <c r="P151" s="66">
        <f t="shared" si="35"/>
        <v>1632000</v>
      </c>
      <c r="Q151" s="66">
        <f t="shared" si="29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355</v>
      </c>
      <c r="C152" s="78" t="s">
        <v>356</v>
      </c>
      <c r="D152" s="79">
        <v>7411266152</v>
      </c>
      <c r="E152" s="79"/>
      <c r="F152" s="62">
        <v>4800000</v>
      </c>
      <c r="G152" s="63">
        <f t="shared" si="30"/>
        <v>816000.00000000012</v>
      </c>
      <c r="H152" s="63">
        <f t="shared" si="31"/>
        <v>24000</v>
      </c>
      <c r="I152" s="63">
        <f t="shared" si="32"/>
        <v>144000</v>
      </c>
      <c r="J152" s="63">
        <f t="shared" si="25"/>
        <v>48000</v>
      </c>
      <c r="K152" s="62">
        <f t="shared" si="33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357</v>
      </c>
      <c r="C153" s="78" t="s">
        <v>356</v>
      </c>
      <c r="D153" s="79"/>
      <c r="E153" s="79"/>
      <c r="F153" s="62">
        <v>4800000</v>
      </c>
      <c r="G153" s="63">
        <f t="shared" si="30"/>
        <v>816000.00000000012</v>
      </c>
      <c r="H153" s="63">
        <f t="shared" si="31"/>
        <v>24000</v>
      </c>
      <c r="I153" s="63">
        <f t="shared" si="32"/>
        <v>144000</v>
      </c>
      <c r="J153" s="63">
        <f t="shared" si="25"/>
        <v>48000</v>
      </c>
      <c r="K153" s="62">
        <f t="shared" si="33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358</v>
      </c>
      <c r="C154" s="78" t="s">
        <v>356</v>
      </c>
      <c r="D154" s="84" t="s">
        <v>359</v>
      </c>
      <c r="E154" s="79"/>
      <c r="F154" s="62">
        <v>4800000</v>
      </c>
      <c r="G154" s="63">
        <f t="shared" si="30"/>
        <v>816000.00000000012</v>
      </c>
      <c r="H154" s="63">
        <f t="shared" si="31"/>
        <v>24000</v>
      </c>
      <c r="I154" s="63">
        <f t="shared" si="32"/>
        <v>144000</v>
      </c>
      <c r="J154" s="63">
        <f t="shared" si="25"/>
        <v>48000</v>
      </c>
      <c r="K154" s="62">
        <f t="shared" si="33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360</v>
      </c>
      <c r="C155" s="78" t="s">
        <v>356</v>
      </c>
      <c r="D155" s="79">
        <v>8925195510</v>
      </c>
      <c r="E155" s="79"/>
      <c r="F155" s="62">
        <v>4800000</v>
      </c>
      <c r="G155" s="63">
        <f t="shared" si="30"/>
        <v>816000.00000000012</v>
      </c>
      <c r="H155" s="63">
        <f t="shared" si="31"/>
        <v>24000</v>
      </c>
      <c r="I155" s="63">
        <f t="shared" si="32"/>
        <v>144000</v>
      </c>
      <c r="J155" s="63">
        <f t="shared" si="25"/>
        <v>48000</v>
      </c>
      <c r="K155" s="62">
        <f t="shared" si="33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78" t="s">
        <v>361</v>
      </c>
      <c r="C156" s="78" t="s">
        <v>356</v>
      </c>
      <c r="D156" s="79">
        <v>7722451557</v>
      </c>
      <c r="E156" s="79"/>
      <c r="F156" s="62">
        <v>4800000</v>
      </c>
      <c r="G156" s="63">
        <f t="shared" si="30"/>
        <v>816000.00000000012</v>
      </c>
      <c r="H156" s="63">
        <f t="shared" si="31"/>
        <v>24000</v>
      </c>
      <c r="I156" s="63">
        <f t="shared" si="32"/>
        <v>144000</v>
      </c>
      <c r="J156" s="63">
        <f t="shared" si="25"/>
        <v>48000</v>
      </c>
      <c r="K156" s="62">
        <f t="shared" si="33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362</v>
      </c>
      <c r="C157" s="78" t="s">
        <v>363</v>
      </c>
      <c r="D157" s="85">
        <v>7911224019</v>
      </c>
      <c r="E157" s="79"/>
      <c r="F157" s="62">
        <v>4800000</v>
      </c>
      <c r="G157" s="63">
        <f t="shared" si="30"/>
        <v>816000.00000000012</v>
      </c>
      <c r="H157" s="63">
        <f t="shared" si="31"/>
        <v>24000</v>
      </c>
      <c r="I157" s="63">
        <f t="shared" si="32"/>
        <v>144000</v>
      </c>
      <c r="J157" s="63">
        <f t="shared" si="25"/>
        <v>48000</v>
      </c>
      <c r="K157" s="62">
        <f t="shared" si="33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34"/>
        <v>504000</v>
      </c>
      <c r="P157" s="66">
        <f t="shared" si="35"/>
        <v>1536000</v>
      </c>
      <c r="Q157" s="66">
        <f t="shared" si="29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81" t="s">
        <v>435</v>
      </c>
      <c r="C158" s="87"/>
      <c r="D158" s="85"/>
      <c r="E158" s="88"/>
      <c r="F158" s="62">
        <v>4800000</v>
      </c>
      <c r="G158" s="63">
        <f>F158*$G$8</f>
        <v>816000.00000000012</v>
      </c>
      <c r="H158" s="63">
        <f>F158*$H$8</f>
        <v>24000</v>
      </c>
      <c r="I158" s="63">
        <f>(F158)*$I$8</f>
        <v>144000</v>
      </c>
      <c r="J158" s="63">
        <f>(F158)*$J$8</f>
        <v>48000</v>
      </c>
      <c r="K158" s="62">
        <f>G158+I158+J158+H158</f>
        <v>1032000.0000000001</v>
      </c>
      <c r="L158" s="63">
        <f>(F158)*$L$8</f>
        <v>384000</v>
      </c>
      <c r="M158" s="63">
        <f>(F158)*$M$8</f>
        <v>72000</v>
      </c>
      <c r="N158" s="63">
        <f>(F158)*$N$8</f>
        <v>48000</v>
      </c>
      <c r="O158" s="62">
        <f>L158+M158+N158+R158</f>
        <v>504000</v>
      </c>
      <c r="P158" s="66">
        <f>K158+L158+M158+N158</f>
        <v>1536000</v>
      </c>
      <c r="Q158" s="66">
        <f>F158*2%</f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86" t="s">
        <v>364</v>
      </c>
      <c r="C159" s="87" t="s">
        <v>65</v>
      </c>
      <c r="D159" s="84" t="s">
        <v>365</v>
      </c>
      <c r="E159" s="88"/>
      <c r="F159" s="62">
        <v>4800000</v>
      </c>
      <c r="G159" s="63">
        <f t="shared" si="30"/>
        <v>816000.00000000012</v>
      </c>
      <c r="H159" s="63">
        <f t="shared" si="31"/>
        <v>24000</v>
      </c>
      <c r="I159" s="63">
        <f t="shared" si="32"/>
        <v>144000</v>
      </c>
      <c r="J159" s="63">
        <f t="shared" si="25"/>
        <v>48000</v>
      </c>
      <c r="K159" s="62">
        <f t="shared" si="33"/>
        <v>1032000.0000000001</v>
      </c>
      <c r="L159" s="63">
        <f t="shared" si="26"/>
        <v>384000</v>
      </c>
      <c r="M159" s="63">
        <f t="shared" si="27"/>
        <v>72000</v>
      </c>
      <c r="N159" s="63">
        <f t="shared" si="28"/>
        <v>48000</v>
      </c>
      <c r="O159" s="62">
        <f t="shared" si="34"/>
        <v>504000</v>
      </c>
      <c r="P159" s="66">
        <f t="shared" si="35"/>
        <v>1536000</v>
      </c>
      <c r="Q159" s="66">
        <f t="shared" si="29"/>
        <v>96000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89" t="s">
        <v>366</v>
      </c>
      <c r="C160" s="87" t="s">
        <v>367</v>
      </c>
      <c r="D160" s="90">
        <v>7916017542</v>
      </c>
      <c r="E160" s="88"/>
      <c r="F160" s="62">
        <v>5100000</v>
      </c>
      <c r="G160" s="63">
        <f t="shared" si="30"/>
        <v>867000.00000000012</v>
      </c>
      <c r="H160" s="63">
        <f t="shared" si="31"/>
        <v>25500</v>
      </c>
      <c r="I160" s="63">
        <f t="shared" si="32"/>
        <v>153000</v>
      </c>
      <c r="J160" s="63">
        <f t="shared" si="25"/>
        <v>51000</v>
      </c>
      <c r="K160" s="62">
        <f t="shared" si="33"/>
        <v>1096500</v>
      </c>
      <c r="L160" s="63">
        <f t="shared" si="26"/>
        <v>408000</v>
      </c>
      <c r="M160" s="63">
        <f t="shared" si="27"/>
        <v>76500</v>
      </c>
      <c r="N160" s="63">
        <f t="shared" si="28"/>
        <v>51000</v>
      </c>
      <c r="O160" s="62">
        <f t="shared" si="34"/>
        <v>535500</v>
      </c>
      <c r="P160" s="66">
        <f t="shared" si="35"/>
        <v>1632000</v>
      </c>
      <c r="Q160" s="66">
        <f t="shared" si="29"/>
        <v>102000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89" t="s">
        <v>368</v>
      </c>
      <c r="C161" s="87" t="s">
        <v>369</v>
      </c>
      <c r="D161" s="90">
        <v>3012013111</v>
      </c>
      <c r="E161" s="88"/>
      <c r="F161" s="62">
        <v>4800000</v>
      </c>
      <c r="G161" s="63">
        <f t="shared" si="30"/>
        <v>816000.00000000012</v>
      </c>
      <c r="H161" s="63">
        <f t="shared" si="31"/>
        <v>24000</v>
      </c>
      <c r="I161" s="63">
        <f t="shared" si="32"/>
        <v>144000</v>
      </c>
      <c r="J161" s="63">
        <f t="shared" si="25"/>
        <v>48000</v>
      </c>
      <c r="K161" s="62">
        <f t="shared" si="33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4"/>
        <v>504000</v>
      </c>
      <c r="P161" s="66">
        <f t="shared" si="35"/>
        <v>1536000</v>
      </c>
      <c r="Q161" s="66">
        <f t="shared" si="29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89" t="s">
        <v>370</v>
      </c>
      <c r="C162" s="87" t="s">
        <v>371</v>
      </c>
      <c r="D162" s="90"/>
      <c r="E162" s="88"/>
      <c r="F162" s="62">
        <v>8300000</v>
      </c>
      <c r="G162" s="63">
        <f t="shared" si="30"/>
        <v>1411000</v>
      </c>
      <c r="H162" s="63">
        <f t="shared" si="31"/>
        <v>41500</v>
      </c>
      <c r="I162" s="63">
        <f t="shared" si="32"/>
        <v>249000</v>
      </c>
      <c r="J162" s="63">
        <f t="shared" si="25"/>
        <v>83000</v>
      </c>
      <c r="K162" s="62">
        <f t="shared" si="33"/>
        <v>1784500</v>
      </c>
      <c r="L162" s="63">
        <f t="shared" si="26"/>
        <v>664000</v>
      </c>
      <c r="M162" s="63">
        <f t="shared" si="27"/>
        <v>124500</v>
      </c>
      <c r="N162" s="63">
        <f t="shared" si="28"/>
        <v>83000</v>
      </c>
      <c r="O162" s="62">
        <f t="shared" si="34"/>
        <v>871500</v>
      </c>
      <c r="P162" s="66">
        <f t="shared" si="35"/>
        <v>2656000</v>
      </c>
      <c r="Q162" s="66">
        <f t="shared" si="29"/>
        <v>166000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89" t="s">
        <v>372</v>
      </c>
      <c r="C163" s="87" t="s">
        <v>373</v>
      </c>
      <c r="D163" s="90">
        <v>298015973</v>
      </c>
      <c r="E163" s="88"/>
      <c r="F163" s="62">
        <v>4800000</v>
      </c>
      <c r="G163" s="63">
        <f t="shared" si="30"/>
        <v>816000.00000000012</v>
      </c>
      <c r="H163" s="63">
        <f t="shared" si="31"/>
        <v>24000</v>
      </c>
      <c r="I163" s="63">
        <f t="shared" si="32"/>
        <v>144000</v>
      </c>
      <c r="J163" s="63">
        <f t="shared" si="25"/>
        <v>48000</v>
      </c>
      <c r="K163" s="62">
        <f t="shared" si="33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4"/>
        <v>504000</v>
      </c>
      <c r="P163" s="66">
        <f t="shared" si="35"/>
        <v>1536000</v>
      </c>
      <c r="Q163" s="66">
        <f t="shared" si="29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86" t="s">
        <v>457</v>
      </c>
      <c r="C164" s="87" t="s">
        <v>345</v>
      </c>
      <c r="D164" s="199"/>
      <c r="E164" s="88"/>
      <c r="F164" s="62">
        <v>5000000</v>
      </c>
      <c r="G164" s="63">
        <f t="shared" si="30"/>
        <v>850000.00000000012</v>
      </c>
      <c r="H164" s="63">
        <f t="shared" si="31"/>
        <v>25000</v>
      </c>
      <c r="I164" s="63">
        <f t="shared" si="32"/>
        <v>150000</v>
      </c>
      <c r="J164" s="63">
        <f t="shared" si="25"/>
        <v>50000</v>
      </c>
      <c r="K164" s="62">
        <f t="shared" si="33"/>
        <v>1075000</v>
      </c>
      <c r="L164" s="63">
        <f t="shared" si="26"/>
        <v>400000</v>
      </c>
      <c r="M164" s="63">
        <f t="shared" si="27"/>
        <v>75000</v>
      </c>
      <c r="N164" s="63">
        <f t="shared" si="28"/>
        <v>50000</v>
      </c>
      <c r="O164" s="62">
        <f t="shared" si="34"/>
        <v>525000</v>
      </c>
      <c r="P164" s="66">
        <f t="shared" si="35"/>
        <v>1600000</v>
      </c>
      <c r="Q164" s="66">
        <f t="shared" si="29"/>
        <v>100000</v>
      </c>
      <c r="R164" s="66"/>
      <c r="S164" s="56"/>
      <c r="T164" s="56"/>
      <c r="U164" s="278">
        <f>+P164+P158</f>
        <v>3136000</v>
      </c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86" t="s">
        <v>458</v>
      </c>
      <c r="C165" s="87" t="s">
        <v>285</v>
      </c>
      <c r="D165" s="199"/>
      <c r="E165" s="88"/>
      <c r="F165" s="62">
        <v>4577000</v>
      </c>
      <c r="G165" s="63">
        <f t="shared" si="30"/>
        <v>778090</v>
      </c>
      <c r="H165" s="63">
        <f t="shared" si="31"/>
        <v>22885</v>
      </c>
      <c r="I165" s="63">
        <f t="shared" si="32"/>
        <v>137310</v>
      </c>
      <c r="J165" s="63">
        <f t="shared" si="25"/>
        <v>45770</v>
      </c>
      <c r="K165" s="62">
        <f t="shared" si="33"/>
        <v>984055</v>
      </c>
      <c r="L165" s="63">
        <f t="shared" si="26"/>
        <v>366160</v>
      </c>
      <c r="M165" s="63">
        <f t="shared" si="27"/>
        <v>68655</v>
      </c>
      <c r="N165" s="63">
        <f t="shared" si="28"/>
        <v>45770</v>
      </c>
      <c r="O165" s="62">
        <f t="shared" si="34"/>
        <v>480585</v>
      </c>
      <c r="P165" s="66">
        <f t="shared" si="35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97" customFormat="1" ht="31.5" customHeight="1" x14ac:dyDescent="0.25">
      <c r="A166" s="83"/>
      <c r="B166" s="91" t="s">
        <v>374</v>
      </c>
      <c r="C166" s="92"/>
      <c r="D166" s="93"/>
      <c r="E166" s="94"/>
      <c r="F166" s="95">
        <f t="shared" ref="F166:Q166" si="37">SUM(F9:F165)</f>
        <v>783674000</v>
      </c>
      <c r="G166" s="95">
        <f t="shared" si="37"/>
        <v>130402580</v>
      </c>
      <c r="H166" s="95">
        <f t="shared" si="37"/>
        <v>3876870</v>
      </c>
      <c r="I166" s="95">
        <f t="shared" si="37"/>
        <v>23261220</v>
      </c>
      <c r="J166" s="95">
        <f t="shared" si="37"/>
        <v>7670740</v>
      </c>
      <c r="K166" s="95">
        <f t="shared" si="37"/>
        <v>165211410</v>
      </c>
      <c r="L166" s="95">
        <f t="shared" si="37"/>
        <v>61365920</v>
      </c>
      <c r="M166" s="95">
        <f t="shared" si="37"/>
        <v>11630610</v>
      </c>
      <c r="N166" s="95">
        <f t="shared" si="37"/>
        <v>7670740</v>
      </c>
      <c r="O166" s="95">
        <f t="shared" si="37"/>
        <v>84076520</v>
      </c>
      <c r="P166" s="95">
        <f>SUM(P9:P165)</f>
        <v>245878680</v>
      </c>
      <c r="Q166" s="95">
        <f t="shared" si="37"/>
        <v>15341480</v>
      </c>
      <c r="R166" s="95">
        <f>SUM(R9:R157)</f>
        <v>3409250</v>
      </c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</row>
    <row r="167" spans="1:39" s="99" customFormat="1" ht="14.25" customHeight="1" x14ac:dyDescent="0.2">
      <c r="A167" s="98"/>
      <c r="D167" s="7"/>
      <c r="E167" s="100"/>
      <c r="F167" s="98"/>
      <c r="G167" s="98"/>
      <c r="H167" s="98"/>
      <c r="I167" s="98"/>
      <c r="J167" s="98"/>
      <c r="K167" s="101"/>
      <c r="L167" s="444"/>
      <c r="M167" s="444"/>
      <c r="N167" s="445"/>
      <c r="O167" s="445"/>
      <c r="P167" s="102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3"/>
      <c r="AH167" s="103"/>
      <c r="AI167" s="103"/>
      <c r="AJ167" s="103"/>
      <c r="AK167" s="103"/>
    </row>
    <row r="168" spans="1:39" s="99" customFormat="1" x14ac:dyDescent="0.2">
      <c r="A168" s="98"/>
      <c r="D168" s="7"/>
      <c r="E168" s="100"/>
      <c r="F168" s="101">
        <f>+F166+4800000</f>
        <v>788474000</v>
      </c>
      <c r="G168" s="98"/>
      <c r="H168" s="98"/>
      <c r="I168" s="98"/>
      <c r="J168" s="98"/>
      <c r="K168" s="101"/>
      <c r="L168" s="443"/>
      <c r="M168" s="443"/>
      <c r="N168" s="104"/>
      <c r="O168" s="105"/>
      <c r="P168" s="106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</row>
    <row r="169" spans="1:39" s="99" customFormat="1" x14ac:dyDescent="0.2">
      <c r="A169" s="98"/>
      <c r="D169" s="7"/>
      <c r="E169" s="100"/>
      <c r="F169" s="98"/>
      <c r="G169" s="98"/>
      <c r="H169" s="98"/>
      <c r="I169" s="98"/>
      <c r="J169" s="98"/>
      <c r="K169" s="101"/>
      <c r="L169" s="443"/>
      <c r="M169" s="443"/>
      <c r="N169" s="104"/>
      <c r="O169" s="107"/>
      <c r="P169" s="107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</row>
    <row r="170" spans="1:39" s="99" customFormat="1" x14ac:dyDescent="0.2">
      <c r="A170" s="98"/>
      <c r="D170" s="7"/>
      <c r="E170" s="100"/>
      <c r="F170" s="98"/>
      <c r="G170" s="98"/>
      <c r="H170" s="98"/>
      <c r="I170" s="98"/>
      <c r="J170" s="101"/>
      <c r="K170" s="98"/>
      <c r="L170" s="98"/>
      <c r="M170" s="98"/>
      <c r="N170" s="98"/>
      <c r="O170" s="98"/>
      <c r="P170" s="108"/>
      <c r="Q170" s="108"/>
      <c r="R170" s="108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</row>
    <row r="171" spans="1:39" s="99" customFormat="1" x14ac:dyDescent="0.2">
      <c r="A171" s="98"/>
      <c r="B171" s="109" t="s">
        <v>375</v>
      </c>
      <c r="C171" s="110"/>
      <c r="D171" s="111"/>
      <c r="E171" s="100"/>
      <c r="F171" s="443" t="s">
        <v>376</v>
      </c>
      <c r="G171" s="443"/>
      <c r="H171" s="109"/>
      <c r="I171" s="98"/>
      <c r="L171" s="109" t="s">
        <v>377</v>
      </c>
      <c r="O171" s="98"/>
      <c r="P171" s="443" t="s">
        <v>378</v>
      </c>
      <c r="Q171" s="443"/>
      <c r="R171" s="107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  <c r="AJ171" s="103"/>
      <c r="AK171" s="103"/>
      <c r="AL171" s="103"/>
      <c r="AM171" s="103"/>
    </row>
    <row r="172" spans="1:39" s="99" customFormat="1" x14ac:dyDescent="0.2">
      <c r="A172" s="98"/>
      <c r="D172" s="7"/>
      <c r="E172" s="100"/>
      <c r="F172" s="112"/>
      <c r="G172" s="98"/>
      <c r="H172" s="98"/>
      <c r="I172" s="98"/>
      <c r="J172" s="101"/>
      <c r="L172" s="113"/>
      <c r="O172" s="98"/>
      <c r="P172" s="98"/>
      <c r="Q172" s="98"/>
      <c r="R172" s="107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3"/>
      <c r="AG172" s="103"/>
      <c r="AH172" s="103"/>
      <c r="AI172" s="103"/>
      <c r="AJ172" s="103"/>
      <c r="AK172" s="103"/>
      <c r="AL172" s="103"/>
      <c r="AM172" s="103"/>
    </row>
    <row r="173" spans="1:39" s="98" customFormat="1" x14ac:dyDescent="0.2">
      <c r="B173" s="99"/>
      <c r="C173" s="99"/>
      <c r="D173" s="7"/>
      <c r="E173" s="100"/>
      <c r="O173" s="114"/>
      <c r="P173" s="113"/>
      <c r="R173" s="107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</row>
    <row r="174" spans="1:39" s="98" customFormat="1" x14ac:dyDescent="0.2">
      <c r="B174" s="99"/>
      <c r="C174" s="99"/>
      <c r="D174" s="7"/>
      <c r="E174" s="100"/>
      <c r="F174" s="114"/>
      <c r="G174" s="114"/>
      <c r="H174" s="114"/>
      <c r="R174" s="116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</row>
    <row r="175" spans="1:39" s="98" customFormat="1" x14ac:dyDescent="0.2">
      <c r="B175" s="99"/>
      <c r="C175" s="99"/>
      <c r="D175" s="7"/>
      <c r="E175" s="100"/>
      <c r="L175" s="114"/>
      <c r="P175" s="112"/>
      <c r="R175" s="107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</row>
    <row r="176" spans="1:39" s="98" customFormat="1" x14ac:dyDescent="0.2">
      <c r="B176" s="99"/>
      <c r="C176" s="99"/>
      <c r="D176" s="7"/>
      <c r="E176" s="100"/>
      <c r="L176" s="112"/>
      <c r="R176" s="107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</row>
    <row r="177" spans="1:39" s="98" customFormat="1" ht="15" customHeight="1" x14ac:dyDescent="0.2">
      <c r="B177" s="443"/>
      <c r="C177" s="443"/>
      <c r="D177" s="117"/>
      <c r="E177" s="118"/>
      <c r="F177" s="443" t="s">
        <v>379</v>
      </c>
      <c r="G177" s="443"/>
      <c r="H177" s="109"/>
      <c r="L177" s="109" t="s">
        <v>380</v>
      </c>
      <c r="P177" s="443" t="s">
        <v>381</v>
      </c>
      <c r="Q177" s="443"/>
      <c r="R177" s="107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</row>
    <row r="179" spans="1:39" ht="56.25" customHeight="1" x14ac:dyDescent="0.2">
      <c r="Q179" s="119" t="s">
        <v>382</v>
      </c>
      <c r="R179" s="119" t="s">
        <v>383</v>
      </c>
    </row>
    <row r="180" spans="1:39" x14ac:dyDescent="0.2">
      <c r="J180" s="6"/>
    </row>
    <row r="181" spans="1:39" s="1" customFormat="1" x14ac:dyDescent="0.2">
      <c r="B181" s="4"/>
      <c r="C181" s="4"/>
      <c r="D181" s="7"/>
      <c r="E181" s="8"/>
      <c r="F181" s="5"/>
      <c r="G181" s="120"/>
      <c r="H181" s="120"/>
      <c r="I181" s="120"/>
      <c r="P181" s="2"/>
      <c r="Q181" s="121">
        <v>0.33</v>
      </c>
      <c r="R181" s="121">
        <v>0.4</v>
      </c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</row>
    <row r="182" spans="1:39" x14ac:dyDescent="0.2">
      <c r="F182" s="5"/>
      <c r="Q182" s="123">
        <f>Q166*Q181</f>
        <v>5062688.4000000004</v>
      </c>
      <c r="R182" s="123">
        <f>R166*R181</f>
        <v>1363700</v>
      </c>
    </row>
    <row r="183" spans="1:39" x14ac:dyDescent="0.2">
      <c r="R183" s="124">
        <f>Q182+R182</f>
        <v>6426388.4000000004</v>
      </c>
      <c r="S183" s="3" t="s">
        <v>384</v>
      </c>
    </row>
    <row r="184" spans="1:39" x14ac:dyDescent="0.2">
      <c r="R184" s="2">
        <v>124.77800000000001</v>
      </c>
      <c r="S184" s="3" t="s">
        <v>385</v>
      </c>
    </row>
    <row r="185" spans="1:39" s="2" customFormat="1" x14ac:dyDescent="0.2">
      <c r="A185" s="1"/>
      <c r="B185" s="4"/>
      <c r="C185" s="4"/>
      <c r="D185" s="7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 t="s">
        <v>386</v>
      </c>
      <c r="Q185" s="124">
        <f>P166+R183</f>
        <v>252305068.40000001</v>
      </c>
      <c r="R185" s="123">
        <f>R183-R184</f>
        <v>6426263.6220000004</v>
      </c>
      <c r="S185" s="3" t="s">
        <v>387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9" spans="1:39" s="2" customFormat="1" ht="15" x14ac:dyDescent="0.2">
      <c r="A189" s="1"/>
      <c r="B189" s="125" t="s">
        <v>388</v>
      </c>
      <c r="C189" s="4" t="str">
        <f>LOWER(B189)</f>
        <v>trần minh hoàng</v>
      </c>
      <c r="D189" s="7"/>
      <c r="E189" s="8"/>
      <c r="F189" s="1" t="s">
        <v>389</v>
      </c>
      <c r="G189" s="1"/>
      <c r="H189" s="1"/>
      <c r="I189" s="1"/>
      <c r="J189" s="1"/>
      <c r="K189" s="1"/>
      <c r="L189" s="1"/>
      <c r="M189" s="1"/>
      <c r="N189" s="1"/>
      <c r="O189" s="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s="2" customFormat="1" ht="15" x14ac:dyDescent="0.2">
      <c r="A190" s="1"/>
      <c r="B190" s="125" t="s">
        <v>390</v>
      </c>
      <c r="C190" s="4" t="str">
        <f t="shared" ref="C190:C218" si="38">LOWER(B190)</f>
        <v>đồng tấn tài</v>
      </c>
      <c r="D190" s="7"/>
      <c r="E190" s="8"/>
      <c r="F190" s="1">
        <v>325000</v>
      </c>
      <c r="G190" s="1"/>
      <c r="H190" s="1"/>
      <c r="I190" s="1"/>
      <c r="J190" s="1"/>
      <c r="K190" s="1"/>
      <c r="L190" s="1"/>
      <c r="M190" s="1"/>
      <c r="N190" s="1"/>
      <c r="O190" s="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s="2" customFormat="1" ht="15" x14ac:dyDescent="0.2">
      <c r="A191" s="1"/>
      <c r="B191" s="125" t="s">
        <v>391</v>
      </c>
      <c r="C191" s="4" t="str">
        <f t="shared" si="38"/>
        <v>cao chánh dũng</v>
      </c>
      <c r="D191" s="7"/>
      <c r="E191" s="8"/>
      <c r="F191" s="1">
        <v>21815</v>
      </c>
      <c r="G191" s="1"/>
      <c r="H191" s="1"/>
      <c r="I191" s="1"/>
      <c r="J191" s="1"/>
      <c r="K191" s="1"/>
      <c r="L191" s="1"/>
      <c r="M191" s="1"/>
      <c r="N191" s="1"/>
      <c r="O191" s="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s="2" customFormat="1" ht="15" x14ac:dyDescent="0.2">
      <c r="A192" s="1"/>
      <c r="B192" s="125" t="s">
        <v>392</v>
      </c>
      <c r="C192" s="4" t="str">
        <f t="shared" si="38"/>
        <v>trần văn nguyện</v>
      </c>
      <c r="D192" s="7"/>
      <c r="E192" s="8"/>
      <c r="F192" s="1">
        <v>3376565</v>
      </c>
      <c r="G192" s="1"/>
      <c r="H192" s="1">
        <v>637500</v>
      </c>
      <c r="I192" s="1">
        <v>429100</v>
      </c>
      <c r="J192" s="1"/>
      <c r="K192" s="1"/>
      <c r="L192" s="1"/>
      <c r="M192" s="1"/>
      <c r="N192" s="1"/>
      <c r="O192" s="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s="2" customFormat="1" ht="15" x14ac:dyDescent="0.2">
      <c r="A193" s="1"/>
      <c r="B193" s="125" t="s">
        <v>393</v>
      </c>
      <c r="C193" s="4" t="str">
        <f t="shared" si="38"/>
        <v>châu văn phước</v>
      </c>
      <c r="D193" s="7"/>
      <c r="E193" s="8"/>
      <c r="F193" s="1">
        <v>1065000</v>
      </c>
      <c r="G193" s="1"/>
      <c r="H193" s="1">
        <v>850000</v>
      </c>
      <c r="I193" s="1">
        <v>286100</v>
      </c>
      <c r="J193" s="1"/>
      <c r="K193" s="1"/>
      <c r="L193" s="1"/>
      <c r="M193" s="1"/>
      <c r="N193" s="1"/>
      <c r="O193" s="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s="2" customFormat="1" ht="15" x14ac:dyDescent="0.2">
      <c r="A194" s="1"/>
      <c r="B194" s="125" t="s">
        <v>394</v>
      </c>
      <c r="C194" s="4" t="str">
        <f t="shared" si="38"/>
        <v>lê tấn hùng</v>
      </c>
      <c r="D194" s="7"/>
      <c r="E194" s="8"/>
      <c r="F194" s="1">
        <v>866000</v>
      </c>
      <c r="G194" s="1"/>
      <c r="H194" s="1">
        <f>SUM(H192:H193)</f>
        <v>1487500</v>
      </c>
      <c r="I194" s="1">
        <f>SUM(I192:I193)</f>
        <v>715200</v>
      </c>
      <c r="J194" s="126">
        <f>+H194+I194</f>
        <v>2202700</v>
      </c>
      <c r="K194" s="1"/>
      <c r="L194" s="1"/>
      <c r="M194" s="1"/>
      <c r="N194" s="1"/>
      <c r="O194" s="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s="2" customFormat="1" ht="15" x14ac:dyDescent="0.2">
      <c r="A195" s="1"/>
      <c r="B195" s="125" t="s">
        <v>395</v>
      </c>
      <c r="C195" s="4" t="str">
        <f t="shared" si="38"/>
        <v>nguyễn văn chiến</v>
      </c>
      <c r="D195" s="7"/>
      <c r="E195" s="8"/>
      <c r="F195" s="1">
        <v>570000</v>
      </c>
      <c r="G195" s="1"/>
      <c r="H195" s="1"/>
      <c r="I195" s="1"/>
      <c r="J195" s="1"/>
      <c r="K195" s="1"/>
      <c r="L195" s="1"/>
      <c r="M195" s="1"/>
      <c r="N195" s="1"/>
      <c r="O195" s="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s="2" customFormat="1" ht="15" x14ac:dyDescent="0.2">
      <c r="A196" s="1"/>
      <c r="B196" s="125" t="s">
        <v>396</v>
      </c>
      <c r="C196" s="4" t="str">
        <f t="shared" si="38"/>
        <v>nguyễn thành vân</v>
      </c>
      <c r="D196" s="7"/>
      <c r="E196" s="8"/>
      <c r="F196" s="127">
        <f>SUM(F190:F195)</f>
        <v>6224380</v>
      </c>
      <c r="G196" s="1"/>
      <c r="H196" s="1"/>
      <c r="I196" s="1"/>
      <c r="J196" s="1"/>
      <c r="K196" s="1"/>
      <c r="L196" s="1"/>
      <c r="M196" s="1"/>
      <c r="N196" s="1"/>
      <c r="O196" s="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s="2" customFormat="1" ht="15" x14ac:dyDescent="0.2">
      <c r="A197" s="1"/>
      <c r="B197" s="125" t="s">
        <v>397</v>
      </c>
      <c r="C197" s="4" t="str">
        <f t="shared" si="38"/>
        <v>nguyễn thành tài</v>
      </c>
      <c r="D197" s="7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s="2" customFormat="1" ht="30" x14ac:dyDescent="0.2">
      <c r="A198" s="1"/>
      <c r="B198" s="125" t="s">
        <v>398</v>
      </c>
      <c r="C198" s="4" t="str">
        <f t="shared" si="38"/>
        <v>nguyễn thành long</v>
      </c>
      <c r="D198" s="7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s="2" customFormat="1" ht="15" x14ac:dyDescent="0.2">
      <c r="A199" s="1"/>
      <c r="B199" s="125" t="s">
        <v>399</v>
      </c>
      <c r="C199" s="4" t="str">
        <f t="shared" si="38"/>
        <v>võ  văn giàu</v>
      </c>
      <c r="D199" s="7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s="2" customFormat="1" ht="15" x14ac:dyDescent="0.2">
      <c r="A200" s="1"/>
      <c r="B200" s="125" t="s">
        <v>400</v>
      </c>
      <c r="C200" s="4" t="str">
        <f t="shared" si="38"/>
        <v>lê phi thành</v>
      </c>
      <c r="D200" s="7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s="8" customFormat="1" ht="15" x14ac:dyDescent="0.2">
      <c r="A201" s="1"/>
      <c r="B201" s="125" t="s">
        <v>401</v>
      </c>
      <c r="C201" s="4" t="str">
        <f t="shared" si="38"/>
        <v>lê phi trung</v>
      </c>
      <c r="D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2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s="8" customFormat="1" ht="30" x14ac:dyDescent="0.2">
      <c r="A202" s="1"/>
      <c r="B202" s="125" t="s">
        <v>402</v>
      </c>
      <c r="C202" s="4" t="str">
        <f t="shared" si="38"/>
        <v>huỳnh  văn phương</v>
      </c>
      <c r="D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2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s="8" customFormat="1" ht="15" x14ac:dyDescent="0.2">
      <c r="A203" s="1"/>
      <c r="B203" s="125" t="s">
        <v>403</v>
      </c>
      <c r="C203" s="4" t="str">
        <f t="shared" si="38"/>
        <v>lâm văn thương</v>
      </c>
      <c r="D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2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8" customFormat="1" ht="15" x14ac:dyDescent="0.2">
      <c r="A204" s="1"/>
      <c r="B204" s="125" t="s">
        <v>404</v>
      </c>
      <c r="C204" s="4" t="str">
        <f t="shared" si="38"/>
        <v>thạch phương</v>
      </c>
      <c r="D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2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8" customFormat="1" ht="15" x14ac:dyDescent="0.2">
      <c r="A205" s="1"/>
      <c r="B205" s="125" t="s">
        <v>405</v>
      </c>
      <c r="C205" s="4" t="str">
        <f t="shared" si="38"/>
        <v>nguyễn văn rắng</v>
      </c>
      <c r="D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2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8" customFormat="1" ht="15" x14ac:dyDescent="0.2">
      <c r="A206" s="1"/>
      <c r="B206" s="125" t="s">
        <v>406</v>
      </c>
      <c r="C206" s="4" t="str">
        <f t="shared" si="38"/>
        <v>võ văn có</v>
      </c>
      <c r="D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2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8" customFormat="1" ht="15" x14ac:dyDescent="0.2">
      <c r="A207" s="1"/>
      <c r="B207" s="125" t="s">
        <v>407</v>
      </c>
      <c r="C207" s="4" t="str">
        <f t="shared" si="38"/>
        <v>trần quốc nam</v>
      </c>
      <c r="D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2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8" customFormat="1" ht="15" x14ac:dyDescent="0.2">
      <c r="A208" s="1"/>
      <c r="B208" s="125" t="s">
        <v>408</v>
      </c>
      <c r="C208" s="4" t="str">
        <f t="shared" si="38"/>
        <v>trần văn phi</v>
      </c>
      <c r="D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2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8" customFormat="1" ht="15" x14ac:dyDescent="0.2">
      <c r="A209" s="1"/>
      <c r="B209" s="125" t="s">
        <v>409</v>
      </c>
      <c r="C209" s="4" t="str">
        <f t="shared" si="38"/>
        <v>lê văn triệu</v>
      </c>
      <c r="D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8" customFormat="1" ht="15" x14ac:dyDescent="0.2">
      <c r="A210" s="1"/>
      <c r="B210" s="125" t="s">
        <v>410</v>
      </c>
      <c r="C210" s="4" t="str">
        <f t="shared" si="38"/>
        <v>lê minh trọng</v>
      </c>
      <c r="D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8" customFormat="1" ht="15" x14ac:dyDescent="0.2">
      <c r="A211" s="1"/>
      <c r="B211" s="125" t="s">
        <v>411</v>
      </c>
      <c r="C211" s="4" t="str">
        <f t="shared" si="38"/>
        <v>lê minh nghĩa</v>
      </c>
      <c r="D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8" customFormat="1" ht="15" x14ac:dyDescent="0.2">
      <c r="A212" s="1"/>
      <c r="B212" s="125" t="s">
        <v>412</v>
      </c>
      <c r="C212" s="4" t="str">
        <f t="shared" si="38"/>
        <v>sơn hoàng minh</v>
      </c>
      <c r="D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8" customFormat="1" ht="15" x14ac:dyDescent="0.2">
      <c r="A213" s="1"/>
      <c r="B213" s="125" t="s">
        <v>413</v>
      </c>
      <c r="C213" s="4" t="str">
        <f t="shared" si="38"/>
        <v>trần  văn tây</v>
      </c>
      <c r="D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8" customFormat="1" ht="15" x14ac:dyDescent="0.2">
      <c r="A214" s="1"/>
      <c r="B214" s="125" t="s">
        <v>414</v>
      </c>
      <c r="C214" s="4" t="str">
        <f t="shared" si="38"/>
        <v>phan lâm thương</v>
      </c>
      <c r="D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415</v>
      </c>
      <c r="C215" s="4" t="str">
        <f t="shared" si="38"/>
        <v>trần văn trung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15" x14ac:dyDescent="0.2">
      <c r="A216" s="1"/>
      <c r="B216" s="125" t="s">
        <v>416</v>
      </c>
      <c r="C216" s="4" t="str">
        <f t="shared" si="38"/>
        <v>ngô hoàng phong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417</v>
      </c>
      <c r="C217" s="4" t="str">
        <f t="shared" si="38"/>
        <v>sơn hoàng thanh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418</v>
      </c>
      <c r="C218" s="4" t="str">
        <f t="shared" si="38"/>
        <v>kim em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</sheetData>
  <mergeCells count="25">
    <mergeCell ref="B177:C177"/>
    <mergeCell ref="F177:G177"/>
    <mergeCell ref="P177:Q177"/>
    <mergeCell ref="L167:M167"/>
    <mergeCell ref="N167:O167"/>
    <mergeCell ref="L168:M168"/>
    <mergeCell ref="L169:M169"/>
    <mergeCell ref="F171:G171"/>
    <mergeCell ref="P171:Q171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3622047244094491" bottom="0.23622047244094491" header="0.31496062992125984" footer="3.937007874015748E-2"/>
  <pageSetup paperSize="9" scale="55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2" zoomScale="80" zoomScaleNormal="80" workbookViewId="0">
      <selection activeCell="G28" sqref="G28:G29"/>
    </sheetView>
  </sheetViews>
  <sheetFormatPr defaultRowHeight="15" x14ac:dyDescent="0.25"/>
  <cols>
    <col min="2" max="2" width="18.140625" customWidth="1"/>
    <col min="3" max="3" width="24.28515625" customWidth="1"/>
    <col min="4" max="4" width="20" customWidth="1"/>
    <col min="5" max="5" width="17" customWidth="1"/>
    <col min="6" max="6" width="18.42578125" customWidth="1"/>
    <col min="7" max="7" width="21.7109375" customWidth="1"/>
    <col min="8" max="8" width="17" customWidth="1"/>
    <col min="9" max="9" width="11.42578125" bestFit="1" customWidth="1"/>
    <col min="10" max="10" width="10" bestFit="1" customWidth="1"/>
    <col min="11" max="11" width="27.5703125" customWidth="1"/>
  </cols>
  <sheetData>
    <row r="1" spans="1:11" ht="16.5" thickBot="1" x14ac:dyDescent="0.3">
      <c r="A1" s="281" t="s">
        <v>419</v>
      </c>
      <c r="B1" s="282" t="s">
        <v>518</v>
      </c>
      <c r="C1" s="283" t="s">
        <v>20</v>
      </c>
      <c r="D1" s="284" t="s">
        <v>18</v>
      </c>
      <c r="E1" s="284" t="s">
        <v>21</v>
      </c>
      <c r="F1" s="285" t="s">
        <v>519</v>
      </c>
      <c r="G1" s="304" t="s">
        <v>520</v>
      </c>
      <c r="H1" s="299" t="s">
        <v>572</v>
      </c>
    </row>
    <row r="2" spans="1:11" ht="16.5" thickBot="1" x14ac:dyDescent="0.3">
      <c r="A2" s="286" t="s">
        <v>521</v>
      </c>
      <c r="B2" s="287" t="s">
        <v>522</v>
      </c>
      <c r="C2" s="288">
        <v>-1</v>
      </c>
      <c r="D2" s="289">
        <v>-2</v>
      </c>
      <c r="E2" s="289">
        <v>-3</v>
      </c>
      <c r="F2" s="290">
        <v>-4</v>
      </c>
      <c r="G2" s="305" t="s">
        <v>523</v>
      </c>
      <c r="H2" s="300"/>
    </row>
    <row r="3" spans="1:11" ht="16.5" thickBot="1" x14ac:dyDescent="0.3">
      <c r="A3" s="291" t="s">
        <v>521</v>
      </c>
      <c r="B3" s="292" t="s">
        <v>524</v>
      </c>
      <c r="C3" s="306">
        <v>216964949</v>
      </c>
      <c r="D3" s="307">
        <v>38289906</v>
      </c>
      <c r="E3" s="307">
        <v>16871199</v>
      </c>
      <c r="F3" s="308">
        <v>4259298</v>
      </c>
      <c r="G3" s="309">
        <v>276385352</v>
      </c>
      <c r="H3" s="300"/>
    </row>
    <row r="4" spans="1:11" ht="16.5" thickBot="1" x14ac:dyDescent="0.3">
      <c r="A4" s="293">
        <v>1</v>
      </c>
      <c r="B4" s="294" t="s">
        <v>525</v>
      </c>
      <c r="C4" s="310">
        <v>170</v>
      </c>
      <c r="D4" s="311">
        <v>170</v>
      </c>
      <c r="E4" s="311">
        <v>170</v>
      </c>
      <c r="F4" s="312">
        <v>171</v>
      </c>
      <c r="G4" s="309"/>
      <c r="H4" s="300"/>
    </row>
    <row r="5" spans="1:11" ht="16.5" thickBot="1" x14ac:dyDescent="0.3">
      <c r="A5" s="293">
        <v>2</v>
      </c>
      <c r="B5" s="294" t="s">
        <v>526</v>
      </c>
      <c r="C5" s="310"/>
      <c r="D5" s="311"/>
      <c r="E5" s="311"/>
      <c r="F5" s="312"/>
      <c r="G5" s="309"/>
      <c r="H5" s="300"/>
    </row>
    <row r="6" spans="1:11" ht="16.5" thickBot="1" x14ac:dyDescent="0.3">
      <c r="A6" s="293">
        <v>2.1</v>
      </c>
      <c r="B6" s="294" t="s">
        <v>527</v>
      </c>
      <c r="C6" s="310"/>
      <c r="D6" s="311"/>
      <c r="E6" s="311"/>
      <c r="F6" s="312"/>
      <c r="G6" s="309" t="s">
        <v>528</v>
      </c>
      <c r="H6" s="300"/>
    </row>
    <row r="7" spans="1:11" ht="16.5" thickBot="1" x14ac:dyDescent="0.3">
      <c r="A7" s="293">
        <v>2.2000000000000002</v>
      </c>
      <c r="B7" s="294" t="s">
        <v>529</v>
      </c>
      <c r="C7" s="310" t="s">
        <v>530</v>
      </c>
      <c r="D7" s="311" t="s">
        <v>531</v>
      </c>
      <c r="E7" s="311" t="s">
        <v>532</v>
      </c>
      <c r="F7" s="312">
        <v>4228950</v>
      </c>
      <c r="G7" s="309"/>
      <c r="H7" s="300"/>
    </row>
    <row r="8" spans="1:11" ht="16.5" thickBot="1" x14ac:dyDescent="0.3">
      <c r="A8" s="293">
        <v>3</v>
      </c>
      <c r="B8" s="294" t="s">
        <v>533</v>
      </c>
      <c r="C8" s="322" t="s">
        <v>534</v>
      </c>
      <c r="D8" s="323" t="s">
        <v>535</v>
      </c>
      <c r="E8" s="323" t="s">
        <v>536</v>
      </c>
      <c r="F8" s="324" t="s">
        <v>537</v>
      </c>
      <c r="G8" s="325"/>
      <c r="H8" s="300"/>
    </row>
    <row r="9" spans="1:11" ht="32.25" thickBot="1" x14ac:dyDescent="0.3">
      <c r="A9" s="291" t="s">
        <v>522</v>
      </c>
      <c r="B9" s="291" t="s">
        <v>538</v>
      </c>
      <c r="C9" s="326">
        <f>SUM(C14,C17,C24)</f>
        <v>205848796</v>
      </c>
      <c r="D9" s="326">
        <f>SUM(D14,D17,D24)</f>
        <v>38122515</v>
      </c>
      <c r="E9" s="326">
        <f t="shared" ref="E9:F9" si="0">SUM(E14,E17,E24)</f>
        <v>16462720</v>
      </c>
      <c r="F9" s="326">
        <f t="shared" si="0"/>
        <v>4115680</v>
      </c>
      <c r="G9" s="326">
        <f>SUM(G14,G17,G24)</f>
        <v>264549711</v>
      </c>
      <c r="H9" s="301"/>
      <c r="J9" s="321"/>
      <c r="K9" s="302"/>
    </row>
    <row r="10" spans="1:11" ht="32.25" thickBot="1" x14ac:dyDescent="0.3">
      <c r="A10" s="293">
        <v>1</v>
      </c>
      <c r="B10" s="295" t="s">
        <v>539</v>
      </c>
      <c r="C10" s="314"/>
      <c r="D10" s="311"/>
      <c r="E10" s="311"/>
      <c r="F10" s="312"/>
      <c r="G10" s="309"/>
      <c r="H10" s="300"/>
    </row>
    <row r="11" spans="1:11" ht="16.5" thickBot="1" x14ac:dyDescent="0.3">
      <c r="A11" s="293">
        <v>1.1000000000000001</v>
      </c>
      <c r="B11" s="296" t="s">
        <v>540</v>
      </c>
      <c r="C11" s="310" t="s">
        <v>541</v>
      </c>
      <c r="D11" s="311" t="s">
        <v>542</v>
      </c>
      <c r="E11" s="311">
        <v>2</v>
      </c>
      <c r="F11" s="312" t="s">
        <v>542</v>
      </c>
      <c r="G11" s="309"/>
      <c r="H11" s="300"/>
    </row>
    <row r="12" spans="1:11" ht="16.5" thickBot="1" x14ac:dyDescent="0.3">
      <c r="A12" s="293">
        <v>1.2</v>
      </c>
      <c r="B12" s="296" t="s">
        <v>543</v>
      </c>
      <c r="C12" s="310" t="s">
        <v>544</v>
      </c>
      <c r="D12" s="311" t="s">
        <v>545</v>
      </c>
      <c r="E12" s="311" t="s">
        <v>545</v>
      </c>
      <c r="F12" s="312" t="s">
        <v>545</v>
      </c>
      <c r="G12" s="309"/>
      <c r="H12" s="300"/>
    </row>
    <row r="13" spans="1:11" ht="16.5" thickBot="1" x14ac:dyDescent="0.3">
      <c r="A13" s="293">
        <v>2</v>
      </c>
      <c r="B13" s="295" t="s">
        <v>546</v>
      </c>
      <c r="C13" s="310">
        <f>$G$13-8300000</f>
        <v>823136000</v>
      </c>
      <c r="D13" s="310">
        <f t="shared" ref="D13:F13" si="1">$G$13-8300000</f>
        <v>823136000</v>
      </c>
      <c r="E13" s="310">
        <f t="shared" si="1"/>
        <v>823136000</v>
      </c>
      <c r="F13" s="310">
        <f t="shared" si="1"/>
        <v>823136000</v>
      </c>
      <c r="G13" s="309">
        <f>'THANG 05,2019'!F178</f>
        <v>831436000</v>
      </c>
      <c r="H13" s="300"/>
      <c r="J13" s="303"/>
      <c r="K13" s="321"/>
    </row>
    <row r="14" spans="1:11" ht="32.25" thickBot="1" x14ac:dyDescent="0.3">
      <c r="A14" s="293">
        <v>3</v>
      </c>
      <c r="B14" s="295" t="s">
        <v>547</v>
      </c>
      <c r="C14" s="310">
        <f>+C13*0.25</f>
        <v>205784000</v>
      </c>
      <c r="D14" s="310">
        <f>+D13*4.5/100</f>
        <v>37041120</v>
      </c>
      <c r="E14" s="310">
        <f>+E13*2/100</f>
        <v>16462720</v>
      </c>
      <c r="F14" s="310">
        <f>+F13*0.5/100</f>
        <v>4115680</v>
      </c>
      <c r="G14" s="309">
        <f>C14+D14+E14+F14</f>
        <v>263403520</v>
      </c>
      <c r="H14" s="300"/>
      <c r="I14" s="321">
        <f>263516380-G14</f>
        <v>112860</v>
      </c>
    </row>
    <row r="15" spans="1:11" ht="26.25" customHeight="1" thickBot="1" x14ac:dyDescent="0.3">
      <c r="A15" s="293">
        <v>3.1</v>
      </c>
      <c r="B15" s="296" t="s">
        <v>548</v>
      </c>
      <c r="C15" s="310">
        <v>2475000</v>
      </c>
      <c r="D15" s="311">
        <v>445500</v>
      </c>
      <c r="E15" s="311">
        <v>198000</v>
      </c>
      <c r="F15" s="312">
        <v>49500</v>
      </c>
      <c r="G15" s="309"/>
      <c r="H15" s="300"/>
    </row>
    <row r="16" spans="1:11" ht="16.5" thickBot="1" x14ac:dyDescent="0.3">
      <c r="A16" s="293">
        <v>3.2</v>
      </c>
      <c r="B16" s="296" t="s">
        <v>543</v>
      </c>
      <c r="C16" s="310">
        <v>6007750</v>
      </c>
      <c r="D16" s="311">
        <v>1081395</v>
      </c>
      <c r="E16" s="311">
        <v>480620</v>
      </c>
      <c r="F16" s="312">
        <v>120155</v>
      </c>
      <c r="G16" s="309"/>
      <c r="H16" s="300"/>
    </row>
    <row r="17" spans="1:11" ht="27.75" thickBot="1" x14ac:dyDescent="0.3">
      <c r="A17" s="293">
        <v>4</v>
      </c>
      <c r="B17" s="297" t="s">
        <v>549</v>
      </c>
      <c r="C17" s="306" t="s">
        <v>528</v>
      </c>
      <c r="D17" s="307">
        <v>1081395</v>
      </c>
      <c r="E17" s="307" t="s">
        <v>550</v>
      </c>
      <c r="F17" s="308" t="s">
        <v>550</v>
      </c>
      <c r="G17" s="313">
        <v>1081395</v>
      </c>
      <c r="H17" s="300"/>
    </row>
    <row r="18" spans="1:11" ht="16.5" thickBot="1" x14ac:dyDescent="0.3">
      <c r="A18" s="293">
        <v>4.0999999999999996</v>
      </c>
      <c r="B18" s="296" t="s">
        <v>540</v>
      </c>
      <c r="C18" s="310" t="s">
        <v>528</v>
      </c>
      <c r="D18" s="311">
        <v>1081395</v>
      </c>
      <c r="E18" s="311" t="s">
        <v>550</v>
      </c>
      <c r="F18" s="312" t="s">
        <v>550</v>
      </c>
      <c r="G18" s="309"/>
      <c r="H18" s="300"/>
    </row>
    <row r="19" spans="1:11" ht="16.5" thickBot="1" x14ac:dyDescent="0.3">
      <c r="A19" s="293">
        <v>4.2</v>
      </c>
      <c r="B19" s="296" t="s">
        <v>543</v>
      </c>
      <c r="C19" s="310" t="s">
        <v>528</v>
      </c>
      <c r="D19" s="311" t="s">
        <v>550</v>
      </c>
      <c r="E19" s="311" t="s">
        <v>550</v>
      </c>
      <c r="F19" s="312" t="s">
        <v>550</v>
      </c>
      <c r="G19" s="309"/>
      <c r="H19" s="300"/>
    </row>
    <row r="20" spans="1:11" ht="16.5" thickBot="1" x14ac:dyDescent="0.3">
      <c r="A20" s="293">
        <v>4.3</v>
      </c>
      <c r="B20" s="296" t="s">
        <v>551</v>
      </c>
      <c r="C20" s="310" t="s">
        <v>528</v>
      </c>
      <c r="D20" s="311" t="s">
        <v>550</v>
      </c>
      <c r="E20" s="311" t="s">
        <v>550</v>
      </c>
      <c r="F20" s="312">
        <v>0</v>
      </c>
      <c r="G20" s="309"/>
      <c r="H20" s="300"/>
    </row>
    <row r="21" spans="1:11" ht="16.5" thickBot="1" x14ac:dyDescent="0.3">
      <c r="A21" s="293">
        <v>5</v>
      </c>
      <c r="B21" s="295" t="s">
        <v>552</v>
      </c>
      <c r="C21" s="310"/>
      <c r="D21" s="311"/>
      <c r="E21" s="311"/>
      <c r="F21" s="312"/>
      <c r="G21" s="309"/>
      <c r="H21" s="300"/>
    </row>
    <row r="22" spans="1:11" ht="32.25" thickBot="1" x14ac:dyDescent="0.3">
      <c r="A22" s="293">
        <v>5.0999999999999996</v>
      </c>
      <c r="B22" s="296" t="s">
        <v>553</v>
      </c>
      <c r="C22" s="310"/>
      <c r="D22" s="311"/>
      <c r="E22" s="311"/>
      <c r="F22" s="312"/>
      <c r="G22" s="309"/>
      <c r="H22" s="300"/>
    </row>
    <row r="23" spans="1:11" ht="16.5" thickBot="1" x14ac:dyDescent="0.3">
      <c r="A23" s="293">
        <v>5.2</v>
      </c>
      <c r="B23" s="296" t="s">
        <v>554</v>
      </c>
      <c r="C23" s="327">
        <v>1.0666</v>
      </c>
      <c r="D23" s="311" t="s">
        <v>555</v>
      </c>
      <c r="E23" s="311" t="s">
        <v>556</v>
      </c>
      <c r="F23" s="312" t="s">
        <v>556</v>
      </c>
      <c r="G23" s="309"/>
      <c r="H23" s="300"/>
    </row>
    <row r="24" spans="1:11" ht="16.5" thickBot="1" x14ac:dyDescent="0.3">
      <c r="A24" s="293">
        <v>5.3</v>
      </c>
      <c r="B24" s="296" t="s">
        <v>557</v>
      </c>
      <c r="C24" s="310">
        <v>64796</v>
      </c>
      <c r="D24" s="311" t="s">
        <v>550</v>
      </c>
      <c r="E24" s="311" t="s">
        <v>550</v>
      </c>
      <c r="F24" s="312" t="s">
        <v>550</v>
      </c>
      <c r="G24" s="309">
        <v>64796</v>
      </c>
      <c r="H24" s="300"/>
      <c r="K24" s="328">
        <f>+C24/C23</f>
        <v>60750.046877929868</v>
      </c>
    </row>
    <row r="25" spans="1:11" ht="48" thickBot="1" x14ac:dyDescent="0.3">
      <c r="A25" s="291" t="s">
        <v>558</v>
      </c>
      <c r="B25" s="292" t="s">
        <v>559</v>
      </c>
      <c r="C25" s="306"/>
      <c r="D25" s="307"/>
      <c r="E25" s="307"/>
      <c r="F25" s="308"/>
      <c r="G25" s="313">
        <v>531657285</v>
      </c>
      <c r="H25" s="300"/>
    </row>
    <row r="26" spans="1:11" ht="32.25" thickBot="1" x14ac:dyDescent="0.3">
      <c r="A26" s="293">
        <v>1</v>
      </c>
      <c r="B26" s="296" t="s">
        <v>560</v>
      </c>
      <c r="C26" s="310">
        <v>411961379</v>
      </c>
      <c r="D26" s="311">
        <v>76251600</v>
      </c>
      <c r="E26" s="311">
        <v>33216980</v>
      </c>
      <c r="F26" s="312">
        <v>8387245</v>
      </c>
      <c r="G26" s="315"/>
      <c r="H26" s="300"/>
    </row>
    <row r="27" spans="1:11" ht="16.5" thickBot="1" x14ac:dyDescent="0.3">
      <c r="A27" s="293">
        <v>2</v>
      </c>
      <c r="B27" s="296" t="s">
        <v>561</v>
      </c>
      <c r="C27" s="310" t="s">
        <v>562</v>
      </c>
      <c r="D27" s="311" t="s">
        <v>563</v>
      </c>
      <c r="E27" s="311" t="s">
        <v>564</v>
      </c>
      <c r="F27" s="312">
        <v>30348</v>
      </c>
      <c r="G27" s="316"/>
      <c r="H27" s="300"/>
    </row>
    <row r="28" spans="1:11" ht="15.75" x14ac:dyDescent="0.25">
      <c r="A28" s="457" t="s">
        <v>565</v>
      </c>
      <c r="B28" s="298" t="s">
        <v>566</v>
      </c>
      <c r="C28" s="459">
        <v>9277778</v>
      </c>
      <c r="D28" s="455" t="s">
        <v>550</v>
      </c>
      <c r="E28" s="455" t="s">
        <v>550</v>
      </c>
      <c r="F28" s="455" t="s">
        <v>550</v>
      </c>
      <c r="G28" s="455">
        <f>G3+G9-G25</f>
        <v>9277778</v>
      </c>
      <c r="H28" s="300"/>
    </row>
    <row r="29" spans="1:11" ht="32.25" thickBot="1" x14ac:dyDescent="0.3">
      <c r="A29" s="458"/>
      <c r="B29" s="292" t="s">
        <v>567</v>
      </c>
      <c r="C29" s="460"/>
      <c r="D29" s="456"/>
      <c r="E29" s="456"/>
      <c r="F29" s="456"/>
      <c r="G29" s="456"/>
      <c r="H29" s="300"/>
    </row>
    <row r="30" spans="1:11" ht="32.25" thickBot="1" x14ac:dyDescent="0.3">
      <c r="A30" s="293">
        <v>1</v>
      </c>
      <c r="B30" s="294" t="s">
        <v>539</v>
      </c>
      <c r="C30" s="310"/>
      <c r="D30" s="311">
        <v>167</v>
      </c>
      <c r="E30" s="311">
        <v>167</v>
      </c>
      <c r="F30" s="312">
        <v>168</v>
      </c>
      <c r="G30" s="309"/>
      <c r="H30" s="300"/>
    </row>
    <row r="31" spans="1:11" ht="16.5" thickBot="1" x14ac:dyDescent="0.3">
      <c r="A31" s="293">
        <v>2</v>
      </c>
      <c r="B31" s="294" t="s">
        <v>568</v>
      </c>
      <c r="C31" s="317" t="s">
        <v>569</v>
      </c>
      <c r="D31" s="318" t="s">
        <v>570</v>
      </c>
      <c r="E31" s="318" t="s">
        <v>570</v>
      </c>
      <c r="F31" s="319" t="s">
        <v>570</v>
      </c>
      <c r="G31" s="313">
        <v>9325842</v>
      </c>
      <c r="H31" s="300"/>
    </row>
    <row r="32" spans="1:11" ht="16.5" thickBot="1" x14ac:dyDescent="0.3">
      <c r="A32" s="293">
        <v>3</v>
      </c>
      <c r="B32" s="294" t="s">
        <v>533</v>
      </c>
      <c r="C32" s="317" t="s">
        <v>571</v>
      </c>
      <c r="D32" s="318" t="s">
        <v>570</v>
      </c>
      <c r="E32" s="318" t="s">
        <v>550</v>
      </c>
      <c r="F32" s="319">
        <v>0</v>
      </c>
      <c r="G32" s="320" t="s">
        <v>571</v>
      </c>
      <c r="H32" s="300"/>
    </row>
  </sheetData>
  <mergeCells count="6">
    <mergeCell ref="G28:G29"/>
    <mergeCell ref="A28:A29"/>
    <mergeCell ref="C28:C29"/>
    <mergeCell ref="D28:D29"/>
    <mergeCell ref="E28:E29"/>
    <mergeCell ref="F28:F2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4" workbookViewId="0">
      <selection activeCell="E23" sqref="E23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232">
        <v>1</v>
      </c>
      <c r="B2" s="129"/>
      <c r="C2" s="188" t="s">
        <v>488</v>
      </c>
      <c r="D2" s="188" t="s">
        <v>305</v>
      </c>
      <c r="E2" s="186">
        <v>4800000</v>
      </c>
      <c r="F2" s="130">
        <v>0</v>
      </c>
      <c r="G2" s="170"/>
      <c r="H2" s="143">
        <v>43709</v>
      </c>
      <c r="I2" s="80"/>
      <c r="J2" s="46" t="s">
        <v>501</v>
      </c>
    </row>
    <row r="3" spans="1:10" x14ac:dyDescent="0.25">
      <c r="A3" s="47">
        <v>2</v>
      </c>
      <c r="B3" s="131"/>
      <c r="C3" s="188" t="s">
        <v>489</v>
      </c>
      <c r="D3" s="188" t="s">
        <v>490</v>
      </c>
      <c r="E3" s="187">
        <v>5000000</v>
      </c>
      <c r="F3" s="183">
        <v>0</v>
      </c>
      <c r="G3" s="84"/>
      <c r="H3" s="143">
        <v>43617</v>
      </c>
      <c r="I3" s="184" t="s">
        <v>509</v>
      </c>
      <c r="J3" s="184"/>
    </row>
    <row r="4" spans="1:10" x14ac:dyDescent="0.25">
      <c r="A4" s="47">
        <v>3</v>
      </c>
      <c r="B4" s="131"/>
      <c r="C4" s="188" t="s">
        <v>502</v>
      </c>
      <c r="D4" s="188" t="s">
        <v>506</v>
      </c>
      <c r="E4" s="187">
        <v>5000000</v>
      </c>
      <c r="F4" s="183">
        <v>100000</v>
      </c>
      <c r="G4" s="84"/>
      <c r="H4" s="143">
        <v>43617</v>
      </c>
      <c r="I4" s="184" t="s">
        <v>510</v>
      </c>
      <c r="J4" s="184"/>
    </row>
    <row r="5" spans="1:10" x14ac:dyDescent="0.25">
      <c r="A5" s="47">
        <v>4</v>
      </c>
      <c r="B5" s="131"/>
      <c r="C5" s="188" t="s">
        <v>503</v>
      </c>
      <c r="D5" s="188" t="s">
        <v>507</v>
      </c>
      <c r="E5" s="187">
        <v>4800000</v>
      </c>
      <c r="F5" s="183"/>
      <c r="G5" s="84"/>
      <c r="H5" s="143">
        <v>43617</v>
      </c>
      <c r="I5" s="184" t="s">
        <v>511</v>
      </c>
      <c r="J5" s="184"/>
    </row>
    <row r="6" spans="1:10" x14ac:dyDescent="0.25">
      <c r="A6" s="47">
        <v>5</v>
      </c>
      <c r="B6" s="131"/>
      <c r="C6" s="188" t="s">
        <v>504</v>
      </c>
      <c r="D6" s="188" t="s">
        <v>283</v>
      </c>
      <c r="E6" s="187">
        <v>4577000</v>
      </c>
      <c r="F6" s="183"/>
      <c r="G6" s="84"/>
      <c r="H6" s="143"/>
      <c r="I6" s="184"/>
      <c r="J6" s="184"/>
    </row>
    <row r="7" spans="1:10" x14ac:dyDescent="0.25">
      <c r="A7" s="47">
        <v>6</v>
      </c>
      <c r="B7" s="131"/>
      <c r="C7" s="188" t="s">
        <v>505</v>
      </c>
      <c r="D7" s="188" t="s">
        <v>508</v>
      </c>
      <c r="E7" s="187">
        <v>4577000</v>
      </c>
      <c r="F7" s="183"/>
      <c r="G7" s="84"/>
      <c r="H7" s="143"/>
      <c r="I7" s="184"/>
      <c r="J7" s="184"/>
    </row>
    <row r="8" spans="1:10" x14ac:dyDescent="0.25">
      <c r="A8" s="144">
        <v>7</v>
      </c>
      <c r="B8" s="131"/>
      <c r="C8" s="188" t="s">
        <v>491</v>
      </c>
      <c r="D8" s="188" t="s">
        <v>499</v>
      </c>
      <c r="E8" s="187">
        <v>4577000</v>
      </c>
      <c r="F8" s="183"/>
      <c r="G8" s="84"/>
      <c r="H8" s="143">
        <v>43617</v>
      </c>
      <c r="I8" s="184" t="s">
        <v>471</v>
      </c>
      <c r="J8" s="184"/>
    </row>
    <row r="9" spans="1:10" x14ac:dyDescent="0.25">
      <c r="A9" s="144">
        <v>8</v>
      </c>
      <c r="B9" s="131"/>
      <c r="C9" s="188" t="s">
        <v>492</v>
      </c>
      <c r="D9" s="188" t="s">
        <v>499</v>
      </c>
      <c r="E9" s="187">
        <v>4577000</v>
      </c>
      <c r="F9" s="183"/>
      <c r="G9" s="84"/>
      <c r="H9" s="143">
        <v>43617</v>
      </c>
      <c r="I9" s="184" t="s">
        <v>471</v>
      </c>
      <c r="J9" s="184"/>
    </row>
    <row r="10" spans="1:10" x14ac:dyDescent="0.25">
      <c r="A10" s="144">
        <v>9</v>
      </c>
      <c r="B10" s="131"/>
      <c r="C10" s="188" t="s">
        <v>493</v>
      </c>
      <c r="D10" s="188" t="s">
        <v>499</v>
      </c>
      <c r="E10" s="187">
        <v>4577000</v>
      </c>
      <c r="F10" s="183"/>
      <c r="G10" s="84"/>
      <c r="H10" s="143">
        <v>43617</v>
      </c>
      <c r="I10" s="231" t="s">
        <v>471</v>
      </c>
      <c r="J10" s="184"/>
    </row>
    <row r="11" spans="1:10" x14ac:dyDescent="0.25">
      <c r="A11" s="144">
        <v>10</v>
      </c>
      <c r="B11" s="131"/>
      <c r="C11" s="188" t="s">
        <v>494</v>
      </c>
      <c r="D11" s="188" t="s">
        <v>499</v>
      </c>
      <c r="E11" s="187">
        <v>4577000</v>
      </c>
      <c r="F11" s="183"/>
      <c r="G11" s="84"/>
      <c r="H11" s="143">
        <v>43617</v>
      </c>
      <c r="I11" s="184" t="s">
        <v>471</v>
      </c>
      <c r="J11" s="184"/>
    </row>
    <row r="12" spans="1:10" x14ac:dyDescent="0.25">
      <c r="A12" s="47">
        <v>11</v>
      </c>
      <c r="B12" s="131"/>
      <c r="C12" s="188" t="s">
        <v>495</v>
      </c>
      <c r="D12" s="188" t="s">
        <v>500</v>
      </c>
      <c r="E12" s="187">
        <v>4577000</v>
      </c>
      <c r="F12" s="183"/>
      <c r="G12" s="84"/>
      <c r="H12" s="143">
        <v>43617</v>
      </c>
      <c r="I12" s="184" t="s">
        <v>471</v>
      </c>
      <c r="J12" s="184"/>
    </row>
    <row r="13" spans="1:10" x14ac:dyDescent="0.25">
      <c r="A13" s="47">
        <v>12</v>
      </c>
      <c r="B13" s="131"/>
      <c r="C13" s="188" t="s">
        <v>496</v>
      </c>
      <c r="D13" s="188" t="s">
        <v>500</v>
      </c>
      <c r="E13" s="187">
        <v>4577000</v>
      </c>
      <c r="F13" s="183"/>
      <c r="G13" s="84"/>
      <c r="H13" s="143"/>
      <c r="I13" s="184"/>
      <c r="J13" s="184"/>
    </row>
    <row r="14" spans="1:10" x14ac:dyDescent="0.25">
      <c r="A14" s="144">
        <v>13</v>
      </c>
      <c r="B14" s="131"/>
      <c r="C14" s="188" t="s">
        <v>497</v>
      </c>
      <c r="D14" s="188" t="s">
        <v>285</v>
      </c>
      <c r="E14" s="187">
        <v>4577000</v>
      </c>
      <c r="F14" s="183"/>
      <c r="G14" s="84"/>
      <c r="H14" s="143">
        <v>43617</v>
      </c>
      <c r="I14" s="184" t="s">
        <v>471</v>
      </c>
      <c r="J14" s="184"/>
    </row>
    <row r="15" spans="1:10" x14ac:dyDescent="0.25">
      <c r="A15" s="144">
        <v>14</v>
      </c>
      <c r="B15" s="131"/>
      <c r="C15" s="188" t="s">
        <v>498</v>
      </c>
      <c r="D15" s="188" t="s">
        <v>285</v>
      </c>
      <c r="E15" s="187">
        <v>4577000</v>
      </c>
      <c r="F15" s="183"/>
      <c r="G15" s="84"/>
      <c r="H15" s="143">
        <v>43617</v>
      </c>
      <c r="I15" s="184" t="s">
        <v>471</v>
      </c>
      <c r="J15" s="18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37"/>
  <sheetViews>
    <sheetView topLeftCell="A4" zoomScaleNormal="100" workbookViewId="0">
      <pane xSplit="2" ySplit="5" topLeftCell="J118" activePane="bottomRight" state="frozen"/>
      <selection activeCell="A4" sqref="A4"/>
      <selection pane="topRight" activeCell="C4" sqref="C4"/>
      <selection pane="bottomLeft" activeCell="A9" sqref="A9"/>
      <selection pane="bottomRight" activeCell="P183" sqref="P183:P184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28" t="s">
        <v>0</v>
      </c>
      <c r="B1" s="428"/>
      <c r="C1" s="428"/>
      <c r="D1" s="428"/>
      <c r="E1" s="428"/>
    </row>
    <row r="2" spans="1:39" x14ac:dyDescent="0.2">
      <c r="A2" s="428" t="s">
        <v>1</v>
      </c>
      <c r="B2" s="428"/>
      <c r="C2" s="428"/>
      <c r="D2" s="428"/>
      <c r="E2" s="428"/>
      <c r="F2" s="428"/>
      <c r="M2" s="5"/>
      <c r="N2" s="5"/>
      <c r="O2" s="6"/>
    </row>
    <row r="3" spans="1:39" ht="8.25" customHeight="1" x14ac:dyDescent="0.2"/>
    <row r="4" spans="1:39" ht="23.25" x14ac:dyDescent="0.35">
      <c r="A4" s="429" t="s">
        <v>512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</row>
    <row r="6" spans="1:39" s="9" customFormat="1" ht="15" customHeight="1" x14ac:dyDescent="0.25">
      <c r="A6" s="463" t="s">
        <v>3</v>
      </c>
      <c r="B6" s="463" t="s">
        <v>4</v>
      </c>
      <c r="C6" s="463" t="s">
        <v>5</v>
      </c>
      <c r="D6" s="466" t="s">
        <v>6</v>
      </c>
      <c r="E6" s="463" t="s">
        <v>7</v>
      </c>
      <c r="F6" s="469" t="s">
        <v>8</v>
      </c>
      <c r="G6" s="472" t="s">
        <v>9</v>
      </c>
      <c r="H6" s="473"/>
      <c r="I6" s="473"/>
      <c r="J6" s="474"/>
      <c r="K6" s="461" t="s">
        <v>10</v>
      </c>
      <c r="L6" s="472" t="s">
        <v>11</v>
      </c>
      <c r="M6" s="473"/>
      <c r="N6" s="474"/>
      <c r="O6" s="461" t="s">
        <v>12</v>
      </c>
      <c r="P6" s="461" t="s">
        <v>13</v>
      </c>
      <c r="Q6" s="461" t="s">
        <v>14</v>
      </c>
      <c r="R6" s="461" t="s">
        <v>15</v>
      </c>
      <c r="S6" s="234"/>
    </row>
    <row r="7" spans="1:39" s="9" customFormat="1" ht="14.25" x14ac:dyDescent="0.25">
      <c r="A7" s="464"/>
      <c r="B7" s="464"/>
      <c r="C7" s="464"/>
      <c r="D7" s="467"/>
      <c r="E7" s="464"/>
      <c r="F7" s="470"/>
      <c r="G7" s="245" t="s">
        <v>16</v>
      </c>
      <c r="H7" s="245" t="s">
        <v>17</v>
      </c>
      <c r="I7" s="245" t="s">
        <v>18</v>
      </c>
      <c r="J7" s="245" t="s">
        <v>19</v>
      </c>
      <c r="K7" s="475"/>
      <c r="L7" s="245" t="s">
        <v>20</v>
      </c>
      <c r="M7" s="245" t="s">
        <v>18</v>
      </c>
      <c r="N7" s="245" t="s">
        <v>21</v>
      </c>
      <c r="O7" s="475"/>
      <c r="P7" s="475"/>
      <c r="Q7" s="462"/>
      <c r="R7" s="462"/>
      <c r="S7" s="234"/>
    </row>
    <row r="8" spans="1:39" s="15" customFormat="1" ht="27.75" customHeight="1" x14ac:dyDescent="0.25">
      <c r="A8" s="465"/>
      <c r="B8" s="465"/>
      <c r="C8" s="465"/>
      <c r="D8" s="468"/>
      <c r="E8" s="465"/>
      <c r="F8" s="471"/>
      <c r="G8" s="246">
        <v>0.17</v>
      </c>
      <c r="H8" s="246">
        <v>5.0000000000000001E-3</v>
      </c>
      <c r="I8" s="247">
        <v>0.03</v>
      </c>
      <c r="J8" s="248">
        <v>0.01</v>
      </c>
      <c r="K8" s="462"/>
      <c r="L8" s="247">
        <v>0.08</v>
      </c>
      <c r="M8" s="249">
        <v>1.4999999999999999E-2</v>
      </c>
      <c r="N8" s="248">
        <v>0.01</v>
      </c>
      <c r="O8" s="462"/>
      <c r="P8" s="462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0" si="0">(F9)*$L$8</f>
        <v>952000</v>
      </c>
      <c r="M9" s="21">
        <f t="shared" ref="M9:M70" si="1">(F9)*$M$8</f>
        <v>178500</v>
      </c>
      <c r="N9" s="21">
        <f t="shared" ref="N9:N70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1" si="3">F10*$G$8</f>
        <v>816000.00000000012</v>
      </c>
      <c r="H10" s="21">
        <f t="shared" ref="H10:H71" si="4">F10*$H$8</f>
        <v>24000</v>
      </c>
      <c r="I10" s="21">
        <f t="shared" ref="I10:I71" si="5">(F10)*$I$8</f>
        <v>144000</v>
      </c>
      <c r="J10" s="21">
        <f t="shared" ref="J10:J71" si="6">(F10)*$J$8</f>
        <v>48000</v>
      </c>
      <c r="K10" s="20">
        <f t="shared" ref="K10:K71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1" si="8">L10+M10+N10+R10</f>
        <v>552000</v>
      </c>
      <c r="P10" s="22">
        <f t="shared" ref="P10:P71" si="9">K10+L10+M10+N10</f>
        <v>1536000</v>
      </c>
      <c r="Q10" s="22">
        <f t="shared" ref="Q10:Q71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ref="L71:L94" si="13">(F71)*$L$8</f>
        <v>384000</v>
      </c>
      <c r="M71" s="21">
        <f t="shared" ref="M71:M98" si="14">(F71)*$M$8</f>
        <v>72000</v>
      </c>
      <c r="N71" s="21">
        <f t="shared" ref="N71:N94" si="15">(F71)*$N$8</f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ref="G72:G131" si="16">F72*$G$8</f>
        <v>778090</v>
      </c>
      <c r="H72" s="21">
        <f t="shared" ref="H72:H131" si="17">F72*$H$8</f>
        <v>22885</v>
      </c>
      <c r="I72" s="21">
        <f t="shared" ref="I72:I132" si="18">(F72)*$I$8</f>
        <v>137310</v>
      </c>
      <c r="J72" s="21">
        <f t="shared" ref="J72:J94" si="19">(F72)*$J$8</f>
        <v>45770</v>
      </c>
      <c r="K72" s="20">
        <f t="shared" ref="K72:K129" si="20">G72+I72+J72+H72</f>
        <v>984055</v>
      </c>
      <c r="L72" s="21">
        <f t="shared" si="13"/>
        <v>366160</v>
      </c>
      <c r="M72" s="21">
        <f t="shared" si="14"/>
        <v>68655</v>
      </c>
      <c r="N72" s="21">
        <f t="shared" si="15"/>
        <v>45770</v>
      </c>
      <c r="O72" s="20">
        <f t="shared" ref="O72:O132" si="21">L72+M72+N72+R72</f>
        <v>480585</v>
      </c>
      <c r="P72" s="22">
        <f t="shared" ref="P72:P132" si="22">K72+L72+M72+N72</f>
        <v>1464640</v>
      </c>
      <c r="Q72" s="22">
        <f t="shared" ref="Q72:Q122" si="23">F72*2%</f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16"/>
        <v>778090</v>
      </c>
      <c r="H73" s="21">
        <f t="shared" si="17"/>
        <v>22885</v>
      </c>
      <c r="I73" s="21">
        <f t="shared" si="18"/>
        <v>137310</v>
      </c>
      <c r="J73" s="21">
        <f t="shared" si="19"/>
        <v>45770</v>
      </c>
      <c r="K73" s="20">
        <f t="shared" si="20"/>
        <v>984055</v>
      </c>
      <c r="L73" s="21">
        <f t="shared" si="13"/>
        <v>366160</v>
      </c>
      <c r="M73" s="21">
        <f t="shared" si="14"/>
        <v>68655</v>
      </c>
      <c r="N73" s="21">
        <f t="shared" si="15"/>
        <v>45770</v>
      </c>
      <c r="O73" s="20">
        <f t="shared" si="21"/>
        <v>480585</v>
      </c>
      <c r="P73" s="22">
        <f t="shared" si="22"/>
        <v>1464640</v>
      </c>
      <c r="Q73" s="22">
        <f t="shared" si="23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si="16"/>
        <v>778090</v>
      </c>
      <c r="H74" s="21">
        <f t="shared" si="17"/>
        <v>22885</v>
      </c>
      <c r="I74" s="21">
        <f t="shared" si="18"/>
        <v>137310</v>
      </c>
      <c r="J74" s="21">
        <f t="shared" si="19"/>
        <v>45770</v>
      </c>
      <c r="K74" s="20">
        <f t="shared" si="20"/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si="21"/>
        <v>480585</v>
      </c>
      <c r="P74" s="22">
        <f t="shared" si="22"/>
        <v>1464640</v>
      </c>
      <c r="Q74" s="22">
        <f t="shared" si="23"/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1" si="25">(F101)*$J$8</f>
        <v>50000</v>
      </c>
      <c r="K101" s="20">
        <f t="shared" si="20"/>
        <v>1075000</v>
      </c>
      <c r="L101" s="51">
        <f t="shared" ref="L101:L161" si="26">(F101)*$L$8</f>
        <v>400000</v>
      </c>
      <c r="M101" s="51">
        <f t="shared" ref="M101:M161" si="27">(F101)*$M$8</f>
        <v>75000</v>
      </c>
      <c r="N101" s="51">
        <f t="shared" ref="N101:N161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16.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16.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16.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16.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16.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16.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16.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16.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302</v>
      </c>
      <c r="C115" s="53" t="s">
        <v>303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476" t="s">
        <v>513</v>
      </c>
      <c r="H122" s="477"/>
      <c r="I122" s="477"/>
      <c r="J122" s="477"/>
      <c r="K122" s="477"/>
      <c r="L122" s="477"/>
      <c r="M122" s="477"/>
      <c r="N122" s="477"/>
      <c r="O122" s="478"/>
      <c r="P122" s="55">
        <f t="shared" si="22"/>
        <v>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476" t="s">
        <v>513</v>
      </c>
      <c r="H123" s="477"/>
      <c r="I123" s="477"/>
      <c r="J123" s="477"/>
      <c r="K123" s="477"/>
      <c r="L123" s="477"/>
      <c r="M123" s="477"/>
      <c r="N123" s="477"/>
      <c r="O123" s="478"/>
      <c r="P123" s="65">
        <f t="shared" si="22"/>
        <v>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71" si="29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29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256" t="s">
        <v>321</v>
      </c>
      <c r="C127" s="256" t="s">
        <v>322</v>
      </c>
      <c r="D127" s="257">
        <v>7914210718</v>
      </c>
      <c r="E127" s="257">
        <v>7914210718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29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258" t="s">
        <v>323</v>
      </c>
      <c r="C128" s="258" t="s">
        <v>324</v>
      </c>
      <c r="D128" s="257">
        <v>7916189006</v>
      </c>
      <c r="E128" s="257">
        <v>7916189006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29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256" t="s">
        <v>325</v>
      </c>
      <c r="C129" s="256" t="s">
        <v>326</v>
      </c>
      <c r="D129" s="257">
        <v>8022813836</v>
      </c>
      <c r="E129" s="257">
        <v>8022813836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29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256" t="s">
        <v>327</v>
      </c>
      <c r="C130" s="256" t="s">
        <v>328</v>
      </c>
      <c r="D130" s="257">
        <v>7911475429</v>
      </c>
      <c r="E130" s="257">
        <v>7911475429</v>
      </c>
      <c r="F130" s="50">
        <v>5100000</v>
      </c>
      <c r="G130" s="51">
        <f t="shared" si="16"/>
        <v>867000.00000000012</v>
      </c>
      <c r="H130" s="51">
        <f t="shared" si="17"/>
        <v>25500</v>
      </c>
      <c r="I130" s="51">
        <f t="shared" si="18"/>
        <v>153000</v>
      </c>
      <c r="J130" s="51">
        <f t="shared" si="25"/>
        <v>51000</v>
      </c>
      <c r="K130" s="50">
        <f>G130+I130+J130+H130</f>
        <v>1096500</v>
      </c>
      <c r="L130" s="51">
        <f t="shared" si="26"/>
        <v>408000</v>
      </c>
      <c r="M130" s="51">
        <f t="shared" si="27"/>
        <v>76500</v>
      </c>
      <c r="N130" s="51">
        <f t="shared" si="28"/>
        <v>51000</v>
      </c>
      <c r="O130" s="50">
        <f t="shared" si="21"/>
        <v>535500</v>
      </c>
      <c r="P130" s="52">
        <f t="shared" si="22"/>
        <v>1632000</v>
      </c>
      <c r="Q130" s="52">
        <f t="shared" si="29"/>
        <v>102000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256" t="s">
        <v>329</v>
      </c>
      <c r="C131" s="256" t="s">
        <v>330</v>
      </c>
      <c r="D131" s="257">
        <v>9423244680</v>
      </c>
      <c r="E131" s="252"/>
      <c r="F131" s="50">
        <v>4577000</v>
      </c>
      <c r="G131" s="51">
        <f t="shared" si="16"/>
        <v>778090</v>
      </c>
      <c r="H131" s="51">
        <f t="shared" si="17"/>
        <v>22885</v>
      </c>
      <c r="I131" s="51">
        <f t="shared" si="18"/>
        <v>137310</v>
      </c>
      <c r="J131" s="51">
        <f t="shared" si="25"/>
        <v>45770</v>
      </c>
      <c r="K131" s="50">
        <f t="shared" ref="K131:K171" si="30">G131+I131+J131+H131</f>
        <v>984055</v>
      </c>
      <c r="L131" s="51">
        <f t="shared" si="26"/>
        <v>366160</v>
      </c>
      <c r="M131" s="51">
        <f t="shared" si="27"/>
        <v>68655</v>
      </c>
      <c r="N131" s="51">
        <f t="shared" si="28"/>
        <v>45770</v>
      </c>
      <c r="O131" s="50">
        <f t="shared" si="21"/>
        <v>480585</v>
      </c>
      <c r="P131" s="52">
        <f t="shared" si="22"/>
        <v>1464640</v>
      </c>
      <c r="Q131" s="52">
        <f t="shared" si="29"/>
        <v>91540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259" t="s">
        <v>332</v>
      </c>
      <c r="C132" s="256" t="s">
        <v>333</v>
      </c>
      <c r="D132" s="257">
        <v>7916518244</v>
      </c>
      <c r="E132" s="257">
        <v>7916518244</v>
      </c>
      <c r="F132" s="62">
        <v>5100000</v>
      </c>
      <c r="G132" s="63">
        <f t="shared" ref="G132:G171" si="31">F132*$G$8</f>
        <v>867000.00000000012</v>
      </c>
      <c r="H132" s="63">
        <f t="shared" ref="H132:H171" si="32">F132*$H$8</f>
        <v>25500</v>
      </c>
      <c r="I132" s="63">
        <f t="shared" si="18"/>
        <v>153000</v>
      </c>
      <c r="J132" s="63">
        <f t="shared" si="25"/>
        <v>51000</v>
      </c>
      <c r="K132" s="62">
        <f t="shared" si="30"/>
        <v>1096500</v>
      </c>
      <c r="L132" s="63">
        <f t="shared" si="26"/>
        <v>408000</v>
      </c>
      <c r="M132" s="63">
        <f t="shared" si="27"/>
        <v>76500</v>
      </c>
      <c r="N132" s="63">
        <f t="shared" si="28"/>
        <v>51000</v>
      </c>
      <c r="O132" s="62">
        <f t="shared" si="21"/>
        <v>535500</v>
      </c>
      <c r="P132" s="66">
        <f t="shared" si="22"/>
        <v>1632000</v>
      </c>
      <c r="Q132" s="66">
        <f t="shared" si="29"/>
        <v>102000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259" t="s">
        <v>336</v>
      </c>
      <c r="C133" s="256" t="s">
        <v>337</v>
      </c>
      <c r="D133" s="257">
        <v>3824673980</v>
      </c>
      <c r="E133" s="257"/>
      <c r="F133" s="50">
        <v>4800000</v>
      </c>
      <c r="G133" s="63">
        <f t="shared" si="31"/>
        <v>816000.00000000012</v>
      </c>
      <c r="H133" s="63">
        <f t="shared" si="32"/>
        <v>24000</v>
      </c>
      <c r="I133" s="63">
        <f t="shared" ref="I133:I171" si="33">(F133)*$I$8</f>
        <v>144000</v>
      </c>
      <c r="J133" s="63">
        <f t="shared" si="25"/>
        <v>48000</v>
      </c>
      <c r="K133" s="62">
        <f t="shared" si="30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ref="O133:O171" si="34">L133+M133+N133+R133</f>
        <v>504000</v>
      </c>
      <c r="P133" s="66">
        <f t="shared" ref="P133:P159" si="35">K133+L133+M133+N133</f>
        <v>1536000</v>
      </c>
      <c r="Q133" s="66">
        <f t="shared" si="29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259" t="s">
        <v>338</v>
      </c>
      <c r="C134" s="256" t="s">
        <v>339</v>
      </c>
      <c r="D134" s="257">
        <v>7915240672</v>
      </c>
      <c r="E134" s="257">
        <v>7915240672</v>
      </c>
      <c r="F134" s="50">
        <v>4800000</v>
      </c>
      <c r="G134" s="63">
        <f t="shared" si="31"/>
        <v>816000.00000000012</v>
      </c>
      <c r="H134" s="63">
        <f t="shared" si="32"/>
        <v>24000</v>
      </c>
      <c r="I134" s="63">
        <f t="shared" si="33"/>
        <v>144000</v>
      </c>
      <c r="J134" s="63">
        <f t="shared" si="25"/>
        <v>48000</v>
      </c>
      <c r="K134" s="62">
        <f t="shared" si="30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34"/>
        <v>504000</v>
      </c>
      <c r="P134" s="66">
        <f t="shared" si="35"/>
        <v>1536000</v>
      </c>
      <c r="Q134" s="66">
        <f t="shared" si="29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256" t="s">
        <v>340</v>
      </c>
      <c r="C135" s="256" t="s">
        <v>341</v>
      </c>
      <c r="D135" s="257">
        <v>7916611193</v>
      </c>
      <c r="E135" s="257"/>
      <c r="F135" s="62">
        <v>5000000</v>
      </c>
      <c r="G135" s="63">
        <f t="shared" si="31"/>
        <v>850000.00000000012</v>
      </c>
      <c r="H135" s="63">
        <f t="shared" si="32"/>
        <v>25000</v>
      </c>
      <c r="I135" s="63">
        <f t="shared" si="33"/>
        <v>150000</v>
      </c>
      <c r="J135" s="63">
        <f t="shared" si="25"/>
        <v>50000</v>
      </c>
      <c r="K135" s="62">
        <f t="shared" si="30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34"/>
        <v>525000</v>
      </c>
      <c r="P135" s="66">
        <f t="shared" si="35"/>
        <v>1600000</v>
      </c>
      <c r="Q135" s="66">
        <f t="shared" si="29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256" t="s">
        <v>342</v>
      </c>
      <c r="C136" s="256" t="s">
        <v>343</v>
      </c>
      <c r="D136" s="257">
        <v>7916336462</v>
      </c>
      <c r="E136" s="257"/>
      <c r="F136" s="62">
        <v>4800000</v>
      </c>
      <c r="G136" s="63">
        <f t="shared" si="31"/>
        <v>816000.00000000012</v>
      </c>
      <c r="H136" s="63">
        <f t="shared" si="32"/>
        <v>24000</v>
      </c>
      <c r="I136" s="63">
        <f t="shared" si="33"/>
        <v>144000</v>
      </c>
      <c r="J136" s="63">
        <f t="shared" si="25"/>
        <v>48000</v>
      </c>
      <c r="K136" s="62">
        <f t="shared" si="30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34"/>
        <v>504000</v>
      </c>
      <c r="P136" s="66">
        <f t="shared" si="35"/>
        <v>1536000</v>
      </c>
      <c r="Q136" s="66">
        <f t="shared" si="29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256" t="s">
        <v>346</v>
      </c>
      <c r="C137" s="256" t="s">
        <v>347</v>
      </c>
      <c r="D137" s="257">
        <v>8015050619</v>
      </c>
      <c r="E137" s="257"/>
      <c r="F137" s="62">
        <v>5000000</v>
      </c>
      <c r="G137" s="63">
        <f t="shared" si="31"/>
        <v>850000.00000000012</v>
      </c>
      <c r="H137" s="63">
        <f t="shared" si="32"/>
        <v>25000</v>
      </c>
      <c r="I137" s="63">
        <f t="shared" si="33"/>
        <v>150000</v>
      </c>
      <c r="J137" s="63">
        <f t="shared" si="25"/>
        <v>50000</v>
      </c>
      <c r="K137" s="62">
        <f t="shared" si="30"/>
        <v>1075000</v>
      </c>
      <c r="L137" s="63">
        <f t="shared" si="26"/>
        <v>400000</v>
      </c>
      <c r="M137" s="63">
        <f t="shared" si="27"/>
        <v>75000</v>
      </c>
      <c r="N137" s="63">
        <f t="shared" si="28"/>
        <v>50000</v>
      </c>
      <c r="O137" s="62">
        <f t="shared" si="34"/>
        <v>525000</v>
      </c>
      <c r="P137" s="66">
        <f t="shared" si="35"/>
        <v>1600000</v>
      </c>
      <c r="Q137" s="66">
        <f t="shared" si="29"/>
        <v>100000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258" t="s">
        <v>348</v>
      </c>
      <c r="C138" s="258" t="s">
        <v>349</v>
      </c>
      <c r="D138" s="257">
        <v>9107162563</v>
      </c>
      <c r="E138" s="257"/>
      <c r="F138" s="62">
        <v>5000000</v>
      </c>
      <c r="G138" s="63">
        <f t="shared" si="31"/>
        <v>850000.00000000012</v>
      </c>
      <c r="H138" s="63">
        <f t="shared" si="32"/>
        <v>25000</v>
      </c>
      <c r="I138" s="63">
        <f t="shared" si="33"/>
        <v>150000</v>
      </c>
      <c r="J138" s="63">
        <f t="shared" si="25"/>
        <v>50000</v>
      </c>
      <c r="K138" s="62">
        <f t="shared" si="30"/>
        <v>1075000</v>
      </c>
      <c r="L138" s="63">
        <f t="shared" si="26"/>
        <v>400000</v>
      </c>
      <c r="M138" s="63">
        <f t="shared" si="27"/>
        <v>75000</v>
      </c>
      <c r="N138" s="63">
        <f t="shared" si="28"/>
        <v>50000</v>
      </c>
      <c r="O138" s="62">
        <f t="shared" si="34"/>
        <v>525000</v>
      </c>
      <c r="P138" s="66">
        <f t="shared" si="35"/>
        <v>1600000</v>
      </c>
      <c r="Q138" s="66">
        <f t="shared" si="29"/>
        <v>100000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1" si="36">A138+1</f>
        <v>131</v>
      </c>
      <c r="B139" s="256" t="s">
        <v>350</v>
      </c>
      <c r="C139" s="256" t="s">
        <v>351</v>
      </c>
      <c r="D139" s="257">
        <v>9123800118</v>
      </c>
      <c r="E139" s="257"/>
      <c r="F139" s="62">
        <v>4800000</v>
      </c>
      <c r="G139" s="63">
        <f t="shared" si="31"/>
        <v>816000.00000000012</v>
      </c>
      <c r="H139" s="63">
        <f t="shared" si="32"/>
        <v>24000</v>
      </c>
      <c r="I139" s="63">
        <f t="shared" si="33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4"/>
        <v>504000</v>
      </c>
      <c r="P139" s="66">
        <f t="shared" si="35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256" t="s">
        <v>352</v>
      </c>
      <c r="C140" s="256" t="s">
        <v>353</v>
      </c>
      <c r="D140" s="260" t="s">
        <v>354</v>
      </c>
      <c r="E140" s="257"/>
      <c r="F140" s="62">
        <v>5100000</v>
      </c>
      <c r="G140" s="63">
        <f t="shared" si="31"/>
        <v>867000.00000000012</v>
      </c>
      <c r="H140" s="63">
        <f t="shared" si="32"/>
        <v>25500</v>
      </c>
      <c r="I140" s="63">
        <f t="shared" si="33"/>
        <v>153000</v>
      </c>
      <c r="J140" s="63">
        <f t="shared" si="25"/>
        <v>51000</v>
      </c>
      <c r="K140" s="62">
        <f t="shared" si="30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34"/>
        <v>535500</v>
      </c>
      <c r="P140" s="66">
        <f t="shared" si="35"/>
        <v>1632000</v>
      </c>
      <c r="Q140" s="66">
        <f t="shared" si="29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256" t="s">
        <v>357</v>
      </c>
      <c r="C141" s="256" t="s">
        <v>356</v>
      </c>
      <c r="D141" s="257"/>
      <c r="E141" s="257"/>
      <c r="F141" s="62">
        <v>4800000</v>
      </c>
      <c r="G141" s="63">
        <f t="shared" si="31"/>
        <v>816000.00000000012</v>
      </c>
      <c r="H141" s="63">
        <f t="shared" si="32"/>
        <v>24000</v>
      </c>
      <c r="I141" s="63">
        <f t="shared" si="33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256" t="s">
        <v>360</v>
      </c>
      <c r="C142" s="256" t="s">
        <v>356</v>
      </c>
      <c r="D142" s="257">
        <v>8925195510</v>
      </c>
      <c r="E142" s="257"/>
      <c r="F142" s="62">
        <v>4800000</v>
      </c>
      <c r="G142" s="63">
        <f t="shared" si="31"/>
        <v>816000.00000000012</v>
      </c>
      <c r="H142" s="63">
        <f t="shared" si="32"/>
        <v>24000</v>
      </c>
      <c r="I142" s="63">
        <f t="shared" si="33"/>
        <v>144000</v>
      </c>
      <c r="J142" s="63">
        <f t="shared" si="25"/>
        <v>48000</v>
      </c>
      <c r="K142" s="62">
        <f t="shared" si="30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256" t="s">
        <v>361</v>
      </c>
      <c r="C143" s="256" t="s">
        <v>356</v>
      </c>
      <c r="D143" s="257">
        <v>7722451557</v>
      </c>
      <c r="E143" s="257"/>
      <c r="F143" s="62">
        <v>4800000</v>
      </c>
      <c r="G143" s="63">
        <f t="shared" si="31"/>
        <v>816000.00000000012</v>
      </c>
      <c r="H143" s="63">
        <f t="shared" si="32"/>
        <v>24000</v>
      </c>
      <c r="I143" s="63">
        <f t="shared" si="33"/>
        <v>144000</v>
      </c>
      <c r="J143" s="63">
        <f t="shared" si="25"/>
        <v>48000</v>
      </c>
      <c r="K143" s="62">
        <f t="shared" si="30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256" t="s">
        <v>362</v>
      </c>
      <c r="C144" s="256" t="s">
        <v>363</v>
      </c>
      <c r="D144" s="173">
        <v>7911224019</v>
      </c>
      <c r="E144" s="257"/>
      <c r="F144" s="62">
        <v>4800000</v>
      </c>
      <c r="G144" s="63">
        <f t="shared" si="31"/>
        <v>816000.00000000012</v>
      </c>
      <c r="H144" s="63">
        <f t="shared" si="32"/>
        <v>24000</v>
      </c>
      <c r="I144" s="63">
        <f t="shared" si="33"/>
        <v>144000</v>
      </c>
      <c r="J144" s="63">
        <f t="shared" si="25"/>
        <v>48000</v>
      </c>
      <c r="K144" s="62">
        <f t="shared" si="30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4"/>
        <v>504000</v>
      </c>
      <c r="P144" s="66">
        <f t="shared" si="35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259" t="s">
        <v>364</v>
      </c>
      <c r="C145" s="261" t="s">
        <v>65</v>
      </c>
      <c r="D145" s="260" t="s">
        <v>365</v>
      </c>
      <c r="E145" s="262"/>
      <c r="F145" s="62">
        <v>4800000</v>
      </c>
      <c r="G145" s="63">
        <f t="shared" si="31"/>
        <v>816000.00000000012</v>
      </c>
      <c r="H145" s="63">
        <f t="shared" si="32"/>
        <v>24000</v>
      </c>
      <c r="I145" s="63">
        <f t="shared" si="33"/>
        <v>144000</v>
      </c>
      <c r="J145" s="63">
        <f t="shared" si="25"/>
        <v>48000</v>
      </c>
      <c r="K145" s="62">
        <f t="shared" si="30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4"/>
        <v>504000</v>
      </c>
      <c r="P145" s="66">
        <f t="shared" si="35"/>
        <v>1536000</v>
      </c>
      <c r="Q145" s="66">
        <f t="shared" si="29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256" t="s">
        <v>366</v>
      </c>
      <c r="C146" s="261" t="s">
        <v>367</v>
      </c>
      <c r="D146" s="147">
        <v>7916017542</v>
      </c>
      <c r="E146" s="262"/>
      <c r="F146" s="62">
        <v>5100000</v>
      </c>
      <c r="G146" s="63">
        <f t="shared" si="31"/>
        <v>867000.00000000012</v>
      </c>
      <c r="H146" s="63">
        <f t="shared" si="32"/>
        <v>25500</v>
      </c>
      <c r="I146" s="63">
        <f t="shared" si="33"/>
        <v>153000</v>
      </c>
      <c r="J146" s="63">
        <f t="shared" si="25"/>
        <v>51000</v>
      </c>
      <c r="K146" s="62">
        <f t="shared" si="30"/>
        <v>1096500</v>
      </c>
      <c r="L146" s="63">
        <f t="shared" si="26"/>
        <v>408000</v>
      </c>
      <c r="M146" s="63">
        <f t="shared" si="27"/>
        <v>76500</v>
      </c>
      <c r="N146" s="63">
        <f t="shared" si="28"/>
        <v>51000</v>
      </c>
      <c r="O146" s="62">
        <f t="shared" si="34"/>
        <v>535500</v>
      </c>
      <c r="P146" s="66">
        <f t="shared" si="35"/>
        <v>1632000</v>
      </c>
      <c r="Q146" s="66">
        <f t="shared" si="29"/>
        <v>102000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256" t="s">
        <v>368</v>
      </c>
      <c r="C147" s="261" t="s">
        <v>369</v>
      </c>
      <c r="D147" s="147">
        <v>3012013111</v>
      </c>
      <c r="E147" s="262"/>
      <c r="F147" s="62">
        <v>4800000</v>
      </c>
      <c r="G147" s="63">
        <f t="shared" si="31"/>
        <v>816000.00000000012</v>
      </c>
      <c r="H147" s="63">
        <f t="shared" si="32"/>
        <v>24000</v>
      </c>
      <c r="I147" s="63">
        <f t="shared" si="33"/>
        <v>144000</v>
      </c>
      <c r="J147" s="63">
        <f t="shared" si="25"/>
        <v>48000</v>
      </c>
      <c r="K147" s="62">
        <f t="shared" si="30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256" t="s">
        <v>370</v>
      </c>
      <c r="C148" s="261" t="s">
        <v>371</v>
      </c>
      <c r="D148" s="263" t="s">
        <v>479</v>
      </c>
      <c r="E148" s="262"/>
      <c r="F148" s="62">
        <v>8300000</v>
      </c>
      <c r="G148" s="63">
        <f t="shared" si="31"/>
        <v>1411000</v>
      </c>
      <c r="H148" s="63">
        <f t="shared" si="32"/>
        <v>41500</v>
      </c>
      <c r="I148" s="63">
        <f t="shared" si="33"/>
        <v>249000</v>
      </c>
      <c r="J148" s="63">
        <f t="shared" si="25"/>
        <v>83000</v>
      </c>
      <c r="K148" s="62">
        <f t="shared" si="30"/>
        <v>1784500</v>
      </c>
      <c r="L148" s="63">
        <f t="shared" si="26"/>
        <v>664000</v>
      </c>
      <c r="M148" s="63">
        <f t="shared" si="27"/>
        <v>124500</v>
      </c>
      <c r="N148" s="63">
        <f t="shared" si="28"/>
        <v>83000</v>
      </c>
      <c r="O148" s="62">
        <f t="shared" si="34"/>
        <v>871500</v>
      </c>
      <c r="P148" s="66">
        <f t="shared" si="35"/>
        <v>2656000</v>
      </c>
      <c r="Q148" s="66">
        <f t="shared" si="29"/>
        <v>166000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256" t="s">
        <v>372</v>
      </c>
      <c r="C149" s="261" t="s">
        <v>373</v>
      </c>
      <c r="D149" s="147">
        <v>3824541232</v>
      </c>
      <c r="E149" s="262"/>
      <c r="F149" s="62">
        <v>4800000</v>
      </c>
      <c r="G149" s="63">
        <f t="shared" si="31"/>
        <v>816000.00000000012</v>
      </c>
      <c r="H149" s="63">
        <f t="shared" si="32"/>
        <v>24000</v>
      </c>
      <c r="I149" s="63">
        <f t="shared" si="33"/>
        <v>144000</v>
      </c>
      <c r="J149" s="63">
        <f t="shared" si="25"/>
        <v>48000</v>
      </c>
      <c r="K149" s="62">
        <f t="shared" si="30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4"/>
        <v>504000</v>
      </c>
      <c r="P149" s="66">
        <f t="shared" si="35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148" t="s">
        <v>430</v>
      </c>
      <c r="C150" s="148" t="s">
        <v>326</v>
      </c>
      <c r="D150" s="49" t="s">
        <v>455</v>
      </c>
      <c r="E150" s="257"/>
      <c r="F150" s="164">
        <v>4800000</v>
      </c>
      <c r="G150" s="63">
        <f t="shared" si="31"/>
        <v>816000.00000000012</v>
      </c>
      <c r="H150" s="63">
        <f t="shared" si="32"/>
        <v>24000</v>
      </c>
      <c r="I150" s="63">
        <f t="shared" si="33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148" t="s">
        <v>429</v>
      </c>
      <c r="C151" s="148" t="s">
        <v>431</v>
      </c>
      <c r="D151" s="260">
        <v>7409096233</v>
      </c>
      <c r="E151" s="257"/>
      <c r="F151" s="171">
        <v>5100000</v>
      </c>
      <c r="G151" s="63">
        <f t="shared" si="31"/>
        <v>867000.00000000012</v>
      </c>
      <c r="H151" s="63">
        <f t="shared" si="32"/>
        <v>25500</v>
      </c>
      <c r="I151" s="63">
        <f t="shared" si="33"/>
        <v>153000</v>
      </c>
      <c r="J151" s="63">
        <f t="shared" si="25"/>
        <v>51000</v>
      </c>
      <c r="K151" s="62">
        <f t="shared" si="30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34"/>
        <v>535500</v>
      </c>
      <c r="P151" s="66">
        <f t="shared" si="35"/>
        <v>1632000</v>
      </c>
      <c r="Q151" s="66">
        <f t="shared" si="29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148" t="s">
        <v>432</v>
      </c>
      <c r="C152" s="148" t="s">
        <v>433</v>
      </c>
      <c r="D152" s="173">
        <v>7913218482</v>
      </c>
      <c r="E152" s="257"/>
      <c r="F152" s="171">
        <v>4800000</v>
      </c>
      <c r="G152" s="63">
        <f t="shared" si="31"/>
        <v>816000.00000000012</v>
      </c>
      <c r="H152" s="63">
        <f t="shared" si="32"/>
        <v>24000</v>
      </c>
      <c r="I152" s="63">
        <f t="shared" si="33"/>
        <v>144000</v>
      </c>
      <c r="J152" s="63">
        <f t="shared" si="25"/>
        <v>48000</v>
      </c>
      <c r="K152" s="62">
        <f t="shared" si="30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148" t="s">
        <v>434</v>
      </c>
      <c r="C153" s="148" t="s">
        <v>433</v>
      </c>
      <c r="D153" s="173"/>
      <c r="E153" s="257"/>
      <c r="F153" s="171">
        <v>4800000</v>
      </c>
      <c r="G153" s="63">
        <f t="shared" si="31"/>
        <v>816000.00000000012</v>
      </c>
      <c r="H153" s="63">
        <f t="shared" si="32"/>
        <v>24000</v>
      </c>
      <c r="I153" s="63">
        <f t="shared" si="33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148" t="s">
        <v>438</v>
      </c>
      <c r="C154" s="148" t="s">
        <v>433</v>
      </c>
      <c r="D154" s="173"/>
      <c r="E154" s="257"/>
      <c r="F154" s="171">
        <v>4800000</v>
      </c>
      <c r="G154" s="63">
        <f t="shared" si="31"/>
        <v>816000.00000000012</v>
      </c>
      <c r="H154" s="63">
        <f t="shared" si="32"/>
        <v>24000</v>
      </c>
      <c r="I154" s="63">
        <f t="shared" si="33"/>
        <v>144000</v>
      </c>
      <c r="J154" s="63">
        <f t="shared" si="25"/>
        <v>48000</v>
      </c>
      <c r="K154" s="62">
        <f t="shared" si="30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148" t="s">
        <v>439</v>
      </c>
      <c r="C155" s="148" t="s">
        <v>433</v>
      </c>
      <c r="D155" s="173"/>
      <c r="E155" s="257"/>
      <c r="F155" s="171">
        <v>4800000</v>
      </c>
      <c r="G155" s="63">
        <f t="shared" si="31"/>
        <v>816000.00000000012</v>
      </c>
      <c r="H155" s="63">
        <f t="shared" si="32"/>
        <v>24000</v>
      </c>
      <c r="I155" s="63">
        <f t="shared" si="33"/>
        <v>144000</v>
      </c>
      <c r="J155" s="63">
        <f t="shared" si="25"/>
        <v>48000</v>
      </c>
      <c r="K155" s="62">
        <f t="shared" si="30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148" t="s">
        <v>440</v>
      </c>
      <c r="C156" s="148" t="s">
        <v>441</v>
      </c>
      <c r="D156" s="173">
        <v>3824435409</v>
      </c>
      <c r="E156" s="257"/>
      <c r="F156" s="171">
        <v>4800000</v>
      </c>
      <c r="G156" s="63">
        <f t="shared" si="31"/>
        <v>816000.00000000012</v>
      </c>
      <c r="H156" s="63">
        <f t="shared" si="32"/>
        <v>24000</v>
      </c>
      <c r="I156" s="63">
        <f t="shared" si="33"/>
        <v>144000</v>
      </c>
      <c r="J156" s="63">
        <f t="shared" si="25"/>
        <v>48000</v>
      </c>
      <c r="K156" s="62">
        <f t="shared" si="30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148" t="s">
        <v>442</v>
      </c>
      <c r="C157" s="148" t="s">
        <v>441</v>
      </c>
      <c r="D157" s="173">
        <v>7913232294</v>
      </c>
      <c r="E157" s="257"/>
      <c r="F157" s="171">
        <v>4800000</v>
      </c>
      <c r="G157" s="63">
        <f t="shared" si="31"/>
        <v>816000.00000000012</v>
      </c>
      <c r="H157" s="63">
        <f t="shared" si="32"/>
        <v>24000</v>
      </c>
      <c r="I157" s="63">
        <f t="shared" si="33"/>
        <v>144000</v>
      </c>
      <c r="J157" s="63">
        <f t="shared" si="25"/>
        <v>48000</v>
      </c>
      <c r="K157" s="62">
        <f t="shared" si="30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34"/>
        <v>504000</v>
      </c>
      <c r="P157" s="66">
        <f t="shared" si="35"/>
        <v>1536000</v>
      </c>
      <c r="Q157" s="66">
        <f t="shared" si="29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148" t="s">
        <v>444</v>
      </c>
      <c r="C158" s="148" t="s">
        <v>330</v>
      </c>
      <c r="D158" s="173">
        <v>8925674290</v>
      </c>
      <c r="E158" s="257"/>
      <c r="F158" s="171">
        <v>4577000</v>
      </c>
      <c r="G158" s="63">
        <f t="shared" si="31"/>
        <v>778090</v>
      </c>
      <c r="H158" s="63">
        <f t="shared" si="32"/>
        <v>22885</v>
      </c>
      <c r="I158" s="63">
        <f t="shared" si="33"/>
        <v>137310</v>
      </c>
      <c r="J158" s="63">
        <f t="shared" si="25"/>
        <v>45770</v>
      </c>
      <c r="K158" s="62">
        <f>G158+I158+J158+H158</f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34"/>
        <v>480585</v>
      </c>
      <c r="P158" s="66">
        <f t="shared" si="35"/>
        <v>1464640</v>
      </c>
      <c r="Q158" s="66">
        <f t="shared" si="29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148" t="s">
        <v>445</v>
      </c>
      <c r="C159" s="148" t="s">
        <v>330</v>
      </c>
      <c r="D159" s="173">
        <v>7911377298</v>
      </c>
      <c r="E159" s="257"/>
      <c r="F159" s="171">
        <v>4577000</v>
      </c>
      <c r="G159" s="63">
        <f t="shared" si="31"/>
        <v>778090</v>
      </c>
      <c r="H159" s="63">
        <f t="shared" si="32"/>
        <v>22885</v>
      </c>
      <c r="I159" s="63">
        <f t="shared" si="33"/>
        <v>137310</v>
      </c>
      <c r="J159" s="63">
        <f t="shared" si="25"/>
        <v>45770</v>
      </c>
      <c r="K159" s="62">
        <f t="shared" si="30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34"/>
        <v>480585</v>
      </c>
      <c r="P159" s="66">
        <f t="shared" si="35"/>
        <v>1464640</v>
      </c>
      <c r="Q159" s="66">
        <f t="shared" si="29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148" t="s">
        <v>457</v>
      </c>
      <c r="C160" s="148" t="s">
        <v>345</v>
      </c>
      <c r="D160" s="173">
        <v>6622115205</v>
      </c>
      <c r="E160" s="257"/>
      <c r="F160" s="171">
        <v>5000000</v>
      </c>
      <c r="G160" s="63">
        <f t="shared" si="31"/>
        <v>850000.00000000012</v>
      </c>
      <c r="H160" s="63">
        <f t="shared" si="32"/>
        <v>25000</v>
      </c>
      <c r="I160" s="63">
        <f t="shared" si="33"/>
        <v>150000</v>
      </c>
      <c r="J160" s="63">
        <f t="shared" si="25"/>
        <v>50000</v>
      </c>
      <c r="K160" s="62">
        <f t="shared" si="30"/>
        <v>1075000</v>
      </c>
      <c r="L160" s="63">
        <f t="shared" si="26"/>
        <v>400000</v>
      </c>
      <c r="M160" s="63">
        <f t="shared" si="27"/>
        <v>75000</v>
      </c>
      <c r="N160" s="63">
        <f t="shared" si="28"/>
        <v>50000</v>
      </c>
      <c r="O160" s="62">
        <f t="shared" si="34"/>
        <v>525000</v>
      </c>
      <c r="P160" s="66">
        <f>K160+L160+M160+N160</f>
        <v>1600000</v>
      </c>
      <c r="Q160" s="66">
        <f t="shared" si="29"/>
        <v>100000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74" t="s">
        <v>458</v>
      </c>
      <c r="C161" s="148" t="s">
        <v>459</v>
      </c>
      <c r="D161" s="173">
        <v>7916236317</v>
      </c>
      <c r="E161" s="257"/>
      <c r="F161" s="176">
        <v>4577000</v>
      </c>
      <c r="G161" s="63">
        <f t="shared" si="31"/>
        <v>778090</v>
      </c>
      <c r="H161" s="63">
        <f t="shared" si="32"/>
        <v>22885</v>
      </c>
      <c r="I161" s="63">
        <f t="shared" si="33"/>
        <v>137310</v>
      </c>
      <c r="J161" s="63">
        <f t="shared" si="25"/>
        <v>45770</v>
      </c>
      <c r="K161" s="62">
        <f t="shared" si="30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34"/>
        <v>480585</v>
      </c>
      <c r="P161" s="66">
        <f>K161+L161+M161+N161</f>
        <v>1464640</v>
      </c>
      <c r="Q161" s="66">
        <f t="shared" si="29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74" t="s">
        <v>446</v>
      </c>
      <c r="C162" s="148" t="s">
        <v>330</v>
      </c>
      <c r="D162" s="173">
        <v>9723293434</v>
      </c>
      <c r="E162" s="257"/>
      <c r="F162" s="176">
        <v>4577000</v>
      </c>
      <c r="G162" s="63">
        <f t="shared" si="31"/>
        <v>778090</v>
      </c>
      <c r="H162" s="63">
        <f t="shared" si="32"/>
        <v>22885</v>
      </c>
      <c r="I162" s="63">
        <f t="shared" si="33"/>
        <v>137310</v>
      </c>
      <c r="J162" s="63">
        <f t="shared" ref="J162:J171" si="37">(F162)*$J$8</f>
        <v>45770</v>
      </c>
      <c r="K162" s="62">
        <f t="shared" si="30"/>
        <v>984055</v>
      </c>
      <c r="L162" s="63">
        <f t="shared" ref="L162:L171" si="38">(F162)*$L$8</f>
        <v>366160</v>
      </c>
      <c r="M162" s="63">
        <f t="shared" ref="M162:M171" si="39">(F162)*$M$8</f>
        <v>68655</v>
      </c>
      <c r="N162" s="63">
        <f t="shared" ref="N162:N171" si="40">(F162)*$N$8</f>
        <v>45770</v>
      </c>
      <c r="O162" s="62">
        <f t="shared" si="34"/>
        <v>480585</v>
      </c>
      <c r="P162" s="66">
        <f>K162+L162+M162+N162</f>
        <v>1464640</v>
      </c>
      <c r="Q162" s="66">
        <f t="shared" si="29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97" t="s">
        <v>462</v>
      </c>
      <c r="C163" s="197" t="s">
        <v>468</v>
      </c>
      <c r="D163" s="49">
        <v>7916033083</v>
      </c>
      <c r="E163" s="262"/>
      <c r="F163" s="264">
        <v>5100000</v>
      </c>
      <c r="G163" s="63">
        <f t="shared" si="31"/>
        <v>867000.00000000012</v>
      </c>
      <c r="H163" s="63">
        <f t="shared" si="32"/>
        <v>25500</v>
      </c>
      <c r="I163" s="63">
        <f t="shared" si="33"/>
        <v>153000</v>
      </c>
      <c r="J163" s="63">
        <f t="shared" si="37"/>
        <v>51000</v>
      </c>
      <c r="K163" s="62">
        <f t="shared" si="30"/>
        <v>1096500</v>
      </c>
      <c r="L163" s="63">
        <f t="shared" si="38"/>
        <v>408000</v>
      </c>
      <c r="M163" s="63">
        <f t="shared" si="39"/>
        <v>76500</v>
      </c>
      <c r="N163" s="63">
        <f t="shared" si="40"/>
        <v>51000</v>
      </c>
      <c r="O163" s="62">
        <f t="shared" si="34"/>
        <v>535500</v>
      </c>
      <c r="P163" s="66">
        <f t="shared" ref="P163:P171" si="41">K163+L163+M163+N163</f>
        <v>1632000</v>
      </c>
      <c r="Q163" s="66">
        <f t="shared" si="29"/>
        <v>102000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97" t="s">
        <v>463</v>
      </c>
      <c r="C164" s="197" t="s">
        <v>469</v>
      </c>
      <c r="D164" s="260">
        <v>7933789827</v>
      </c>
      <c r="E164" s="262"/>
      <c r="F164" s="176">
        <v>4800000</v>
      </c>
      <c r="G164" s="63">
        <f t="shared" si="31"/>
        <v>816000.00000000012</v>
      </c>
      <c r="H164" s="63">
        <f t="shared" si="32"/>
        <v>24000</v>
      </c>
      <c r="I164" s="63">
        <f t="shared" si="33"/>
        <v>144000</v>
      </c>
      <c r="J164" s="63">
        <f t="shared" si="37"/>
        <v>48000</v>
      </c>
      <c r="K164" s="62">
        <f t="shared" si="30"/>
        <v>1032000.0000000001</v>
      </c>
      <c r="L164" s="63">
        <f t="shared" si="38"/>
        <v>384000</v>
      </c>
      <c r="M164" s="63">
        <f t="shared" si="39"/>
        <v>72000</v>
      </c>
      <c r="N164" s="63">
        <f t="shared" si="40"/>
        <v>48000</v>
      </c>
      <c r="O164" s="62">
        <f t="shared" si="34"/>
        <v>504000</v>
      </c>
      <c r="P164" s="66">
        <f t="shared" si="41"/>
        <v>1536000</v>
      </c>
      <c r="Q164" s="66">
        <f t="shared" si="29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97" t="s">
        <v>464</v>
      </c>
      <c r="C165" s="197" t="s">
        <v>285</v>
      </c>
      <c r="D165" s="173">
        <v>7913129730</v>
      </c>
      <c r="E165" s="262"/>
      <c r="F165" s="176">
        <v>4577000</v>
      </c>
      <c r="G165" s="63">
        <f t="shared" si="31"/>
        <v>778090</v>
      </c>
      <c r="H165" s="63">
        <f t="shared" si="32"/>
        <v>22885</v>
      </c>
      <c r="I165" s="63">
        <f t="shared" si="33"/>
        <v>137310</v>
      </c>
      <c r="J165" s="63">
        <f t="shared" si="37"/>
        <v>45770</v>
      </c>
      <c r="K165" s="62">
        <f t="shared" si="30"/>
        <v>984055</v>
      </c>
      <c r="L165" s="63">
        <f t="shared" si="38"/>
        <v>366160</v>
      </c>
      <c r="M165" s="63">
        <f t="shared" si="39"/>
        <v>68655</v>
      </c>
      <c r="N165" s="63">
        <f t="shared" si="40"/>
        <v>45770</v>
      </c>
      <c r="O165" s="62">
        <f t="shared" si="34"/>
        <v>480585</v>
      </c>
      <c r="P165" s="66">
        <f t="shared" si="41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97" t="s">
        <v>465</v>
      </c>
      <c r="C166" s="197" t="s">
        <v>285</v>
      </c>
      <c r="D166" s="173">
        <v>9522148510</v>
      </c>
      <c r="E166" s="262"/>
      <c r="F166" s="176">
        <v>4577000</v>
      </c>
      <c r="G166" s="63">
        <f t="shared" si="31"/>
        <v>778090</v>
      </c>
      <c r="H166" s="63">
        <f t="shared" si="32"/>
        <v>22885</v>
      </c>
      <c r="I166" s="63">
        <f t="shared" si="33"/>
        <v>137310</v>
      </c>
      <c r="J166" s="63">
        <f t="shared" si="37"/>
        <v>45770</v>
      </c>
      <c r="K166" s="62">
        <f t="shared" si="30"/>
        <v>984055</v>
      </c>
      <c r="L166" s="63">
        <f t="shared" si="38"/>
        <v>366160</v>
      </c>
      <c r="M166" s="63">
        <f t="shared" si="39"/>
        <v>68655</v>
      </c>
      <c r="N166" s="63">
        <f t="shared" si="40"/>
        <v>45770</v>
      </c>
      <c r="O166" s="62">
        <f t="shared" si="34"/>
        <v>480585</v>
      </c>
      <c r="P166" s="66">
        <f t="shared" si="41"/>
        <v>1464640</v>
      </c>
      <c r="Q166" s="66">
        <f t="shared" si="29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97" t="s">
        <v>466</v>
      </c>
      <c r="C167" s="197" t="s">
        <v>285</v>
      </c>
      <c r="D167" s="173">
        <v>4921560121</v>
      </c>
      <c r="E167" s="262"/>
      <c r="F167" s="176">
        <v>4577000</v>
      </c>
      <c r="G167" s="63">
        <f t="shared" si="31"/>
        <v>778090</v>
      </c>
      <c r="H167" s="63">
        <f t="shared" si="32"/>
        <v>22885</v>
      </c>
      <c r="I167" s="63">
        <f t="shared" si="33"/>
        <v>137310</v>
      </c>
      <c r="J167" s="63">
        <f t="shared" si="37"/>
        <v>45770</v>
      </c>
      <c r="K167" s="62">
        <f t="shared" si="30"/>
        <v>984055</v>
      </c>
      <c r="L167" s="63">
        <f t="shared" si="38"/>
        <v>366160</v>
      </c>
      <c r="M167" s="63">
        <f t="shared" si="39"/>
        <v>68655</v>
      </c>
      <c r="N167" s="63">
        <f t="shared" si="40"/>
        <v>45770</v>
      </c>
      <c r="O167" s="62">
        <f t="shared" si="34"/>
        <v>480585</v>
      </c>
      <c r="P167" s="66">
        <f t="shared" si="41"/>
        <v>1464640</v>
      </c>
      <c r="Q167" s="66">
        <f t="shared" si="29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97" t="s">
        <v>467</v>
      </c>
      <c r="C168" s="197" t="s">
        <v>470</v>
      </c>
      <c r="D168" s="173">
        <v>8422536366</v>
      </c>
      <c r="E168" s="262"/>
      <c r="F168" s="176">
        <v>4577000</v>
      </c>
      <c r="G168" s="63">
        <f t="shared" si="31"/>
        <v>778090</v>
      </c>
      <c r="H168" s="63">
        <f t="shared" si="32"/>
        <v>22885</v>
      </c>
      <c r="I168" s="63">
        <f t="shared" si="33"/>
        <v>137310</v>
      </c>
      <c r="J168" s="63">
        <f t="shared" si="37"/>
        <v>45770</v>
      </c>
      <c r="K168" s="62">
        <f t="shared" si="30"/>
        <v>984055</v>
      </c>
      <c r="L168" s="63">
        <f t="shared" si="38"/>
        <v>366160</v>
      </c>
      <c r="M168" s="63">
        <f t="shared" si="39"/>
        <v>68655</v>
      </c>
      <c r="N168" s="63">
        <f t="shared" si="40"/>
        <v>45770</v>
      </c>
      <c r="O168" s="62">
        <f t="shared" si="34"/>
        <v>480585</v>
      </c>
      <c r="P168" s="66">
        <f t="shared" si="41"/>
        <v>1464640</v>
      </c>
      <c r="Q168" s="66">
        <f t="shared" si="29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214" t="s">
        <v>474</v>
      </c>
      <c r="C169" s="215" t="s">
        <v>477</v>
      </c>
      <c r="D169" s="265" t="s">
        <v>475</v>
      </c>
      <c r="E169" s="266"/>
      <c r="F169" s="267">
        <v>4800000</v>
      </c>
      <c r="G169" s="71">
        <f t="shared" si="31"/>
        <v>816000.00000000012</v>
      </c>
      <c r="H169" s="71">
        <f t="shared" si="32"/>
        <v>24000</v>
      </c>
      <c r="I169" s="71">
        <f t="shared" si="33"/>
        <v>144000</v>
      </c>
      <c r="J169" s="71">
        <f t="shared" si="37"/>
        <v>48000</v>
      </c>
      <c r="K169" s="70">
        <f t="shared" si="30"/>
        <v>1032000.0000000001</v>
      </c>
      <c r="L169" s="71">
        <f t="shared" si="38"/>
        <v>384000</v>
      </c>
      <c r="M169" s="71">
        <f t="shared" si="39"/>
        <v>72000</v>
      </c>
      <c r="N169" s="71">
        <f t="shared" si="40"/>
        <v>48000</v>
      </c>
      <c r="O169" s="70">
        <f t="shared" si="34"/>
        <v>504000</v>
      </c>
      <c r="P169" s="72">
        <f t="shared" si="41"/>
        <v>1536000</v>
      </c>
      <c r="Q169" s="72">
        <f t="shared" si="29"/>
        <v>96000</v>
      </c>
      <c r="R169" s="7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98" t="s">
        <v>481</v>
      </c>
      <c r="C170" s="131" t="s">
        <v>482</v>
      </c>
      <c r="D170" s="263"/>
      <c r="E170" s="257"/>
      <c r="F170" s="165">
        <v>4800000</v>
      </c>
      <c r="G170" s="51">
        <f t="shared" si="31"/>
        <v>816000.00000000012</v>
      </c>
      <c r="H170" s="51">
        <f t="shared" si="32"/>
        <v>24000</v>
      </c>
      <c r="I170" s="51">
        <f t="shared" si="33"/>
        <v>144000</v>
      </c>
      <c r="J170" s="51">
        <f t="shared" si="37"/>
        <v>48000</v>
      </c>
      <c r="K170" s="50">
        <f t="shared" si="30"/>
        <v>1032000.0000000001</v>
      </c>
      <c r="L170" s="51">
        <f t="shared" si="38"/>
        <v>384000</v>
      </c>
      <c r="M170" s="51">
        <f t="shared" si="39"/>
        <v>72000</v>
      </c>
      <c r="N170" s="51">
        <f t="shared" si="40"/>
        <v>48000</v>
      </c>
      <c r="O170" s="50">
        <f t="shared" si="34"/>
        <v>504000</v>
      </c>
      <c r="P170" s="52">
        <f t="shared" si="41"/>
        <v>1536000</v>
      </c>
      <c r="Q170" s="52">
        <f t="shared" si="29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16">
        <f t="shared" si="36"/>
        <v>163</v>
      </c>
      <c r="B171" s="214" t="s">
        <v>483</v>
      </c>
      <c r="C171" s="215" t="s">
        <v>487</v>
      </c>
      <c r="D171" s="265"/>
      <c r="E171" s="268"/>
      <c r="F171" s="267">
        <v>5100000</v>
      </c>
      <c r="G171" s="51">
        <f t="shared" si="31"/>
        <v>867000.00000000012</v>
      </c>
      <c r="H171" s="51">
        <f t="shared" si="32"/>
        <v>25500</v>
      </c>
      <c r="I171" s="51">
        <f t="shared" si="33"/>
        <v>153000</v>
      </c>
      <c r="J171" s="51">
        <f t="shared" si="37"/>
        <v>51000</v>
      </c>
      <c r="K171" s="50">
        <f t="shared" si="30"/>
        <v>1096500</v>
      </c>
      <c r="L171" s="51">
        <f t="shared" si="38"/>
        <v>408000</v>
      </c>
      <c r="M171" s="51">
        <f t="shared" si="39"/>
        <v>76500</v>
      </c>
      <c r="N171" s="51">
        <f t="shared" si="40"/>
        <v>51000</v>
      </c>
      <c r="O171" s="50">
        <f t="shared" si="34"/>
        <v>535500</v>
      </c>
      <c r="P171" s="52">
        <f t="shared" si="41"/>
        <v>1632000</v>
      </c>
      <c r="Q171" s="52">
        <f t="shared" si="29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16">
        <f>A171+1</f>
        <v>164</v>
      </c>
      <c r="B172" s="197" t="s">
        <v>489</v>
      </c>
      <c r="C172" s="197" t="s">
        <v>490</v>
      </c>
      <c r="D172" s="263"/>
      <c r="E172" s="257"/>
      <c r="F172" s="171">
        <v>5000000</v>
      </c>
      <c r="G172" s="51">
        <f t="shared" ref="G172:G184" si="42">F172*$G$8</f>
        <v>850000.00000000012</v>
      </c>
      <c r="H172" s="51">
        <f t="shared" ref="H172:H184" si="43">F172*$H$8</f>
        <v>25000</v>
      </c>
      <c r="I172" s="51">
        <f t="shared" ref="I172:I184" si="44">(F172)*$I$8</f>
        <v>150000</v>
      </c>
      <c r="J172" s="51">
        <f t="shared" ref="J172:J184" si="45">(F172)*$J$8</f>
        <v>50000</v>
      </c>
      <c r="K172" s="50">
        <f t="shared" ref="K172:K184" si="46">G172+I172+J172+H172</f>
        <v>1075000</v>
      </c>
      <c r="L172" s="51">
        <f t="shared" ref="L172:L184" si="47">(F172)*$L$8</f>
        <v>400000</v>
      </c>
      <c r="M172" s="51">
        <f t="shared" ref="M172:M184" si="48">(F172)*$M$8</f>
        <v>75000</v>
      </c>
      <c r="N172" s="51">
        <f t="shared" ref="N172:N184" si="49">(F172)*$N$8</f>
        <v>50000</v>
      </c>
      <c r="O172" s="50">
        <f t="shared" ref="O172:O184" si="50">L172+M172+N172+R172</f>
        <v>525000</v>
      </c>
      <c r="P172" s="52">
        <f t="shared" ref="P172:P184" si="51">K172+L172+M172+N172</f>
        <v>1600000</v>
      </c>
      <c r="Q172" s="52">
        <f t="shared" ref="Q172:Q184" si="52">F172*2%</f>
        <v>100000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ref="A173:A182" si="53">A172+1</f>
        <v>165</v>
      </c>
      <c r="B173" s="197" t="s">
        <v>502</v>
      </c>
      <c r="C173" s="197" t="s">
        <v>506</v>
      </c>
      <c r="D173" s="263"/>
      <c r="E173" s="257"/>
      <c r="F173" s="171">
        <v>5100000</v>
      </c>
      <c r="G173" s="51">
        <f t="shared" si="42"/>
        <v>867000.00000000012</v>
      </c>
      <c r="H173" s="51">
        <f t="shared" si="43"/>
        <v>25500</v>
      </c>
      <c r="I173" s="51">
        <f t="shared" si="44"/>
        <v>153000</v>
      </c>
      <c r="J173" s="51">
        <f t="shared" si="45"/>
        <v>51000</v>
      </c>
      <c r="K173" s="50">
        <f t="shared" si="46"/>
        <v>1096500</v>
      </c>
      <c r="L173" s="51">
        <f t="shared" si="47"/>
        <v>408000</v>
      </c>
      <c r="M173" s="51">
        <f t="shared" si="48"/>
        <v>76500</v>
      </c>
      <c r="N173" s="51">
        <f t="shared" si="49"/>
        <v>51000</v>
      </c>
      <c r="O173" s="50">
        <f t="shared" si="50"/>
        <v>535500</v>
      </c>
      <c r="P173" s="52">
        <f t="shared" si="51"/>
        <v>1632000</v>
      </c>
      <c r="Q173" s="52">
        <f t="shared" si="52"/>
        <v>102000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16">
        <f t="shared" si="53"/>
        <v>166</v>
      </c>
      <c r="B174" s="197" t="s">
        <v>503</v>
      </c>
      <c r="C174" s="197" t="s">
        <v>507</v>
      </c>
      <c r="D174" s="263"/>
      <c r="E174" s="257"/>
      <c r="F174" s="171">
        <v>4800000</v>
      </c>
      <c r="G174" s="51">
        <f t="shared" si="42"/>
        <v>816000.00000000012</v>
      </c>
      <c r="H174" s="51">
        <f t="shared" si="43"/>
        <v>24000</v>
      </c>
      <c r="I174" s="51">
        <f t="shared" si="44"/>
        <v>144000</v>
      </c>
      <c r="J174" s="51">
        <f t="shared" si="45"/>
        <v>48000</v>
      </c>
      <c r="K174" s="50">
        <f t="shared" si="46"/>
        <v>1032000.0000000001</v>
      </c>
      <c r="L174" s="51">
        <f t="shared" si="47"/>
        <v>384000</v>
      </c>
      <c r="M174" s="51">
        <f t="shared" si="48"/>
        <v>72000</v>
      </c>
      <c r="N174" s="51">
        <f t="shared" si="49"/>
        <v>48000</v>
      </c>
      <c r="O174" s="50">
        <f t="shared" si="50"/>
        <v>504000</v>
      </c>
      <c r="P174" s="52">
        <f t="shared" si="51"/>
        <v>1536000</v>
      </c>
      <c r="Q174" s="52">
        <f t="shared" si="52"/>
        <v>96000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16">
        <f t="shared" si="53"/>
        <v>167</v>
      </c>
      <c r="B175" s="197" t="s">
        <v>504</v>
      </c>
      <c r="C175" s="197" t="s">
        <v>283</v>
      </c>
      <c r="D175" s="263"/>
      <c r="E175" s="257"/>
      <c r="F175" s="171">
        <v>4577000</v>
      </c>
      <c r="G175" s="51">
        <f t="shared" si="42"/>
        <v>778090</v>
      </c>
      <c r="H175" s="51">
        <f t="shared" si="43"/>
        <v>22885</v>
      </c>
      <c r="I175" s="51">
        <f t="shared" si="44"/>
        <v>137310</v>
      </c>
      <c r="J175" s="51">
        <f t="shared" si="45"/>
        <v>45770</v>
      </c>
      <c r="K175" s="50">
        <f t="shared" si="46"/>
        <v>984055</v>
      </c>
      <c r="L175" s="51">
        <f t="shared" si="47"/>
        <v>366160</v>
      </c>
      <c r="M175" s="51">
        <f t="shared" si="48"/>
        <v>68655</v>
      </c>
      <c r="N175" s="51">
        <f t="shared" si="49"/>
        <v>45770</v>
      </c>
      <c r="O175" s="50">
        <f t="shared" si="50"/>
        <v>480585</v>
      </c>
      <c r="P175" s="52">
        <f t="shared" si="51"/>
        <v>1464640</v>
      </c>
      <c r="Q175" s="52">
        <f t="shared" si="52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16.5" customHeight="1" x14ac:dyDescent="0.25">
      <c r="A176" s="16">
        <f t="shared" si="53"/>
        <v>168</v>
      </c>
      <c r="B176" s="197" t="s">
        <v>505</v>
      </c>
      <c r="C176" s="197" t="s">
        <v>508</v>
      </c>
      <c r="D176" s="263"/>
      <c r="E176" s="257"/>
      <c r="F176" s="171">
        <v>4577000</v>
      </c>
      <c r="G176" s="51">
        <f t="shared" si="42"/>
        <v>778090</v>
      </c>
      <c r="H176" s="51">
        <f t="shared" si="43"/>
        <v>22885</v>
      </c>
      <c r="I176" s="51">
        <f t="shared" si="44"/>
        <v>137310</v>
      </c>
      <c r="J176" s="51">
        <f t="shared" si="45"/>
        <v>45770</v>
      </c>
      <c r="K176" s="50">
        <f t="shared" si="46"/>
        <v>984055</v>
      </c>
      <c r="L176" s="51">
        <f t="shared" si="47"/>
        <v>366160</v>
      </c>
      <c r="M176" s="51">
        <f t="shared" si="48"/>
        <v>68655</v>
      </c>
      <c r="N176" s="51">
        <f t="shared" si="49"/>
        <v>45770</v>
      </c>
      <c r="O176" s="50">
        <f t="shared" si="50"/>
        <v>480585</v>
      </c>
      <c r="P176" s="52">
        <f t="shared" si="51"/>
        <v>1464640</v>
      </c>
      <c r="Q176" s="52">
        <f t="shared" si="52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16.5" customHeight="1" x14ac:dyDescent="0.25">
      <c r="A177" s="16">
        <f t="shared" si="53"/>
        <v>169</v>
      </c>
      <c r="B177" s="197" t="s">
        <v>491</v>
      </c>
      <c r="C177" s="197" t="s">
        <v>499</v>
      </c>
      <c r="D177" s="263"/>
      <c r="E177" s="257"/>
      <c r="F177" s="171">
        <v>4577000</v>
      </c>
      <c r="G177" s="51">
        <f t="shared" si="42"/>
        <v>778090</v>
      </c>
      <c r="H177" s="51">
        <f t="shared" si="43"/>
        <v>22885</v>
      </c>
      <c r="I177" s="51">
        <f t="shared" si="44"/>
        <v>137310</v>
      </c>
      <c r="J177" s="51">
        <f t="shared" si="45"/>
        <v>45770</v>
      </c>
      <c r="K177" s="50">
        <f t="shared" si="46"/>
        <v>984055</v>
      </c>
      <c r="L177" s="51">
        <f t="shared" si="47"/>
        <v>366160</v>
      </c>
      <c r="M177" s="51">
        <f t="shared" si="48"/>
        <v>68655</v>
      </c>
      <c r="N177" s="51">
        <f t="shared" si="49"/>
        <v>45770</v>
      </c>
      <c r="O177" s="50">
        <f t="shared" si="50"/>
        <v>480585</v>
      </c>
      <c r="P177" s="52">
        <f t="shared" si="51"/>
        <v>1464640</v>
      </c>
      <c r="Q177" s="52">
        <f t="shared" si="52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16.5" customHeight="1" x14ac:dyDescent="0.25">
      <c r="A178" s="16">
        <f t="shared" si="53"/>
        <v>170</v>
      </c>
      <c r="B178" s="197" t="s">
        <v>492</v>
      </c>
      <c r="C178" s="197" t="s">
        <v>499</v>
      </c>
      <c r="D178" s="263"/>
      <c r="E178" s="257"/>
      <c r="F178" s="171">
        <v>4577000</v>
      </c>
      <c r="G178" s="51">
        <f t="shared" si="42"/>
        <v>778090</v>
      </c>
      <c r="H178" s="51">
        <f t="shared" si="43"/>
        <v>22885</v>
      </c>
      <c r="I178" s="51">
        <f t="shared" si="44"/>
        <v>137310</v>
      </c>
      <c r="J178" s="51">
        <f t="shared" si="45"/>
        <v>45770</v>
      </c>
      <c r="K178" s="50">
        <f t="shared" si="46"/>
        <v>984055</v>
      </c>
      <c r="L178" s="51">
        <f t="shared" si="47"/>
        <v>366160</v>
      </c>
      <c r="M178" s="51">
        <f t="shared" si="48"/>
        <v>68655</v>
      </c>
      <c r="N178" s="51">
        <f t="shared" si="49"/>
        <v>45770</v>
      </c>
      <c r="O178" s="50">
        <f t="shared" si="50"/>
        <v>480585</v>
      </c>
      <c r="P178" s="52">
        <f t="shared" si="51"/>
        <v>1464640</v>
      </c>
      <c r="Q178" s="52">
        <f t="shared" si="52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16.5" customHeight="1" x14ac:dyDescent="0.25">
      <c r="A179" s="16">
        <f t="shared" si="53"/>
        <v>171</v>
      </c>
      <c r="B179" s="197" t="s">
        <v>493</v>
      </c>
      <c r="C179" s="197" t="s">
        <v>499</v>
      </c>
      <c r="D179" s="263"/>
      <c r="E179" s="257"/>
      <c r="F179" s="171">
        <v>4577000</v>
      </c>
      <c r="G179" s="51">
        <f t="shared" si="42"/>
        <v>778090</v>
      </c>
      <c r="H179" s="51">
        <f t="shared" si="43"/>
        <v>22885</v>
      </c>
      <c r="I179" s="51">
        <f t="shared" si="44"/>
        <v>137310</v>
      </c>
      <c r="J179" s="51">
        <f t="shared" si="45"/>
        <v>45770</v>
      </c>
      <c r="K179" s="50">
        <f t="shared" si="46"/>
        <v>984055</v>
      </c>
      <c r="L179" s="51">
        <f t="shared" si="47"/>
        <v>366160</v>
      </c>
      <c r="M179" s="51">
        <f t="shared" si="48"/>
        <v>68655</v>
      </c>
      <c r="N179" s="51">
        <f t="shared" si="49"/>
        <v>45770</v>
      </c>
      <c r="O179" s="50">
        <f t="shared" si="50"/>
        <v>480585</v>
      </c>
      <c r="P179" s="52">
        <f t="shared" si="51"/>
        <v>1464640</v>
      </c>
      <c r="Q179" s="52">
        <f t="shared" si="52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16.5" customHeight="1" x14ac:dyDescent="0.25">
      <c r="A180" s="16">
        <f t="shared" si="53"/>
        <v>172</v>
      </c>
      <c r="B180" s="197" t="s">
        <v>494</v>
      </c>
      <c r="C180" s="197" t="s">
        <v>499</v>
      </c>
      <c r="D180" s="263"/>
      <c r="E180" s="257"/>
      <c r="F180" s="171">
        <v>4577000</v>
      </c>
      <c r="G180" s="51">
        <f t="shared" si="42"/>
        <v>778090</v>
      </c>
      <c r="H180" s="51">
        <f t="shared" si="43"/>
        <v>22885</v>
      </c>
      <c r="I180" s="51">
        <f t="shared" si="44"/>
        <v>137310</v>
      </c>
      <c r="J180" s="51">
        <f t="shared" si="45"/>
        <v>45770</v>
      </c>
      <c r="K180" s="50">
        <f t="shared" si="46"/>
        <v>984055</v>
      </c>
      <c r="L180" s="51">
        <f t="shared" si="47"/>
        <v>366160</v>
      </c>
      <c r="M180" s="51">
        <f t="shared" si="48"/>
        <v>68655</v>
      </c>
      <c r="N180" s="51">
        <f t="shared" si="49"/>
        <v>45770</v>
      </c>
      <c r="O180" s="50">
        <f t="shared" si="50"/>
        <v>480585</v>
      </c>
      <c r="P180" s="52">
        <f t="shared" si="51"/>
        <v>1464640</v>
      </c>
      <c r="Q180" s="52">
        <f t="shared" si="52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16.5" customHeight="1" x14ac:dyDescent="0.25">
      <c r="A181" s="16">
        <f t="shared" si="53"/>
        <v>173</v>
      </c>
      <c r="B181" s="197" t="s">
        <v>495</v>
      </c>
      <c r="C181" s="197" t="s">
        <v>500</v>
      </c>
      <c r="D181" s="263"/>
      <c r="E181" s="257"/>
      <c r="F181" s="171">
        <v>4577000</v>
      </c>
      <c r="G181" s="51">
        <f t="shared" si="42"/>
        <v>778090</v>
      </c>
      <c r="H181" s="51">
        <f t="shared" si="43"/>
        <v>22885</v>
      </c>
      <c r="I181" s="51">
        <f t="shared" si="44"/>
        <v>137310</v>
      </c>
      <c r="J181" s="51">
        <f t="shared" si="45"/>
        <v>45770</v>
      </c>
      <c r="K181" s="50">
        <f t="shared" si="46"/>
        <v>984055</v>
      </c>
      <c r="L181" s="51">
        <f t="shared" si="47"/>
        <v>366160</v>
      </c>
      <c r="M181" s="51">
        <f t="shared" si="48"/>
        <v>68655</v>
      </c>
      <c r="N181" s="51">
        <f t="shared" si="49"/>
        <v>45770</v>
      </c>
      <c r="O181" s="50">
        <f t="shared" si="50"/>
        <v>480585</v>
      </c>
      <c r="P181" s="52">
        <f t="shared" si="51"/>
        <v>1464640</v>
      </c>
      <c r="Q181" s="52">
        <f t="shared" si="52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16.5" customHeight="1" x14ac:dyDescent="0.25">
      <c r="A182" s="16">
        <f t="shared" si="53"/>
        <v>174</v>
      </c>
      <c r="B182" s="197" t="s">
        <v>496</v>
      </c>
      <c r="C182" s="197" t="s">
        <v>500</v>
      </c>
      <c r="D182" s="263"/>
      <c r="E182" s="257"/>
      <c r="F182" s="171">
        <v>4577000</v>
      </c>
      <c r="G182" s="51">
        <f t="shared" si="42"/>
        <v>778090</v>
      </c>
      <c r="H182" s="51">
        <f t="shared" si="43"/>
        <v>22885</v>
      </c>
      <c r="I182" s="51">
        <f t="shared" si="44"/>
        <v>137310</v>
      </c>
      <c r="J182" s="51">
        <f t="shared" si="45"/>
        <v>45770</v>
      </c>
      <c r="K182" s="50">
        <f t="shared" si="46"/>
        <v>984055</v>
      </c>
      <c r="L182" s="51">
        <f t="shared" si="47"/>
        <v>366160</v>
      </c>
      <c r="M182" s="51">
        <f t="shared" si="48"/>
        <v>68655</v>
      </c>
      <c r="N182" s="51">
        <f t="shared" si="49"/>
        <v>45770</v>
      </c>
      <c r="O182" s="50">
        <f t="shared" si="50"/>
        <v>480585</v>
      </c>
      <c r="P182" s="52">
        <f t="shared" si="51"/>
        <v>1464640</v>
      </c>
      <c r="Q182" s="52">
        <f t="shared" si="52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16.5" customHeight="1" x14ac:dyDescent="0.25">
      <c r="A183" s="16">
        <f>A182+1</f>
        <v>175</v>
      </c>
      <c r="B183" s="197" t="s">
        <v>497</v>
      </c>
      <c r="C183" s="197" t="s">
        <v>285</v>
      </c>
      <c r="D183" s="263"/>
      <c r="E183" s="257"/>
      <c r="F183" s="171">
        <v>4577000</v>
      </c>
      <c r="G183" s="51">
        <f t="shared" si="42"/>
        <v>778090</v>
      </c>
      <c r="H183" s="51">
        <f t="shared" si="43"/>
        <v>22885</v>
      </c>
      <c r="I183" s="51">
        <f t="shared" si="44"/>
        <v>137310</v>
      </c>
      <c r="J183" s="51">
        <f t="shared" si="45"/>
        <v>45770</v>
      </c>
      <c r="K183" s="50">
        <f t="shared" si="46"/>
        <v>984055</v>
      </c>
      <c r="L183" s="51">
        <f t="shared" si="47"/>
        <v>366160</v>
      </c>
      <c r="M183" s="51">
        <f t="shared" si="48"/>
        <v>68655</v>
      </c>
      <c r="N183" s="51">
        <f t="shared" si="49"/>
        <v>45770</v>
      </c>
      <c r="O183" s="50">
        <f t="shared" si="50"/>
        <v>480585</v>
      </c>
      <c r="P183" s="52">
        <f t="shared" si="51"/>
        <v>1464640</v>
      </c>
      <c r="Q183" s="52">
        <f t="shared" si="52"/>
        <v>91540</v>
      </c>
      <c r="R183" s="52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16.5" customHeight="1" x14ac:dyDescent="0.25">
      <c r="A184" s="16">
        <f>A183+1</f>
        <v>176</v>
      </c>
      <c r="B184" s="197" t="s">
        <v>498</v>
      </c>
      <c r="C184" s="197" t="s">
        <v>285</v>
      </c>
      <c r="D184" s="263"/>
      <c r="E184" s="257"/>
      <c r="F184" s="171">
        <v>4577000</v>
      </c>
      <c r="G184" s="51">
        <f t="shared" si="42"/>
        <v>778090</v>
      </c>
      <c r="H184" s="51">
        <f t="shared" si="43"/>
        <v>22885</v>
      </c>
      <c r="I184" s="51">
        <f t="shared" si="44"/>
        <v>137310</v>
      </c>
      <c r="J184" s="51">
        <f t="shared" si="45"/>
        <v>45770</v>
      </c>
      <c r="K184" s="50">
        <f t="shared" si="46"/>
        <v>984055</v>
      </c>
      <c r="L184" s="51">
        <f t="shared" si="47"/>
        <v>366160</v>
      </c>
      <c r="M184" s="51">
        <f t="shared" si="48"/>
        <v>68655</v>
      </c>
      <c r="N184" s="51">
        <f t="shared" si="49"/>
        <v>45770</v>
      </c>
      <c r="O184" s="50">
        <f t="shared" si="50"/>
        <v>480585</v>
      </c>
      <c r="P184" s="52">
        <f t="shared" si="51"/>
        <v>1464640</v>
      </c>
      <c r="Q184" s="52">
        <f t="shared" si="52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97" customFormat="1" ht="31.5" customHeight="1" x14ac:dyDescent="0.25">
      <c r="A185" s="218"/>
      <c r="B185" s="269" t="s">
        <v>374</v>
      </c>
      <c r="C185" s="270"/>
      <c r="D185" s="271"/>
      <c r="E185" s="272"/>
      <c r="F185" s="273">
        <f>SUM(F9:F184)</f>
        <v>868552000</v>
      </c>
      <c r="G185" s="273">
        <f t="shared" ref="G185:R185" si="54">SUM(G9:G184)</f>
        <v>144529750</v>
      </c>
      <c r="H185" s="273">
        <f t="shared" si="54"/>
        <v>4292375</v>
      </c>
      <c r="I185" s="273">
        <f t="shared" si="54"/>
        <v>25505250</v>
      </c>
      <c r="J185" s="273">
        <f t="shared" si="54"/>
        <v>8501750</v>
      </c>
      <c r="K185" s="273">
        <f t="shared" si="54"/>
        <v>182829125</v>
      </c>
      <c r="L185" s="273">
        <f t="shared" si="54"/>
        <v>68014000</v>
      </c>
      <c r="M185" s="273">
        <f t="shared" si="54"/>
        <v>12752625</v>
      </c>
      <c r="N185" s="273">
        <f t="shared" si="54"/>
        <v>8501750</v>
      </c>
      <c r="O185" s="273">
        <f t="shared" si="54"/>
        <v>92433085</v>
      </c>
      <c r="P185" s="273">
        <f>SUM(P9:P184)</f>
        <v>272097500</v>
      </c>
      <c r="Q185" s="273">
        <f t="shared" si="54"/>
        <v>17371040</v>
      </c>
      <c r="R185" s="273">
        <f t="shared" si="54"/>
        <v>3164710</v>
      </c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</row>
    <row r="186" spans="1:39" s="99" customFormat="1" ht="14.25" customHeight="1" x14ac:dyDescent="0.2">
      <c r="A186" s="98"/>
      <c r="D186" s="243"/>
      <c r="E186" s="100"/>
      <c r="F186" s="98"/>
      <c r="G186" s="98"/>
      <c r="H186" s="98"/>
      <c r="I186" s="98"/>
      <c r="J186" s="98"/>
      <c r="K186" s="101"/>
      <c r="L186" s="444"/>
      <c r="M186" s="444"/>
      <c r="N186" s="444"/>
      <c r="O186" s="444"/>
      <c r="P186" s="244">
        <f>+P185+'THANG 04,2019'!P180</f>
        <v>540135800</v>
      </c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  <c r="AH186" s="103"/>
      <c r="AI186" s="103"/>
      <c r="AJ186" s="103"/>
      <c r="AK186" s="103"/>
    </row>
    <row r="187" spans="1:39" s="99" customFormat="1" x14ac:dyDescent="0.2">
      <c r="A187" s="98"/>
      <c r="D187" s="243"/>
      <c r="E187" s="100"/>
      <c r="F187" s="101">
        <f>+F185+4800000</f>
        <v>873352000</v>
      </c>
      <c r="G187" s="98"/>
      <c r="H187" s="98"/>
      <c r="I187" s="98"/>
      <c r="J187" s="98"/>
      <c r="K187" s="101"/>
      <c r="L187" s="443"/>
      <c r="M187" s="443"/>
      <c r="N187" s="104"/>
      <c r="O187" s="118"/>
      <c r="P187" s="244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  <c r="AE187" s="103"/>
      <c r="AF187" s="103"/>
      <c r="AG187" s="103"/>
      <c r="AH187" s="103"/>
      <c r="AI187" s="103"/>
      <c r="AJ187" s="103"/>
      <c r="AK187" s="103"/>
    </row>
    <row r="188" spans="1:39" s="99" customFormat="1" x14ac:dyDescent="0.2">
      <c r="A188" s="98"/>
      <c r="D188" s="7"/>
      <c r="E188" s="100"/>
      <c r="F188" s="98"/>
      <c r="G188" s="98"/>
      <c r="H188" s="98"/>
      <c r="I188" s="98"/>
      <c r="J188" s="98"/>
      <c r="K188" s="101"/>
      <c r="L188" s="443"/>
      <c r="M188" s="443"/>
      <c r="N188" s="104"/>
      <c r="O188" s="107"/>
      <c r="P188" s="107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  <c r="AH188" s="103"/>
      <c r="AI188" s="103"/>
      <c r="AJ188" s="103"/>
      <c r="AK188" s="103"/>
    </row>
    <row r="189" spans="1:39" s="99" customFormat="1" x14ac:dyDescent="0.2">
      <c r="A189" s="98"/>
      <c r="D189" s="7"/>
      <c r="E189" s="100"/>
      <c r="F189" s="98"/>
      <c r="G189" s="98"/>
      <c r="H189" s="98"/>
      <c r="I189" s="98"/>
      <c r="J189" s="101"/>
      <c r="K189" s="98"/>
      <c r="L189" s="98"/>
      <c r="M189" s="98"/>
      <c r="N189" s="98"/>
      <c r="O189" s="98"/>
      <c r="P189" s="108"/>
      <c r="Q189" s="108"/>
      <c r="R189" s="108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103"/>
      <c r="AH189" s="103"/>
      <c r="AI189" s="103"/>
      <c r="AJ189" s="103"/>
      <c r="AK189" s="103"/>
      <c r="AL189" s="103"/>
      <c r="AM189" s="103"/>
    </row>
    <row r="190" spans="1:39" s="99" customFormat="1" x14ac:dyDescent="0.2">
      <c r="A190" s="98"/>
      <c r="B190" s="233" t="s">
        <v>375</v>
      </c>
      <c r="C190" s="110"/>
      <c r="D190" s="111"/>
      <c r="E190" s="100"/>
      <c r="F190" s="443" t="s">
        <v>376</v>
      </c>
      <c r="G190" s="443"/>
      <c r="H190" s="233"/>
      <c r="I190" s="98"/>
      <c r="L190" s="233" t="s">
        <v>377</v>
      </c>
      <c r="O190" s="98"/>
      <c r="P190" s="443" t="s">
        <v>378</v>
      </c>
      <c r="Q190" s="443"/>
      <c r="R190" s="107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103"/>
      <c r="AH190" s="103"/>
      <c r="AI190" s="103"/>
      <c r="AJ190" s="103"/>
      <c r="AK190" s="103"/>
      <c r="AL190" s="103"/>
      <c r="AM190" s="103"/>
    </row>
    <row r="191" spans="1:39" s="99" customFormat="1" x14ac:dyDescent="0.2">
      <c r="A191" s="98"/>
      <c r="D191" s="7"/>
      <c r="E191" s="100"/>
      <c r="F191" s="112"/>
      <c r="G191" s="98"/>
      <c r="H191" s="98"/>
      <c r="I191" s="98"/>
      <c r="J191" s="101"/>
      <c r="L191" s="113"/>
      <c r="O191" s="98"/>
      <c r="P191" s="98"/>
      <c r="Q191" s="98"/>
      <c r="R191" s="107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</row>
    <row r="192" spans="1:39" s="98" customFormat="1" x14ac:dyDescent="0.2">
      <c r="B192" s="99"/>
      <c r="C192" s="99"/>
      <c r="D192" s="7"/>
      <c r="E192" s="100"/>
      <c r="O192" s="114"/>
      <c r="P192" s="113"/>
      <c r="R192" s="107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</row>
    <row r="193" spans="1:39" s="98" customFormat="1" x14ac:dyDescent="0.2">
      <c r="B193" s="99"/>
      <c r="C193" s="99"/>
      <c r="D193" s="7"/>
      <c r="E193" s="100"/>
      <c r="F193" s="114"/>
      <c r="G193" s="114"/>
      <c r="H193" s="114"/>
      <c r="R193" s="116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</row>
    <row r="194" spans="1:39" s="98" customFormat="1" x14ac:dyDescent="0.2">
      <c r="B194" s="99"/>
      <c r="C194" s="99"/>
      <c r="D194" s="7"/>
      <c r="E194" s="100"/>
      <c r="L194" s="114"/>
      <c r="P194" s="112"/>
      <c r="R194" s="107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</row>
    <row r="195" spans="1:39" s="98" customFormat="1" x14ac:dyDescent="0.2">
      <c r="B195" s="99"/>
      <c r="C195" s="99"/>
      <c r="D195" s="7"/>
      <c r="E195" s="100"/>
      <c r="L195" s="112"/>
      <c r="R195" s="107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</row>
    <row r="196" spans="1:39" s="98" customFormat="1" ht="15" customHeight="1" x14ac:dyDescent="0.2">
      <c r="B196" s="443"/>
      <c r="C196" s="443"/>
      <c r="D196" s="117"/>
      <c r="E196" s="118"/>
      <c r="F196" s="443" t="s">
        <v>379</v>
      </c>
      <c r="G196" s="443"/>
      <c r="H196" s="233"/>
      <c r="L196" s="233" t="s">
        <v>380</v>
      </c>
      <c r="P196" s="443" t="s">
        <v>381</v>
      </c>
      <c r="Q196" s="443"/>
      <c r="R196" s="107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</row>
    <row r="198" spans="1:39" ht="56.25" customHeight="1" x14ac:dyDescent="0.2">
      <c r="Q198" s="119" t="s">
        <v>382</v>
      </c>
      <c r="R198" s="119" t="s">
        <v>383</v>
      </c>
    </row>
    <row r="199" spans="1:39" x14ac:dyDescent="0.2">
      <c r="J199" s="6"/>
    </row>
    <row r="200" spans="1:39" s="1" customFormat="1" x14ac:dyDescent="0.2">
      <c r="B200" s="4"/>
      <c r="C200" s="4"/>
      <c r="D200" s="7"/>
      <c r="E200" s="8"/>
      <c r="F200" s="5"/>
      <c r="G200" s="120"/>
      <c r="H200" s="120"/>
      <c r="I200" s="120"/>
      <c r="P200" s="2"/>
      <c r="Q200" s="121">
        <v>0.33</v>
      </c>
      <c r="R200" s="121">
        <v>0.4</v>
      </c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2"/>
      <c r="AL200" s="122"/>
      <c r="AM200" s="122"/>
    </row>
    <row r="201" spans="1:39" x14ac:dyDescent="0.2">
      <c r="F201" s="5"/>
      <c r="Q201" s="123">
        <f>Q185*Q200</f>
        <v>5732443.2000000002</v>
      </c>
      <c r="R201" s="123">
        <f>R185*R200</f>
        <v>1265884</v>
      </c>
    </row>
    <row r="202" spans="1:39" x14ac:dyDescent="0.2">
      <c r="R202" s="124">
        <f>Q201+R201</f>
        <v>6998327.2000000002</v>
      </c>
      <c r="S202" s="3" t="s">
        <v>384</v>
      </c>
    </row>
    <row r="203" spans="1:39" x14ac:dyDescent="0.2">
      <c r="R203" s="2">
        <v>124.77800000000001</v>
      </c>
      <c r="S203" s="3" t="s">
        <v>385</v>
      </c>
    </row>
    <row r="204" spans="1:39" s="2" customFormat="1" x14ac:dyDescent="0.2">
      <c r="A204" s="1"/>
      <c r="B204" s="4"/>
      <c r="C204" s="4"/>
      <c r="D204" s="7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 t="s">
        <v>386</v>
      </c>
      <c r="Q204" s="124">
        <f>P185+R202</f>
        <v>279095827.19999999</v>
      </c>
      <c r="R204" s="123">
        <f>R202-R203</f>
        <v>6998202.4220000003</v>
      </c>
      <c r="S204" s="3" t="s">
        <v>387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8" spans="1:39" s="2" customFormat="1" x14ac:dyDescent="0.2">
      <c r="A208" s="1"/>
      <c r="B208" s="1"/>
      <c r="C208" s="1"/>
      <c r="D208" s="1"/>
      <c r="E208" s="1"/>
      <c r="F208" s="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s="2" customFormat="1" x14ac:dyDescent="0.2">
      <c r="A209" s="1"/>
      <c r="B209" s="1"/>
      <c r="C209" s="1"/>
      <c r="D209" s="1"/>
      <c r="E209" s="1"/>
      <c r="F209" s="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s="2" customFormat="1" x14ac:dyDescent="0.2">
      <c r="A210" s="1"/>
      <c r="B210" s="1"/>
      <c r="C210" s="1"/>
      <c r="D210" s="1"/>
      <c r="E210" s="1"/>
      <c r="F210" s="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s="2" customFormat="1" x14ac:dyDescent="0.2">
      <c r="A211" s="1"/>
      <c r="B211" s="1"/>
      <c r="C211" s="1"/>
      <c r="D211" s="1"/>
      <c r="E211" s="1"/>
      <c r="F211" s="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s="2" customFormat="1" x14ac:dyDescent="0.2">
      <c r="A212" s="1"/>
      <c r="B212" s="1"/>
      <c r="C212" s="1"/>
      <c r="D212" s="1"/>
      <c r="E212" s="1"/>
      <c r="F212" s="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s="2" customFormat="1" x14ac:dyDescent="0.2">
      <c r="A213" s="1"/>
      <c r="B213" s="1"/>
      <c r="C213" s="1"/>
      <c r="D213" s="1"/>
      <c r="E213" s="1"/>
      <c r="F213" s="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s="2" customFormat="1" x14ac:dyDescent="0.2">
      <c r="A214" s="1"/>
      <c r="B214" s="1"/>
      <c r="C214" s="1"/>
      <c r="D214" s="1"/>
      <c r="E214" s="1"/>
      <c r="F214" s="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s="2" customFormat="1" x14ac:dyDescent="0.2">
      <c r="A215" s="1"/>
      <c r="B215" s="1"/>
      <c r="C215" s="1"/>
      <c r="D215" s="1"/>
      <c r="E215" s="1"/>
      <c r="F215" s="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s="8" customFormat="1" x14ac:dyDescent="0.2">
      <c r="A220" s="1"/>
      <c r="B220" s="1"/>
      <c r="C220" s="1"/>
      <c r="D220" s="1"/>
      <c r="E220" s="1"/>
      <c r="F220" s="1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s="8" customFormat="1" x14ac:dyDescent="0.2">
      <c r="A221" s="1"/>
      <c r="B221" s="1"/>
      <c r="C221" s="1"/>
      <c r="D221" s="1"/>
      <c r="E221" s="1"/>
      <c r="F221" s="1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s="8" customFormat="1" x14ac:dyDescent="0.2">
      <c r="A222" s="1"/>
      <c r="B222" s="1"/>
      <c r="C222" s="1"/>
      <c r="D222" s="1"/>
      <c r="E222" s="1"/>
      <c r="F222" s="1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s="8" customFormat="1" x14ac:dyDescent="0.2">
      <c r="A223" s="1"/>
      <c r="B223" s="1"/>
      <c r="C223" s="1"/>
      <c r="D223" s="1"/>
      <c r="E223" s="1"/>
      <c r="F223" s="1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s="8" customFormat="1" x14ac:dyDescent="0.2">
      <c r="A224" s="1"/>
      <c r="B224" s="1"/>
      <c r="C224" s="1"/>
      <c r="D224" s="1"/>
      <c r="E224" s="1"/>
      <c r="F224" s="1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8" customFormat="1" x14ac:dyDescent="0.2">
      <c r="A225" s="1"/>
      <c r="B225" s="1"/>
      <c r="C225" s="1"/>
      <c r="D225" s="1"/>
      <c r="E225" s="1"/>
      <c r="F225" s="1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</sheetData>
  <mergeCells count="27">
    <mergeCell ref="G123:O123"/>
    <mergeCell ref="G122:O122"/>
    <mergeCell ref="B196:C196"/>
    <mergeCell ref="F196:G196"/>
    <mergeCell ref="P196:Q196"/>
    <mergeCell ref="L186:M186"/>
    <mergeCell ref="N186:O186"/>
    <mergeCell ref="L187:M187"/>
    <mergeCell ref="L188:M188"/>
    <mergeCell ref="F190:G190"/>
    <mergeCell ref="P190:Q190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6" sqref="E16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47">
        <v>1</v>
      </c>
      <c r="B2" s="129"/>
      <c r="C2" s="188" t="s">
        <v>582</v>
      </c>
      <c r="D2" s="188" t="s">
        <v>584</v>
      </c>
      <c r="E2" s="186">
        <v>4800000</v>
      </c>
      <c r="F2" s="130"/>
      <c r="G2" s="170">
        <v>8322630046</v>
      </c>
      <c r="H2" s="143">
        <v>43647</v>
      </c>
      <c r="I2" s="80" t="s">
        <v>587</v>
      </c>
      <c r="J2" s="46"/>
    </row>
    <row r="3" spans="1:10" x14ac:dyDescent="0.25">
      <c r="A3" s="47">
        <v>2</v>
      </c>
      <c r="B3" s="131"/>
      <c r="C3" s="188" t="s">
        <v>583</v>
      </c>
      <c r="D3" s="188" t="s">
        <v>585</v>
      </c>
      <c r="E3" s="187">
        <v>5000000</v>
      </c>
      <c r="F3" s="183"/>
      <c r="G3" s="84">
        <v>7908392214</v>
      </c>
      <c r="H3" s="143">
        <v>43647</v>
      </c>
      <c r="I3" s="184" t="s">
        <v>586</v>
      </c>
      <c r="J3" s="18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42"/>
  <sheetViews>
    <sheetView topLeftCell="A4" zoomScaleNormal="100" workbookViewId="0">
      <pane xSplit="2" ySplit="5" topLeftCell="C36" activePane="bottomRight" state="frozen"/>
      <selection activeCell="A4" sqref="A4"/>
      <selection pane="topRight" activeCell="C4" sqref="C4"/>
      <selection pane="bottomLeft" activeCell="A9" sqref="A9"/>
      <selection pane="bottomRight" activeCell="H141" sqref="H141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1.42578125" style="3" bestFit="1" customWidth="1"/>
    <col min="20" max="20" width="10.5703125" style="3" bestFit="1" customWidth="1"/>
    <col min="21" max="39" width="9.140625" style="3"/>
    <col min="40" max="16384" width="9.140625" style="4"/>
  </cols>
  <sheetData>
    <row r="1" spans="1:39" x14ac:dyDescent="0.2">
      <c r="A1" s="428" t="s">
        <v>0</v>
      </c>
      <c r="B1" s="428"/>
      <c r="C1" s="428"/>
      <c r="D1" s="428"/>
      <c r="E1" s="428"/>
    </row>
    <row r="2" spans="1:39" x14ac:dyDescent="0.2">
      <c r="A2" s="428" t="s">
        <v>1</v>
      </c>
      <c r="B2" s="428"/>
      <c r="C2" s="428"/>
      <c r="D2" s="428"/>
      <c r="E2" s="428"/>
      <c r="F2" s="428"/>
      <c r="M2" s="5"/>
      <c r="N2" s="5"/>
      <c r="O2" s="6"/>
    </row>
    <row r="3" spans="1:39" ht="8.25" customHeight="1" x14ac:dyDescent="0.2"/>
    <row r="4" spans="1:39" ht="23.25" x14ac:dyDescent="0.35">
      <c r="A4" s="429" t="s">
        <v>588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</row>
    <row r="6" spans="1:39" s="9" customFormat="1" ht="15" customHeight="1" x14ac:dyDescent="0.25">
      <c r="A6" s="463" t="s">
        <v>3</v>
      </c>
      <c r="B6" s="463" t="s">
        <v>4</v>
      </c>
      <c r="C6" s="463" t="s">
        <v>5</v>
      </c>
      <c r="D6" s="466" t="s">
        <v>6</v>
      </c>
      <c r="E6" s="463" t="s">
        <v>7</v>
      </c>
      <c r="F6" s="469" t="s">
        <v>8</v>
      </c>
      <c r="G6" s="472" t="s">
        <v>9</v>
      </c>
      <c r="H6" s="473"/>
      <c r="I6" s="473"/>
      <c r="J6" s="474"/>
      <c r="K6" s="461" t="s">
        <v>10</v>
      </c>
      <c r="L6" s="472" t="s">
        <v>11</v>
      </c>
      <c r="M6" s="473"/>
      <c r="N6" s="474"/>
      <c r="O6" s="461" t="s">
        <v>12</v>
      </c>
      <c r="P6" s="461" t="s">
        <v>13</v>
      </c>
      <c r="Q6" s="461" t="s">
        <v>14</v>
      </c>
      <c r="R6" s="461" t="s">
        <v>15</v>
      </c>
      <c r="S6" s="234"/>
    </row>
    <row r="7" spans="1:39" s="9" customFormat="1" ht="14.25" x14ac:dyDescent="0.25">
      <c r="A7" s="464"/>
      <c r="B7" s="464"/>
      <c r="C7" s="464"/>
      <c r="D7" s="467"/>
      <c r="E7" s="464"/>
      <c r="F7" s="470"/>
      <c r="G7" s="245" t="s">
        <v>16</v>
      </c>
      <c r="H7" s="245" t="s">
        <v>17</v>
      </c>
      <c r="I7" s="245" t="s">
        <v>18</v>
      </c>
      <c r="J7" s="245" t="s">
        <v>19</v>
      </c>
      <c r="K7" s="475"/>
      <c r="L7" s="245" t="s">
        <v>20</v>
      </c>
      <c r="M7" s="245" t="s">
        <v>18</v>
      </c>
      <c r="N7" s="245" t="s">
        <v>21</v>
      </c>
      <c r="O7" s="475"/>
      <c r="P7" s="475"/>
      <c r="Q7" s="462"/>
      <c r="R7" s="462"/>
      <c r="S7" s="234"/>
    </row>
    <row r="8" spans="1:39" s="15" customFormat="1" ht="27.75" customHeight="1" x14ac:dyDescent="0.25">
      <c r="A8" s="465"/>
      <c r="B8" s="465"/>
      <c r="C8" s="465"/>
      <c r="D8" s="468"/>
      <c r="E8" s="465"/>
      <c r="F8" s="471"/>
      <c r="G8" s="246">
        <v>0.17</v>
      </c>
      <c r="H8" s="246">
        <v>5.0000000000000001E-3</v>
      </c>
      <c r="I8" s="247">
        <v>0.03</v>
      </c>
      <c r="J8" s="248">
        <v>0.01</v>
      </c>
      <c r="K8" s="462"/>
      <c r="L8" s="247">
        <v>0.08</v>
      </c>
      <c r="M8" s="249">
        <v>1.4999999999999999E-2</v>
      </c>
      <c r="N8" s="248">
        <v>0.01</v>
      </c>
      <c r="O8" s="462"/>
      <c r="P8" s="462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23.2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23.2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7" si="16">F74*$G$8</f>
        <v>778090</v>
      </c>
      <c r="H74" s="21">
        <f t="shared" ref="H74:H137" si="17">F74*$H$8</f>
        <v>22885</v>
      </c>
      <c r="I74" s="21">
        <f t="shared" ref="I74:I137" si="18">(F74)*$I$8</f>
        <v>137310</v>
      </c>
      <c r="J74" s="21">
        <f t="shared" ref="J74:J94" si="19">(F74)*$J$8</f>
        <v>45770</v>
      </c>
      <c r="K74" s="20">
        <f t="shared" ref="K74:K129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480585</v>
      </c>
      <c r="P74" s="22">
        <f t="shared" ref="P74:P137" si="22">K74+L74+M74+N74</f>
        <v>1464640</v>
      </c>
      <c r="Q74" s="22">
        <f t="shared" ref="Q74:Q122" si="23">F74*2%</f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23.2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4" si="25">(F101)*$J$8</f>
        <v>50000</v>
      </c>
      <c r="K101" s="20">
        <f t="shared" si="20"/>
        <v>1075000</v>
      </c>
      <c r="L101" s="51">
        <f t="shared" ref="L101:L164" si="26">(F101)*$L$8</f>
        <v>400000</v>
      </c>
      <c r="M101" s="51">
        <f t="shared" ref="M101:M164" si="27">(F101)*$M$8</f>
        <v>75000</v>
      </c>
      <c r="N101" s="51">
        <f t="shared" ref="N101:N164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23.2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23.25" customHeight="1" x14ac:dyDescent="0.25">
      <c r="A115" s="16">
        <f t="shared" si="24"/>
        <v>107</v>
      </c>
      <c r="B115" s="46" t="s">
        <v>302</v>
      </c>
      <c r="C115" s="53" t="s">
        <v>303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23.2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23.2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23.2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23.2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23.2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23.2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23.2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476" t="s">
        <v>513</v>
      </c>
      <c r="H122" s="477"/>
      <c r="I122" s="477"/>
      <c r="J122" s="477"/>
      <c r="K122" s="477"/>
      <c r="L122" s="477"/>
      <c r="M122" s="477"/>
      <c r="N122" s="477"/>
      <c r="O122" s="478"/>
      <c r="P122" s="55">
        <f t="shared" si="22"/>
        <v>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23.2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51">
        <f>F123*$G$8</f>
        <v>935000.00000000012</v>
      </c>
      <c r="H123" s="51">
        <f t="shared" ref="H123" si="29">F123*$H$8</f>
        <v>27500</v>
      </c>
      <c r="I123" s="51">
        <f t="shared" ref="I123" si="30">(F123)*$I$8</f>
        <v>165000</v>
      </c>
      <c r="J123" s="51">
        <f t="shared" ref="J123" si="31">(F123)*$J$8</f>
        <v>55000</v>
      </c>
      <c r="K123" s="64">
        <f t="shared" ref="K123" si="32">G123+I123+J123+H123</f>
        <v>1182500</v>
      </c>
      <c r="L123" s="51">
        <f t="shared" ref="L123" si="33">(F123)*$L$8</f>
        <v>440000</v>
      </c>
      <c r="M123" s="51">
        <f t="shared" ref="M123" si="34">(F123)*$M$8</f>
        <v>82500</v>
      </c>
      <c r="N123" s="51">
        <f t="shared" ref="N123" si="35">(F123)*$N$8</f>
        <v>55000</v>
      </c>
      <c r="O123" s="64">
        <f t="shared" ref="O123" si="36">L123+M123+N123+R123</f>
        <v>577500</v>
      </c>
      <c r="P123" s="65">
        <f t="shared" si="22"/>
        <v>1760000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23.2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23.2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84" si="37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23.2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37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23.25" customHeight="1" x14ac:dyDescent="0.25">
      <c r="A127" s="16">
        <f t="shared" si="24"/>
        <v>119</v>
      </c>
      <c r="B127" s="256" t="s">
        <v>321</v>
      </c>
      <c r="C127" s="256" t="s">
        <v>322</v>
      </c>
      <c r="D127" s="257">
        <v>7914210718</v>
      </c>
      <c r="E127" s="257">
        <v>7914210718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37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23.25" customHeight="1" x14ac:dyDescent="0.25">
      <c r="A128" s="16">
        <f t="shared" si="24"/>
        <v>120</v>
      </c>
      <c r="B128" s="258" t="s">
        <v>323</v>
      </c>
      <c r="C128" s="258" t="s">
        <v>324</v>
      </c>
      <c r="D128" s="257">
        <v>7916189006</v>
      </c>
      <c r="E128" s="257">
        <v>7916189006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37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23.25" customHeight="1" x14ac:dyDescent="0.25">
      <c r="A129" s="16">
        <f t="shared" si="24"/>
        <v>121</v>
      </c>
      <c r="B129" s="256" t="s">
        <v>325</v>
      </c>
      <c r="C129" s="256" t="s">
        <v>326</v>
      </c>
      <c r="D129" s="257">
        <v>8022813836</v>
      </c>
      <c r="E129" s="257">
        <v>8022813836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37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23.25" customHeight="1" x14ac:dyDescent="0.25">
      <c r="A130" s="16">
        <f t="shared" si="24"/>
        <v>122</v>
      </c>
      <c r="B130" s="256" t="s">
        <v>327</v>
      </c>
      <c r="C130" s="256" t="s">
        <v>328</v>
      </c>
      <c r="D130" s="257">
        <v>7911475429</v>
      </c>
      <c r="E130" s="257">
        <v>7911475429</v>
      </c>
      <c r="F130" s="50">
        <v>5100000</v>
      </c>
      <c r="G130" s="51">
        <f t="shared" si="16"/>
        <v>867000.00000000012</v>
      </c>
      <c r="H130" s="51">
        <f t="shared" si="17"/>
        <v>25500</v>
      </c>
      <c r="I130" s="51">
        <f t="shared" si="18"/>
        <v>153000</v>
      </c>
      <c r="J130" s="51">
        <f t="shared" si="25"/>
        <v>51000</v>
      </c>
      <c r="K130" s="50">
        <f>G130+I130+J130+H130</f>
        <v>1096500</v>
      </c>
      <c r="L130" s="51">
        <f t="shared" si="26"/>
        <v>408000</v>
      </c>
      <c r="M130" s="51">
        <f t="shared" si="27"/>
        <v>76500</v>
      </c>
      <c r="N130" s="51">
        <f t="shared" si="28"/>
        <v>51000</v>
      </c>
      <c r="O130" s="50">
        <f t="shared" si="21"/>
        <v>535500</v>
      </c>
      <c r="P130" s="52">
        <f t="shared" si="22"/>
        <v>1632000</v>
      </c>
      <c r="Q130" s="52">
        <f t="shared" si="37"/>
        <v>102000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23.25" customHeight="1" x14ac:dyDescent="0.25">
      <c r="A131" s="16">
        <f t="shared" si="24"/>
        <v>123</v>
      </c>
      <c r="B131" s="256" t="s">
        <v>329</v>
      </c>
      <c r="C131" s="256" t="s">
        <v>330</v>
      </c>
      <c r="D131" s="257">
        <v>9423244680</v>
      </c>
      <c r="E131" s="252"/>
      <c r="F131" s="50">
        <v>4577000</v>
      </c>
      <c r="G131" s="51">
        <f t="shared" si="16"/>
        <v>778090</v>
      </c>
      <c r="H131" s="51">
        <f t="shared" si="17"/>
        <v>22885</v>
      </c>
      <c r="I131" s="51">
        <f t="shared" si="18"/>
        <v>137310</v>
      </c>
      <c r="J131" s="51">
        <f t="shared" si="25"/>
        <v>45770</v>
      </c>
      <c r="K131" s="50">
        <f t="shared" ref="K131:K184" si="38">G131+I131+J131+H131</f>
        <v>984055</v>
      </c>
      <c r="L131" s="51">
        <f t="shared" si="26"/>
        <v>366160</v>
      </c>
      <c r="M131" s="51">
        <f t="shared" si="27"/>
        <v>68655</v>
      </c>
      <c r="N131" s="51">
        <f t="shared" si="28"/>
        <v>45770</v>
      </c>
      <c r="O131" s="50">
        <f t="shared" si="21"/>
        <v>480585</v>
      </c>
      <c r="P131" s="52">
        <f t="shared" si="22"/>
        <v>1464640</v>
      </c>
      <c r="Q131" s="52">
        <f t="shared" si="37"/>
        <v>91540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23.25" customHeight="1" x14ac:dyDescent="0.25">
      <c r="A132" s="16">
        <f t="shared" si="24"/>
        <v>124</v>
      </c>
      <c r="B132" s="259" t="s">
        <v>332</v>
      </c>
      <c r="C132" s="256" t="s">
        <v>333</v>
      </c>
      <c r="D132" s="257">
        <v>7916518244</v>
      </c>
      <c r="E132" s="257">
        <v>7916518244</v>
      </c>
      <c r="F132" s="62">
        <v>5100000</v>
      </c>
      <c r="G132" s="63">
        <f t="shared" si="16"/>
        <v>867000.00000000012</v>
      </c>
      <c r="H132" s="63">
        <f t="shared" si="17"/>
        <v>25500</v>
      </c>
      <c r="I132" s="63">
        <f t="shared" si="18"/>
        <v>153000</v>
      </c>
      <c r="J132" s="63">
        <f t="shared" si="25"/>
        <v>51000</v>
      </c>
      <c r="K132" s="62">
        <f t="shared" si="38"/>
        <v>1096500</v>
      </c>
      <c r="L132" s="63">
        <f t="shared" si="26"/>
        <v>408000</v>
      </c>
      <c r="M132" s="63">
        <f t="shared" si="27"/>
        <v>76500</v>
      </c>
      <c r="N132" s="63">
        <f t="shared" si="28"/>
        <v>51000</v>
      </c>
      <c r="O132" s="62">
        <f t="shared" si="21"/>
        <v>535500</v>
      </c>
      <c r="P132" s="66">
        <f t="shared" si="22"/>
        <v>1632000</v>
      </c>
      <c r="Q132" s="66">
        <f t="shared" si="37"/>
        <v>102000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23.25" customHeight="1" x14ac:dyDescent="0.25">
      <c r="A133" s="16">
        <f t="shared" si="24"/>
        <v>125</v>
      </c>
      <c r="B133" s="259" t="s">
        <v>336</v>
      </c>
      <c r="C133" s="256" t="s">
        <v>337</v>
      </c>
      <c r="D133" s="257">
        <v>3824673980</v>
      </c>
      <c r="E133" s="257"/>
      <c r="F133" s="50">
        <v>4800000</v>
      </c>
      <c r="G133" s="63">
        <f t="shared" si="16"/>
        <v>816000.00000000012</v>
      </c>
      <c r="H133" s="63">
        <f t="shared" si="17"/>
        <v>24000</v>
      </c>
      <c r="I133" s="63">
        <f t="shared" si="18"/>
        <v>144000</v>
      </c>
      <c r="J133" s="63">
        <f t="shared" si="25"/>
        <v>48000</v>
      </c>
      <c r="K133" s="62">
        <f t="shared" si="38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si="21"/>
        <v>504000</v>
      </c>
      <c r="P133" s="66">
        <f t="shared" si="22"/>
        <v>1536000</v>
      </c>
      <c r="Q133" s="66">
        <f t="shared" si="37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23.25" customHeight="1" x14ac:dyDescent="0.25">
      <c r="A134" s="16">
        <f t="shared" si="24"/>
        <v>126</v>
      </c>
      <c r="B134" s="259" t="s">
        <v>338</v>
      </c>
      <c r="C134" s="256" t="s">
        <v>339</v>
      </c>
      <c r="D134" s="257">
        <v>7915240672</v>
      </c>
      <c r="E134" s="257">
        <v>7915240672</v>
      </c>
      <c r="F134" s="50">
        <v>4800000</v>
      </c>
      <c r="G134" s="63">
        <f t="shared" si="16"/>
        <v>816000.00000000012</v>
      </c>
      <c r="H134" s="63">
        <f t="shared" si="17"/>
        <v>24000</v>
      </c>
      <c r="I134" s="63">
        <f t="shared" si="18"/>
        <v>144000</v>
      </c>
      <c r="J134" s="63">
        <f t="shared" si="25"/>
        <v>48000</v>
      </c>
      <c r="K134" s="62">
        <f t="shared" si="38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21"/>
        <v>504000</v>
      </c>
      <c r="P134" s="66">
        <f t="shared" si="22"/>
        <v>1536000</v>
      </c>
      <c r="Q134" s="66">
        <f t="shared" si="37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23.25" customHeight="1" x14ac:dyDescent="0.25">
      <c r="A135" s="16">
        <f t="shared" si="24"/>
        <v>127</v>
      </c>
      <c r="B135" s="256" t="s">
        <v>340</v>
      </c>
      <c r="C135" s="256" t="s">
        <v>341</v>
      </c>
      <c r="D135" s="257">
        <v>7916611193</v>
      </c>
      <c r="E135" s="257"/>
      <c r="F135" s="62">
        <v>5000000</v>
      </c>
      <c r="G135" s="63">
        <f t="shared" si="16"/>
        <v>850000.00000000012</v>
      </c>
      <c r="H135" s="63">
        <f t="shared" si="17"/>
        <v>25000</v>
      </c>
      <c r="I135" s="63">
        <f t="shared" si="18"/>
        <v>150000</v>
      </c>
      <c r="J135" s="63">
        <f t="shared" si="25"/>
        <v>50000</v>
      </c>
      <c r="K135" s="62">
        <f t="shared" si="38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21"/>
        <v>525000</v>
      </c>
      <c r="P135" s="66">
        <f t="shared" si="22"/>
        <v>1600000</v>
      </c>
      <c r="Q135" s="66">
        <f t="shared" si="37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23.25" customHeight="1" x14ac:dyDescent="0.25">
      <c r="A136" s="16">
        <f t="shared" si="24"/>
        <v>128</v>
      </c>
      <c r="B136" s="256" t="s">
        <v>342</v>
      </c>
      <c r="C136" s="256" t="s">
        <v>343</v>
      </c>
      <c r="D136" s="257">
        <v>7916336462</v>
      </c>
      <c r="E136" s="257"/>
      <c r="F136" s="62">
        <v>4800000</v>
      </c>
      <c r="G136" s="63">
        <f t="shared" si="16"/>
        <v>816000.00000000012</v>
      </c>
      <c r="H136" s="63">
        <f t="shared" si="17"/>
        <v>24000</v>
      </c>
      <c r="I136" s="63">
        <f t="shared" si="18"/>
        <v>144000</v>
      </c>
      <c r="J136" s="63">
        <f t="shared" si="25"/>
        <v>48000</v>
      </c>
      <c r="K136" s="62">
        <f t="shared" si="38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21"/>
        <v>504000</v>
      </c>
      <c r="P136" s="66">
        <f t="shared" si="22"/>
        <v>1536000</v>
      </c>
      <c r="Q136" s="66">
        <f t="shared" si="37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23.25" customHeight="1" x14ac:dyDescent="0.25">
      <c r="A137" s="16">
        <f t="shared" si="24"/>
        <v>129</v>
      </c>
      <c r="B137" s="256" t="s">
        <v>346</v>
      </c>
      <c r="C137" s="256" t="s">
        <v>347</v>
      </c>
      <c r="D137" s="257">
        <v>8015050619</v>
      </c>
      <c r="E137" s="257"/>
      <c r="F137" s="62">
        <v>5000000</v>
      </c>
      <c r="G137" s="63">
        <f t="shared" si="16"/>
        <v>850000.00000000012</v>
      </c>
      <c r="H137" s="63">
        <f t="shared" si="17"/>
        <v>25000</v>
      </c>
      <c r="I137" s="63">
        <f t="shared" si="18"/>
        <v>150000</v>
      </c>
      <c r="J137" s="63">
        <f t="shared" si="25"/>
        <v>50000</v>
      </c>
      <c r="K137" s="62">
        <f t="shared" si="38"/>
        <v>1075000</v>
      </c>
      <c r="L137" s="63">
        <f t="shared" si="26"/>
        <v>400000</v>
      </c>
      <c r="M137" s="63">
        <f t="shared" si="27"/>
        <v>75000</v>
      </c>
      <c r="N137" s="63">
        <f t="shared" si="28"/>
        <v>50000</v>
      </c>
      <c r="O137" s="62">
        <f t="shared" si="21"/>
        <v>525000</v>
      </c>
      <c r="P137" s="66">
        <f t="shared" si="22"/>
        <v>1600000</v>
      </c>
      <c r="Q137" s="66">
        <f t="shared" si="37"/>
        <v>100000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23.25" customHeight="1" x14ac:dyDescent="0.25">
      <c r="A138" s="16">
        <f t="shared" si="24"/>
        <v>130</v>
      </c>
      <c r="B138" s="258" t="s">
        <v>348</v>
      </c>
      <c r="C138" s="258" t="s">
        <v>349</v>
      </c>
      <c r="D138" s="257">
        <v>9107162563</v>
      </c>
      <c r="E138" s="257"/>
      <c r="F138" s="62">
        <v>5000000</v>
      </c>
      <c r="G138" s="63">
        <f t="shared" ref="G138:G184" si="39">F138*$G$8</f>
        <v>850000.00000000012</v>
      </c>
      <c r="H138" s="63">
        <f t="shared" ref="H138:H184" si="40">F138*$H$8</f>
        <v>25000</v>
      </c>
      <c r="I138" s="63">
        <f t="shared" ref="I138:I184" si="41">(F138)*$I$8</f>
        <v>150000</v>
      </c>
      <c r="J138" s="63">
        <f t="shared" si="25"/>
        <v>50000</v>
      </c>
      <c r="K138" s="62">
        <f t="shared" si="38"/>
        <v>1075000</v>
      </c>
      <c r="L138" s="63">
        <f t="shared" si="26"/>
        <v>400000</v>
      </c>
      <c r="M138" s="63">
        <f t="shared" si="27"/>
        <v>75000</v>
      </c>
      <c r="N138" s="63">
        <f t="shared" si="28"/>
        <v>50000</v>
      </c>
      <c r="O138" s="62">
        <f t="shared" ref="O138:O184" si="42">L138+M138+N138+R138</f>
        <v>525000</v>
      </c>
      <c r="P138" s="66">
        <f t="shared" ref="P138:P159" si="43">K138+L138+M138+N138</f>
        <v>1600000</v>
      </c>
      <c r="Q138" s="66">
        <f t="shared" si="37"/>
        <v>100000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23.25" customHeight="1" x14ac:dyDescent="0.25">
      <c r="A139" s="16">
        <f t="shared" ref="A139:A171" si="44">A138+1</f>
        <v>131</v>
      </c>
      <c r="B139" s="256" t="s">
        <v>350</v>
      </c>
      <c r="C139" s="256" t="s">
        <v>351</v>
      </c>
      <c r="D139" s="257">
        <v>9123800118</v>
      </c>
      <c r="E139" s="257"/>
      <c r="F139" s="62">
        <v>4800000</v>
      </c>
      <c r="G139" s="63">
        <f t="shared" si="39"/>
        <v>816000.00000000012</v>
      </c>
      <c r="H139" s="63">
        <f t="shared" si="40"/>
        <v>24000</v>
      </c>
      <c r="I139" s="63">
        <f t="shared" si="41"/>
        <v>144000</v>
      </c>
      <c r="J139" s="63">
        <f t="shared" si="25"/>
        <v>48000</v>
      </c>
      <c r="K139" s="62">
        <f t="shared" si="38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42"/>
        <v>504000</v>
      </c>
      <c r="P139" s="66">
        <f t="shared" si="43"/>
        <v>1536000</v>
      </c>
      <c r="Q139" s="66">
        <f t="shared" si="37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23.25" customHeight="1" x14ac:dyDescent="0.25">
      <c r="A140" s="16">
        <f t="shared" si="44"/>
        <v>132</v>
      </c>
      <c r="B140" s="256" t="s">
        <v>352</v>
      </c>
      <c r="C140" s="256" t="s">
        <v>353</v>
      </c>
      <c r="D140" s="260" t="s">
        <v>354</v>
      </c>
      <c r="E140" s="257"/>
      <c r="F140" s="62">
        <v>5100000</v>
      </c>
      <c r="G140" s="63">
        <f t="shared" si="39"/>
        <v>867000.00000000012</v>
      </c>
      <c r="H140" s="63">
        <f t="shared" si="40"/>
        <v>25500</v>
      </c>
      <c r="I140" s="63">
        <f t="shared" si="41"/>
        <v>153000</v>
      </c>
      <c r="J140" s="63">
        <f t="shared" si="25"/>
        <v>51000</v>
      </c>
      <c r="K140" s="62">
        <f t="shared" si="38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42"/>
        <v>535500</v>
      </c>
      <c r="P140" s="66">
        <f t="shared" si="43"/>
        <v>1632000</v>
      </c>
      <c r="Q140" s="66">
        <f t="shared" si="37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23.25" customHeight="1" x14ac:dyDescent="0.25">
      <c r="A141" s="16">
        <f t="shared" si="44"/>
        <v>133</v>
      </c>
      <c r="B141" s="256" t="s">
        <v>357</v>
      </c>
      <c r="C141" s="256" t="s">
        <v>356</v>
      </c>
      <c r="D141" s="257"/>
      <c r="E141" s="257"/>
      <c r="F141" s="62">
        <v>4800000</v>
      </c>
      <c r="G141" s="63">
        <f t="shared" si="39"/>
        <v>816000.00000000012</v>
      </c>
      <c r="H141" s="63">
        <f t="shared" si="40"/>
        <v>24000</v>
      </c>
      <c r="I141" s="63">
        <f t="shared" si="41"/>
        <v>144000</v>
      </c>
      <c r="J141" s="63">
        <f t="shared" si="25"/>
        <v>48000</v>
      </c>
      <c r="K141" s="62">
        <f t="shared" si="38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42"/>
        <v>504000</v>
      </c>
      <c r="P141" s="66">
        <f t="shared" si="43"/>
        <v>1536000</v>
      </c>
      <c r="Q141" s="66">
        <f t="shared" si="37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23.25" customHeight="1" x14ac:dyDescent="0.25">
      <c r="A142" s="16">
        <f t="shared" si="44"/>
        <v>134</v>
      </c>
      <c r="B142" s="256" t="s">
        <v>360</v>
      </c>
      <c r="C142" s="256" t="s">
        <v>356</v>
      </c>
      <c r="D142" s="257">
        <v>8925195510</v>
      </c>
      <c r="E142" s="257"/>
      <c r="F142" s="62">
        <v>4800000</v>
      </c>
      <c r="G142" s="63">
        <f t="shared" si="39"/>
        <v>816000.00000000012</v>
      </c>
      <c r="H142" s="63">
        <f t="shared" si="40"/>
        <v>24000</v>
      </c>
      <c r="I142" s="63">
        <f t="shared" si="41"/>
        <v>144000</v>
      </c>
      <c r="J142" s="63">
        <f t="shared" si="25"/>
        <v>48000</v>
      </c>
      <c r="K142" s="62">
        <f t="shared" si="38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42"/>
        <v>504000</v>
      </c>
      <c r="P142" s="66">
        <f t="shared" si="43"/>
        <v>1536000</v>
      </c>
      <c r="Q142" s="66">
        <f t="shared" si="37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23.25" customHeight="1" x14ac:dyDescent="0.25">
      <c r="A143" s="16">
        <f t="shared" si="44"/>
        <v>135</v>
      </c>
      <c r="B143" s="256" t="s">
        <v>361</v>
      </c>
      <c r="C143" s="256" t="s">
        <v>356</v>
      </c>
      <c r="D143" s="257">
        <v>7722451557</v>
      </c>
      <c r="E143" s="257"/>
      <c r="F143" s="62">
        <v>4800000</v>
      </c>
      <c r="G143" s="63">
        <f t="shared" si="39"/>
        <v>816000.00000000012</v>
      </c>
      <c r="H143" s="63">
        <f t="shared" si="40"/>
        <v>24000</v>
      </c>
      <c r="I143" s="63">
        <f t="shared" si="41"/>
        <v>144000</v>
      </c>
      <c r="J143" s="63">
        <f t="shared" si="25"/>
        <v>48000</v>
      </c>
      <c r="K143" s="62">
        <f t="shared" si="38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42"/>
        <v>504000</v>
      </c>
      <c r="P143" s="66">
        <f t="shared" si="43"/>
        <v>1536000</v>
      </c>
      <c r="Q143" s="66">
        <f t="shared" si="37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23.25" customHeight="1" x14ac:dyDescent="0.25">
      <c r="A144" s="16">
        <f t="shared" si="44"/>
        <v>136</v>
      </c>
      <c r="B144" s="256" t="s">
        <v>362</v>
      </c>
      <c r="C144" s="256" t="s">
        <v>363</v>
      </c>
      <c r="D144" s="173">
        <v>7911224019</v>
      </c>
      <c r="E144" s="257"/>
      <c r="F144" s="62">
        <v>4800000</v>
      </c>
      <c r="G144" s="479" t="s">
        <v>592</v>
      </c>
      <c r="H144" s="480"/>
      <c r="I144" s="480"/>
      <c r="J144" s="481"/>
      <c r="K144" s="159"/>
      <c r="L144" s="158"/>
      <c r="M144" s="158"/>
      <c r="N144" s="158"/>
      <c r="O144" s="62">
        <f t="shared" si="42"/>
        <v>0</v>
      </c>
      <c r="P144" s="66">
        <f t="shared" si="43"/>
        <v>0</v>
      </c>
      <c r="Q144" s="66">
        <f t="shared" si="37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23.25" customHeight="1" x14ac:dyDescent="0.25">
      <c r="A145" s="16">
        <f t="shared" si="44"/>
        <v>137</v>
      </c>
      <c r="B145" s="259" t="s">
        <v>364</v>
      </c>
      <c r="C145" s="261" t="s">
        <v>65</v>
      </c>
      <c r="D145" s="260" t="s">
        <v>365</v>
      </c>
      <c r="E145" s="262"/>
      <c r="F145" s="62">
        <v>4800000</v>
      </c>
      <c r="G145" s="63">
        <f t="shared" si="39"/>
        <v>816000.00000000012</v>
      </c>
      <c r="H145" s="63">
        <f t="shared" si="40"/>
        <v>24000</v>
      </c>
      <c r="I145" s="63">
        <f t="shared" si="41"/>
        <v>144000</v>
      </c>
      <c r="J145" s="63">
        <f t="shared" si="25"/>
        <v>48000</v>
      </c>
      <c r="K145" s="62">
        <f t="shared" si="38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42"/>
        <v>504000</v>
      </c>
      <c r="P145" s="66">
        <f t="shared" si="43"/>
        <v>1536000</v>
      </c>
      <c r="Q145" s="66">
        <f t="shared" si="37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23.25" customHeight="1" x14ac:dyDescent="0.25">
      <c r="A146" s="16">
        <f t="shared" si="44"/>
        <v>138</v>
      </c>
      <c r="B146" s="256" t="s">
        <v>366</v>
      </c>
      <c r="C146" s="261" t="s">
        <v>367</v>
      </c>
      <c r="D146" s="147">
        <v>7916017542</v>
      </c>
      <c r="E146" s="262"/>
      <c r="F146" s="62">
        <v>5100000</v>
      </c>
      <c r="G146" s="63">
        <f t="shared" si="39"/>
        <v>867000.00000000012</v>
      </c>
      <c r="H146" s="63">
        <f t="shared" si="40"/>
        <v>25500</v>
      </c>
      <c r="I146" s="63">
        <f t="shared" si="41"/>
        <v>153000</v>
      </c>
      <c r="J146" s="63">
        <f t="shared" si="25"/>
        <v>51000</v>
      </c>
      <c r="K146" s="62">
        <f t="shared" si="38"/>
        <v>1096500</v>
      </c>
      <c r="L146" s="63">
        <f t="shared" si="26"/>
        <v>408000</v>
      </c>
      <c r="M146" s="63">
        <f t="shared" si="27"/>
        <v>76500</v>
      </c>
      <c r="N146" s="63">
        <f t="shared" si="28"/>
        <v>51000</v>
      </c>
      <c r="O146" s="62">
        <f t="shared" si="42"/>
        <v>535500</v>
      </c>
      <c r="P146" s="66">
        <f t="shared" si="43"/>
        <v>1632000</v>
      </c>
      <c r="Q146" s="66">
        <f t="shared" si="37"/>
        <v>102000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23.25" customHeight="1" x14ac:dyDescent="0.25">
      <c r="A147" s="16">
        <f t="shared" si="44"/>
        <v>139</v>
      </c>
      <c r="B147" s="256" t="s">
        <v>368</v>
      </c>
      <c r="C147" s="261" t="s">
        <v>369</v>
      </c>
      <c r="D147" s="147">
        <v>3012013111</v>
      </c>
      <c r="E147" s="262"/>
      <c r="F147" s="62">
        <v>4800000</v>
      </c>
      <c r="G147" s="63">
        <f t="shared" si="39"/>
        <v>816000.00000000012</v>
      </c>
      <c r="H147" s="63">
        <f t="shared" si="40"/>
        <v>24000</v>
      </c>
      <c r="I147" s="63">
        <f t="shared" si="41"/>
        <v>144000</v>
      </c>
      <c r="J147" s="63">
        <f t="shared" si="25"/>
        <v>48000</v>
      </c>
      <c r="K147" s="62">
        <f t="shared" si="38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42"/>
        <v>504000</v>
      </c>
      <c r="P147" s="66">
        <f t="shared" si="43"/>
        <v>1536000</v>
      </c>
      <c r="Q147" s="66">
        <f t="shared" si="37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23.25" customHeight="1" x14ac:dyDescent="0.25">
      <c r="A148" s="16">
        <f t="shared" si="44"/>
        <v>140</v>
      </c>
      <c r="B148" s="256" t="s">
        <v>370</v>
      </c>
      <c r="C148" s="261" t="s">
        <v>371</v>
      </c>
      <c r="D148" s="263" t="s">
        <v>479</v>
      </c>
      <c r="E148" s="262"/>
      <c r="F148" s="62">
        <v>8300000</v>
      </c>
      <c r="G148" s="63">
        <f t="shared" si="39"/>
        <v>1411000</v>
      </c>
      <c r="H148" s="63">
        <f t="shared" si="40"/>
        <v>41500</v>
      </c>
      <c r="I148" s="63">
        <f t="shared" si="41"/>
        <v>249000</v>
      </c>
      <c r="J148" s="63">
        <f t="shared" si="25"/>
        <v>83000</v>
      </c>
      <c r="K148" s="62">
        <f t="shared" si="38"/>
        <v>1784500</v>
      </c>
      <c r="L148" s="63">
        <f t="shared" si="26"/>
        <v>664000</v>
      </c>
      <c r="M148" s="63">
        <f t="shared" si="27"/>
        <v>124500</v>
      </c>
      <c r="N148" s="63">
        <f t="shared" si="28"/>
        <v>83000</v>
      </c>
      <c r="O148" s="62">
        <f t="shared" si="42"/>
        <v>871500</v>
      </c>
      <c r="P148" s="66">
        <f t="shared" si="43"/>
        <v>2656000</v>
      </c>
      <c r="Q148" s="66">
        <f t="shared" si="37"/>
        <v>166000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23.25" customHeight="1" x14ac:dyDescent="0.25">
      <c r="A149" s="16">
        <f t="shared" si="44"/>
        <v>141</v>
      </c>
      <c r="B149" s="256" t="s">
        <v>372</v>
      </c>
      <c r="C149" s="261" t="s">
        <v>373</v>
      </c>
      <c r="D149" s="147">
        <v>3824541232</v>
      </c>
      <c r="E149" s="262"/>
      <c r="F149" s="62">
        <v>4800000</v>
      </c>
      <c r="G149" s="63">
        <f t="shared" si="39"/>
        <v>816000.00000000012</v>
      </c>
      <c r="H149" s="63">
        <f t="shared" si="40"/>
        <v>24000</v>
      </c>
      <c r="I149" s="63">
        <f t="shared" si="41"/>
        <v>144000</v>
      </c>
      <c r="J149" s="63">
        <f t="shared" si="25"/>
        <v>48000</v>
      </c>
      <c r="K149" s="62">
        <f t="shared" si="38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42"/>
        <v>504000</v>
      </c>
      <c r="P149" s="66">
        <f t="shared" si="43"/>
        <v>1536000</v>
      </c>
      <c r="Q149" s="66">
        <f t="shared" si="37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23.25" customHeight="1" x14ac:dyDescent="0.25">
      <c r="A150" s="16">
        <f t="shared" si="44"/>
        <v>142</v>
      </c>
      <c r="B150" s="148" t="s">
        <v>430</v>
      </c>
      <c r="C150" s="148" t="s">
        <v>326</v>
      </c>
      <c r="D150" s="49" t="s">
        <v>455</v>
      </c>
      <c r="E150" s="257"/>
      <c r="F150" s="164">
        <v>4800000</v>
      </c>
      <c r="G150" s="63">
        <f t="shared" si="39"/>
        <v>816000.00000000012</v>
      </c>
      <c r="H150" s="63">
        <f t="shared" si="40"/>
        <v>24000</v>
      </c>
      <c r="I150" s="63">
        <f t="shared" si="41"/>
        <v>144000</v>
      </c>
      <c r="J150" s="63">
        <f t="shared" si="25"/>
        <v>48000</v>
      </c>
      <c r="K150" s="62">
        <f t="shared" si="38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42"/>
        <v>504000</v>
      </c>
      <c r="P150" s="66">
        <f t="shared" si="43"/>
        <v>1536000</v>
      </c>
      <c r="Q150" s="66">
        <f t="shared" si="37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23.25" customHeight="1" x14ac:dyDescent="0.25">
      <c r="A151" s="16">
        <f t="shared" si="44"/>
        <v>143</v>
      </c>
      <c r="B151" s="148" t="s">
        <v>429</v>
      </c>
      <c r="C151" s="148" t="s">
        <v>431</v>
      </c>
      <c r="D151" s="260">
        <v>7409096233</v>
      </c>
      <c r="E151" s="257"/>
      <c r="F151" s="171">
        <v>5100000</v>
      </c>
      <c r="G151" s="63">
        <f t="shared" si="39"/>
        <v>867000.00000000012</v>
      </c>
      <c r="H151" s="63">
        <f t="shared" si="40"/>
        <v>25500</v>
      </c>
      <c r="I151" s="63">
        <f t="shared" si="41"/>
        <v>153000</v>
      </c>
      <c r="J151" s="63">
        <f t="shared" si="25"/>
        <v>51000</v>
      </c>
      <c r="K151" s="62">
        <f t="shared" si="38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42"/>
        <v>535500</v>
      </c>
      <c r="P151" s="66">
        <f t="shared" si="43"/>
        <v>1632000</v>
      </c>
      <c r="Q151" s="66">
        <f t="shared" si="37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23.25" customHeight="1" x14ac:dyDescent="0.25">
      <c r="A152" s="16">
        <f t="shared" si="44"/>
        <v>144</v>
      </c>
      <c r="B152" s="148" t="s">
        <v>432</v>
      </c>
      <c r="C152" s="148" t="s">
        <v>433</v>
      </c>
      <c r="D152" s="173">
        <v>7913218482</v>
      </c>
      <c r="E152" s="257"/>
      <c r="F152" s="171">
        <v>4800000</v>
      </c>
      <c r="G152" s="63">
        <f t="shared" si="39"/>
        <v>816000.00000000012</v>
      </c>
      <c r="H152" s="63">
        <f t="shared" si="40"/>
        <v>24000</v>
      </c>
      <c r="I152" s="63">
        <f t="shared" si="41"/>
        <v>144000</v>
      </c>
      <c r="J152" s="63">
        <f t="shared" si="25"/>
        <v>48000</v>
      </c>
      <c r="K152" s="62">
        <f t="shared" si="38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42"/>
        <v>504000</v>
      </c>
      <c r="P152" s="66">
        <f t="shared" si="43"/>
        <v>1536000</v>
      </c>
      <c r="Q152" s="66">
        <f t="shared" si="37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23.25" customHeight="1" x14ac:dyDescent="0.25">
      <c r="A153" s="16">
        <f t="shared" si="44"/>
        <v>145</v>
      </c>
      <c r="B153" s="148" t="s">
        <v>434</v>
      </c>
      <c r="C153" s="148" t="s">
        <v>433</v>
      </c>
      <c r="D153" s="173"/>
      <c r="E153" s="257"/>
      <c r="F153" s="171">
        <v>4800000</v>
      </c>
      <c r="G153" s="63">
        <f t="shared" si="39"/>
        <v>816000.00000000012</v>
      </c>
      <c r="H153" s="63">
        <f t="shared" si="40"/>
        <v>24000</v>
      </c>
      <c r="I153" s="63">
        <f t="shared" si="41"/>
        <v>144000</v>
      </c>
      <c r="J153" s="63">
        <f t="shared" si="25"/>
        <v>48000</v>
      </c>
      <c r="K153" s="62">
        <f t="shared" si="38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42"/>
        <v>504000</v>
      </c>
      <c r="P153" s="66">
        <f t="shared" si="43"/>
        <v>1536000</v>
      </c>
      <c r="Q153" s="66">
        <f t="shared" si="37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23.25" customHeight="1" x14ac:dyDescent="0.25">
      <c r="A154" s="16">
        <f t="shared" si="44"/>
        <v>146</v>
      </c>
      <c r="B154" s="148" t="s">
        <v>438</v>
      </c>
      <c r="C154" s="148" t="s">
        <v>433</v>
      </c>
      <c r="D154" s="173"/>
      <c r="E154" s="257"/>
      <c r="F154" s="171">
        <v>4800000</v>
      </c>
      <c r="G154" s="63">
        <f t="shared" si="39"/>
        <v>816000.00000000012</v>
      </c>
      <c r="H154" s="63">
        <f t="shared" si="40"/>
        <v>24000</v>
      </c>
      <c r="I154" s="63">
        <f t="shared" si="41"/>
        <v>144000</v>
      </c>
      <c r="J154" s="63">
        <f t="shared" si="25"/>
        <v>48000</v>
      </c>
      <c r="K154" s="62">
        <f t="shared" si="38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42"/>
        <v>504000</v>
      </c>
      <c r="P154" s="66">
        <f t="shared" si="43"/>
        <v>1536000</v>
      </c>
      <c r="Q154" s="66">
        <f t="shared" si="37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23.25" customHeight="1" x14ac:dyDescent="0.25">
      <c r="A155" s="16">
        <f t="shared" si="44"/>
        <v>147</v>
      </c>
      <c r="B155" s="148" t="s">
        <v>439</v>
      </c>
      <c r="C155" s="148" t="s">
        <v>433</v>
      </c>
      <c r="D155" s="173"/>
      <c r="E155" s="257"/>
      <c r="F155" s="171">
        <v>4800000</v>
      </c>
      <c r="G155" s="63">
        <f t="shared" si="39"/>
        <v>816000.00000000012</v>
      </c>
      <c r="H155" s="63">
        <f t="shared" si="40"/>
        <v>24000</v>
      </c>
      <c r="I155" s="63">
        <f t="shared" si="41"/>
        <v>144000</v>
      </c>
      <c r="J155" s="63">
        <f t="shared" si="25"/>
        <v>48000</v>
      </c>
      <c r="K155" s="62">
        <f t="shared" si="38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42"/>
        <v>504000</v>
      </c>
      <c r="P155" s="66">
        <f t="shared" si="43"/>
        <v>1536000</v>
      </c>
      <c r="Q155" s="66">
        <f t="shared" si="37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23.25" customHeight="1" x14ac:dyDescent="0.25">
      <c r="A156" s="16">
        <f t="shared" si="44"/>
        <v>148</v>
      </c>
      <c r="B156" s="148" t="s">
        <v>440</v>
      </c>
      <c r="C156" s="148" t="s">
        <v>441</v>
      </c>
      <c r="D156" s="173">
        <v>3824435409</v>
      </c>
      <c r="E156" s="257"/>
      <c r="F156" s="171">
        <v>4800000</v>
      </c>
      <c r="G156" s="63">
        <f t="shared" si="39"/>
        <v>816000.00000000012</v>
      </c>
      <c r="H156" s="63">
        <f t="shared" si="40"/>
        <v>24000</v>
      </c>
      <c r="I156" s="63">
        <f t="shared" si="41"/>
        <v>144000</v>
      </c>
      <c r="J156" s="63">
        <f t="shared" si="25"/>
        <v>48000</v>
      </c>
      <c r="K156" s="62">
        <f t="shared" si="38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42"/>
        <v>504000</v>
      </c>
      <c r="P156" s="66">
        <f t="shared" si="43"/>
        <v>1536000</v>
      </c>
      <c r="Q156" s="66">
        <f t="shared" si="37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23.25" customHeight="1" x14ac:dyDescent="0.25">
      <c r="A157" s="16">
        <f t="shared" si="44"/>
        <v>149</v>
      </c>
      <c r="B157" s="148" t="s">
        <v>442</v>
      </c>
      <c r="C157" s="148" t="s">
        <v>441</v>
      </c>
      <c r="D157" s="173">
        <v>7913232294</v>
      </c>
      <c r="E157" s="257"/>
      <c r="F157" s="171">
        <v>4800000</v>
      </c>
      <c r="G157" s="63">
        <f t="shared" si="39"/>
        <v>816000.00000000012</v>
      </c>
      <c r="H157" s="63">
        <f t="shared" si="40"/>
        <v>24000</v>
      </c>
      <c r="I157" s="63">
        <f t="shared" si="41"/>
        <v>144000</v>
      </c>
      <c r="J157" s="63">
        <f t="shared" si="25"/>
        <v>48000</v>
      </c>
      <c r="K157" s="62">
        <f t="shared" si="38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42"/>
        <v>504000</v>
      </c>
      <c r="P157" s="66">
        <f t="shared" si="43"/>
        <v>1536000</v>
      </c>
      <c r="Q157" s="66">
        <f t="shared" si="37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23.25" customHeight="1" x14ac:dyDescent="0.25">
      <c r="A158" s="16">
        <f t="shared" si="44"/>
        <v>150</v>
      </c>
      <c r="B158" s="148" t="s">
        <v>444</v>
      </c>
      <c r="C158" s="148" t="s">
        <v>330</v>
      </c>
      <c r="D158" s="173">
        <v>8925674290</v>
      </c>
      <c r="E158" s="257"/>
      <c r="F158" s="171">
        <v>4577000</v>
      </c>
      <c r="G158" s="63">
        <f t="shared" si="39"/>
        <v>778090</v>
      </c>
      <c r="H158" s="63">
        <f t="shared" si="40"/>
        <v>22885</v>
      </c>
      <c r="I158" s="63">
        <f t="shared" si="41"/>
        <v>137310</v>
      </c>
      <c r="J158" s="63">
        <f t="shared" si="25"/>
        <v>45770</v>
      </c>
      <c r="K158" s="62">
        <f>G158+I158+J158+H158</f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42"/>
        <v>480585</v>
      </c>
      <c r="P158" s="66">
        <f t="shared" si="43"/>
        <v>1464640</v>
      </c>
      <c r="Q158" s="66">
        <f t="shared" si="37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23.25" customHeight="1" x14ac:dyDescent="0.25">
      <c r="A159" s="16">
        <f t="shared" si="44"/>
        <v>151</v>
      </c>
      <c r="B159" s="148" t="s">
        <v>445</v>
      </c>
      <c r="C159" s="148" t="s">
        <v>330</v>
      </c>
      <c r="D159" s="173">
        <v>7911377298</v>
      </c>
      <c r="E159" s="257"/>
      <c r="F159" s="171">
        <v>4577000</v>
      </c>
      <c r="G159" s="63">
        <f t="shared" si="39"/>
        <v>778090</v>
      </c>
      <c r="H159" s="63">
        <f t="shared" si="40"/>
        <v>22885</v>
      </c>
      <c r="I159" s="63">
        <f t="shared" si="41"/>
        <v>137310</v>
      </c>
      <c r="J159" s="63">
        <f t="shared" si="25"/>
        <v>45770</v>
      </c>
      <c r="K159" s="62">
        <f t="shared" si="38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42"/>
        <v>480585</v>
      </c>
      <c r="P159" s="66">
        <f t="shared" si="43"/>
        <v>1464640</v>
      </c>
      <c r="Q159" s="66">
        <f t="shared" si="37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23.25" customHeight="1" x14ac:dyDescent="0.25">
      <c r="A160" s="16">
        <f t="shared" si="44"/>
        <v>152</v>
      </c>
      <c r="B160" s="148" t="s">
        <v>457</v>
      </c>
      <c r="C160" s="148" t="s">
        <v>345</v>
      </c>
      <c r="D160" s="173">
        <v>6622115205</v>
      </c>
      <c r="E160" s="257"/>
      <c r="F160" s="171">
        <v>5000000</v>
      </c>
      <c r="G160" s="63">
        <f t="shared" si="39"/>
        <v>850000.00000000012</v>
      </c>
      <c r="H160" s="63">
        <f t="shared" si="40"/>
        <v>25000</v>
      </c>
      <c r="I160" s="63">
        <f t="shared" si="41"/>
        <v>150000</v>
      </c>
      <c r="J160" s="63">
        <f t="shared" si="25"/>
        <v>50000</v>
      </c>
      <c r="K160" s="62">
        <f t="shared" si="38"/>
        <v>1075000</v>
      </c>
      <c r="L160" s="63">
        <f t="shared" si="26"/>
        <v>400000</v>
      </c>
      <c r="M160" s="63">
        <f t="shared" si="27"/>
        <v>75000</v>
      </c>
      <c r="N160" s="63">
        <f t="shared" si="28"/>
        <v>50000</v>
      </c>
      <c r="O160" s="62">
        <f t="shared" si="42"/>
        <v>525000</v>
      </c>
      <c r="P160" s="66">
        <f>K160+L160+M160+N160</f>
        <v>1600000</v>
      </c>
      <c r="Q160" s="66">
        <f t="shared" si="37"/>
        <v>100000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23.25" customHeight="1" x14ac:dyDescent="0.25">
      <c r="A161" s="16">
        <f t="shared" si="44"/>
        <v>153</v>
      </c>
      <c r="B161" s="174" t="s">
        <v>458</v>
      </c>
      <c r="C161" s="148" t="s">
        <v>459</v>
      </c>
      <c r="D161" s="173">
        <v>7916236317</v>
      </c>
      <c r="E161" s="257"/>
      <c r="F161" s="176">
        <v>4577000</v>
      </c>
      <c r="G161" s="63">
        <f t="shared" si="39"/>
        <v>778090</v>
      </c>
      <c r="H161" s="63">
        <f t="shared" si="40"/>
        <v>22885</v>
      </c>
      <c r="I161" s="63">
        <f t="shared" si="41"/>
        <v>137310</v>
      </c>
      <c r="J161" s="63">
        <f t="shared" si="25"/>
        <v>45770</v>
      </c>
      <c r="K161" s="62">
        <f t="shared" si="38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42"/>
        <v>480585</v>
      </c>
      <c r="P161" s="66">
        <f>K161+L161+M161+N161</f>
        <v>1464640</v>
      </c>
      <c r="Q161" s="66">
        <f t="shared" si="37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23.25" customHeight="1" x14ac:dyDescent="0.25">
      <c r="A162" s="16">
        <f t="shared" si="44"/>
        <v>154</v>
      </c>
      <c r="B162" s="174" t="s">
        <v>446</v>
      </c>
      <c r="C162" s="148" t="s">
        <v>330</v>
      </c>
      <c r="D162" s="173">
        <v>9723293434</v>
      </c>
      <c r="E162" s="257"/>
      <c r="F162" s="176">
        <v>4577000</v>
      </c>
      <c r="G162" s="63">
        <f t="shared" si="39"/>
        <v>778090</v>
      </c>
      <c r="H162" s="63">
        <f t="shared" si="40"/>
        <v>22885</v>
      </c>
      <c r="I162" s="63">
        <f t="shared" si="41"/>
        <v>137310</v>
      </c>
      <c r="J162" s="63">
        <f t="shared" si="25"/>
        <v>45770</v>
      </c>
      <c r="K162" s="62">
        <f t="shared" si="38"/>
        <v>984055</v>
      </c>
      <c r="L162" s="63">
        <f t="shared" si="26"/>
        <v>366160</v>
      </c>
      <c r="M162" s="63">
        <f t="shared" si="27"/>
        <v>68655</v>
      </c>
      <c r="N162" s="63">
        <f t="shared" si="28"/>
        <v>45770</v>
      </c>
      <c r="O162" s="62">
        <f t="shared" si="42"/>
        <v>480585</v>
      </c>
      <c r="P162" s="66">
        <f>K162+L162+M162+N162</f>
        <v>1464640</v>
      </c>
      <c r="Q162" s="66">
        <f t="shared" si="37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23.25" customHeight="1" x14ac:dyDescent="0.25">
      <c r="A163" s="16">
        <f t="shared" si="44"/>
        <v>155</v>
      </c>
      <c r="B163" s="197" t="s">
        <v>462</v>
      </c>
      <c r="C163" s="197" t="s">
        <v>468</v>
      </c>
      <c r="D163" s="49">
        <v>7916033083</v>
      </c>
      <c r="E163" s="262"/>
      <c r="F163" s="264">
        <v>5100000</v>
      </c>
      <c r="G163" s="63">
        <f t="shared" si="39"/>
        <v>867000.00000000012</v>
      </c>
      <c r="H163" s="63">
        <f t="shared" si="40"/>
        <v>25500</v>
      </c>
      <c r="I163" s="63">
        <f t="shared" si="41"/>
        <v>153000</v>
      </c>
      <c r="J163" s="63">
        <f t="shared" si="25"/>
        <v>51000</v>
      </c>
      <c r="K163" s="62">
        <f t="shared" si="38"/>
        <v>1096500</v>
      </c>
      <c r="L163" s="63">
        <f t="shared" si="26"/>
        <v>408000</v>
      </c>
      <c r="M163" s="63">
        <f t="shared" si="27"/>
        <v>76500</v>
      </c>
      <c r="N163" s="63">
        <f t="shared" si="28"/>
        <v>51000</v>
      </c>
      <c r="O163" s="62">
        <f t="shared" si="42"/>
        <v>535500</v>
      </c>
      <c r="P163" s="66">
        <f t="shared" ref="P163:P184" si="45">K163+L163+M163+N163</f>
        <v>1632000</v>
      </c>
      <c r="Q163" s="66">
        <f t="shared" si="37"/>
        <v>102000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23.25" customHeight="1" x14ac:dyDescent="0.25">
      <c r="A164" s="16">
        <f t="shared" si="44"/>
        <v>156</v>
      </c>
      <c r="B164" s="197" t="s">
        <v>463</v>
      </c>
      <c r="C164" s="197" t="s">
        <v>469</v>
      </c>
      <c r="D164" s="260">
        <v>7933789827</v>
      </c>
      <c r="E164" s="262"/>
      <c r="F164" s="176">
        <v>4800000</v>
      </c>
      <c r="G164" s="63">
        <f t="shared" si="39"/>
        <v>816000.00000000012</v>
      </c>
      <c r="H164" s="63">
        <f t="shared" si="40"/>
        <v>24000</v>
      </c>
      <c r="I164" s="63">
        <f t="shared" si="41"/>
        <v>144000</v>
      </c>
      <c r="J164" s="63">
        <f t="shared" si="25"/>
        <v>48000</v>
      </c>
      <c r="K164" s="62">
        <f t="shared" si="38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42"/>
        <v>504000</v>
      </c>
      <c r="P164" s="66">
        <f t="shared" si="45"/>
        <v>1536000</v>
      </c>
      <c r="Q164" s="66">
        <f t="shared" si="37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23.25" customHeight="1" x14ac:dyDescent="0.25">
      <c r="A165" s="16">
        <f t="shared" si="44"/>
        <v>157</v>
      </c>
      <c r="B165" s="197" t="s">
        <v>464</v>
      </c>
      <c r="C165" s="197" t="s">
        <v>285</v>
      </c>
      <c r="D165" s="173">
        <v>7913129730</v>
      </c>
      <c r="E165" s="262"/>
      <c r="F165" s="176">
        <v>4577000</v>
      </c>
      <c r="G165" s="63">
        <f t="shared" si="39"/>
        <v>778090</v>
      </c>
      <c r="H165" s="63">
        <f t="shared" si="40"/>
        <v>22885</v>
      </c>
      <c r="I165" s="63">
        <f t="shared" si="41"/>
        <v>137310</v>
      </c>
      <c r="J165" s="63">
        <f t="shared" ref="J165:J184" si="46">(F165)*$J$8</f>
        <v>45770</v>
      </c>
      <c r="K165" s="62">
        <f t="shared" si="38"/>
        <v>984055</v>
      </c>
      <c r="L165" s="63">
        <f t="shared" ref="L165:L184" si="47">(F165)*$L$8</f>
        <v>366160</v>
      </c>
      <c r="M165" s="63">
        <f t="shared" ref="M165:M184" si="48">(F165)*$M$8</f>
        <v>68655</v>
      </c>
      <c r="N165" s="63">
        <f t="shared" ref="N165:N184" si="49">(F165)*$N$8</f>
        <v>45770</v>
      </c>
      <c r="O165" s="62">
        <f t="shared" si="42"/>
        <v>480585</v>
      </c>
      <c r="P165" s="66">
        <f t="shared" si="45"/>
        <v>1464640</v>
      </c>
      <c r="Q165" s="66">
        <f t="shared" si="37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23.25" customHeight="1" x14ac:dyDescent="0.25">
      <c r="A166" s="16">
        <f t="shared" si="44"/>
        <v>158</v>
      </c>
      <c r="B166" s="197" t="s">
        <v>465</v>
      </c>
      <c r="C166" s="197" t="s">
        <v>285</v>
      </c>
      <c r="D166" s="173">
        <v>9522148510</v>
      </c>
      <c r="E166" s="262"/>
      <c r="F166" s="176">
        <v>4577000</v>
      </c>
      <c r="G166" s="63">
        <f t="shared" si="39"/>
        <v>778090</v>
      </c>
      <c r="H166" s="63">
        <f t="shared" si="40"/>
        <v>22885</v>
      </c>
      <c r="I166" s="63">
        <f t="shared" si="41"/>
        <v>137310</v>
      </c>
      <c r="J166" s="63">
        <f t="shared" si="46"/>
        <v>45770</v>
      </c>
      <c r="K166" s="62">
        <f t="shared" si="38"/>
        <v>984055</v>
      </c>
      <c r="L166" s="63">
        <f t="shared" si="47"/>
        <v>366160</v>
      </c>
      <c r="M166" s="63">
        <f t="shared" si="48"/>
        <v>68655</v>
      </c>
      <c r="N166" s="63">
        <f t="shared" si="49"/>
        <v>45770</v>
      </c>
      <c r="O166" s="62">
        <f t="shared" si="42"/>
        <v>480585</v>
      </c>
      <c r="P166" s="66">
        <f t="shared" si="45"/>
        <v>1464640</v>
      </c>
      <c r="Q166" s="66">
        <f t="shared" si="37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23.25" customHeight="1" x14ac:dyDescent="0.25">
      <c r="A167" s="16">
        <f t="shared" si="44"/>
        <v>159</v>
      </c>
      <c r="B167" s="197" t="s">
        <v>466</v>
      </c>
      <c r="C167" s="197" t="s">
        <v>285</v>
      </c>
      <c r="D167" s="173">
        <v>4921560121</v>
      </c>
      <c r="E167" s="262"/>
      <c r="F167" s="176">
        <v>4577000</v>
      </c>
      <c r="G167" s="63">
        <f t="shared" si="39"/>
        <v>778090</v>
      </c>
      <c r="H167" s="63">
        <f t="shared" si="40"/>
        <v>22885</v>
      </c>
      <c r="I167" s="63">
        <f t="shared" si="41"/>
        <v>137310</v>
      </c>
      <c r="J167" s="63">
        <f t="shared" si="46"/>
        <v>45770</v>
      </c>
      <c r="K167" s="62">
        <f t="shared" si="38"/>
        <v>984055</v>
      </c>
      <c r="L167" s="63">
        <f t="shared" si="47"/>
        <v>366160</v>
      </c>
      <c r="M167" s="63">
        <f t="shared" si="48"/>
        <v>68655</v>
      </c>
      <c r="N167" s="63">
        <f t="shared" si="49"/>
        <v>45770</v>
      </c>
      <c r="O167" s="62">
        <f t="shared" si="42"/>
        <v>480585</v>
      </c>
      <c r="P167" s="66">
        <f t="shared" si="45"/>
        <v>1464640</v>
      </c>
      <c r="Q167" s="66">
        <f t="shared" si="37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23.25" customHeight="1" x14ac:dyDescent="0.25">
      <c r="A168" s="16">
        <f t="shared" si="44"/>
        <v>160</v>
      </c>
      <c r="B168" s="197" t="s">
        <v>467</v>
      </c>
      <c r="C168" s="197" t="s">
        <v>470</v>
      </c>
      <c r="D168" s="173">
        <v>8422536366</v>
      </c>
      <c r="E168" s="262"/>
      <c r="F168" s="176">
        <v>4577000</v>
      </c>
      <c r="G168" s="63">
        <f t="shared" si="39"/>
        <v>778090</v>
      </c>
      <c r="H168" s="63">
        <f t="shared" si="40"/>
        <v>22885</v>
      </c>
      <c r="I168" s="63">
        <f t="shared" si="41"/>
        <v>137310</v>
      </c>
      <c r="J168" s="63">
        <f t="shared" si="46"/>
        <v>45770</v>
      </c>
      <c r="K168" s="62">
        <f t="shared" si="38"/>
        <v>984055</v>
      </c>
      <c r="L168" s="63">
        <f t="shared" si="47"/>
        <v>366160</v>
      </c>
      <c r="M168" s="63">
        <f t="shared" si="48"/>
        <v>68655</v>
      </c>
      <c r="N168" s="63">
        <f t="shared" si="49"/>
        <v>45770</v>
      </c>
      <c r="O168" s="62">
        <f t="shared" si="42"/>
        <v>480585</v>
      </c>
      <c r="P168" s="66">
        <f t="shared" si="45"/>
        <v>1464640</v>
      </c>
      <c r="Q168" s="66">
        <f t="shared" si="37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23.25" customHeight="1" x14ac:dyDescent="0.25">
      <c r="A169" s="16">
        <f t="shared" si="44"/>
        <v>161</v>
      </c>
      <c r="B169" s="214" t="s">
        <v>474</v>
      </c>
      <c r="C169" s="215" t="s">
        <v>477</v>
      </c>
      <c r="D169" s="265" t="s">
        <v>475</v>
      </c>
      <c r="E169" s="266"/>
      <c r="F169" s="267">
        <v>4800000</v>
      </c>
      <c r="G169" s="71">
        <f t="shared" si="39"/>
        <v>816000.00000000012</v>
      </c>
      <c r="H169" s="71">
        <f t="shared" si="40"/>
        <v>24000</v>
      </c>
      <c r="I169" s="71">
        <f t="shared" si="41"/>
        <v>144000</v>
      </c>
      <c r="J169" s="71">
        <f t="shared" si="46"/>
        <v>48000</v>
      </c>
      <c r="K169" s="70">
        <f t="shared" si="38"/>
        <v>1032000.0000000001</v>
      </c>
      <c r="L169" s="71">
        <f t="shared" si="47"/>
        <v>384000</v>
      </c>
      <c r="M169" s="71">
        <f t="shared" si="48"/>
        <v>72000</v>
      </c>
      <c r="N169" s="71">
        <f t="shared" si="49"/>
        <v>48000</v>
      </c>
      <c r="O169" s="70">
        <f t="shared" si="42"/>
        <v>504000</v>
      </c>
      <c r="P169" s="72">
        <f t="shared" si="45"/>
        <v>1536000</v>
      </c>
      <c r="Q169" s="72">
        <f t="shared" si="37"/>
        <v>96000</v>
      </c>
      <c r="R169" s="7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23.25" customHeight="1" x14ac:dyDescent="0.25">
      <c r="A170" s="16">
        <f t="shared" si="44"/>
        <v>162</v>
      </c>
      <c r="B170" s="198" t="s">
        <v>481</v>
      </c>
      <c r="C170" s="131" t="s">
        <v>482</v>
      </c>
      <c r="D170" s="263"/>
      <c r="E170" s="257"/>
      <c r="F170" s="165">
        <v>4800000</v>
      </c>
      <c r="G170" s="51">
        <f t="shared" si="39"/>
        <v>816000.00000000012</v>
      </c>
      <c r="H170" s="51">
        <f t="shared" si="40"/>
        <v>24000</v>
      </c>
      <c r="I170" s="51">
        <f t="shared" si="41"/>
        <v>144000</v>
      </c>
      <c r="J170" s="51">
        <f t="shared" si="46"/>
        <v>48000</v>
      </c>
      <c r="K170" s="50">
        <f t="shared" si="38"/>
        <v>1032000.0000000001</v>
      </c>
      <c r="L170" s="51">
        <f t="shared" si="47"/>
        <v>384000</v>
      </c>
      <c r="M170" s="51">
        <f t="shared" si="48"/>
        <v>72000</v>
      </c>
      <c r="N170" s="51">
        <f t="shared" si="49"/>
        <v>48000</v>
      </c>
      <c r="O170" s="50">
        <f t="shared" si="42"/>
        <v>504000</v>
      </c>
      <c r="P170" s="52">
        <f t="shared" si="45"/>
        <v>1536000</v>
      </c>
      <c r="Q170" s="52">
        <f t="shared" si="37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23.25" customHeight="1" x14ac:dyDescent="0.25">
      <c r="A171" s="16">
        <f t="shared" si="44"/>
        <v>163</v>
      </c>
      <c r="B171" s="214" t="s">
        <v>483</v>
      </c>
      <c r="C171" s="215" t="s">
        <v>487</v>
      </c>
      <c r="D171" s="265"/>
      <c r="E171" s="268"/>
      <c r="F171" s="267">
        <v>5100000</v>
      </c>
      <c r="G171" s="51">
        <f t="shared" si="39"/>
        <v>867000.00000000012</v>
      </c>
      <c r="H171" s="51">
        <f t="shared" si="40"/>
        <v>25500</v>
      </c>
      <c r="I171" s="51">
        <f t="shared" si="41"/>
        <v>153000</v>
      </c>
      <c r="J171" s="51">
        <f t="shared" si="46"/>
        <v>51000</v>
      </c>
      <c r="K171" s="50">
        <f t="shared" si="38"/>
        <v>1096500</v>
      </c>
      <c r="L171" s="51">
        <f t="shared" si="47"/>
        <v>408000</v>
      </c>
      <c r="M171" s="51">
        <f t="shared" si="48"/>
        <v>76500</v>
      </c>
      <c r="N171" s="51">
        <f t="shared" si="49"/>
        <v>51000</v>
      </c>
      <c r="O171" s="50">
        <f t="shared" si="42"/>
        <v>535500</v>
      </c>
      <c r="P171" s="52">
        <f t="shared" si="45"/>
        <v>1632000</v>
      </c>
      <c r="Q171" s="52">
        <f t="shared" si="37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23.25" customHeight="1" x14ac:dyDescent="0.25">
      <c r="A172" s="16">
        <f>A171+1</f>
        <v>164</v>
      </c>
      <c r="B172" s="197" t="s">
        <v>489</v>
      </c>
      <c r="C172" s="197" t="s">
        <v>490</v>
      </c>
      <c r="D172" s="263"/>
      <c r="E172" s="257"/>
      <c r="F172" s="171">
        <v>5000000</v>
      </c>
      <c r="G172" s="51">
        <f t="shared" si="39"/>
        <v>850000.00000000012</v>
      </c>
      <c r="H172" s="51">
        <f t="shared" si="40"/>
        <v>25000</v>
      </c>
      <c r="I172" s="51">
        <f t="shared" si="41"/>
        <v>150000</v>
      </c>
      <c r="J172" s="51">
        <f t="shared" si="46"/>
        <v>50000</v>
      </c>
      <c r="K172" s="50">
        <f t="shared" si="38"/>
        <v>1075000</v>
      </c>
      <c r="L172" s="51">
        <f t="shared" si="47"/>
        <v>400000</v>
      </c>
      <c r="M172" s="51">
        <f t="shared" si="48"/>
        <v>75000</v>
      </c>
      <c r="N172" s="51">
        <f t="shared" si="49"/>
        <v>50000</v>
      </c>
      <c r="O172" s="50">
        <f t="shared" si="42"/>
        <v>525000</v>
      </c>
      <c r="P172" s="52">
        <f t="shared" si="45"/>
        <v>1600000</v>
      </c>
      <c r="Q172" s="52">
        <f t="shared" si="37"/>
        <v>100000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23.25" customHeight="1" x14ac:dyDescent="0.25">
      <c r="A173" s="16">
        <f t="shared" ref="A173:A182" si="50">A172+1</f>
        <v>165</v>
      </c>
      <c r="B173" s="197" t="s">
        <v>502</v>
      </c>
      <c r="C173" s="197" t="s">
        <v>506</v>
      </c>
      <c r="D173" s="263"/>
      <c r="E173" s="257"/>
      <c r="F173" s="171">
        <v>5100000</v>
      </c>
      <c r="G173" s="51">
        <f t="shared" si="39"/>
        <v>867000.00000000012</v>
      </c>
      <c r="H173" s="51">
        <f t="shared" si="40"/>
        <v>25500</v>
      </c>
      <c r="I173" s="51">
        <f t="shared" si="41"/>
        <v>153000</v>
      </c>
      <c r="J173" s="51">
        <f t="shared" si="46"/>
        <v>51000</v>
      </c>
      <c r="K173" s="50">
        <f t="shared" si="38"/>
        <v>1096500</v>
      </c>
      <c r="L173" s="51">
        <f t="shared" si="47"/>
        <v>408000</v>
      </c>
      <c r="M173" s="51">
        <f t="shared" si="48"/>
        <v>76500</v>
      </c>
      <c r="N173" s="51">
        <f t="shared" si="49"/>
        <v>51000</v>
      </c>
      <c r="O173" s="50">
        <f t="shared" si="42"/>
        <v>535500</v>
      </c>
      <c r="P173" s="52">
        <f t="shared" si="45"/>
        <v>1632000</v>
      </c>
      <c r="Q173" s="52">
        <f t="shared" si="37"/>
        <v>102000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23.25" customHeight="1" x14ac:dyDescent="0.25">
      <c r="A174" s="16">
        <f t="shared" si="50"/>
        <v>166</v>
      </c>
      <c r="B174" s="197" t="s">
        <v>503</v>
      </c>
      <c r="C174" s="197" t="s">
        <v>507</v>
      </c>
      <c r="D174" s="263"/>
      <c r="E174" s="257"/>
      <c r="F174" s="171">
        <v>4800000</v>
      </c>
      <c r="G174" s="51">
        <f t="shared" si="39"/>
        <v>816000.00000000012</v>
      </c>
      <c r="H174" s="51">
        <f t="shared" si="40"/>
        <v>24000</v>
      </c>
      <c r="I174" s="51">
        <f t="shared" si="41"/>
        <v>144000</v>
      </c>
      <c r="J174" s="51">
        <f t="shared" si="46"/>
        <v>48000</v>
      </c>
      <c r="K174" s="50">
        <f t="shared" si="38"/>
        <v>1032000.0000000001</v>
      </c>
      <c r="L174" s="51">
        <f t="shared" si="47"/>
        <v>384000</v>
      </c>
      <c r="M174" s="51">
        <f t="shared" si="48"/>
        <v>72000</v>
      </c>
      <c r="N174" s="51">
        <f t="shared" si="49"/>
        <v>48000</v>
      </c>
      <c r="O174" s="50">
        <f t="shared" si="42"/>
        <v>504000</v>
      </c>
      <c r="P174" s="52">
        <f t="shared" si="45"/>
        <v>1536000</v>
      </c>
      <c r="Q174" s="52">
        <f t="shared" si="37"/>
        <v>96000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23.25" customHeight="1" x14ac:dyDescent="0.25">
      <c r="A175" s="16">
        <f t="shared" si="50"/>
        <v>167</v>
      </c>
      <c r="B175" s="197" t="s">
        <v>504</v>
      </c>
      <c r="C175" s="197" t="s">
        <v>283</v>
      </c>
      <c r="D175" s="263"/>
      <c r="E175" s="257"/>
      <c r="F175" s="171">
        <v>4577000</v>
      </c>
      <c r="G175" s="51">
        <f t="shared" si="39"/>
        <v>778090</v>
      </c>
      <c r="H175" s="51">
        <f t="shared" si="40"/>
        <v>22885</v>
      </c>
      <c r="I175" s="51">
        <f t="shared" si="41"/>
        <v>137310</v>
      </c>
      <c r="J175" s="51">
        <f t="shared" si="46"/>
        <v>45770</v>
      </c>
      <c r="K175" s="50">
        <f t="shared" si="38"/>
        <v>984055</v>
      </c>
      <c r="L175" s="51">
        <f t="shared" si="47"/>
        <v>366160</v>
      </c>
      <c r="M175" s="51">
        <f t="shared" si="48"/>
        <v>68655</v>
      </c>
      <c r="N175" s="51">
        <f t="shared" si="49"/>
        <v>45770</v>
      </c>
      <c r="O175" s="50">
        <f t="shared" si="42"/>
        <v>480585</v>
      </c>
      <c r="P175" s="52">
        <f t="shared" si="45"/>
        <v>1464640</v>
      </c>
      <c r="Q175" s="52">
        <f t="shared" si="37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23.25" customHeight="1" x14ac:dyDescent="0.25">
      <c r="A176" s="16">
        <f t="shared" si="50"/>
        <v>168</v>
      </c>
      <c r="B176" s="197" t="s">
        <v>505</v>
      </c>
      <c r="C176" s="197" t="s">
        <v>508</v>
      </c>
      <c r="D176" s="263"/>
      <c r="E176" s="257"/>
      <c r="F176" s="171">
        <v>4577000</v>
      </c>
      <c r="G176" s="51">
        <f t="shared" si="39"/>
        <v>778090</v>
      </c>
      <c r="H176" s="51">
        <f t="shared" si="40"/>
        <v>22885</v>
      </c>
      <c r="I176" s="51">
        <f t="shared" si="41"/>
        <v>137310</v>
      </c>
      <c r="J176" s="51">
        <f t="shared" si="46"/>
        <v>45770</v>
      </c>
      <c r="K176" s="50">
        <f t="shared" si="38"/>
        <v>984055</v>
      </c>
      <c r="L176" s="51">
        <f t="shared" si="47"/>
        <v>366160</v>
      </c>
      <c r="M176" s="51">
        <f t="shared" si="48"/>
        <v>68655</v>
      </c>
      <c r="N176" s="51">
        <f t="shared" si="49"/>
        <v>45770</v>
      </c>
      <c r="O176" s="50">
        <f t="shared" si="42"/>
        <v>480585</v>
      </c>
      <c r="P176" s="52">
        <f t="shared" si="45"/>
        <v>1464640</v>
      </c>
      <c r="Q176" s="52">
        <f t="shared" si="37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23.25" customHeight="1" x14ac:dyDescent="0.25">
      <c r="A177" s="16">
        <f t="shared" si="50"/>
        <v>169</v>
      </c>
      <c r="B177" s="197" t="s">
        <v>491</v>
      </c>
      <c r="C177" s="197" t="s">
        <v>499</v>
      </c>
      <c r="D177" s="263"/>
      <c r="E177" s="257"/>
      <c r="F177" s="171">
        <v>4577000</v>
      </c>
      <c r="G177" s="51">
        <f t="shared" si="39"/>
        <v>778090</v>
      </c>
      <c r="H177" s="51">
        <f t="shared" si="40"/>
        <v>22885</v>
      </c>
      <c r="I177" s="51">
        <f t="shared" si="41"/>
        <v>137310</v>
      </c>
      <c r="J177" s="51">
        <f t="shared" si="46"/>
        <v>45770</v>
      </c>
      <c r="K177" s="50">
        <f t="shared" si="38"/>
        <v>984055</v>
      </c>
      <c r="L177" s="51">
        <f t="shared" si="47"/>
        <v>366160</v>
      </c>
      <c r="M177" s="51">
        <f t="shared" si="48"/>
        <v>68655</v>
      </c>
      <c r="N177" s="51">
        <f t="shared" si="49"/>
        <v>45770</v>
      </c>
      <c r="O177" s="50">
        <f t="shared" si="42"/>
        <v>480585</v>
      </c>
      <c r="P177" s="52">
        <f t="shared" si="45"/>
        <v>1464640</v>
      </c>
      <c r="Q177" s="52">
        <f t="shared" si="37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23.25" customHeight="1" x14ac:dyDescent="0.25">
      <c r="A178" s="16">
        <f t="shared" si="50"/>
        <v>170</v>
      </c>
      <c r="B178" s="197" t="s">
        <v>492</v>
      </c>
      <c r="C178" s="197" t="s">
        <v>499</v>
      </c>
      <c r="D178" s="263"/>
      <c r="E178" s="257"/>
      <c r="F178" s="171">
        <v>4577000</v>
      </c>
      <c r="G178" s="51">
        <f t="shared" si="39"/>
        <v>778090</v>
      </c>
      <c r="H178" s="51">
        <f t="shared" si="40"/>
        <v>22885</v>
      </c>
      <c r="I178" s="51">
        <f t="shared" si="41"/>
        <v>137310</v>
      </c>
      <c r="J178" s="51">
        <f t="shared" si="46"/>
        <v>45770</v>
      </c>
      <c r="K178" s="50">
        <f t="shared" si="38"/>
        <v>984055</v>
      </c>
      <c r="L178" s="51">
        <f t="shared" si="47"/>
        <v>366160</v>
      </c>
      <c r="M178" s="51">
        <f t="shared" si="48"/>
        <v>68655</v>
      </c>
      <c r="N178" s="51">
        <f t="shared" si="49"/>
        <v>45770</v>
      </c>
      <c r="O178" s="50">
        <f t="shared" si="42"/>
        <v>480585</v>
      </c>
      <c r="P178" s="52">
        <f t="shared" si="45"/>
        <v>1464640</v>
      </c>
      <c r="Q178" s="52">
        <f t="shared" si="37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23.25" customHeight="1" x14ac:dyDescent="0.25">
      <c r="A179" s="16">
        <f t="shared" si="50"/>
        <v>171</v>
      </c>
      <c r="B179" s="197" t="s">
        <v>493</v>
      </c>
      <c r="C179" s="197" t="s">
        <v>499</v>
      </c>
      <c r="D179" s="263"/>
      <c r="E179" s="257"/>
      <c r="F179" s="171">
        <v>4577000</v>
      </c>
      <c r="G179" s="51">
        <f t="shared" si="39"/>
        <v>778090</v>
      </c>
      <c r="H179" s="51">
        <f t="shared" si="40"/>
        <v>22885</v>
      </c>
      <c r="I179" s="51">
        <f t="shared" si="41"/>
        <v>137310</v>
      </c>
      <c r="J179" s="51">
        <f t="shared" si="46"/>
        <v>45770</v>
      </c>
      <c r="K179" s="50">
        <f t="shared" si="38"/>
        <v>984055</v>
      </c>
      <c r="L179" s="51">
        <f t="shared" si="47"/>
        <v>366160</v>
      </c>
      <c r="M179" s="51">
        <f t="shared" si="48"/>
        <v>68655</v>
      </c>
      <c r="N179" s="51">
        <f t="shared" si="49"/>
        <v>45770</v>
      </c>
      <c r="O179" s="50">
        <f t="shared" si="42"/>
        <v>480585</v>
      </c>
      <c r="P179" s="52">
        <f t="shared" si="45"/>
        <v>1464640</v>
      </c>
      <c r="Q179" s="52">
        <f t="shared" si="37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23.25" customHeight="1" x14ac:dyDescent="0.25">
      <c r="A180" s="16">
        <f t="shared" si="50"/>
        <v>172</v>
      </c>
      <c r="B180" s="197" t="s">
        <v>494</v>
      </c>
      <c r="C180" s="197" t="s">
        <v>499</v>
      </c>
      <c r="D180" s="263"/>
      <c r="E180" s="257"/>
      <c r="F180" s="171">
        <v>4577000</v>
      </c>
      <c r="G180" s="51">
        <f t="shared" si="39"/>
        <v>778090</v>
      </c>
      <c r="H180" s="51">
        <f t="shared" si="40"/>
        <v>22885</v>
      </c>
      <c r="I180" s="51">
        <f t="shared" si="41"/>
        <v>137310</v>
      </c>
      <c r="J180" s="51">
        <f t="shared" si="46"/>
        <v>45770</v>
      </c>
      <c r="K180" s="50">
        <f t="shared" si="38"/>
        <v>984055</v>
      </c>
      <c r="L180" s="51">
        <f t="shared" si="47"/>
        <v>366160</v>
      </c>
      <c r="M180" s="51">
        <f t="shared" si="48"/>
        <v>68655</v>
      </c>
      <c r="N180" s="51">
        <f t="shared" si="49"/>
        <v>45770</v>
      </c>
      <c r="O180" s="50">
        <f t="shared" si="42"/>
        <v>480585</v>
      </c>
      <c r="P180" s="52">
        <f t="shared" si="45"/>
        <v>1464640</v>
      </c>
      <c r="Q180" s="52">
        <f t="shared" si="37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23.25" customHeight="1" x14ac:dyDescent="0.25">
      <c r="A181" s="16">
        <f t="shared" si="50"/>
        <v>173</v>
      </c>
      <c r="B181" s="197" t="s">
        <v>495</v>
      </c>
      <c r="C181" s="197" t="s">
        <v>596</v>
      </c>
      <c r="D181" s="263"/>
      <c r="E181" s="257"/>
      <c r="F181" s="171">
        <v>4577000</v>
      </c>
      <c r="G181" s="51">
        <f t="shared" si="39"/>
        <v>778090</v>
      </c>
      <c r="H181" s="51">
        <f t="shared" si="40"/>
        <v>22885</v>
      </c>
      <c r="I181" s="51">
        <f t="shared" si="41"/>
        <v>137310</v>
      </c>
      <c r="J181" s="51">
        <f t="shared" si="46"/>
        <v>45770</v>
      </c>
      <c r="K181" s="50">
        <f t="shared" si="38"/>
        <v>984055</v>
      </c>
      <c r="L181" s="51">
        <f t="shared" si="47"/>
        <v>366160</v>
      </c>
      <c r="M181" s="51">
        <f t="shared" si="48"/>
        <v>68655</v>
      </c>
      <c r="N181" s="51">
        <f t="shared" si="49"/>
        <v>45770</v>
      </c>
      <c r="O181" s="50">
        <f t="shared" si="42"/>
        <v>480585</v>
      </c>
      <c r="P181" s="52">
        <f t="shared" si="45"/>
        <v>1464640</v>
      </c>
      <c r="Q181" s="52">
        <f t="shared" si="37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23.25" customHeight="1" x14ac:dyDescent="0.25">
      <c r="A182" s="16">
        <f t="shared" si="50"/>
        <v>174</v>
      </c>
      <c r="B182" s="197" t="s">
        <v>496</v>
      </c>
      <c r="C182" s="197" t="s">
        <v>596</v>
      </c>
      <c r="D182" s="263"/>
      <c r="E182" s="257"/>
      <c r="F182" s="171">
        <v>4577000</v>
      </c>
      <c r="G182" s="51">
        <f t="shared" si="39"/>
        <v>778090</v>
      </c>
      <c r="H182" s="51">
        <f t="shared" si="40"/>
        <v>22885</v>
      </c>
      <c r="I182" s="51">
        <f t="shared" si="41"/>
        <v>137310</v>
      </c>
      <c r="J182" s="51">
        <f t="shared" si="46"/>
        <v>45770</v>
      </c>
      <c r="K182" s="50">
        <f t="shared" si="38"/>
        <v>984055</v>
      </c>
      <c r="L182" s="51">
        <f t="shared" si="47"/>
        <v>366160</v>
      </c>
      <c r="M182" s="51">
        <f t="shared" si="48"/>
        <v>68655</v>
      </c>
      <c r="N182" s="51">
        <f t="shared" si="49"/>
        <v>45770</v>
      </c>
      <c r="O182" s="50">
        <f t="shared" si="42"/>
        <v>480585</v>
      </c>
      <c r="P182" s="52">
        <f t="shared" si="45"/>
        <v>1464640</v>
      </c>
      <c r="Q182" s="52">
        <f t="shared" si="37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23.25" customHeight="1" x14ac:dyDescent="0.25">
      <c r="A183" s="16">
        <f>A182+1</f>
        <v>175</v>
      </c>
      <c r="B183" s="197" t="s">
        <v>497</v>
      </c>
      <c r="C183" s="197" t="s">
        <v>285</v>
      </c>
      <c r="D183" s="263"/>
      <c r="E183" s="257"/>
      <c r="F183" s="171">
        <v>4577000</v>
      </c>
      <c r="G183" s="51">
        <f t="shared" si="39"/>
        <v>778090</v>
      </c>
      <c r="H183" s="51">
        <f t="shared" si="40"/>
        <v>22885</v>
      </c>
      <c r="I183" s="51">
        <f t="shared" si="41"/>
        <v>137310</v>
      </c>
      <c r="J183" s="51">
        <f t="shared" si="46"/>
        <v>45770</v>
      </c>
      <c r="K183" s="50">
        <f t="shared" si="38"/>
        <v>984055</v>
      </c>
      <c r="L183" s="51">
        <f t="shared" si="47"/>
        <v>366160</v>
      </c>
      <c r="M183" s="51">
        <f t="shared" si="48"/>
        <v>68655</v>
      </c>
      <c r="N183" s="51">
        <f t="shared" si="49"/>
        <v>45770</v>
      </c>
      <c r="O183" s="50">
        <f t="shared" si="42"/>
        <v>480585</v>
      </c>
      <c r="P183" s="52">
        <f t="shared" si="45"/>
        <v>1464640</v>
      </c>
      <c r="Q183" s="52">
        <f t="shared" si="37"/>
        <v>91540</v>
      </c>
      <c r="R183" s="52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23.25" customHeight="1" x14ac:dyDescent="0.25">
      <c r="A184" s="16">
        <f>A183+1</f>
        <v>176</v>
      </c>
      <c r="B184" s="197" t="s">
        <v>498</v>
      </c>
      <c r="C184" s="197" t="s">
        <v>285</v>
      </c>
      <c r="D184" s="263"/>
      <c r="E184" s="257"/>
      <c r="F184" s="171">
        <v>4577000</v>
      </c>
      <c r="G184" s="51">
        <f t="shared" si="39"/>
        <v>778090</v>
      </c>
      <c r="H184" s="51">
        <f t="shared" si="40"/>
        <v>22885</v>
      </c>
      <c r="I184" s="51">
        <f t="shared" si="41"/>
        <v>137310</v>
      </c>
      <c r="J184" s="51">
        <f t="shared" si="46"/>
        <v>45770</v>
      </c>
      <c r="K184" s="50">
        <f t="shared" si="38"/>
        <v>984055</v>
      </c>
      <c r="L184" s="51">
        <f t="shared" si="47"/>
        <v>366160</v>
      </c>
      <c r="M184" s="51">
        <f t="shared" si="48"/>
        <v>68655</v>
      </c>
      <c r="N184" s="51">
        <f t="shared" si="49"/>
        <v>45770</v>
      </c>
      <c r="O184" s="50">
        <f t="shared" si="42"/>
        <v>480585</v>
      </c>
      <c r="P184" s="52">
        <f t="shared" si="45"/>
        <v>1464640</v>
      </c>
      <c r="Q184" s="52">
        <f t="shared" si="37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57" customFormat="1" ht="23.25" customHeight="1" x14ac:dyDescent="0.25">
      <c r="A185" s="16">
        <f t="shared" ref="A185:A186" si="51">A184+1</f>
        <v>177</v>
      </c>
      <c r="B185" s="197" t="s">
        <v>582</v>
      </c>
      <c r="C185" s="197" t="s">
        <v>584</v>
      </c>
      <c r="D185" s="49">
        <v>8322630046</v>
      </c>
      <c r="E185" s="338"/>
      <c r="F185" s="224">
        <v>4800000</v>
      </c>
      <c r="G185" s="51">
        <f t="shared" ref="G185:G186" si="52">F185*$G$8</f>
        <v>816000.00000000012</v>
      </c>
      <c r="H185" s="51">
        <f t="shared" ref="H185:H186" si="53">F185*$H$8</f>
        <v>24000</v>
      </c>
      <c r="I185" s="51">
        <f t="shared" ref="I185:I186" si="54">(F185)*$I$8</f>
        <v>144000</v>
      </c>
      <c r="J185" s="51">
        <f t="shared" ref="J185:J186" si="55">(F185)*$J$8</f>
        <v>48000</v>
      </c>
      <c r="K185" s="50">
        <f t="shared" ref="K185:K186" si="56">G185+I185+J185+H185</f>
        <v>1032000.0000000001</v>
      </c>
      <c r="L185" s="51">
        <f t="shared" ref="L185:L186" si="57">(F185)*$L$8</f>
        <v>384000</v>
      </c>
      <c r="M185" s="51">
        <f t="shared" ref="M185:M186" si="58">(F185)*$M$8</f>
        <v>72000</v>
      </c>
      <c r="N185" s="51">
        <f t="shared" ref="N185:N186" si="59">(F185)*$N$8</f>
        <v>48000</v>
      </c>
      <c r="O185" s="50">
        <f t="shared" ref="O185:O186" si="60">L185+M185+N185+R185</f>
        <v>504000</v>
      </c>
      <c r="P185" s="52">
        <f t="shared" ref="P185:P186" si="61">K185+L185+M185+N185</f>
        <v>1536000</v>
      </c>
      <c r="Q185" s="52">
        <f t="shared" ref="Q185:Q186" si="62">F185*2%</f>
        <v>96000</v>
      </c>
      <c r="R185" s="52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</row>
    <row r="186" spans="1:39" s="57" customFormat="1" ht="23.25" customHeight="1" x14ac:dyDescent="0.25">
      <c r="A186" s="16">
        <f t="shared" si="51"/>
        <v>178</v>
      </c>
      <c r="B186" s="197" t="s">
        <v>583</v>
      </c>
      <c r="C186" s="197" t="s">
        <v>585</v>
      </c>
      <c r="D186" s="260">
        <v>7908392214</v>
      </c>
      <c r="E186" s="338"/>
      <c r="F186" s="225">
        <v>5000000</v>
      </c>
      <c r="G186" s="51">
        <f t="shared" si="52"/>
        <v>850000.00000000012</v>
      </c>
      <c r="H186" s="51">
        <f t="shared" si="53"/>
        <v>25000</v>
      </c>
      <c r="I186" s="51">
        <f t="shared" si="54"/>
        <v>150000</v>
      </c>
      <c r="J186" s="51">
        <f t="shared" si="55"/>
        <v>50000</v>
      </c>
      <c r="K186" s="50">
        <f t="shared" si="56"/>
        <v>1075000</v>
      </c>
      <c r="L186" s="51">
        <f t="shared" si="57"/>
        <v>400000</v>
      </c>
      <c r="M186" s="51">
        <f t="shared" si="58"/>
        <v>75000</v>
      </c>
      <c r="N186" s="51">
        <f t="shared" si="59"/>
        <v>50000</v>
      </c>
      <c r="O186" s="50">
        <f t="shared" si="60"/>
        <v>525000</v>
      </c>
      <c r="P186" s="52">
        <f t="shared" si="61"/>
        <v>1600000</v>
      </c>
      <c r="Q186" s="52">
        <f t="shared" si="62"/>
        <v>100000</v>
      </c>
      <c r="R186" s="52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</row>
    <row r="187" spans="1:39" s="57" customFormat="1" ht="28.5" customHeight="1" x14ac:dyDescent="0.25">
      <c r="A187" s="339"/>
      <c r="B187" s="340" t="s">
        <v>589</v>
      </c>
      <c r="C187" s="341"/>
      <c r="D187" s="342"/>
      <c r="E187" s="338"/>
      <c r="F187" s="343"/>
      <c r="G187" s="344"/>
      <c r="H187" s="344"/>
      <c r="I187" s="344"/>
      <c r="J187" s="344"/>
      <c r="K187" s="345"/>
      <c r="L187" s="344"/>
      <c r="M187" s="344"/>
      <c r="N187" s="344"/>
      <c r="O187" s="345"/>
      <c r="P187" s="346">
        <v>5657820</v>
      </c>
      <c r="Q187" s="346"/>
      <c r="R187" s="346"/>
      <c r="S187" s="56">
        <v>5134250</v>
      </c>
      <c r="T187" s="370">
        <f>+P187-S187</f>
        <v>523570</v>
      </c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</row>
    <row r="188" spans="1:39" s="57" customFormat="1" ht="49.5" customHeight="1" x14ac:dyDescent="0.25">
      <c r="A188" s="339"/>
      <c r="B188" s="340" t="s">
        <v>590</v>
      </c>
      <c r="C188" s="341"/>
      <c r="D188" s="342"/>
      <c r="E188" s="338"/>
      <c r="F188" s="343"/>
      <c r="G188" s="344"/>
      <c r="H188" s="344"/>
      <c r="I188" s="344"/>
      <c r="J188" s="344"/>
      <c r="K188" s="345"/>
      <c r="L188" s="344"/>
      <c r="M188" s="344"/>
      <c r="N188" s="344"/>
      <c r="O188" s="345"/>
      <c r="P188" s="346">
        <v>2307664</v>
      </c>
      <c r="Q188" s="346"/>
      <c r="R188" s="34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</row>
    <row r="189" spans="1:39" s="57" customFormat="1" ht="49.5" customHeight="1" x14ac:dyDescent="0.25">
      <c r="A189" s="339"/>
      <c r="B189" s="340" t="s">
        <v>591</v>
      </c>
      <c r="C189" s="341"/>
      <c r="D189" s="342"/>
      <c r="E189" s="338"/>
      <c r="F189" s="343"/>
      <c r="G189" s="344"/>
      <c r="H189" s="344"/>
      <c r="I189" s="344"/>
      <c r="J189" s="344"/>
      <c r="K189" s="345"/>
      <c r="L189" s="344"/>
      <c r="M189" s="344"/>
      <c r="N189" s="344"/>
      <c r="O189" s="345"/>
      <c r="P189" s="346">
        <v>1853685</v>
      </c>
      <c r="Q189" s="346"/>
      <c r="R189" s="34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</row>
    <row r="190" spans="1:39" s="97" customFormat="1" ht="31.5" customHeight="1" x14ac:dyDescent="0.25">
      <c r="A190" s="218"/>
      <c r="B190" s="269" t="s">
        <v>374</v>
      </c>
      <c r="C190" s="270"/>
      <c r="D190" s="271"/>
      <c r="E190" s="272"/>
      <c r="F190" s="273">
        <f>SUM(F9:F186)</f>
        <v>878352000</v>
      </c>
      <c r="G190" s="273">
        <f t="shared" ref="G190:R190" si="63">SUM(G9:G186)</f>
        <v>146314750</v>
      </c>
      <c r="H190" s="273">
        <f t="shared" si="63"/>
        <v>4344875</v>
      </c>
      <c r="I190" s="273">
        <f t="shared" si="63"/>
        <v>25820250</v>
      </c>
      <c r="J190" s="273">
        <f t="shared" si="63"/>
        <v>8606750</v>
      </c>
      <c r="K190" s="273">
        <f t="shared" si="63"/>
        <v>185086625</v>
      </c>
      <c r="L190" s="273">
        <f t="shared" si="63"/>
        <v>68854000</v>
      </c>
      <c r="M190" s="273">
        <f t="shared" si="63"/>
        <v>12910125</v>
      </c>
      <c r="N190" s="273">
        <f t="shared" si="63"/>
        <v>8606750</v>
      </c>
      <c r="O190" s="273">
        <f t="shared" si="63"/>
        <v>93535585</v>
      </c>
      <c r="P190" s="273">
        <f>SUM(P9:P189)</f>
        <v>285276669</v>
      </c>
      <c r="Q190" s="273">
        <f t="shared" si="63"/>
        <v>17567040</v>
      </c>
      <c r="R190" s="273">
        <f t="shared" si="63"/>
        <v>3164710</v>
      </c>
      <c r="S190" s="279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</row>
    <row r="191" spans="1:39" s="99" customFormat="1" ht="14.25" customHeight="1" x14ac:dyDescent="0.2">
      <c r="A191" s="98"/>
      <c r="D191" s="243"/>
      <c r="E191" s="100"/>
      <c r="F191" s="354">
        <f>+F190/178</f>
        <v>4934561.7977528088</v>
      </c>
      <c r="G191" s="98"/>
      <c r="H191" s="98"/>
      <c r="I191" s="98"/>
      <c r="J191" s="98"/>
      <c r="K191" s="101"/>
      <c r="L191" s="444"/>
      <c r="M191" s="444"/>
      <c r="N191" s="444"/>
      <c r="O191" s="444"/>
      <c r="P191" s="244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</row>
    <row r="192" spans="1:39" s="99" customFormat="1" x14ac:dyDescent="0.2">
      <c r="A192" s="98"/>
      <c r="D192" s="243"/>
      <c r="E192" s="100"/>
      <c r="F192" s="101">
        <f>+F190+4800000</f>
        <v>883152000</v>
      </c>
      <c r="G192" s="98"/>
      <c r="H192" s="98"/>
      <c r="I192" s="98"/>
      <c r="J192" s="98"/>
      <c r="K192" s="101"/>
      <c r="L192" s="443"/>
      <c r="M192" s="443"/>
      <c r="N192" s="104"/>
      <c r="O192" s="118"/>
      <c r="P192" s="244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</row>
    <row r="193" spans="1:39" s="99" customFormat="1" x14ac:dyDescent="0.2">
      <c r="A193" s="98"/>
      <c r="D193" s="7"/>
      <c r="E193" s="100"/>
      <c r="F193" s="98"/>
      <c r="G193" s="98"/>
      <c r="H193" s="98"/>
      <c r="I193" s="98"/>
      <c r="J193" s="98"/>
      <c r="K193" s="101"/>
      <c r="L193" s="443"/>
      <c r="M193" s="443"/>
      <c r="N193" s="104"/>
      <c r="O193" s="107"/>
      <c r="P193" s="107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</row>
    <row r="194" spans="1:39" s="99" customFormat="1" x14ac:dyDescent="0.2">
      <c r="A194" s="98"/>
      <c r="D194" s="7"/>
      <c r="E194" s="100"/>
      <c r="F194" s="98"/>
      <c r="G194" s="98"/>
      <c r="H194" s="98"/>
      <c r="I194" s="98"/>
      <c r="J194" s="101"/>
      <c r="K194" s="98"/>
      <c r="L194" s="98"/>
      <c r="M194" s="98"/>
      <c r="N194" s="98"/>
      <c r="O194" s="98"/>
      <c r="P194" s="108"/>
      <c r="Q194" s="108"/>
      <c r="R194" s="108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  <c r="AL194" s="103"/>
      <c r="AM194" s="103"/>
    </row>
    <row r="195" spans="1:39" s="99" customFormat="1" x14ac:dyDescent="0.2">
      <c r="A195" s="98"/>
      <c r="B195" s="337" t="s">
        <v>375</v>
      </c>
      <c r="C195" s="110"/>
      <c r="D195" s="111"/>
      <c r="E195" s="100"/>
      <c r="F195" s="443" t="s">
        <v>376</v>
      </c>
      <c r="G195" s="443"/>
      <c r="H195" s="337"/>
      <c r="I195" s="98"/>
      <c r="L195" s="337" t="s">
        <v>377</v>
      </c>
      <c r="O195" s="98"/>
      <c r="P195" s="443" t="s">
        <v>378</v>
      </c>
      <c r="Q195" s="443"/>
      <c r="R195" s="107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</row>
    <row r="196" spans="1:39" s="99" customFormat="1" x14ac:dyDescent="0.2">
      <c r="A196" s="98"/>
      <c r="D196" s="7"/>
      <c r="E196" s="100"/>
      <c r="F196" s="112"/>
      <c r="G196" s="98"/>
      <c r="H196" s="98"/>
      <c r="I196" s="98"/>
      <c r="J196" s="101"/>
      <c r="L196" s="113"/>
      <c r="O196" s="98"/>
      <c r="P196" s="98"/>
      <c r="Q196" s="98"/>
      <c r="R196" s="107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  <c r="AL196" s="103"/>
      <c r="AM196" s="103"/>
    </row>
    <row r="197" spans="1:39" s="98" customFormat="1" x14ac:dyDescent="0.2">
      <c r="B197" s="99"/>
      <c r="C197" s="99"/>
      <c r="D197" s="7"/>
      <c r="E197" s="100"/>
      <c r="O197" s="114"/>
      <c r="P197" s="113"/>
      <c r="R197" s="107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</row>
    <row r="198" spans="1:39" s="98" customFormat="1" x14ac:dyDescent="0.2">
      <c r="B198" s="99"/>
      <c r="C198" s="99"/>
      <c r="D198" s="7"/>
      <c r="E198" s="100"/>
      <c r="F198" s="114"/>
      <c r="G198" s="114"/>
      <c r="H198" s="114"/>
      <c r="R198" s="116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</row>
    <row r="199" spans="1:39" s="98" customFormat="1" x14ac:dyDescent="0.2">
      <c r="B199" s="99"/>
      <c r="C199" s="99"/>
      <c r="D199" s="7"/>
      <c r="E199" s="100"/>
      <c r="L199" s="114"/>
      <c r="P199" s="112"/>
      <c r="R199" s="107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</row>
    <row r="200" spans="1:39" s="98" customFormat="1" x14ac:dyDescent="0.2">
      <c r="B200" s="99"/>
      <c r="C200" s="99"/>
      <c r="D200" s="7"/>
      <c r="E200" s="100"/>
      <c r="L200" s="112"/>
      <c r="R200" s="107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</row>
    <row r="201" spans="1:39" s="98" customFormat="1" ht="15" customHeight="1" x14ac:dyDescent="0.2">
      <c r="B201" s="443"/>
      <c r="C201" s="443"/>
      <c r="D201" s="117"/>
      <c r="E201" s="118"/>
      <c r="F201" s="443" t="s">
        <v>379</v>
      </c>
      <c r="G201" s="443"/>
      <c r="H201" s="337"/>
      <c r="L201" s="337" t="s">
        <v>380</v>
      </c>
      <c r="P201" s="443" t="s">
        <v>381</v>
      </c>
      <c r="Q201" s="443"/>
      <c r="R201" s="107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</row>
    <row r="203" spans="1:39" ht="56.25" customHeight="1" x14ac:dyDescent="0.2">
      <c r="Q203" s="119" t="s">
        <v>382</v>
      </c>
      <c r="R203" s="119" t="s">
        <v>383</v>
      </c>
    </row>
    <row r="204" spans="1:39" x14ac:dyDescent="0.2">
      <c r="J204" s="6"/>
    </row>
    <row r="205" spans="1:39" s="1" customFormat="1" x14ac:dyDescent="0.2">
      <c r="B205" s="4"/>
      <c r="C205" s="4"/>
      <c r="D205" s="7"/>
      <c r="E205" s="8"/>
      <c r="F205" s="5"/>
      <c r="G205" s="120"/>
      <c r="H205" s="120"/>
      <c r="I205" s="120"/>
      <c r="P205" s="2"/>
      <c r="Q205" s="121">
        <v>0.33</v>
      </c>
      <c r="R205" s="121">
        <v>0.4</v>
      </c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2"/>
      <c r="AL205" s="122"/>
      <c r="AM205" s="122"/>
    </row>
    <row r="206" spans="1:39" x14ac:dyDescent="0.2">
      <c r="F206" s="5"/>
      <c r="Q206" s="123">
        <f>Q190*Q205</f>
        <v>5797123.2000000002</v>
      </c>
      <c r="R206" s="123">
        <f>R190*R205</f>
        <v>1265884</v>
      </c>
    </row>
    <row r="207" spans="1:39" x14ac:dyDescent="0.2">
      <c r="R207" s="124">
        <f>Q206+R206</f>
        <v>7063007.2000000002</v>
      </c>
      <c r="S207" s="3" t="s">
        <v>384</v>
      </c>
    </row>
    <row r="208" spans="1:39" x14ac:dyDescent="0.2">
      <c r="R208" s="2">
        <v>124.77800000000001</v>
      </c>
      <c r="S208" s="3" t="s">
        <v>385</v>
      </c>
    </row>
    <row r="209" spans="1:39" s="2" customFormat="1" x14ac:dyDescent="0.2">
      <c r="A209" s="1"/>
      <c r="B209" s="4"/>
      <c r="C209" s="4"/>
      <c r="D209" s="7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 t="s">
        <v>386</v>
      </c>
      <c r="Q209" s="124">
        <f>P190+R207</f>
        <v>292339676.19999999</v>
      </c>
      <c r="R209" s="123">
        <f>R207-R208</f>
        <v>7062882.4220000003</v>
      </c>
      <c r="S209" s="3" t="s">
        <v>387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3" spans="1:39" s="2" customFormat="1" x14ac:dyDescent="0.2">
      <c r="A213" s="1"/>
      <c r="B213" s="1"/>
      <c r="C213" s="1"/>
      <c r="D213" s="1"/>
      <c r="E213" s="1"/>
      <c r="F213" s="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9" s="2" customFormat="1" x14ac:dyDescent="0.2">
      <c r="A214" s="1"/>
      <c r="B214" s="1"/>
      <c r="C214" s="1"/>
      <c r="D214" s="1"/>
      <c r="E214" s="1"/>
      <c r="F214" s="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9" s="2" customFormat="1" x14ac:dyDescent="0.2">
      <c r="A215" s="1"/>
      <c r="B215" s="1"/>
      <c r="C215" s="1"/>
      <c r="D215" s="1"/>
      <c r="E215" s="1"/>
      <c r="F215" s="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9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9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9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9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9" s="2" customFormat="1" x14ac:dyDescent="0.2">
      <c r="A220" s="1"/>
      <c r="B220" s="1"/>
      <c r="C220" s="1"/>
      <c r="D220" s="1"/>
      <c r="E220" s="1"/>
      <c r="F220" s="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9" s="2" customFormat="1" x14ac:dyDescent="0.2">
      <c r="A221" s="1"/>
      <c r="B221" s="1"/>
      <c r="C221" s="1"/>
      <c r="D221" s="1"/>
      <c r="E221" s="1"/>
      <c r="F221" s="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9" s="2" customFormat="1" x14ac:dyDescent="0.2">
      <c r="A222" s="1"/>
      <c r="B222" s="1"/>
      <c r="C222" s="1"/>
      <c r="D222" s="1"/>
      <c r="E222" s="1"/>
      <c r="F222" s="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9" s="2" customFormat="1" x14ac:dyDescent="0.2">
      <c r="A223" s="1"/>
      <c r="B223" s="1"/>
      <c r="C223" s="1"/>
      <c r="D223" s="1"/>
      <c r="E223" s="1"/>
      <c r="F223" s="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9" s="2" customFormat="1" x14ac:dyDescent="0.2">
      <c r="A224" s="1"/>
      <c r="B224" s="1"/>
      <c r="C224" s="1"/>
      <c r="D224" s="1"/>
      <c r="E224" s="1"/>
      <c r="F224" s="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8" customFormat="1" x14ac:dyDescent="0.2">
      <c r="A225" s="1"/>
      <c r="B225" s="1"/>
      <c r="C225" s="1"/>
      <c r="D225" s="1"/>
      <c r="E225" s="1"/>
      <c r="F225" s="1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s="8" customFormat="1" x14ac:dyDescent="0.2">
      <c r="A238" s="1"/>
      <c r="B238" s="1"/>
      <c r="C238" s="1"/>
      <c r="D238" s="1"/>
      <c r="E238" s="1"/>
      <c r="F238" s="1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s="8" customFormat="1" x14ac:dyDescent="0.2">
      <c r="A239" s="1"/>
      <c r="B239" s="1"/>
      <c r="C239" s="1"/>
      <c r="D239" s="1"/>
      <c r="E239" s="1"/>
      <c r="F239" s="1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s="8" customFormat="1" x14ac:dyDescent="0.2">
      <c r="A240" s="1"/>
      <c r="B240" s="1"/>
      <c r="C240" s="1"/>
      <c r="D240" s="1"/>
      <c r="E240" s="1"/>
      <c r="F240" s="1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s="8" customFormat="1" x14ac:dyDescent="0.2">
      <c r="A241" s="1"/>
      <c r="B241" s="1"/>
      <c r="C241" s="1"/>
      <c r="D241" s="1"/>
      <c r="E241" s="1"/>
      <c r="F241" s="1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s="8" customFormat="1" x14ac:dyDescent="0.2">
      <c r="A242" s="1"/>
      <c r="B242" s="1"/>
      <c r="C242" s="1"/>
      <c r="D242" s="1"/>
      <c r="E242" s="1"/>
      <c r="F242" s="1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</sheetData>
  <mergeCells count="27">
    <mergeCell ref="F195:G195"/>
    <mergeCell ref="P195:Q195"/>
    <mergeCell ref="B201:C201"/>
    <mergeCell ref="F201:G201"/>
    <mergeCell ref="P201:Q201"/>
    <mergeCell ref="G122:O122"/>
    <mergeCell ref="L191:M191"/>
    <mergeCell ref="N191:O191"/>
    <mergeCell ref="L192:M192"/>
    <mergeCell ref="L193:M193"/>
    <mergeCell ref="G144:J144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2" sqref="G2"/>
    </sheetView>
  </sheetViews>
  <sheetFormatPr defaultRowHeight="15" x14ac:dyDescent="0.25"/>
  <cols>
    <col min="1" max="1" width="4.7109375" style="361" customWidth="1"/>
    <col min="2" max="2" width="6.85546875" style="361" customWidth="1"/>
    <col min="3" max="3" width="23.85546875" style="361" customWidth="1"/>
    <col min="4" max="4" width="31.42578125" style="361" customWidth="1"/>
    <col min="5" max="5" width="15.5703125" style="134" customWidth="1"/>
    <col min="6" max="6" width="19" style="134" customWidth="1"/>
    <col min="7" max="7" width="19" style="135" customWidth="1"/>
    <col min="8" max="8" width="19" style="361" customWidth="1"/>
    <col min="9" max="9" width="14.7109375" style="361" bestFit="1" customWidth="1"/>
    <col min="10" max="10" width="20" style="361" bestFit="1" customWidth="1"/>
    <col min="11" max="16384" width="9.140625" style="36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47">
        <v>1</v>
      </c>
      <c r="B2" s="129"/>
      <c r="C2" s="188" t="s">
        <v>609</v>
      </c>
      <c r="D2" s="188" t="s">
        <v>610</v>
      </c>
      <c r="E2" s="186">
        <v>8000000</v>
      </c>
      <c r="F2" s="130">
        <v>300000</v>
      </c>
      <c r="G2" s="170"/>
      <c r="H2" s="143">
        <v>43678</v>
      </c>
      <c r="I2" s="80" t="s">
        <v>616</v>
      </c>
      <c r="J2" s="46" t="s">
        <v>617</v>
      </c>
    </row>
    <row r="3" spans="1:10" x14ac:dyDescent="0.25">
      <c r="A3" s="47">
        <v>2</v>
      </c>
      <c r="B3" s="362"/>
      <c r="C3" s="188" t="s">
        <v>611</v>
      </c>
      <c r="D3" s="188" t="s">
        <v>614</v>
      </c>
      <c r="E3" s="187">
        <v>4577000</v>
      </c>
      <c r="F3" s="183">
        <v>0</v>
      </c>
      <c r="G3" s="84"/>
      <c r="H3" s="143"/>
      <c r="I3" s="184" t="s">
        <v>454</v>
      </c>
      <c r="J3" s="184"/>
    </row>
    <row r="4" spans="1:10" x14ac:dyDescent="0.25">
      <c r="A4" s="47">
        <v>3</v>
      </c>
      <c r="B4" s="362"/>
      <c r="C4" s="188" t="s">
        <v>612</v>
      </c>
      <c r="D4" s="188" t="s">
        <v>614</v>
      </c>
      <c r="E4" s="187">
        <v>4577000</v>
      </c>
      <c r="F4" s="183">
        <v>0</v>
      </c>
      <c r="G4" s="84"/>
      <c r="H4" s="143"/>
      <c r="I4" s="184" t="s">
        <v>454</v>
      </c>
      <c r="J4" s="184"/>
    </row>
    <row r="5" spans="1:10" x14ac:dyDescent="0.25">
      <c r="A5" s="47">
        <v>4</v>
      </c>
      <c r="B5" s="362"/>
      <c r="C5" s="188" t="s">
        <v>613</v>
      </c>
      <c r="D5" s="188" t="s">
        <v>614</v>
      </c>
      <c r="E5" s="187">
        <v>4577000</v>
      </c>
      <c r="F5" s="183">
        <v>0</v>
      </c>
      <c r="G5" s="84"/>
      <c r="H5" s="143"/>
      <c r="I5" s="184" t="s">
        <v>454</v>
      </c>
      <c r="J5" s="18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43"/>
  <sheetViews>
    <sheetView topLeftCell="A4" zoomScaleNormal="100" workbookViewId="0">
      <pane xSplit="2" ySplit="5" topLeftCell="I186" activePane="bottomRight" state="frozen"/>
      <selection activeCell="A4" sqref="A4"/>
      <selection pane="topRight" activeCell="C4" sqref="C4"/>
      <selection pane="bottomLeft" activeCell="A9" sqref="A9"/>
      <selection pane="bottomRight" activeCell="R191" sqref="R191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1.42578125" style="3" bestFit="1" customWidth="1"/>
    <col min="20" max="20" width="10.5703125" style="3" bestFit="1" customWidth="1"/>
    <col min="21" max="39" width="9.140625" style="3"/>
    <col min="40" max="16384" width="9.140625" style="4"/>
  </cols>
  <sheetData>
    <row r="1" spans="1:39" x14ac:dyDescent="0.2">
      <c r="A1" s="428" t="s">
        <v>0</v>
      </c>
      <c r="B1" s="428"/>
      <c r="C1" s="428"/>
      <c r="D1" s="428"/>
      <c r="E1" s="428"/>
    </row>
    <row r="2" spans="1:39" x14ac:dyDescent="0.2">
      <c r="A2" s="428" t="s">
        <v>1</v>
      </c>
      <c r="B2" s="428"/>
      <c r="C2" s="428"/>
      <c r="D2" s="428"/>
      <c r="E2" s="428"/>
      <c r="F2" s="428"/>
      <c r="M2" s="5"/>
      <c r="N2" s="5"/>
      <c r="O2" s="6"/>
    </row>
    <row r="3" spans="1:39" ht="8.25" customHeight="1" x14ac:dyDescent="0.2"/>
    <row r="4" spans="1:39" ht="23.25" x14ac:dyDescent="0.35">
      <c r="A4" s="429" t="s">
        <v>615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</row>
    <row r="6" spans="1:39" s="9" customFormat="1" ht="15" customHeight="1" x14ac:dyDescent="0.25">
      <c r="A6" s="463" t="s">
        <v>3</v>
      </c>
      <c r="B6" s="463" t="s">
        <v>4</v>
      </c>
      <c r="C6" s="463" t="s">
        <v>5</v>
      </c>
      <c r="D6" s="466" t="s">
        <v>6</v>
      </c>
      <c r="E6" s="463" t="s">
        <v>7</v>
      </c>
      <c r="F6" s="469" t="s">
        <v>8</v>
      </c>
      <c r="G6" s="472" t="s">
        <v>9</v>
      </c>
      <c r="H6" s="473"/>
      <c r="I6" s="473"/>
      <c r="J6" s="474"/>
      <c r="K6" s="461" t="s">
        <v>10</v>
      </c>
      <c r="L6" s="472" t="s">
        <v>11</v>
      </c>
      <c r="M6" s="473"/>
      <c r="N6" s="474"/>
      <c r="O6" s="461" t="s">
        <v>12</v>
      </c>
      <c r="P6" s="461" t="s">
        <v>13</v>
      </c>
      <c r="Q6" s="461" t="s">
        <v>14</v>
      </c>
      <c r="R6" s="461" t="s">
        <v>15</v>
      </c>
      <c r="S6" s="234"/>
    </row>
    <row r="7" spans="1:39" s="9" customFormat="1" ht="14.25" x14ac:dyDescent="0.25">
      <c r="A7" s="464"/>
      <c r="B7" s="464"/>
      <c r="C7" s="464"/>
      <c r="D7" s="467"/>
      <c r="E7" s="464"/>
      <c r="F7" s="470"/>
      <c r="G7" s="245" t="s">
        <v>16</v>
      </c>
      <c r="H7" s="245" t="s">
        <v>17</v>
      </c>
      <c r="I7" s="245" t="s">
        <v>18</v>
      </c>
      <c r="J7" s="245" t="s">
        <v>19</v>
      </c>
      <c r="K7" s="475"/>
      <c r="L7" s="245" t="s">
        <v>20</v>
      </c>
      <c r="M7" s="245" t="s">
        <v>18</v>
      </c>
      <c r="N7" s="245" t="s">
        <v>21</v>
      </c>
      <c r="O7" s="475"/>
      <c r="P7" s="475"/>
      <c r="Q7" s="462"/>
      <c r="R7" s="462"/>
      <c r="S7" s="234"/>
    </row>
    <row r="8" spans="1:39" s="15" customFormat="1" ht="27.75" customHeight="1" x14ac:dyDescent="0.25">
      <c r="A8" s="465"/>
      <c r="B8" s="465"/>
      <c r="C8" s="465"/>
      <c r="D8" s="468"/>
      <c r="E8" s="465"/>
      <c r="F8" s="471"/>
      <c r="G8" s="246">
        <v>0.17</v>
      </c>
      <c r="H8" s="246">
        <v>5.0000000000000001E-3</v>
      </c>
      <c r="I8" s="247">
        <v>0.03</v>
      </c>
      <c r="J8" s="248">
        <v>0.01</v>
      </c>
      <c r="K8" s="462"/>
      <c r="L8" s="247">
        <v>0.08</v>
      </c>
      <c r="M8" s="249">
        <v>1.4999999999999999E-2</v>
      </c>
      <c r="N8" s="248">
        <v>0.01</v>
      </c>
      <c r="O8" s="462"/>
      <c r="P8" s="462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23.2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23.2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6" si="16">F74*$G$8</f>
        <v>778090</v>
      </c>
      <c r="H74" s="21">
        <f t="shared" ref="H74:H136" si="17">F74*$H$8</f>
        <v>22885</v>
      </c>
      <c r="I74" s="21">
        <f t="shared" ref="I74:I137" si="18">(F74)*$I$8</f>
        <v>137310</v>
      </c>
      <c r="J74" s="21">
        <f t="shared" ref="J74:J94" si="19">(F74)*$J$8</f>
        <v>45770</v>
      </c>
      <c r="K74" s="20">
        <f t="shared" ref="K74:K129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480585</v>
      </c>
      <c r="P74" s="22">
        <f t="shared" ref="P74:P137" si="22">K74+L74+M74+N74</f>
        <v>1464640</v>
      </c>
      <c r="Q74" s="22">
        <f t="shared" ref="Q74:Q122" si="23">F74*2%</f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23.2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4" si="25">(F101)*$J$8</f>
        <v>50000</v>
      </c>
      <c r="K101" s="20">
        <f t="shared" si="20"/>
        <v>1075000</v>
      </c>
      <c r="L101" s="51">
        <f t="shared" ref="L101:L164" si="26">(F101)*$L$8</f>
        <v>400000</v>
      </c>
      <c r="M101" s="51">
        <f t="shared" ref="M101:M164" si="27">(F101)*$M$8</f>
        <v>75000</v>
      </c>
      <c r="N101" s="51">
        <f t="shared" ref="N101:N164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23.2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23.25" customHeight="1" x14ac:dyDescent="0.25">
      <c r="A115" s="16">
        <f t="shared" si="24"/>
        <v>107</v>
      </c>
      <c r="B115" s="46" t="s">
        <v>302</v>
      </c>
      <c r="C115" s="53" t="s">
        <v>303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23.2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23.2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23.2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23.2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23.2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23.2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23.2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51">
        <f t="shared" ref="G122" si="29">F122*$G$8</f>
        <v>778090</v>
      </c>
      <c r="H122" s="51">
        <f t="shared" ref="H122" si="30">F122*$H$8</f>
        <v>22885</v>
      </c>
      <c r="I122" s="51">
        <f t="shared" ref="I122" si="31">(F122)*$I$8</f>
        <v>137310</v>
      </c>
      <c r="J122" s="51">
        <f t="shared" ref="J122" si="32">(F122)*$J$8</f>
        <v>45770</v>
      </c>
      <c r="K122" s="64">
        <f t="shared" ref="K122" si="33">G122+I122+J122+H122</f>
        <v>984055</v>
      </c>
      <c r="L122" s="51">
        <f t="shared" ref="L122" si="34">(F122)*$L$8</f>
        <v>366160</v>
      </c>
      <c r="M122" s="51">
        <f t="shared" ref="M122" si="35">(F122)*$M$8</f>
        <v>68655</v>
      </c>
      <c r="N122" s="51">
        <f t="shared" ref="N122" si="36">(F122)*$N$8</f>
        <v>45770</v>
      </c>
      <c r="O122" s="64">
        <f t="shared" ref="O122" si="37">L122+M122+N122+R122</f>
        <v>480585</v>
      </c>
      <c r="P122" s="55">
        <f t="shared" si="22"/>
        <v>1464640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23.2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51">
        <f>F123*$G$8</f>
        <v>935000.00000000012</v>
      </c>
      <c r="H123" s="51">
        <f t="shared" ref="H123" si="38">F123*$H$8</f>
        <v>27500</v>
      </c>
      <c r="I123" s="51">
        <f t="shared" ref="I123" si="39">(F123)*$I$8</f>
        <v>165000</v>
      </c>
      <c r="J123" s="51">
        <f t="shared" ref="J123" si="40">(F123)*$J$8</f>
        <v>55000</v>
      </c>
      <c r="K123" s="64">
        <f t="shared" ref="K123" si="41">G123+I123+J123+H123</f>
        <v>1182500</v>
      </c>
      <c r="L123" s="51">
        <f t="shared" ref="L123" si="42">(F123)*$L$8</f>
        <v>440000</v>
      </c>
      <c r="M123" s="51">
        <f t="shared" ref="M123" si="43">(F123)*$M$8</f>
        <v>82500</v>
      </c>
      <c r="N123" s="51">
        <f t="shared" ref="N123" si="44">(F123)*$N$8</f>
        <v>55000</v>
      </c>
      <c r="O123" s="64">
        <f t="shared" ref="O123" si="45">L123+M123+N123+R123</f>
        <v>577500</v>
      </c>
      <c r="P123" s="65">
        <f t="shared" si="22"/>
        <v>1760000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23.2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23.2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86" si="46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23.2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46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23.25" customHeight="1" x14ac:dyDescent="0.25">
      <c r="A127" s="177">
        <f t="shared" si="24"/>
        <v>119</v>
      </c>
      <c r="B127" s="374" t="s">
        <v>321</v>
      </c>
      <c r="C127" s="374" t="s">
        <v>322</v>
      </c>
      <c r="D127" s="375">
        <v>7914210718</v>
      </c>
      <c r="E127" s="375">
        <v>7914210718</v>
      </c>
      <c r="F127" s="211">
        <v>4800000</v>
      </c>
      <c r="G127" s="212"/>
      <c r="H127" s="212"/>
      <c r="I127" s="212">
        <f t="shared" si="18"/>
        <v>144000</v>
      </c>
      <c r="J127" s="212"/>
      <c r="K127" s="211">
        <f t="shared" si="20"/>
        <v>144000</v>
      </c>
      <c r="L127" s="212"/>
      <c r="M127" s="212">
        <f t="shared" si="27"/>
        <v>72000</v>
      </c>
      <c r="N127" s="212"/>
      <c r="O127" s="211">
        <f t="shared" si="21"/>
        <v>72000</v>
      </c>
      <c r="P127" s="213">
        <f t="shared" si="22"/>
        <v>216000</v>
      </c>
      <c r="Q127" s="213"/>
      <c r="R127" s="213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23.25" customHeight="1" x14ac:dyDescent="0.25">
      <c r="A128" s="16">
        <f t="shared" si="24"/>
        <v>120</v>
      </c>
      <c r="B128" s="258" t="s">
        <v>323</v>
      </c>
      <c r="C128" s="258" t="s">
        <v>324</v>
      </c>
      <c r="D128" s="257">
        <v>7916189006</v>
      </c>
      <c r="E128" s="257">
        <v>7916189006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46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23.25" customHeight="1" x14ac:dyDescent="0.25">
      <c r="A129" s="16">
        <f t="shared" si="24"/>
        <v>121</v>
      </c>
      <c r="B129" s="256" t="s">
        <v>325</v>
      </c>
      <c r="C129" s="256" t="s">
        <v>326</v>
      </c>
      <c r="D129" s="257">
        <v>8022813836</v>
      </c>
      <c r="E129" s="257">
        <v>8022813836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46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23.25" customHeight="1" x14ac:dyDescent="0.25">
      <c r="A130" s="16">
        <f t="shared" si="24"/>
        <v>122</v>
      </c>
      <c r="B130" s="256" t="s">
        <v>327</v>
      </c>
      <c r="C130" s="256" t="s">
        <v>328</v>
      </c>
      <c r="D130" s="257">
        <v>7911475429</v>
      </c>
      <c r="E130" s="257">
        <v>7911475429</v>
      </c>
      <c r="F130" s="50">
        <v>5100000</v>
      </c>
      <c r="G130" s="51">
        <f t="shared" si="16"/>
        <v>867000.00000000012</v>
      </c>
      <c r="H130" s="51">
        <f t="shared" si="17"/>
        <v>25500</v>
      </c>
      <c r="I130" s="51">
        <f t="shared" si="18"/>
        <v>153000</v>
      </c>
      <c r="J130" s="51">
        <f t="shared" si="25"/>
        <v>51000</v>
      </c>
      <c r="K130" s="50">
        <f>G130+I130+J130+H130</f>
        <v>1096500</v>
      </c>
      <c r="L130" s="51">
        <f t="shared" si="26"/>
        <v>408000</v>
      </c>
      <c r="M130" s="51">
        <f t="shared" si="27"/>
        <v>76500</v>
      </c>
      <c r="N130" s="51">
        <f t="shared" si="28"/>
        <v>51000</v>
      </c>
      <c r="O130" s="50">
        <f t="shared" si="21"/>
        <v>535500</v>
      </c>
      <c r="P130" s="52">
        <f t="shared" si="22"/>
        <v>1632000</v>
      </c>
      <c r="Q130" s="52">
        <f t="shared" si="46"/>
        <v>102000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23.25" customHeight="1" x14ac:dyDescent="0.25">
      <c r="A131" s="16">
        <f t="shared" si="24"/>
        <v>123</v>
      </c>
      <c r="B131" s="256" t="s">
        <v>329</v>
      </c>
      <c r="C131" s="256" t="s">
        <v>330</v>
      </c>
      <c r="D131" s="257">
        <v>9423244680</v>
      </c>
      <c r="E131" s="252"/>
      <c r="F131" s="50">
        <v>4577000</v>
      </c>
      <c r="G131" s="51">
        <f t="shared" si="16"/>
        <v>778090</v>
      </c>
      <c r="H131" s="51">
        <f t="shared" si="17"/>
        <v>22885</v>
      </c>
      <c r="I131" s="51">
        <f t="shared" si="18"/>
        <v>137310</v>
      </c>
      <c r="J131" s="51">
        <f t="shared" si="25"/>
        <v>45770</v>
      </c>
      <c r="K131" s="50">
        <f t="shared" ref="K131:K186" si="47">G131+I131+J131+H131</f>
        <v>984055</v>
      </c>
      <c r="L131" s="51">
        <f t="shared" si="26"/>
        <v>366160</v>
      </c>
      <c r="M131" s="51">
        <f t="shared" si="27"/>
        <v>68655</v>
      </c>
      <c r="N131" s="51">
        <f t="shared" si="28"/>
        <v>45770</v>
      </c>
      <c r="O131" s="50">
        <f t="shared" si="21"/>
        <v>480585</v>
      </c>
      <c r="P131" s="52">
        <f t="shared" si="22"/>
        <v>1464640</v>
      </c>
      <c r="Q131" s="52">
        <f t="shared" si="46"/>
        <v>91540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23.25" customHeight="1" x14ac:dyDescent="0.25">
      <c r="A132" s="16">
        <f t="shared" si="24"/>
        <v>124</v>
      </c>
      <c r="B132" s="259" t="s">
        <v>332</v>
      </c>
      <c r="C132" s="256" t="s">
        <v>333</v>
      </c>
      <c r="D132" s="257">
        <v>7916518244</v>
      </c>
      <c r="E132" s="257">
        <v>7916518244</v>
      </c>
      <c r="F132" s="62">
        <v>5100000</v>
      </c>
      <c r="G132" s="63">
        <f t="shared" si="16"/>
        <v>867000.00000000012</v>
      </c>
      <c r="H132" s="63">
        <f t="shared" si="17"/>
        <v>25500</v>
      </c>
      <c r="I132" s="63">
        <f t="shared" si="18"/>
        <v>153000</v>
      </c>
      <c r="J132" s="63">
        <f t="shared" si="25"/>
        <v>51000</v>
      </c>
      <c r="K132" s="62">
        <f t="shared" si="47"/>
        <v>1096500</v>
      </c>
      <c r="L132" s="63">
        <f t="shared" si="26"/>
        <v>408000</v>
      </c>
      <c r="M132" s="63">
        <f t="shared" si="27"/>
        <v>76500</v>
      </c>
      <c r="N132" s="63">
        <f t="shared" si="28"/>
        <v>51000</v>
      </c>
      <c r="O132" s="62">
        <f t="shared" si="21"/>
        <v>535500</v>
      </c>
      <c r="P132" s="66">
        <f t="shared" si="22"/>
        <v>1632000</v>
      </c>
      <c r="Q132" s="66">
        <f t="shared" si="46"/>
        <v>102000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23.25" customHeight="1" x14ac:dyDescent="0.25">
      <c r="A133" s="16">
        <f t="shared" si="24"/>
        <v>125</v>
      </c>
      <c r="B133" s="259" t="s">
        <v>336</v>
      </c>
      <c r="C133" s="256" t="s">
        <v>337</v>
      </c>
      <c r="D133" s="257">
        <v>3824673980</v>
      </c>
      <c r="E133" s="257"/>
      <c r="F133" s="50">
        <v>4800000</v>
      </c>
      <c r="G133" s="63">
        <f t="shared" si="16"/>
        <v>816000.00000000012</v>
      </c>
      <c r="H133" s="63">
        <f t="shared" si="17"/>
        <v>24000</v>
      </c>
      <c r="I133" s="63">
        <f t="shared" si="18"/>
        <v>144000</v>
      </c>
      <c r="J133" s="63">
        <f t="shared" si="25"/>
        <v>48000</v>
      </c>
      <c r="K133" s="62">
        <f t="shared" si="47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si="21"/>
        <v>504000</v>
      </c>
      <c r="P133" s="66">
        <f t="shared" si="22"/>
        <v>1536000</v>
      </c>
      <c r="Q133" s="66">
        <f t="shared" si="46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23.25" customHeight="1" x14ac:dyDescent="0.25">
      <c r="A134" s="16">
        <f t="shared" si="24"/>
        <v>126</v>
      </c>
      <c r="B134" s="259" t="s">
        <v>338</v>
      </c>
      <c r="C134" s="256" t="s">
        <v>339</v>
      </c>
      <c r="D134" s="257">
        <v>7915240672</v>
      </c>
      <c r="E134" s="257">
        <v>7915240672</v>
      </c>
      <c r="F134" s="50">
        <v>4800000</v>
      </c>
      <c r="G134" s="63">
        <f t="shared" si="16"/>
        <v>816000.00000000012</v>
      </c>
      <c r="H134" s="63">
        <f t="shared" si="17"/>
        <v>24000</v>
      </c>
      <c r="I134" s="63">
        <f t="shared" si="18"/>
        <v>144000</v>
      </c>
      <c r="J134" s="63">
        <f t="shared" si="25"/>
        <v>48000</v>
      </c>
      <c r="K134" s="62">
        <f t="shared" si="47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21"/>
        <v>504000</v>
      </c>
      <c r="P134" s="66">
        <f t="shared" si="22"/>
        <v>1536000</v>
      </c>
      <c r="Q134" s="66">
        <f t="shared" si="46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23.25" customHeight="1" x14ac:dyDescent="0.25">
      <c r="A135" s="16">
        <f t="shared" si="24"/>
        <v>127</v>
      </c>
      <c r="B135" s="256" t="s">
        <v>340</v>
      </c>
      <c r="C135" s="256" t="s">
        <v>341</v>
      </c>
      <c r="D135" s="257">
        <v>7916611193</v>
      </c>
      <c r="E135" s="257"/>
      <c r="F135" s="62">
        <v>5000000</v>
      </c>
      <c r="G135" s="63">
        <f t="shared" si="16"/>
        <v>850000.00000000012</v>
      </c>
      <c r="H135" s="63">
        <f t="shared" si="17"/>
        <v>25000</v>
      </c>
      <c r="I135" s="63">
        <f t="shared" si="18"/>
        <v>150000</v>
      </c>
      <c r="J135" s="63">
        <f t="shared" si="25"/>
        <v>50000</v>
      </c>
      <c r="K135" s="62">
        <f t="shared" si="47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21"/>
        <v>525000</v>
      </c>
      <c r="P135" s="66">
        <f t="shared" si="22"/>
        <v>1600000</v>
      </c>
      <c r="Q135" s="66">
        <f t="shared" si="46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23.25" customHeight="1" x14ac:dyDescent="0.25">
      <c r="A136" s="16">
        <f t="shared" si="24"/>
        <v>128</v>
      </c>
      <c r="B136" s="256" t="s">
        <v>342</v>
      </c>
      <c r="C136" s="256" t="s">
        <v>343</v>
      </c>
      <c r="D136" s="257">
        <v>7916336462</v>
      </c>
      <c r="E136" s="257"/>
      <c r="F136" s="62">
        <v>4800000</v>
      </c>
      <c r="G136" s="63">
        <f t="shared" si="16"/>
        <v>816000.00000000012</v>
      </c>
      <c r="H136" s="63">
        <f t="shared" si="17"/>
        <v>24000</v>
      </c>
      <c r="I136" s="63">
        <f t="shared" si="18"/>
        <v>144000</v>
      </c>
      <c r="J136" s="63">
        <f t="shared" si="25"/>
        <v>48000</v>
      </c>
      <c r="K136" s="62">
        <f t="shared" si="47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21"/>
        <v>504000</v>
      </c>
      <c r="P136" s="66">
        <f t="shared" si="22"/>
        <v>1536000</v>
      </c>
      <c r="Q136" s="66">
        <f t="shared" si="46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23.25" customHeight="1" x14ac:dyDescent="0.25">
      <c r="A137" s="177">
        <f t="shared" si="24"/>
        <v>129</v>
      </c>
      <c r="B137" s="374" t="s">
        <v>346</v>
      </c>
      <c r="C137" s="374" t="s">
        <v>347</v>
      </c>
      <c r="D137" s="375">
        <v>8015050619</v>
      </c>
      <c r="E137" s="375"/>
      <c r="F137" s="373">
        <v>5000000</v>
      </c>
      <c r="G137" s="158"/>
      <c r="H137" s="158"/>
      <c r="I137" s="158">
        <f t="shared" si="18"/>
        <v>150000</v>
      </c>
      <c r="J137" s="158"/>
      <c r="K137" s="373">
        <f t="shared" si="47"/>
        <v>150000</v>
      </c>
      <c r="L137" s="158"/>
      <c r="M137" s="158">
        <f t="shared" si="27"/>
        <v>75000</v>
      </c>
      <c r="N137" s="158"/>
      <c r="O137" s="373">
        <f t="shared" si="21"/>
        <v>75000</v>
      </c>
      <c r="P137" s="160">
        <f t="shared" si="22"/>
        <v>225000</v>
      </c>
      <c r="Q137" s="160"/>
      <c r="R137" s="160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23.25" customHeight="1" x14ac:dyDescent="0.25">
      <c r="A138" s="16">
        <f t="shared" si="24"/>
        <v>130</v>
      </c>
      <c r="B138" s="258" t="s">
        <v>348</v>
      </c>
      <c r="C138" s="258" t="s">
        <v>349</v>
      </c>
      <c r="D138" s="257">
        <v>9107162563</v>
      </c>
      <c r="E138" s="257"/>
      <c r="F138" s="62">
        <v>5000000</v>
      </c>
      <c r="G138" s="63">
        <f t="shared" ref="G138:G186" si="48">F138*$G$8</f>
        <v>850000.00000000012</v>
      </c>
      <c r="H138" s="63">
        <f t="shared" ref="H138:H186" si="49">F138*$H$8</f>
        <v>25000</v>
      </c>
      <c r="I138" s="63">
        <f t="shared" ref="I138:I186" si="50">(F138)*$I$8</f>
        <v>150000</v>
      </c>
      <c r="J138" s="63">
        <f t="shared" si="25"/>
        <v>50000</v>
      </c>
      <c r="K138" s="62">
        <f t="shared" si="47"/>
        <v>1075000</v>
      </c>
      <c r="L138" s="63">
        <f t="shared" si="26"/>
        <v>400000</v>
      </c>
      <c r="M138" s="63">
        <f t="shared" si="27"/>
        <v>75000</v>
      </c>
      <c r="N138" s="63">
        <f t="shared" si="28"/>
        <v>50000</v>
      </c>
      <c r="O138" s="62">
        <f t="shared" ref="O138:O186" si="51">L138+M138+N138+R138</f>
        <v>525000</v>
      </c>
      <c r="P138" s="66">
        <f t="shared" ref="P138:P159" si="52">K138+L138+M138+N138</f>
        <v>1600000</v>
      </c>
      <c r="Q138" s="66">
        <f t="shared" si="46"/>
        <v>100000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23.25" customHeight="1" x14ac:dyDescent="0.25">
      <c r="A139" s="16">
        <f t="shared" ref="A139:A171" si="53">A138+1</f>
        <v>131</v>
      </c>
      <c r="B139" s="256" t="s">
        <v>350</v>
      </c>
      <c r="C139" s="256" t="s">
        <v>351</v>
      </c>
      <c r="D139" s="257">
        <v>9123800118</v>
      </c>
      <c r="E139" s="257"/>
      <c r="F139" s="62">
        <v>4800000</v>
      </c>
      <c r="G139" s="63">
        <f t="shared" si="48"/>
        <v>816000.00000000012</v>
      </c>
      <c r="H139" s="63">
        <f t="shared" si="49"/>
        <v>24000</v>
      </c>
      <c r="I139" s="63">
        <f t="shared" si="50"/>
        <v>144000</v>
      </c>
      <c r="J139" s="63">
        <f t="shared" si="25"/>
        <v>48000</v>
      </c>
      <c r="K139" s="62">
        <f t="shared" si="47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51"/>
        <v>504000</v>
      </c>
      <c r="P139" s="66">
        <f t="shared" si="52"/>
        <v>1536000</v>
      </c>
      <c r="Q139" s="66">
        <f t="shared" si="46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23.25" customHeight="1" x14ac:dyDescent="0.25">
      <c r="A140" s="16">
        <f t="shared" si="53"/>
        <v>132</v>
      </c>
      <c r="B140" s="256" t="s">
        <v>352</v>
      </c>
      <c r="C140" s="256" t="s">
        <v>353</v>
      </c>
      <c r="D140" s="260" t="s">
        <v>354</v>
      </c>
      <c r="E140" s="257"/>
      <c r="F140" s="62">
        <v>5100000</v>
      </c>
      <c r="G140" s="63">
        <f t="shared" si="48"/>
        <v>867000.00000000012</v>
      </c>
      <c r="H140" s="63">
        <f t="shared" si="49"/>
        <v>25500</v>
      </c>
      <c r="I140" s="63">
        <f t="shared" si="50"/>
        <v>153000</v>
      </c>
      <c r="J140" s="63">
        <f t="shared" si="25"/>
        <v>51000</v>
      </c>
      <c r="K140" s="62">
        <f t="shared" si="47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51"/>
        <v>535500</v>
      </c>
      <c r="P140" s="66">
        <f t="shared" si="52"/>
        <v>1632000</v>
      </c>
      <c r="Q140" s="66">
        <f t="shared" si="46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23.25" customHeight="1" x14ac:dyDescent="0.25">
      <c r="A141" s="16">
        <f t="shared" si="53"/>
        <v>133</v>
      </c>
      <c r="B141" s="256" t="s">
        <v>357</v>
      </c>
      <c r="C141" s="256" t="s">
        <v>356</v>
      </c>
      <c r="D141" s="257"/>
      <c r="E141" s="257"/>
      <c r="F141" s="62">
        <v>4800000</v>
      </c>
      <c r="G141" s="63">
        <f t="shared" si="48"/>
        <v>816000.00000000012</v>
      </c>
      <c r="H141" s="63">
        <f t="shared" si="49"/>
        <v>24000</v>
      </c>
      <c r="I141" s="63">
        <f t="shared" si="50"/>
        <v>144000</v>
      </c>
      <c r="J141" s="63">
        <f t="shared" si="25"/>
        <v>48000</v>
      </c>
      <c r="K141" s="62">
        <f t="shared" si="47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51"/>
        <v>504000</v>
      </c>
      <c r="P141" s="66">
        <f t="shared" si="52"/>
        <v>1536000</v>
      </c>
      <c r="Q141" s="66">
        <f t="shared" si="46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23.25" customHeight="1" x14ac:dyDescent="0.25">
      <c r="A142" s="16">
        <f t="shared" si="53"/>
        <v>134</v>
      </c>
      <c r="B142" s="256" t="s">
        <v>360</v>
      </c>
      <c r="C142" s="256" t="s">
        <v>356</v>
      </c>
      <c r="D142" s="257">
        <v>8925195510</v>
      </c>
      <c r="E142" s="257"/>
      <c r="F142" s="62">
        <v>4800000</v>
      </c>
      <c r="G142" s="63">
        <f t="shared" si="48"/>
        <v>816000.00000000012</v>
      </c>
      <c r="H142" s="63">
        <f t="shared" si="49"/>
        <v>24000</v>
      </c>
      <c r="I142" s="63">
        <f t="shared" si="50"/>
        <v>144000</v>
      </c>
      <c r="J142" s="63">
        <f t="shared" si="25"/>
        <v>48000</v>
      </c>
      <c r="K142" s="62">
        <f t="shared" si="47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51"/>
        <v>504000</v>
      </c>
      <c r="P142" s="66">
        <f t="shared" si="52"/>
        <v>1536000</v>
      </c>
      <c r="Q142" s="66">
        <f t="shared" si="46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23.25" customHeight="1" x14ac:dyDescent="0.25">
      <c r="A143" s="16">
        <f t="shared" si="53"/>
        <v>135</v>
      </c>
      <c r="B143" s="256" t="s">
        <v>361</v>
      </c>
      <c r="C143" s="256" t="s">
        <v>356</v>
      </c>
      <c r="D143" s="257">
        <v>7722451557</v>
      </c>
      <c r="E143" s="257"/>
      <c r="F143" s="62">
        <v>4800000</v>
      </c>
      <c r="G143" s="63">
        <f t="shared" si="48"/>
        <v>816000.00000000012</v>
      </c>
      <c r="H143" s="63">
        <f t="shared" si="49"/>
        <v>24000</v>
      </c>
      <c r="I143" s="63">
        <f t="shared" si="50"/>
        <v>144000</v>
      </c>
      <c r="J143" s="63">
        <f t="shared" si="25"/>
        <v>48000</v>
      </c>
      <c r="K143" s="62">
        <f t="shared" si="47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51"/>
        <v>504000</v>
      </c>
      <c r="P143" s="66">
        <f t="shared" si="52"/>
        <v>1536000</v>
      </c>
      <c r="Q143" s="66">
        <f t="shared" si="46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23.25" customHeight="1" x14ac:dyDescent="0.25">
      <c r="A144" s="16">
        <f t="shared" si="53"/>
        <v>136</v>
      </c>
      <c r="B144" s="256" t="s">
        <v>362</v>
      </c>
      <c r="C144" s="256" t="s">
        <v>363</v>
      </c>
      <c r="D144" s="173">
        <v>7911224019</v>
      </c>
      <c r="E144" s="257"/>
      <c r="F144" s="62">
        <v>4800000</v>
      </c>
      <c r="G144" s="479" t="s">
        <v>592</v>
      </c>
      <c r="H144" s="480"/>
      <c r="I144" s="480"/>
      <c r="J144" s="481"/>
      <c r="K144" s="373"/>
      <c r="L144" s="158"/>
      <c r="M144" s="158"/>
      <c r="N144" s="158"/>
      <c r="O144" s="62">
        <f t="shared" si="51"/>
        <v>0</v>
      </c>
      <c r="P144" s="66">
        <f t="shared" si="52"/>
        <v>0</v>
      </c>
      <c r="Q144" s="66">
        <f t="shared" si="46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23.25" customHeight="1" x14ac:dyDescent="0.25">
      <c r="A145" s="16">
        <f t="shared" si="53"/>
        <v>137</v>
      </c>
      <c r="B145" s="259" t="s">
        <v>364</v>
      </c>
      <c r="C145" s="261" t="s">
        <v>65</v>
      </c>
      <c r="D145" s="260" t="s">
        <v>365</v>
      </c>
      <c r="E145" s="262"/>
      <c r="F145" s="62">
        <v>4800000</v>
      </c>
      <c r="G145" s="63">
        <f t="shared" si="48"/>
        <v>816000.00000000012</v>
      </c>
      <c r="H145" s="63">
        <f t="shared" si="49"/>
        <v>24000</v>
      </c>
      <c r="I145" s="63">
        <f t="shared" si="50"/>
        <v>144000</v>
      </c>
      <c r="J145" s="63">
        <f t="shared" si="25"/>
        <v>48000</v>
      </c>
      <c r="K145" s="62">
        <f t="shared" si="47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51"/>
        <v>504000</v>
      </c>
      <c r="P145" s="66">
        <f t="shared" si="52"/>
        <v>1536000</v>
      </c>
      <c r="Q145" s="66">
        <f t="shared" si="46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23.25" customHeight="1" x14ac:dyDescent="0.25">
      <c r="A146" s="16">
        <f t="shared" si="53"/>
        <v>138</v>
      </c>
      <c r="B146" s="256" t="s">
        <v>366</v>
      </c>
      <c r="C146" s="261" t="s">
        <v>367</v>
      </c>
      <c r="D146" s="147">
        <v>7916017542</v>
      </c>
      <c r="E146" s="262"/>
      <c r="F146" s="62">
        <v>5100000</v>
      </c>
      <c r="G146" s="63">
        <f t="shared" si="48"/>
        <v>867000.00000000012</v>
      </c>
      <c r="H146" s="63">
        <f t="shared" si="49"/>
        <v>25500</v>
      </c>
      <c r="I146" s="63">
        <f t="shared" si="50"/>
        <v>153000</v>
      </c>
      <c r="J146" s="63">
        <f t="shared" si="25"/>
        <v>51000</v>
      </c>
      <c r="K146" s="62">
        <f t="shared" si="47"/>
        <v>1096500</v>
      </c>
      <c r="L146" s="63">
        <f t="shared" si="26"/>
        <v>408000</v>
      </c>
      <c r="M146" s="63">
        <f t="shared" si="27"/>
        <v>76500</v>
      </c>
      <c r="N146" s="63">
        <f t="shared" si="28"/>
        <v>51000</v>
      </c>
      <c r="O146" s="62">
        <f t="shared" si="51"/>
        <v>535500</v>
      </c>
      <c r="P146" s="66">
        <f t="shared" si="52"/>
        <v>1632000</v>
      </c>
      <c r="Q146" s="66">
        <f t="shared" si="46"/>
        <v>102000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23.25" customHeight="1" x14ac:dyDescent="0.25">
      <c r="A147" s="16">
        <f t="shared" si="53"/>
        <v>139</v>
      </c>
      <c r="B147" s="256" t="s">
        <v>368</v>
      </c>
      <c r="C147" s="261" t="s">
        <v>369</v>
      </c>
      <c r="D147" s="147">
        <v>3012013111</v>
      </c>
      <c r="E147" s="262"/>
      <c r="F147" s="62">
        <v>4800000</v>
      </c>
      <c r="G147" s="63">
        <f t="shared" si="48"/>
        <v>816000.00000000012</v>
      </c>
      <c r="H147" s="63">
        <f t="shared" si="49"/>
        <v>24000</v>
      </c>
      <c r="I147" s="63">
        <f t="shared" si="50"/>
        <v>144000</v>
      </c>
      <c r="J147" s="63">
        <f t="shared" si="25"/>
        <v>48000</v>
      </c>
      <c r="K147" s="62">
        <f t="shared" si="47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51"/>
        <v>504000</v>
      </c>
      <c r="P147" s="66">
        <f t="shared" si="52"/>
        <v>1536000</v>
      </c>
      <c r="Q147" s="66">
        <f t="shared" si="46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23.25" customHeight="1" x14ac:dyDescent="0.25">
      <c r="A148" s="16">
        <f t="shared" si="53"/>
        <v>140</v>
      </c>
      <c r="B148" s="256" t="s">
        <v>370</v>
      </c>
      <c r="C148" s="261" t="s">
        <v>371</v>
      </c>
      <c r="D148" s="263" t="s">
        <v>479</v>
      </c>
      <c r="E148" s="262"/>
      <c r="F148" s="62">
        <v>8300000</v>
      </c>
      <c r="G148" s="63">
        <f t="shared" si="48"/>
        <v>1411000</v>
      </c>
      <c r="H148" s="63">
        <f t="shared" si="49"/>
        <v>41500</v>
      </c>
      <c r="I148" s="63">
        <f t="shared" si="50"/>
        <v>249000</v>
      </c>
      <c r="J148" s="63">
        <f t="shared" si="25"/>
        <v>83000</v>
      </c>
      <c r="K148" s="62">
        <f t="shared" si="47"/>
        <v>1784500</v>
      </c>
      <c r="L148" s="63">
        <f t="shared" si="26"/>
        <v>664000</v>
      </c>
      <c r="M148" s="63">
        <f t="shared" si="27"/>
        <v>124500</v>
      </c>
      <c r="N148" s="63">
        <f t="shared" si="28"/>
        <v>83000</v>
      </c>
      <c r="O148" s="62">
        <f t="shared" si="51"/>
        <v>871500</v>
      </c>
      <c r="P148" s="66">
        <f t="shared" si="52"/>
        <v>2656000</v>
      </c>
      <c r="Q148" s="66">
        <f t="shared" si="46"/>
        <v>166000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23.25" customHeight="1" x14ac:dyDescent="0.25">
      <c r="A149" s="16">
        <f t="shared" si="53"/>
        <v>141</v>
      </c>
      <c r="B149" s="256" t="s">
        <v>372</v>
      </c>
      <c r="C149" s="261" t="s">
        <v>373</v>
      </c>
      <c r="D149" s="147">
        <v>3824541232</v>
      </c>
      <c r="E149" s="262"/>
      <c r="F149" s="62">
        <v>4800000</v>
      </c>
      <c r="G149" s="63">
        <f t="shared" si="48"/>
        <v>816000.00000000012</v>
      </c>
      <c r="H149" s="63">
        <f t="shared" si="49"/>
        <v>24000</v>
      </c>
      <c r="I149" s="63">
        <f t="shared" si="50"/>
        <v>144000</v>
      </c>
      <c r="J149" s="63">
        <f t="shared" si="25"/>
        <v>48000</v>
      </c>
      <c r="K149" s="62">
        <f t="shared" si="47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51"/>
        <v>504000</v>
      </c>
      <c r="P149" s="66">
        <f t="shared" si="52"/>
        <v>1536000</v>
      </c>
      <c r="Q149" s="66">
        <f t="shared" si="46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23.25" customHeight="1" x14ac:dyDescent="0.25">
      <c r="A150" s="16">
        <f t="shared" si="53"/>
        <v>142</v>
      </c>
      <c r="B150" s="148" t="s">
        <v>430</v>
      </c>
      <c r="C150" s="148" t="s">
        <v>326</v>
      </c>
      <c r="D150" s="49" t="s">
        <v>455</v>
      </c>
      <c r="E150" s="257"/>
      <c r="F150" s="164">
        <v>4800000</v>
      </c>
      <c r="G150" s="63">
        <f t="shared" si="48"/>
        <v>816000.00000000012</v>
      </c>
      <c r="H150" s="63">
        <f t="shared" si="49"/>
        <v>24000</v>
      </c>
      <c r="I150" s="63">
        <f t="shared" si="50"/>
        <v>144000</v>
      </c>
      <c r="J150" s="63">
        <f t="shared" si="25"/>
        <v>48000</v>
      </c>
      <c r="K150" s="62">
        <f t="shared" si="47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51"/>
        <v>504000</v>
      </c>
      <c r="P150" s="66">
        <f t="shared" si="52"/>
        <v>1536000</v>
      </c>
      <c r="Q150" s="66">
        <f t="shared" si="46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23.25" customHeight="1" x14ac:dyDescent="0.25">
      <c r="A151" s="16">
        <f t="shared" si="53"/>
        <v>143</v>
      </c>
      <c r="B151" s="148" t="s">
        <v>429</v>
      </c>
      <c r="C151" s="148" t="s">
        <v>431</v>
      </c>
      <c r="D151" s="260">
        <v>7409096233</v>
      </c>
      <c r="E151" s="257"/>
      <c r="F151" s="171">
        <v>5100000</v>
      </c>
      <c r="G151" s="63">
        <f t="shared" si="48"/>
        <v>867000.00000000012</v>
      </c>
      <c r="H151" s="63">
        <f t="shared" si="49"/>
        <v>25500</v>
      </c>
      <c r="I151" s="63">
        <f t="shared" si="50"/>
        <v>153000</v>
      </c>
      <c r="J151" s="63">
        <f t="shared" si="25"/>
        <v>51000</v>
      </c>
      <c r="K151" s="62">
        <f t="shared" si="47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51"/>
        <v>535500</v>
      </c>
      <c r="P151" s="66">
        <f t="shared" si="52"/>
        <v>1632000</v>
      </c>
      <c r="Q151" s="66">
        <f t="shared" si="46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23.25" customHeight="1" x14ac:dyDescent="0.25">
      <c r="A152" s="16">
        <f t="shared" si="53"/>
        <v>144</v>
      </c>
      <c r="B152" s="148" t="s">
        <v>432</v>
      </c>
      <c r="C152" s="148" t="s">
        <v>433</v>
      </c>
      <c r="D152" s="173">
        <v>7913218482</v>
      </c>
      <c r="E152" s="257"/>
      <c r="F152" s="171">
        <v>4800000</v>
      </c>
      <c r="G152" s="63">
        <f t="shared" si="48"/>
        <v>816000.00000000012</v>
      </c>
      <c r="H152" s="63">
        <f t="shared" si="49"/>
        <v>24000</v>
      </c>
      <c r="I152" s="63">
        <f t="shared" si="50"/>
        <v>144000</v>
      </c>
      <c r="J152" s="63">
        <f t="shared" si="25"/>
        <v>48000</v>
      </c>
      <c r="K152" s="62">
        <f t="shared" si="47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51"/>
        <v>504000</v>
      </c>
      <c r="P152" s="66">
        <f t="shared" si="52"/>
        <v>1536000</v>
      </c>
      <c r="Q152" s="66">
        <f t="shared" si="46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23.25" customHeight="1" x14ac:dyDescent="0.25">
      <c r="A153" s="16">
        <f t="shared" si="53"/>
        <v>145</v>
      </c>
      <c r="B153" s="148" t="s">
        <v>434</v>
      </c>
      <c r="C153" s="148" t="s">
        <v>433</v>
      </c>
      <c r="D153" s="173"/>
      <c r="E153" s="257"/>
      <c r="F153" s="171">
        <v>4800000</v>
      </c>
      <c r="G153" s="63">
        <f t="shared" si="48"/>
        <v>816000.00000000012</v>
      </c>
      <c r="H153" s="63">
        <f t="shared" si="49"/>
        <v>24000</v>
      </c>
      <c r="I153" s="63">
        <f t="shared" si="50"/>
        <v>144000</v>
      </c>
      <c r="J153" s="63">
        <f t="shared" si="25"/>
        <v>48000</v>
      </c>
      <c r="K153" s="62">
        <f t="shared" si="47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51"/>
        <v>504000</v>
      </c>
      <c r="P153" s="66">
        <f t="shared" si="52"/>
        <v>1536000</v>
      </c>
      <c r="Q153" s="66">
        <f t="shared" si="46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23.25" customHeight="1" x14ac:dyDescent="0.25">
      <c r="A154" s="16">
        <f t="shared" si="53"/>
        <v>146</v>
      </c>
      <c r="B154" s="148" t="s">
        <v>438</v>
      </c>
      <c r="C154" s="148" t="s">
        <v>433</v>
      </c>
      <c r="D154" s="173"/>
      <c r="E154" s="257"/>
      <c r="F154" s="171">
        <v>4800000</v>
      </c>
      <c r="G154" s="63">
        <f t="shared" si="48"/>
        <v>816000.00000000012</v>
      </c>
      <c r="H154" s="63">
        <f t="shared" si="49"/>
        <v>24000</v>
      </c>
      <c r="I154" s="63">
        <f t="shared" si="50"/>
        <v>144000</v>
      </c>
      <c r="J154" s="63">
        <f t="shared" si="25"/>
        <v>48000</v>
      </c>
      <c r="K154" s="62">
        <f t="shared" si="47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51"/>
        <v>504000</v>
      </c>
      <c r="P154" s="66">
        <f t="shared" si="52"/>
        <v>1536000</v>
      </c>
      <c r="Q154" s="66">
        <f t="shared" si="46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23.25" customHeight="1" x14ac:dyDescent="0.25">
      <c r="A155" s="16">
        <f t="shared" si="53"/>
        <v>147</v>
      </c>
      <c r="B155" s="148" t="s">
        <v>439</v>
      </c>
      <c r="C155" s="148" t="s">
        <v>433</v>
      </c>
      <c r="D155" s="173"/>
      <c r="E155" s="257"/>
      <c r="F155" s="171">
        <v>4800000</v>
      </c>
      <c r="G155" s="63">
        <f t="shared" si="48"/>
        <v>816000.00000000012</v>
      </c>
      <c r="H155" s="63">
        <f t="shared" si="49"/>
        <v>24000</v>
      </c>
      <c r="I155" s="63">
        <f t="shared" si="50"/>
        <v>144000</v>
      </c>
      <c r="J155" s="63">
        <f t="shared" si="25"/>
        <v>48000</v>
      </c>
      <c r="K155" s="62">
        <f t="shared" si="47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51"/>
        <v>504000</v>
      </c>
      <c r="P155" s="66">
        <f t="shared" si="52"/>
        <v>1536000</v>
      </c>
      <c r="Q155" s="66">
        <f t="shared" si="46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23.25" customHeight="1" x14ac:dyDescent="0.25">
      <c r="A156" s="16">
        <f t="shared" si="53"/>
        <v>148</v>
      </c>
      <c r="B156" s="148" t="s">
        <v>440</v>
      </c>
      <c r="C156" s="148" t="s">
        <v>441</v>
      </c>
      <c r="D156" s="173">
        <v>3824435409</v>
      </c>
      <c r="E156" s="257"/>
      <c r="F156" s="171">
        <v>4800000</v>
      </c>
      <c r="G156" s="63">
        <f t="shared" si="48"/>
        <v>816000.00000000012</v>
      </c>
      <c r="H156" s="63">
        <f t="shared" si="49"/>
        <v>24000</v>
      </c>
      <c r="I156" s="63">
        <f t="shared" si="50"/>
        <v>144000</v>
      </c>
      <c r="J156" s="63">
        <f t="shared" si="25"/>
        <v>48000</v>
      </c>
      <c r="K156" s="62">
        <f t="shared" si="47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51"/>
        <v>504000</v>
      </c>
      <c r="P156" s="66">
        <f t="shared" si="52"/>
        <v>1536000</v>
      </c>
      <c r="Q156" s="66">
        <f t="shared" si="46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23.25" customHeight="1" x14ac:dyDescent="0.25">
      <c r="A157" s="16">
        <f t="shared" si="53"/>
        <v>149</v>
      </c>
      <c r="B157" s="148" t="s">
        <v>442</v>
      </c>
      <c r="C157" s="148" t="s">
        <v>441</v>
      </c>
      <c r="D157" s="173">
        <v>7913232294</v>
      </c>
      <c r="E157" s="257"/>
      <c r="F157" s="171">
        <v>4800000</v>
      </c>
      <c r="G157" s="63">
        <f t="shared" si="48"/>
        <v>816000.00000000012</v>
      </c>
      <c r="H157" s="63">
        <f t="shared" si="49"/>
        <v>24000</v>
      </c>
      <c r="I157" s="63">
        <f t="shared" si="50"/>
        <v>144000</v>
      </c>
      <c r="J157" s="63">
        <f t="shared" si="25"/>
        <v>48000</v>
      </c>
      <c r="K157" s="62">
        <f t="shared" si="47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51"/>
        <v>504000</v>
      </c>
      <c r="P157" s="66">
        <f t="shared" si="52"/>
        <v>1536000</v>
      </c>
      <c r="Q157" s="66">
        <f t="shared" si="46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23.25" customHeight="1" x14ac:dyDescent="0.25">
      <c r="A158" s="16">
        <f t="shared" si="53"/>
        <v>150</v>
      </c>
      <c r="B158" s="148" t="s">
        <v>444</v>
      </c>
      <c r="C158" s="148" t="s">
        <v>330</v>
      </c>
      <c r="D158" s="173">
        <v>8925674290</v>
      </c>
      <c r="E158" s="257"/>
      <c r="F158" s="171">
        <v>4577000</v>
      </c>
      <c r="G158" s="63">
        <f t="shared" si="48"/>
        <v>778090</v>
      </c>
      <c r="H158" s="63">
        <f t="shared" si="49"/>
        <v>22885</v>
      </c>
      <c r="I158" s="63">
        <f t="shared" si="50"/>
        <v>137310</v>
      </c>
      <c r="J158" s="63">
        <f t="shared" si="25"/>
        <v>45770</v>
      </c>
      <c r="K158" s="62">
        <f>G158+I158+J158+H158</f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51"/>
        <v>480585</v>
      </c>
      <c r="P158" s="66">
        <f t="shared" si="52"/>
        <v>1464640</v>
      </c>
      <c r="Q158" s="66">
        <f t="shared" si="46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23.25" customHeight="1" x14ac:dyDescent="0.25">
      <c r="A159" s="16">
        <f t="shared" si="53"/>
        <v>151</v>
      </c>
      <c r="B159" s="148" t="s">
        <v>445</v>
      </c>
      <c r="C159" s="148" t="s">
        <v>330</v>
      </c>
      <c r="D159" s="173">
        <v>7911377298</v>
      </c>
      <c r="E159" s="257"/>
      <c r="F159" s="171">
        <v>4577000</v>
      </c>
      <c r="G159" s="63">
        <f t="shared" si="48"/>
        <v>778090</v>
      </c>
      <c r="H159" s="63">
        <f t="shared" si="49"/>
        <v>22885</v>
      </c>
      <c r="I159" s="63">
        <f t="shared" si="50"/>
        <v>137310</v>
      </c>
      <c r="J159" s="63">
        <f t="shared" si="25"/>
        <v>45770</v>
      </c>
      <c r="K159" s="62">
        <f t="shared" si="47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51"/>
        <v>480585</v>
      </c>
      <c r="P159" s="66">
        <f t="shared" si="52"/>
        <v>1464640</v>
      </c>
      <c r="Q159" s="66">
        <f t="shared" si="46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23.25" customHeight="1" x14ac:dyDescent="0.25">
      <c r="A160" s="16">
        <f t="shared" si="53"/>
        <v>152</v>
      </c>
      <c r="B160" s="148" t="s">
        <v>457</v>
      </c>
      <c r="C160" s="148" t="s">
        <v>345</v>
      </c>
      <c r="D160" s="173">
        <v>6622115205</v>
      </c>
      <c r="E160" s="257"/>
      <c r="F160" s="171">
        <v>5000000</v>
      </c>
      <c r="G160" s="63">
        <f t="shared" si="48"/>
        <v>850000.00000000012</v>
      </c>
      <c r="H160" s="63">
        <f t="shared" si="49"/>
        <v>25000</v>
      </c>
      <c r="I160" s="63">
        <f t="shared" si="50"/>
        <v>150000</v>
      </c>
      <c r="J160" s="63">
        <f t="shared" si="25"/>
        <v>50000</v>
      </c>
      <c r="K160" s="62">
        <f t="shared" si="47"/>
        <v>1075000</v>
      </c>
      <c r="L160" s="63">
        <f t="shared" si="26"/>
        <v>400000</v>
      </c>
      <c r="M160" s="63">
        <f t="shared" si="27"/>
        <v>75000</v>
      </c>
      <c r="N160" s="63">
        <f t="shared" si="28"/>
        <v>50000</v>
      </c>
      <c r="O160" s="62">
        <f t="shared" si="51"/>
        <v>525000</v>
      </c>
      <c r="P160" s="66">
        <f>K160+L160+M160+N160</f>
        <v>1600000</v>
      </c>
      <c r="Q160" s="66">
        <f t="shared" si="46"/>
        <v>100000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23.25" customHeight="1" x14ac:dyDescent="0.25">
      <c r="A161" s="16">
        <f t="shared" si="53"/>
        <v>153</v>
      </c>
      <c r="B161" s="174" t="s">
        <v>458</v>
      </c>
      <c r="C161" s="148" t="s">
        <v>459</v>
      </c>
      <c r="D161" s="173">
        <v>7916236317</v>
      </c>
      <c r="E161" s="257"/>
      <c r="F161" s="176">
        <v>4577000</v>
      </c>
      <c r="G161" s="63">
        <f t="shared" si="48"/>
        <v>778090</v>
      </c>
      <c r="H161" s="63">
        <f t="shared" si="49"/>
        <v>22885</v>
      </c>
      <c r="I161" s="63">
        <f t="shared" si="50"/>
        <v>137310</v>
      </c>
      <c r="J161" s="63">
        <f t="shared" si="25"/>
        <v>45770</v>
      </c>
      <c r="K161" s="62">
        <f t="shared" si="47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51"/>
        <v>480585</v>
      </c>
      <c r="P161" s="66">
        <f>K161+L161+M161+N161</f>
        <v>1464640</v>
      </c>
      <c r="Q161" s="66">
        <f t="shared" si="46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23.25" customHeight="1" x14ac:dyDescent="0.25">
      <c r="A162" s="16">
        <f t="shared" si="53"/>
        <v>154</v>
      </c>
      <c r="B162" s="174" t="s">
        <v>446</v>
      </c>
      <c r="C162" s="148" t="s">
        <v>330</v>
      </c>
      <c r="D162" s="173">
        <v>9723293434</v>
      </c>
      <c r="E162" s="257"/>
      <c r="F162" s="176">
        <v>4577000</v>
      </c>
      <c r="G162" s="63">
        <f t="shared" si="48"/>
        <v>778090</v>
      </c>
      <c r="H162" s="63">
        <f t="shared" si="49"/>
        <v>22885</v>
      </c>
      <c r="I162" s="63">
        <f t="shared" si="50"/>
        <v>137310</v>
      </c>
      <c r="J162" s="63">
        <f t="shared" si="25"/>
        <v>45770</v>
      </c>
      <c r="K162" s="62">
        <f t="shared" si="47"/>
        <v>984055</v>
      </c>
      <c r="L162" s="63">
        <f t="shared" si="26"/>
        <v>366160</v>
      </c>
      <c r="M162" s="63">
        <f t="shared" si="27"/>
        <v>68655</v>
      </c>
      <c r="N162" s="63">
        <f t="shared" si="28"/>
        <v>45770</v>
      </c>
      <c r="O162" s="62">
        <f t="shared" si="51"/>
        <v>480585</v>
      </c>
      <c r="P162" s="66">
        <f>K162+L162+M162+N162</f>
        <v>1464640</v>
      </c>
      <c r="Q162" s="66">
        <f t="shared" si="46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23.25" customHeight="1" x14ac:dyDescent="0.25">
      <c r="A163" s="16">
        <f t="shared" si="53"/>
        <v>155</v>
      </c>
      <c r="B163" s="197" t="s">
        <v>462</v>
      </c>
      <c r="C163" s="197" t="s">
        <v>468</v>
      </c>
      <c r="D163" s="49">
        <v>7916033083</v>
      </c>
      <c r="E163" s="262"/>
      <c r="F163" s="264">
        <v>5100000</v>
      </c>
      <c r="G163" s="63">
        <f t="shared" si="48"/>
        <v>867000.00000000012</v>
      </c>
      <c r="H163" s="63">
        <f t="shared" si="49"/>
        <v>25500</v>
      </c>
      <c r="I163" s="63">
        <f t="shared" si="50"/>
        <v>153000</v>
      </c>
      <c r="J163" s="63">
        <f t="shared" si="25"/>
        <v>51000</v>
      </c>
      <c r="K163" s="62">
        <f t="shared" si="47"/>
        <v>1096500</v>
      </c>
      <c r="L163" s="63">
        <f t="shared" si="26"/>
        <v>408000</v>
      </c>
      <c r="M163" s="63">
        <f t="shared" si="27"/>
        <v>76500</v>
      </c>
      <c r="N163" s="63">
        <f t="shared" si="28"/>
        <v>51000</v>
      </c>
      <c r="O163" s="62">
        <f t="shared" si="51"/>
        <v>535500</v>
      </c>
      <c r="P163" s="66">
        <f t="shared" ref="P163:P186" si="54">K163+L163+M163+N163</f>
        <v>1632000</v>
      </c>
      <c r="Q163" s="66">
        <f t="shared" si="46"/>
        <v>102000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23.25" customHeight="1" x14ac:dyDescent="0.25">
      <c r="A164" s="16">
        <f t="shared" si="53"/>
        <v>156</v>
      </c>
      <c r="B164" s="197" t="s">
        <v>463</v>
      </c>
      <c r="C164" s="197" t="s">
        <v>469</v>
      </c>
      <c r="D164" s="260">
        <v>7933789827</v>
      </c>
      <c r="E164" s="262"/>
      <c r="F164" s="176">
        <v>4800000</v>
      </c>
      <c r="G164" s="63">
        <f t="shared" si="48"/>
        <v>816000.00000000012</v>
      </c>
      <c r="H164" s="63">
        <f t="shared" si="49"/>
        <v>24000</v>
      </c>
      <c r="I164" s="63">
        <f t="shared" si="50"/>
        <v>144000</v>
      </c>
      <c r="J164" s="63">
        <f t="shared" si="25"/>
        <v>48000</v>
      </c>
      <c r="K164" s="62">
        <f t="shared" si="47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51"/>
        <v>504000</v>
      </c>
      <c r="P164" s="66">
        <f t="shared" si="54"/>
        <v>1536000</v>
      </c>
      <c r="Q164" s="66">
        <f t="shared" si="46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23.25" customHeight="1" x14ac:dyDescent="0.25">
      <c r="A165" s="16">
        <f t="shared" si="53"/>
        <v>157</v>
      </c>
      <c r="B165" s="197" t="s">
        <v>464</v>
      </c>
      <c r="C165" s="197" t="s">
        <v>285</v>
      </c>
      <c r="D165" s="173">
        <v>7913129730</v>
      </c>
      <c r="E165" s="262"/>
      <c r="F165" s="176">
        <v>4577000</v>
      </c>
      <c r="G165" s="63">
        <f t="shared" si="48"/>
        <v>778090</v>
      </c>
      <c r="H165" s="63">
        <f t="shared" si="49"/>
        <v>22885</v>
      </c>
      <c r="I165" s="63">
        <f t="shared" si="50"/>
        <v>137310</v>
      </c>
      <c r="J165" s="63">
        <f t="shared" ref="J165:J186" si="55">(F165)*$J$8</f>
        <v>45770</v>
      </c>
      <c r="K165" s="62">
        <f t="shared" si="47"/>
        <v>984055</v>
      </c>
      <c r="L165" s="63">
        <f t="shared" ref="L165:L186" si="56">(F165)*$L$8</f>
        <v>366160</v>
      </c>
      <c r="M165" s="63">
        <f t="shared" ref="M165:M186" si="57">(F165)*$M$8</f>
        <v>68655</v>
      </c>
      <c r="N165" s="63">
        <f t="shared" ref="N165:N186" si="58">(F165)*$N$8</f>
        <v>45770</v>
      </c>
      <c r="O165" s="62">
        <f t="shared" si="51"/>
        <v>480585</v>
      </c>
      <c r="P165" s="66">
        <f t="shared" si="54"/>
        <v>1464640</v>
      </c>
      <c r="Q165" s="66">
        <f t="shared" si="46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23.25" customHeight="1" x14ac:dyDescent="0.25">
      <c r="A166" s="16">
        <f t="shared" si="53"/>
        <v>158</v>
      </c>
      <c r="B166" s="197" t="s">
        <v>465</v>
      </c>
      <c r="C166" s="197" t="s">
        <v>285</v>
      </c>
      <c r="D166" s="173">
        <v>9522148510</v>
      </c>
      <c r="E166" s="262"/>
      <c r="F166" s="176">
        <v>4577000</v>
      </c>
      <c r="G166" s="63">
        <f t="shared" si="48"/>
        <v>778090</v>
      </c>
      <c r="H166" s="63">
        <f t="shared" si="49"/>
        <v>22885</v>
      </c>
      <c r="I166" s="63">
        <f t="shared" si="50"/>
        <v>137310</v>
      </c>
      <c r="J166" s="63">
        <f t="shared" si="55"/>
        <v>45770</v>
      </c>
      <c r="K166" s="62">
        <f t="shared" si="47"/>
        <v>984055</v>
      </c>
      <c r="L166" s="63">
        <f t="shared" si="56"/>
        <v>366160</v>
      </c>
      <c r="M166" s="63">
        <f t="shared" si="57"/>
        <v>68655</v>
      </c>
      <c r="N166" s="63">
        <f t="shared" si="58"/>
        <v>45770</v>
      </c>
      <c r="O166" s="62">
        <f t="shared" si="51"/>
        <v>480585</v>
      </c>
      <c r="P166" s="66">
        <f t="shared" si="54"/>
        <v>1464640</v>
      </c>
      <c r="Q166" s="66">
        <f t="shared" si="46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23.25" customHeight="1" x14ac:dyDescent="0.25">
      <c r="A167" s="16">
        <f t="shared" si="53"/>
        <v>159</v>
      </c>
      <c r="B167" s="197" t="s">
        <v>466</v>
      </c>
      <c r="C167" s="197" t="s">
        <v>285</v>
      </c>
      <c r="D167" s="173">
        <v>4921560121</v>
      </c>
      <c r="E167" s="262"/>
      <c r="F167" s="176">
        <v>4577000</v>
      </c>
      <c r="G167" s="63">
        <f t="shared" si="48"/>
        <v>778090</v>
      </c>
      <c r="H167" s="63">
        <f t="shared" si="49"/>
        <v>22885</v>
      </c>
      <c r="I167" s="63">
        <f t="shared" si="50"/>
        <v>137310</v>
      </c>
      <c r="J167" s="63">
        <f t="shared" si="55"/>
        <v>45770</v>
      </c>
      <c r="K167" s="62">
        <f t="shared" si="47"/>
        <v>984055</v>
      </c>
      <c r="L167" s="63">
        <f t="shared" si="56"/>
        <v>366160</v>
      </c>
      <c r="M167" s="63">
        <f t="shared" si="57"/>
        <v>68655</v>
      </c>
      <c r="N167" s="63">
        <f t="shared" si="58"/>
        <v>45770</v>
      </c>
      <c r="O167" s="62">
        <f t="shared" si="51"/>
        <v>480585</v>
      </c>
      <c r="P167" s="66">
        <f t="shared" si="54"/>
        <v>1464640</v>
      </c>
      <c r="Q167" s="66">
        <f t="shared" si="46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23.25" customHeight="1" x14ac:dyDescent="0.25">
      <c r="A168" s="16">
        <f t="shared" si="53"/>
        <v>160</v>
      </c>
      <c r="B168" s="197" t="s">
        <v>467</v>
      </c>
      <c r="C168" s="197" t="s">
        <v>470</v>
      </c>
      <c r="D168" s="173">
        <v>8422536366</v>
      </c>
      <c r="E168" s="262"/>
      <c r="F168" s="176">
        <v>4577000</v>
      </c>
      <c r="G168" s="63">
        <f t="shared" si="48"/>
        <v>778090</v>
      </c>
      <c r="H168" s="63">
        <f t="shared" si="49"/>
        <v>22885</v>
      </c>
      <c r="I168" s="63">
        <f t="shared" si="50"/>
        <v>137310</v>
      </c>
      <c r="J168" s="63">
        <f t="shared" si="55"/>
        <v>45770</v>
      </c>
      <c r="K168" s="62">
        <f t="shared" si="47"/>
        <v>984055</v>
      </c>
      <c r="L168" s="63">
        <f t="shared" si="56"/>
        <v>366160</v>
      </c>
      <c r="M168" s="63">
        <f t="shared" si="57"/>
        <v>68655</v>
      </c>
      <c r="N168" s="63">
        <f t="shared" si="58"/>
        <v>45770</v>
      </c>
      <c r="O168" s="62">
        <f t="shared" si="51"/>
        <v>480585</v>
      </c>
      <c r="P168" s="66">
        <f t="shared" si="54"/>
        <v>1464640</v>
      </c>
      <c r="Q168" s="66">
        <f t="shared" si="46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23.25" customHeight="1" x14ac:dyDescent="0.25">
      <c r="A169" s="16">
        <f t="shared" si="53"/>
        <v>161</v>
      </c>
      <c r="B169" s="214" t="s">
        <v>474</v>
      </c>
      <c r="C169" s="215" t="s">
        <v>477</v>
      </c>
      <c r="D169" s="265" t="s">
        <v>475</v>
      </c>
      <c r="E169" s="266"/>
      <c r="F169" s="267">
        <v>4800000</v>
      </c>
      <c r="G169" s="71">
        <f t="shared" si="48"/>
        <v>816000.00000000012</v>
      </c>
      <c r="H169" s="71">
        <f t="shared" si="49"/>
        <v>24000</v>
      </c>
      <c r="I169" s="71">
        <f t="shared" si="50"/>
        <v>144000</v>
      </c>
      <c r="J169" s="71">
        <f t="shared" si="55"/>
        <v>48000</v>
      </c>
      <c r="K169" s="70">
        <f t="shared" si="47"/>
        <v>1032000.0000000001</v>
      </c>
      <c r="L169" s="71">
        <f t="shared" si="56"/>
        <v>384000</v>
      </c>
      <c r="M169" s="71">
        <f t="shared" si="57"/>
        <v>72000</v>
      </c>
      <c r="N169" s="71">
        <f t="shared" si="58"/>
        <v>48000</v>
      </c>
      <c r="O169" s="70">
        <f t="shared" si="51"/>
        <v>504000</v>
      </c>
      <c r="P169" s="72">
        <f t="shared" si="54"/>
        <v>1536000</v>
      </c>
      <c r="Q169" s="72">
        <f t="shared" si="46"/>
        <v>96000</v>
      </c>
      <c r="R169" s="7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23.25" customHeight="1" x14ac:dyDescent="0.25">
      <c r="A170" s="16">
        <f t="shared" si="53"/>
        <v>162</v>
      </c>
      <c r="B170" s="198" t="s">
        <v>481</v>
      </c>
      <c r="C170" s="362" t="s">
        <v>482</v>
      </c>
      <c r="D170" s="263"/>
      <c r="E170" s="257"/>
      <c r="F170" s="165">
        <v>4800000</v>
      </c>
      <c r="G170" s="51">
        <f t="shared" si="48"/>
        <v>816000.00000000012</v>
      </c>
      <c r="H170" s="51">
        <f t="shared" si="49"/>
        <v>24000</v>
      </c>
      <c r="I170" s="51">
        <f t="shared" si="50"/>
        <v>144000</v>
      </c>
      <c r="J170" s="51">
        <f t="shared" si="55"/>
        <v>48000</v>
      </c>
      <c r="K170" s="50">
        <f t="shared" si="47"/>
        <v>1032000.0000000001</v>
      </c>
      <c r="L170" s="51">
        <f t="shared" si="56"/>
        <v>384000</v>
      </c>
      <c r="M170" s="51">
        <f t="shared" si="57"/>
        <v>72000</v>
      </c>
      <c r="N170" s="51">
        <f t="shared" si="58"/>
        <v>48000</v>
      </c>
      <c r="O170" s="50">
        <f t="shared" si="51"/>
        <v>504000</v>
      </c>
      <c r="P170" s="52">
        <f t="shared" si="54"/>
        <v>1536000</v>
      </c>
      <c r="Q170" s="52">
        <f t="shared" si="46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23.25" customHeight="1" x14ac:dyDescent="0.25">
      <c r="A171" s="16">
        <f t="shared" si="53"/>
        <v>163</v>
      </c>
      <c r="B171" s="214" t="s">
        <v>483</v>
      </c>
      <c r="C171" s="215" t="s">
        <v>487</v>
      </c>
      <c r="D171" s="265"/>
      <c r="E171" s="268"/>
      <c r="F171" s="267">
        <v>5100000</v>
      </c>
      <c r="G171" s="51">
        <f t="shared" si="48"/>
        <v>867000.00000000012</v>
      </c>
      <c r="H171" s="51">
        <f t="shared" si="49"/>
        <v>25500</v>
      </c>
      <c r="I171" s="51">
        <f t="shared" si="50"/>
        <v>153000</v>
      </c>
      <c r="J171" s="51">
        <f t="shared" si="55"/>
        <v>51000</v>
      </c>
      <c r="K171" s="50">
        <f t="shared" si="47"/>
        <v>1096500</v>
      </c>
      <c r="L171" s="51">
        <f t="shared" si="56"/>
        <v>408000</v>
      </c>
      <c r="M171" s="51">
        <f t="shared" si="57"/>
        <v>76500</v>
      </c>
      <c r="N171" s="51">
        <f t="shared" si="58"/>
        <v>51000</v>
      </c>
      <c r="O171" s="50">
        <f t="shared" si="51"/>
        <v>535500</v>
      </c>
      <c r="P171" s="52">
        <f t="shared" si="54"/>
        <v>1632000</v>
      </c>
      <c r="Q171" s="52">
        <f t="shared" si="46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23.25" customHeight="1" x14ac:dyDescent="0.25">
      <c r="A172" s="16">
        <f>A171+1</f>
        <v>164</v>
      </c>
      <c r="B172" s="197" t="s">
        <v>489</v>
      </c>
      <c r="C172" s="197" t="s">
        <v>490</v>
      </c>
      <c r="D172" s="263"/>
      <c r="E172" s="257"/>
      <c r="F172" s="171">
        <v>5000000</v>
      </c>
      <c r="G172" s="51">
        <f t="shared" si="48"/>
        <v>850000.00000000012</v>
      </c>
      <c r="H172" s="51">
        <f t="shared" si="49"/>
        <v>25000</v>
      </c>
      <c r="I172" s="51">
        <f t="shared" si="50"/>
        <v>150000</v>
      </c>
      <c r="J172" s="51">
        <f t="shared" si="55"/>
        <v>50000</v>
      </c>
      <c r="K172" s="50">
        <f t="shared" si="47"/>
        <v>1075000</v>
      </c>
      <c r="L172" s="51">
        <f t="shared" si="56"/>
        <v>400000</v>
      </c>
      <c r="M172" s="51">
        <f t="shared" si="57"/>
        <v>75000</v>
      </c>
      <c r="N172" s="51">
        <f t="shared" si="58"/>
        <v>50000</v>
      </c>
      <c r="O172" s="50">
        <f t="shared" si="51"/>
        <v>525000</v>
      </c>
      <c r="P172" s="52">
        <f t="shared" si="54"/>
        <v>1600000</v>
      </c>
      <c r="Q172" s="52">
        <f t="shared" si="46"/>
        <v>100000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23.25" customHeight="1" x14ac:dyDescent="0.25">
      <c r="A173" s="16">
        <f t="shared" ref="A173:A182" si="59">A172+1</f>
        <v>165</v>
      </c>
      <c r="B173" s="197" t="s">
        <v>502</v>
      </c>
      <c r="C173" s="197" t="s">
        <v>506</v>
      </c>
      <c r="D173" s="263"/>
      <c r="E173" s="257"/>
      <c r="F173" s="171">
        <v>5100000</v>
      </c>
      <c r="G173" s="51">
        <f t="shared" si="48"/>
        <v>867000.00000000012</v>
      </c>
      <c r="H173" s="51">
        <f t="shared" si="49"/>
        <v>25500</v>
      </c>
      <c r="I173" s="51">
        <f t="shared" si="50"/>
        <v>153000</v>
      </c>
      <c r="J173" s="51">
        <f t="shared" si="55"/>
        <v>51000</v>
      </c>
      <c r="K173" s="50">
        <f t="shared" si="47"/>
        <v>1096500</v>
      </c>
      <c r="L173" s="51">
        <f t="shared" si="56"/>
        <v>408000</v>
      </c>
      <c r="M173" s="51">
        <f t="shared" si="57"/>
        <v>76500</v>
      </c>
      <c r="N173" s="51">
        <f t="shared" si="58"/>
        <v>51000</v>
      </c>
      <c r="O173" s="50">
        <f t="shared" si="51"/>
        <v>535500</v>
      </c>
      <c r="P173" s="52">
        <f t="shared" si="54"/>
        <v>1632000</v>
      </c>
      <c r="Q173" s="52">
        <f t="shared" si="46"/>
        <v>102000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23.25" customHeight="1" x14ac:dyDescent="0.25">
      <c r="A174" s="16">
        <f t="shared" si="59"/>
        <v>166</v>
      </c>
      <c r="B174" s="197" t="s">
        <v>503</v>
      </c>
      <c r="C174" s="197" t="s">
        <v>507</v>
      </c>
      <c r="D174" s="263"/>
      <c r="E174" s="257"/>
      <c r="F174" s="171">
        <v>4800000</v>
      </c>
      <c r="G174" s="51">
        <f t="shared" si="48"/>
        <v>816000.00000000012</v>
      </c>
      <c r="H174" s="51">
        <f t="shared" si="49"/>
        <v>24000</v>
      </c>
      <c r="I174" s="51">
        <f t="shared" si="50"/>
        <v>144000</v>
      </c>
      <c r="J174" s="51">
        <f t="shared" si="55"/>
        <v>48000</v>
      </c>
      <c r="K174" s="50">
        <f t="shared" si="47"/>
        <v>1032000.0000000001</v>
      </c>
      <c r="L174" s="51">
        <f t="shared" si="56"/>
        <v>384000</v>
      </c>
      <c r="M174" s="51">
        <f t="shared" si="57"/>
        <v>72000</v>
      </c>
      <c r="N174" s="51">
        <f t="shared" si="58"/>
        <v>48000</v>
      </c>
      <c r="O174" s="50">
        <f t="shared" si="51"/>
        <v>504000</v>
      </c>
      <c r="P174" s="52">
        <f t="shared" si="54"/>
        <v>1536000</v>
      </c>
      <c r="Q174" s="52">
        <f t="shared" si="46"/>
        <v>96000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23.25" customHeight="1" x14ac:dyDescent="0.25">
      <c r="A175" s="16">
        <f t="shared" si="59"/>
        <v>167</v>
      </c>
      <c r="B175" s="197" t="s">
        <v>504</v>
      </c>
      <c r="C175" s="197" t="s">
        <v>283</v>
      </c>
      <c r="D175" s="263"/>
      <c r="E175" s="257"/>
      <c r="F175" s="171">
        <v>4577000</v>
      </c>
      <c r="G175" s="51">
        <f t="shared" si="48"/>
        <v>778090</v>
      </c>
      <c r="H175" s="51">
        <f t="shared" si="49"/>
        <v>22885</v>
      </c>
      <c r="I175" s="51">
        <f t="shared" si="50"/>
        <v>137310</v>
      </c>
      <c r="J175" s="51">
        <f t="shared" si="55"/>
        <v>45770</v>
      </c>
      <c r="K175" s="50">
        <f t="shared" si="47"/>
        <v>984055</v>
      </c>
      <c r="L175" s="51">
        <f t="shared" si="56"/>
        <v>366160</v>
      </c>
      <c r="M175" s="51">
        <f t="shared" si="57"/>
        <v>68655</v>
      </c>
      <c r="N175" s="51">
        <f t="shared" si="58"/>
        <v>45770</v>
      </c>
      <c r="O175" s="50">
        <f t="shared" si="51"/>
        <v>480585</v>
      </c>
      <c r="P175" s="52">
        <f t="shared" si="54"/>
        <v>1464640</v>
      </c>
      <c r="Q175" s="52">
        <f t="shared" si="46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23.25" customHeight="1" x14ac:dyDescent="0.25">
      <c r="A176" s="16">
        <f t="shared" si="59"/>
        <v>168</v>
      </c>
      <c r="B176" s="197" t="s">
        <v>505</v>
      </c>
      <c r="C176" s="197" t="s">
        <v>508</v>
      </c>
      <c r="D176" s="263"/>
      <c r="E176" s="257"/>
      <c r="F176" s="171">
        <v>4577000</v>
      </c>
      <c r="G176" s="51">
        <f t="shared" si="48"/>
        <v>778090</v>
      </c>
      <c r="H176" s="51">
        <f t="shared" si="49"/>
        <v>22885</v>
      </c>
      <c r="I176" s="51">
        <f t="shared" si="50"/>
        <v>137310</v>
      </c>
      <c r="J176" s="51">
        <f t="shared" si="55"/>
        <v>45770</v>
      </c>
      <c r="K176" s="50">
        <f t="shared" si="47"/>
        <v>984055</v>
      </c>
      <c r="L176" s="51">
        <f t="shared" si="56"/>
        <v>366160</v>
      </c>
      <c r="M176" s="51">
        <f t="shared" si="57"/>
        <v>68655</v>
      </c>
      <c r="N176" s="51">
        <f t="shared" si="58"/>
        <v>45770</v>
      </c>
      <c r="O176" s="50">
        <f t="shared" si="51"/>
        <v>480585</v>
      </c>
      <c r="P176" s="52">
        <f t="shared" si="54"/>
        <v>1464640</v>
      </c>
      <c r="Q176" s="52">
        <f t="shared" si="46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23.25" customHeight="1" x14ac:dyDescent="0.25">
      <c r="A177" s="16">
        <f t="shared" si="59"/>
        <v>169</v>
      </c>
      <c r="B177" s="197" t="s">
        <v>491</v>
      </c>
      <c r="C177" s="197" t="s">
        <v>499</v>
      </c>
      <c r="D177" s="263"/>
      <c r="E177" s="257"/>
      <c r="F177" s="171">
        <v>4577000</v>
      </c>
      <c r="G177" s="51">
        <f t="shared" si="48"/>
        <v>778090</v>
      </c>
      <c r="H177" s="51">
        <f t="shared" si="49"/>
        <v>22885</v>
      </c>
      <c r="I177" s="51">
        <f t="shared" si="50"/>
        <v>137310</v>
      </c>
      <c r="J177" s="51">
        <f t="shared" si="55"/>
        <v>45770</v>
      </c>
      <c r="K177" s="50">
        <f t="shared" si="47"/>
        <v>984055</v>
      </c>
      <c r="L177" s="51">
        <f t="shared" si="56"/>
        <v>366160</v>
      </c>
      <c r="M177" s="51">
        <f t="shared" si="57"/>
        <v>68655</v>
      </c>
      <c r="N177" s="51">
        <f t="shared" si="58"/>
        <v>45770</v>
      </c>
      <c r="O177" s="50">
        <f t="shared" si="51"/>
        <v>480585</v>
      </c>
      <c r="P177" s="52">
        <f t="shared" si="54"/>
        <v>1464640</v>
      </c>
      <c r="Q177" s="52">
        <f t="shared" si="46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23.25" customHeight="1" x14ac:dyDescent="0.25">
      <c r="A178" s="16">
        <f t="shared" si="59"/>
        <v>170</v>
      </c>
      <c r="B178" s="197" t="s">
        <v>492</v>
      </c>
      <c r="C178" s="197" t="s">
        <v>499</v>
      </c>
      <c r="D178" s="263"/>
      <c r="E178" s="257"/>
      <c r="F178" s="171">
        <v>4577000</v>
      </c>
      <c r="G178" s="51">
        <f t="shared" si="48"/>
        <v>778090</v>
      </c>
      <c r="H178" s="51">
        <f t="shared" si="49"/>
        <v>22885</v>
      </c>
      <c r="I178" s="51">
        <f t="shared" si="50"/>
        <v>137310</v>
      </c>
      <c r="J178" s="51">
        <f t="shared" si="55"/>
        <v>45770</v>
      </c>
      <c r="K178" s="50">
        <f t="shared" si="47"/>
        <v>984055</v>
      </c>
      <c r="L178" s="51">
        <f t="shared" si="56"/>
        <v>366160</v>
      </c>
      <c r="M178" s="51">
        <f t="shared" si="57"/>
        <v>68655</v>
      </c>
      <c r="N178" s="51">
        <f t="shared" si="58"/>
        <v>45770</v>
      </c>
      <c r="O178" s="50">
        <f t="shared" si="51"/>
        <v>480585</v>
      </c>
      <c r="P178" s="52">
        <f t="shared" si="54"/>
        <v>1464640</v>
      </c>
      <c r="Q178" s="52">
        <f t="shared" si="46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23.25" customHeight="1" x14ac:dyDescent="0.25">
      <c r="A179" s="16">
        <f t="shared" si="59"/>
        <v>171</v>
      </c>
      <c r="B179" s="197" t="s">
        <v>493</v>
      </c>
      <c r="C179" s="197" t="s">
        <v>499</v>
      </c>
      <c r="D179" s="263"/>
      <c r="E179" s="257"/>
      <c r="F179" s="171">
        <v>4577000</v>
      </c>
      <c r="G179" s="51">
        <f t="shared" si="48"/>
        <v>778090</v>
      </c>
      <c r="H179" s="51">
        <f t="shared" si="49"/>
        <v>22885</v>
      </c>
      <c r="I179" s="51">
        <f t="shared" si="50"/>
        <v>137310</v>
      </c>
      <c r="J179" s="51">
        <f t="shared" si="55"/>
        <v>45770</v>
      </c>
      <c r="K179" s="50">
        <f t="shared" si="47"/>
        <v>984055</v>
      </c>
      <c r="L179" s="51">
        <f t="shared" si="56"/>
        <v>366160</v>
      </c>
      <c r="M179" s="51">
        <f t="shared" si="57"/>
        <v>68655</v>
      </c>
      <c r="N179" s="51">
        <f t="shared" si="58"/>
        <v>45770</v>
      </c>
      <c r="O179" s="50">
        <f t="shared" si="51"/>
        <v>480585</v>
      </c>
      <c r="P179" s="52">
        <f t="shared" si="54"/>
        <v>1464640</v>
      </c>
      <c r="Q179" s="52">
        <f t="shared" si="46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23.25" customHeight="1" x14ac:dyDescent="0.25">
      <c r="A180" s="16">
        <f t="shared" si="59"/>
        <v>172</v>
      </c>
      <c r="B180" s="197" t="s">
        <v>494</v>
      </c>
      <c r="C180" s="197" t="s">
        <v>499</v>
      </c>
      <c r="D180" s="263"/>
      <c r="E180" s="257"/>
      <c r="F180" s="171">
        <v>4577000</v>
      </c>
      <c r="G180" s="51">
        <f t="shared" si="48"/>
        <v>778090</v>
      </c>
      <c r="H180" s="51">
        <f t="shared" si="49"/>
        <v>22885</v>
      </c>
      <c r="I180" s="51">
        <f t="shared" si="50"/>
        <v>137310</v>
      </c>
      <c r="J180" s="51">
        <f t="shared" si="55"/>
        <v>45770</v>
      </c>
      <c r="K180" s="50">
        <f t="shared" si="47"/>
        <v>984055</v>
      </c>
      <c r="L180" s="51">
        <f t="shared" si="56"/>
        <v>366160</v>
      </c>
      <c r="M180" s="51">
        <f t="shared" si="57"/>
        <v>68655</v>
      </c>
      <c r="N180" s="51">
        <f t="shared" si="58"/>
        <v>45770</v>
      </c>
      <c r="O180" s="50">
        <f t="shared" si="51"/>
        <v>480585</v>
      </c>
      <c r="P180" s="52">
        <f t="shared" si="54"/>
        <v>1464640</v>
      </c>
      <c r="Q180" s="52">
        <f t="shared" si="46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23.25" customHeight="1" x14ac:dyDescent="0.25">
      <c r="A181" s="16">
        <f t="shared" si="59"/>
        <v>173</v>
      </c>
      <c r="B181" s="197" t="s">
        <v>495</v>
      </c>
      <c r="C181" s="197" t="s">
        <v>596</v>
      </c>
      <c r="D181" s="263"/>
      <c r="E181" s="257"/>
      <c r="F181" s="171">
        <v>4577000</v>
      </c>
      <c r="G181" s="51">
        <f t="shared" si="48"/>
        <v>778090</v>
      </c>
      <c r="H181" s="51">
        <f t="shared" si="49"/>
        <v>22885</v>
      </c>
      <c r="I181" s="51">
        <f t="shared" si="50"/>
        <v>137310</v>
      </c>
      <c r="J181" s="51">
        <f t="shared" si="55"/>
        <v>45770</v>
      </c>
      <c r="K181" s="50">
        <f t="shared" si="47"/>
        <v>984055</v>
      </c>
      <c r="L181" s="51">
        <f t="shared" si="56"/>
        <v>366160</v>
      </c>
      <c r="M181" s="51">
        <f t="shared" si="57"/>
        <v>68655</v>
      </c>
      <c r="N181" s="51">
        <f t="shared" si="58"/>
        <v>45770</v>
      </c>
      <c r="O181" s="50">
        <f t="shared" si="51"/>
        <v>480585</v>
      </c>
      <c r="P181" s="52">
        <f t="shared" si="54"/>
        <v>1464640</v>
      </c>
      <c r="Q181" s="52">
        <f t="shared" si="46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23.25" customHeight="1" x14ac:dyDescent="0.25">
      <c r="A182" s="16">
        <f t="shared" si="59"/>
        <v>174</v>
      </c>
      <c r="B182" s="197" t="s">
        <v>496</v>
      </c>
      <c r="C182" s="197" t="s">
        <v>596</v>
      </c>
      <c r="D182" s="263"/>
      <c r="E182" s="257"/>
      <c r="F182" s="171">
        <v>4577000</v>
      </c>
      <c r="G182" s="51">
        <f t="shared" si="48"/>
        <v>778090</v>
      </c>
      <c r="H182" s="51">
        <f t="shared" si="49"/>
        <v>22885</v>
      </c>
      <c r="I182" s="51">
        <f t="shared" si="50"/>
        <v>137310</v>
      </c>
      <c r="J182" s="51">
        <f t="shared" si="55"/>
        <v>45770</v>
      </c>
      <c r="K182" s="50">
        <f t="shared" si="47"/>
        <v>984055</v>
      </c>
      <c r="L182" s="51">
        <f t="shared" si="56"/>
        <v>366160</v>
      </c>
      <c r="M182" s="51">
        <f t="shared" si="57"/>
        <v>68655</v>
      </c>
      <c r="N182" s="51">
        <f t="shared" si="58"/>
        <v>45770</v>
      </c>
      <c r="O182" s="50">
        <f t="shared" si="51"/>
        <v>480585</v>
      </c>
      <c r="P182" s="52">
        <f t="shared" si="54"/>
        <v>1464640</v>
      </c>
      <c r="Q182" s="52">
        <f t="shared" si="46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23.25" customHeight="1" x14ac:dyDescent="0.25">
      <c r="A183" s="177">
        <f>A182+1</f>
        <v>175</v>
      </c>
      <c r="B183" s="376" t="s">
        <v>497</v>
      </c>
      <c r="C183" s="376" t="s">
        <v>285</v>
      </c>
      <c r="D183" s="377"/>
      <c r="E183" s="375"/>
      <c r="F183" s="166">
        <v>4577000</v>
      </c>
      <c r="G183" s="212"/>
      <c r="H183" s="212"/>
      <c r="I183" s="212">
        <f t="shared" si="50"/>
        <v>137310</v>
      </c>
      <c r="J183" s="212"/>
      <c r="K183" s="211">
        <f t="shared" si="47"/>
        <v>137310</v>
      </c>
      <c r="L183" s="212"/>
      <c r="M183" s="212">
        <f t="shared" si="57"/>
        <v>68655</v>
      </c>
      <c r="N183" s="212"/>
      <c r="O183" s="211">
        <f t="shared" si="51"/>
        <v>68655</v>
      </c>
      <c r="P183" s="213">
        <f t="shared" si="54"/>
        <v>205965</v>
      </c>
      <c r="Q183" s="213"/>
      <c r="R183" s="213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23.25" customHeight="1" x14ac:dyDescent="0.25">
      <c r="A184" s="16">
        <f>A183+1</f>
        <v>176</v>
      </c>
      <c r="B184" s="197" t="s">
        <v>498</v>
      </c>
      <c r="C184" s="197" t="s">
        <v>285</v>
      </c>
      <c r="D184" s="263"/>
      <c r="E184" s="257"/>
      <c r="F184" s="171">
        <v>4577000</v>
      </c>
      <c r="G184" s="51">
        <f t="shared" si="48"/>
        <v>778090</v>
      </c>
      <c r="H184" s="51">
        <f t="shared" si="49"/>
        <v>22885</v>
      </c>
      <c r="I184" s="51">
        <f t="shared" si="50"/>
        <v>137310</v>
      </c>
      <c r="J184" s="51">
        <f t="shared" si="55"/>
        <v>45770</v>
      </c>
      <c r="K184" s="50">
        <f t="shared" si="47"/>
        <v>984055</v>
      </c>
      <c r="L184" s="51">
        <f t="shared" si="56"/>
        <v>366160</v>
      </c>
      <c r="M184" s="51">
        <f t="shared" si="57"/>
        <v>68655</v>
      </c>
      <c r="N184" s="51">
        <f t="shared" si="58"/>
        <v>45770</v>
      </c>
      <c r="O184" s="50">
        <f t="shared" si="51"/>
        <v>480585</v>
      </c>
      <c r="P184" s="52">
        <f t="shared" si="54"/>
        <v>1464640</v>
      </c>
      <c r="Q184" s="52">
        <f t="shared" si="46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57" customFormat="1" ht="23.25" customHeight="1" x14ac:dyDescent="0.25">
      <c r="A185" s="16">
        <f t="shared" ref="A185:A190" si="60">A184+1</f>
        <v>177</v>
      </c>
      <c r="B185" s="197" t="s">
        <v>582</v>
      </c>
      <c r="C185" s="197" t="s">
        <v>584</v>
      </c>
      <c r="D185" s="49">
        <v>8322630046</v>
      </c>
      <c r="E185" s="338"/>
      <c r="F185" s="224">
        <v>4800000</v>
      </c>
      <c r="G185" s="51">
        <f t="shared" si="48"/>
        <v>816000.00000000012</v>
      </c>
      <c r="H185" s="51">
        <f t="shared" si="49"/>
        <v>24000</v>
      </c>
      <c r="I185" s="51">
        <f t="shared" si="50"/>
        <v>144000</v>
      </c>
      <c r="J185" s="51">
        <f t="shared" si="55"/>
        <v>48000</v>
      </c>
      <c r="K185" s="50">
        <f t="shared" si="47"/>
        <v>1032000.0000000001</v>
      </c>
      <c r="L185" s="51">
        <f t="shared" si="56"/>
        <v>384000</v>
      </c>
      <c r="M185" s="51">
        <f t="shared" si="57"/>
        <v>72000</v>
      </c>
      <c r="N185" s="51">
        <f t="shared" si="58"/>
        <v>48000</v>
      </c>
      <c r="O185" s="50">
        <f t="shared" si="51"/>
        <v>504000</v>
      </c>
      <c r="P185" s="52">
        <f t="shared" si="54"/>
        <v>1536000</v>
      </c>
      <c r="Q185" s="52">
        <f t="shared" si="46"/>
        <v>96000</v>
      </c>
      <c r="R185" s="52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</row>
    <row r="186" spans="1:39" s="57" customFormat="1" ht="23.25" customHeight="1" x14ac:dyDescent="0.25">
      <c r="A186" s="16">
        <f t="shared" si="60"/>
        <v>178</v>
      </c>
      <c r="B186" s="197" t="s">
        <v>583</v>
      </c>
      <c r="C186" s="197" t="s">
        <v>585</v>
      </c>
      <c r="D186" s="260">
        <v>7908392214</v>
      </c>
      <c r="E186" s="338"/>
      <c r="F186" s="225">
        <v>5000000</v>
      </c>
      <c r="G186" s="51">
        <f t="shared" si="48"/>
        <v>850000.00000000012</v>
      </c>
      <c r="H186" s="51">
        <f t="shared" si="49"/>
        <v>25000</v>
      </c>
      <c r="I186" s="51">
        <f t="shared" si="50"/>
        <v>150000</v>
      </c>
      <c r="J186" s="51">
        <f t="shared" si="55"/>
        <v>50000</v>
      </c>
      <c r="K186" s="50">
        <f t="shared" si="47"/>
        <v>1075000</v>
      </c>
      <c r="L186" s="51">
        <f t="shared" si="56"/>
        <v>400000</v>
      </c>
      <c r="M186" s="51">
        <f t="shared" si="57"/>
        <v>75000</v>
      </c>
      <c r="N186" s="51">
        <f t="shared" si="58"/>
        <v>50000</v>
      </c>
      <c r="O186" s="50">
        <f t="shared" si="51"/>
        <v>525000</v>
      </c>
      <c r="P186" s="52">
        <f t="shared" si="54"/>
        <v>1600000</v>
      </c>
      <c r="Q186" s="52">
        <f t="shared" si="46"/>
        <v>100000</v>
      </c>
      <c r="R186" s="52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</row>
    <row r="187" spans="1:39" s="57" customFormat="1" ht="23.25" customHeight="1" x14ac:dyDescent="0.25">
      <c r="A187" s="16">
        <f t="shared" si="60"/>
        <v>179</v>
      </c>
      <c r="B187" s="197" t="s">
        <v>609</v>
      </c>
      <c r="C187" s="197" t="s">
        <v>610</v>
      </c>
      <c r="D187" s="260">
        <v>7928347100</v>
      </c>
      <c r="E187" s="257"/>
      <c r="F187" s="378">
        <v>8300000</v>
      </c>
      <c r="G187" s="51">
        <f t="shared" ref="G187:G190" si="61">F187*$G$8</f>
        <v>1411000</v>
      </c>
      <c r="H187" s="51">
        <f t="shared" ref="H187:H190" si="62">F187*$H$8</f>
        <v>41500</v>
      </c>
      <c r="I187" s="51">
        <f t="shared" ref="I187:I190" si="63">(F187)*$I$8</f>
        <v>249000</v>
      </c>
      <c r="J187" s="51">
        <f t="shared" ref="J187:J190" si="64">(F187)*$J$8</f>
        <v>83000</v>
      </c>
      <c r="K187" s="50">
        <f t="shared" ref="K187:K190" si="65">G187+I187+J187+H187</f>
        <v>1784500</v>
      </c>
      <c r="L187" s="51">
        <f t="shared" ref="L187:L190" si="66">(F187)*$L$8</f>
        <v>664000</v>
      </c>
      <c r="M187" s="51">
        <f t="shared" ref="M187:M190" si="67">(F187)*$M$8</f>
        <v>124500</v>
      </c>
      <c r="N187" s="51">
        <f t="shared" ref="N187:N190" si="68">(F187)*$N$8</f>
        <v>83000</v>
      </c>
      <c r="O187" s="50">
        <f t="shared" ref="O187:O190" si="69">L187+M187+N187+R187</f>
        <v>871500</v>
      </c>
      <c r="P187" s="52">
        <f t="shared" ref="P187:P190" si="70">K187+L187+M187+N187</f>
        <v>2656000</v>
      </c>
      <c r="Q187" s="52">
        <f t="shared" ref="Q187:Q190" si="71">F187*2%</f>
        <v>166000</v>
      </c>
      <c r="R187" s="52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</row>
    <row r="188" spans="1:39" s="57" customFormat="1" ht="23.25" customHeight="1" x14ac:dyDescent="0.25">
      <c r="A188" s="16">
        <f t="shared" si="60"/>
        <v>180</v>
      </c>
      <c r="B188" s="197" t="s">
        <v>611</v>
      </c>
      <c r="C188" s="197" t="s">
        <v>614</v>
      </c>
      <c r="D188" s="260"/>
      <c r="E188" s="257"/>
      <c r="F188" s="183">
        <v>4577000</v>
      </c>
      <c r="G188" s="51">
        <f t="shared" si="61"/>
        <v>778090</v>
      </c>
      <c r="H188" s="51">
        <f t="shared" si="62"/>
        <v>22885</v>
      </c>
      <c r="I188" s="51">
        <f t="shared" si="63"/>
        <v>137310</v>
      </c>
      <c r="J188" s="51">
        <f t="shared" si="64"/>
        <v>45770</v>
      </c>
      <c r="K188" s="50">
        <f t="shared" si="65"/>
        <v>984055</v>
      </c>
      <c r="L188" s="51">
        <f t="shared" si="66"/>
        <v>366160</v>
      </c>
      <c r="M188" s="51">
        <f t="shared" si="67"/>
        <v>68655</v>
      </c>
      <c r="N188" s="51">
        <f t="shared" si="68"/>
        <v>45770</v>
      </c>
      <c r="O188" s="50">
        <f t="shared" si="69"/>
        <v>480585</v>
      </c>
      <c r="P188" s="52">
        <f t="shared" si="70"/>
        <v>1464640</v>
      </c>
      <c r="Q188" s="52">
        <f t="shared" si="71"/>
        <v>91540</v>
      </c>
      <c r="R188" s="52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</row>
    <row r="189" spans="1:39" s="57" customFormat="1" ht="23.25" customHeight="1" x14ac:dyDescent="0.25">
      <c r="A189" s="16">
        <f t="shared" si="60"/>
        <v>181</v>
      </c>
      <c r="B189" s="197" t="s">
        <v>612</v>
      </c>
      <c r="C189" s="197" t="s">
        <v>614</v>
      </c>
      <c r="D189" s="260"/>
      <c r="E189" s="257"/>
      <c r="F189" s="183">
        <v>4577000</v>
      </c>
      <c r="G189" s="51">
        <f t="shared" si="61"/>
        <v>778090</v>
      </c>
      <c r="H189" s="51">
        <f t="shared" si="62"/>
        <v>22885</v>
      </c>
      <c r="I189" s="51">
        <f t="shared" si="63"/>
        <v>137310</v>
      </c>
      <c r="J189" s="51">
        <f t="shared" si="64"/>
        <v>45770</v>
      </c>
      <c r="K189" s="50">
        <f t="shared" si="65"/>
        <v>984055</v>
      </c>
      <c r="L189" s="51">
        <f t="shared" si="66"/>
        <v>366160</v>
      </c>
      <c r="M189" s="51">
        <f t="shared" si="67"/>
        <v>68655</v>
      </c>
      <c r="N189" s="51">
        <f t="shared" si="68"/>
        <v>45770</v>
      </c>
      <c r="O189" s="50">
        <f t="shared" si="69"/>
        <v>480585</v>
      </c>
      <c r="P189" s="52">
        <f t="shared" si="70"/>
        <v>1464640</v>
      </c>
      <c r="Q189" s="52">
        <f t="shared" si="71"/>
        <v>91540</v>
      </c>
      <c r="R189" s="52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</row>
    <row r="190" spans="1:39" s="57" customFormat="1" ht="23.25" customHeight="1" x14ac:dyDescent="0.25">
      <c r="A190" s="16">
        <f t="shared" si="60"/>
        <v>182</v>
      </c>
      <c r="B190" s="197" t="s">
        <v>613</v>
      </c>
      <c r="C190" s="197" t="s">
        <v>614</v>
      </c>
      <c r="D190" s="260"/>
      <c r="E190" s="257"/>
      <c r="F190" s="183">
        <v>4577000</v>
      </c>
      <c r="G190" s="51">
        <f t="shared" si="61"/>
        <v>778090</v>
      </c>
      <c r="H190" s="51">
        <f t="shared" si="62"/>
        <v>22885</v>
      </c>
      <c r="I190" s="51">
        <f t="shared" si="63"/>
        <v>137310</v>
      </c>
      <c r="J190" s="51">
        <f t="shared" si="64"/>
        <v>45770</v>
      </c>
      <c r="K190" s="50">
        <f t="shared" si="65"/>
        <v>984055</v>
      </c>
      <c r="L190" s="51">
        <f t="shared" si="66"/>
        <v>366160</v>
      </c>
      <c r="M190" s="51">
        <f t="shared" si="67"/>
        <v>68655</v>
      </c>
      <c r="N190" s="51">
        <f t="shared" si="68"/>
        <v>45770</v>
      </c>
      <c r="O190" s="50">
        <f t="shared" si="69"/>
        <v>480585</v>
      </c>
      <c r="P190" s="52">
        <f t="shared" si="70"/>
        <v>1464640</v>
      </c>
      <c r="Q190" s="52">
        <f t="shared" si="71"/>
        <v>91540</v>
      </c>
      <c r="R190" s="52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</row>
    <row r="191" spans="1:39" s="97" customFormat="1" ht="31.5" customHeight="1" x14ac:dyDescent="0.25">
      <c r="A191" s="218"/>
      <c r="B191" s="269" t="s">
        <v>374</v>
      </c>
      <c r="C191" s="270"/>
      <c r="D191" s="271"/>
      <c r="E191" s="272"/>
      <c r="F191" s="273">
        <f>SUM(F9:F190)</f>
        <v>900383000</v>
      </c>
      <c r="G191" s="273">
        <f t="shared" ref="G191:R191" si="72">SUM(G9:G190)</f>
        <v>148394020</v>
      </c>
      <c r="H191" s="273">
        <f t="shared" si="72"/>
        <v>4406030</v>
      </c>
      <c r="I191" s="273">
        <f t="shared" si="72"/>
        <v>26618490</v>
      </c>
      <c r="J191" s="273">
        <f t="shared" si="72"/>
        <v>8729060</v>
      </c>
      <c r="K191" s="273">
        <f t="shared" si="72"/>
        <v>188147600</v>
      </c>
      <c r="L191" s="273">
        <f t="shared" si="72"/>
        <v>69832480</v>
      </c>
      <c r="M191" s="273">
        <f t="shared" si="72"/>
        <v>13309245</v>
      </c>
      <c r="N191" s="273">
        <f t="shared" si="72"/>
        <v>8729060</v>
      </c>
      <c r="O191" s="273">
        <f t="shared" si="72"/>
        <v>95035495</v>
      </c>
      <c r="P191" s="273">
        <f>SUM(P9:P190)</f>
        <v>280018385</v>
      </c>
      <c r="Q191" s="273">
        <f t="shared" si="72"/>
        <v>17720120</v>
      </c>
      <c r="R191" s="273">
        <f t="shared" si="72"/>
        <v>3164710</v>
      </c>
      <c r="S191" s="279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</row>
    <row r="192" spans="1:39" s="99" customFormat="1" ht="14.25" customHeight="1" x14ac:dyDescent="0.2">
      <c r="A192" s="98"/>
      <c r="D192" s="243"/>
      <c r="E192" s="100"/>
      <c r="F192" s="354"/>
      <c r="G192" s="98"/>
      <c r="H192" s="98"/>
      <c r="I192" s="98"/>
      <c r="J192" s="98"/>
      <c r="K192" s="101"/>
      <c r="L192" s="444"/>
      <c r="M192" s="444"/>
      <c r="N192" s="444"/>
      <c r="O192" s="444"/>
      <c r="P192" s="244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</row>
    <row r="193" spans="1:39" s="99" customFormat="1" x14ac:dyDescent="0.2">
      <c r="A193" s="98"/>
      <c r="D193" s="243"/>
      <c r="E193" s="100"/>
      <c r="F193" s="101"/>
      <c r="G193" s="98"/>
      <c r="H193" s="98"/>
      <c r="I193" s="98"/>
      <c r="J193" s="98"/>
      <c r="K193" s="101"/>
      <c r="L193" s="443"/>
      <c r="M193" s="443"/>
      <c r="N193" s="104"/>
      <c r="O193" s="118"/>
      <c r="P193" s="244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</row>
    <row r="194" spans="1:39" s="99" customFormat="1" x14ac:dyDescent="0.2">
      <c r="A194" s="98"/>
      <c r="D194" s="7"/>
      <c r="E194" s="100"/>
      <c r="F194" s="98"/>
      <c r="G194" s="98"/>
      <c r="H194" s="98"/>
      <c r="I194" s="98"/>
      <c r="J194" s="98"/>
      <c r="K194" s="101"/>
      <c r="L194" s="443"/>
      <c r="M194" s="443"/>
      <c r="N194" s="104"/>
      <c r="O194" s="107"/>
      <c r="P194" s="107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</row>
    <row r="195" spans="1:39" s="99" customFormat="1" x14ac:dyDescent="0.2">
      <c r="A195" s="98"/>
      <c r="D195" s="7"/>
      <c r="E195" s="100"/>
      <c r="F195" s="98"/>
      <c r="G195" s="98"/>
      <c r="H195" s="98"/>
      <c r="I195" s="98"/>
      <c r="J195" s="101"/>
      <c r="K195" s="98"/>
      <c r="L195" s="98"/>
      <c r="M195" s="98"/>
      <c r="N195" s="98"/>
      <c r="O195" s="98"/>
      <c r="P195" s="108"/>
      <c r="Q195" s="108"/>
      <c r="R195" s="108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</row>
    <row r="196" spans="1:39" s="99" customFormat="1" x14ac:dyDescent="0.2">
      <c r="A196" s="98"/>
      <c r="B196" s="372" t="s">
        <v>375</v>
      </c>
      <c r="C196" s="110"/>
      <c r="D196" s="111"/>
      <c r="E196" s="100"/>
      <c r="F196" s="443" t="s">
        <v>376</v>
      </c>
      <c r="G196" s="443"/>
      <c r="H196" s="372"/>
      <c r="I196" s="98"/>
      <c r="L196" s="372" t="s">
        <v>377</v>
      </c>
      <c r="O196" s="98"/>
      <c r="P196" s="443" t="s">
        <v>378</v>
      </c>
      <c r="Q196" s="443"/>
      <c r="R196" s="107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  <c r="AL196" s="103"/>
      <c r="AM196" s="103"/>
    </row>
    <row r="197" spans="1:39" s="99" customFormat="1" x14ac:dyDescent="0.2">
      <c r="A197" s="98"/>
      <c r="D197" s="7"/>
      <c r="E197" s="100"/>
      <c r="F197" s="112"/>
      <c r="G197" s="98"/>
      <c r="H197" s="98"/>
      <c r="I197" s="98"/>
      <c r="J197" s="101"/>
      <c r="L197" s="113"/>
      <c r="O197" s="98"/>
      <c r="P197" s="98"/>
      <c r="Q197" s="98"/>
      <c r="R197" s="107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</row>
    <row r="198" spans="1:39" s="98" customFormat="1" x14ac:dyDescent="0.2">
      <c r="B198" s="99"/>
      <c r="C198" s="99"/>
      <c r="D198" s="7"/>
      <c r="E198" s="100"/>
      <c r="O198" s="114"/>
      <c r="P198" s="113"/>
      <c r="R198" s="107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</row>
    <row r="199" spans="1:39" s="98" customFormat="1" x14ac:dyDescent="0.2">
      <c r="B199" s="99"/>
      <c r="C199" s="99"/>
      <c r="D199" s="7"/>
      <c r="E199" s="100"/>
      <c r="F199" s="114"/>
      <c r="G199" s="114"/>
      <c r="H199" s="114"/>
      <c r="R199" s="116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</row>
    <row r="200" spans="1:39" s="98" customFormat="1" x14ac:dyDescent="0.2">
      <c r="B200" s="99"/>
      <c r="C200" s="99"/>
      <c r="D200" s="7"/>
      <c r="E200" s="100"/>
      <c r="L200" s="114"/>
      <c r="P200" s="112"/>
      <c r="R200" s="107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</row>
    <row r="201" spans="1:39" s="98" customFormat="1" x14ac:dyDescent="0.2">
      <c r="B201" s="99"/>
      <c r="C201" s="99"/>
      <c r="D201" s="7"/>
      <c r="E201" s="100"/>
      <c r="L201" s="112"/>
      <c r="R201" s="107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</row>
    <row r="202" spans="1:39" s="98" customFormat="1" ht="15" customHeight="1" x14ac:dyDescent="0.2">
      <c r="B202" s="443"/>
      <c r="C202" s="443"/>
      <c r="D202" s="117"/>
      <c r="E202" s="118"/>
      <c r="F202" s="443" t="s">
        <v>379</v>
      </c>
      <c r="G202" s="443"/>
      <c r="H202" s="372"/>
      <c r="L202" s="372" t="s">
        <v>380</v>
      </c>
      <c r="P202" s="443" t="s">
        <v>381</v>
      </c>
      <c r="Q202" s="443"/>
      <c r="R202" s="107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</row>
    <row r="204" spans="1:39" ht="56.25" customHeight="1" x14ac:dyDescent="0.2">
      <c r="Q204" s="119"/>
      <c r="R204" s="119"/>
    </row>
    <row r="205" spans="1:39" x14ac:dyDescent="0.2">
      <c r="J205" s="6"/>
    </row>
    <row r="206" spans="1:39" s="1" customFormat="1" x14ac:dyDescent="0.2">
      <c r="B206" s="4"/>
      <c r="C206" s="4"/>
      <c r="D206" s="7"/>
      <c r="E206" s="8"/>
      <c r="F206" s="5"/>
      <c r="G206" s="120"/>
      <c r="H206" s="120"/>
      <c r="I206" s="120"/>
      <c r="P206" s="2"/>
      <c r="Q206" s="121"/>
      <c r="R206" s="121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2"/>
      <c r="AL206" s="122"/>
      <c r="AM206" s="122"/>
    </row>
    <row r="207" spans="1:39" x14ac:dyDescent="0.2">
      <c r="F207" s="5"/>
      <c r="Q207" s="123"/>
      <c r="R207" s="123"/>
    </row>
    <row r="208" spans="1:39" x14ac:dyDescent="0.2">
      <c r="R208" s="124"/>
    </row>
    <row r="210" spans="1:39" s="2" customFormat="1" x14ac:dyDescent="0.2">
      <c r="A210" s="1"/>
      <c r="B210" s="4"/>
      <c r="C210" s="4"/>
      <c r="D210" s="7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Q210" s="124"/>
      <c r="R210" s="12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4" spans="1:39" s="2" customFormat="1" x14ac:dyDescent="0.2">
      <c r="A214" s="1"/>
      <c r="B214" s="1"/>
      <c r="C214" s="1"/>
      <c r="D214" s="1"/>
      <c r="E214" s="1"/>
      <c r="F214" s="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9" s="2" customFormat="1" x14ac:dyDescent="0.2">
      <c r="A215" s="1"/>
      <c r="B215" s="1"/>
      <c r="C215" s="1"/>
      <c r="D215" s="1"/>
      <c r="E215" s="1"/>
      <c r="F215" s="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9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9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9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9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9" s="2" customFormat="1" x14ac:dyDescent="0.2">
      <c r="A220" s="1"/>
      <c r="B220" s="1"/>
      <c r="C220" s="1"/>
      <c r="D220" s="1"/>
      <c r="E220" s="1"/>
      <c r="F220" s="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9" s="2" customFormat="1" x14ac:dyDescent="0.2">
      <c r="A221" s="1"/>
      <c r="B221" s="1"/>
      <c r="C221" s="1"/>
      <c r="D221" s="1"/>
      <c r="E221" s="1"/>
      <c r="F221" s="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9" s="2" customFormat="1" x14ac:dyDescent="0.2">
      <c r="A222" s="1"/>
      <c r="B222" s="1"/>
      <c r="C222" s="1"/>
      <c r="D222" s="1"/>
      <c r="E222" s="1"/>
      <c r="F222" s="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9" s="2" customFormat="1" x14ac:dyDescent="0.2">
      <c r="A223" s="1"/>
      <c r="B223" s="1"/>
      <c r="C223" s="1"/>
      <c r="D223" s="1"/>
      <c r="E223" s="1"/>
      <c r="F223" s="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9" s="2" customFormat="1" x14ac:dyDescent="0.2">
      <c r="A224" s="1"/>
      <c r="B224" s="1"/>
      <c r="C224" s="1"/>
      <c r="D224" s="1"/>
      <c r="E224" s="1"/>
      <c r="F224" s="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2" customFormat="1" x14ac:dyDescent="0.2">
      <c r="A225" s="1"/>
      <c r="B225" s="1"/>
      <c r="C225" s="1"/>
      <c r="D225" s="1"/>
      <c r="E225" s="1"/>
      <c r="F225" s="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s="8" customFormat="1" x14ac:dyDescent="0.2">
      <c r="A238" s="1"/>
      <c r="B238" s="1"/>
      <c r="C238" s="1"/>
      <c r="D238" s="1"/>
      <c r="E238" s="1"/>
      <c r="F238" s="1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s="8" customFormat="1" x14ac:dyDescent="0.2">
      <c r="A239" s="1"/>
      <c r="B239" s="1"/>
      <c r="C239" s="1"/>
      <c r="D239" s="1"/>
      <c r="E239" s="1"/>
      <c r="F239" s="1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s="8" customFormat="1" x14ac:dyDescent="0.2">
      <c r="A240" s="1"/>
      <c r="B240" s="1"/>
      <c r="C240" s="1"/>
      <c r="D240" s="1"/>
      <c r="E240" s="1"/>
      <c r="F240" s="1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s="8" customFormat="1" x14ac:dyDescent="0.2">
      <c r="A241" s="1"/>
      <c r="B241" s="1"/>
      <c r="C241" s="1"/>
      <c r="D241" s="1"/>
      <c r="E241" s="1"/>
      <c r="F241" s="1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s="8" customFormat="1" x14ac:dyDescent="0.2">
      <c r="A242" s="1"/>
      <c r="B242" s="1"/>
      <c r="C242" s="1"/>
      <c r="D242" s="1"/>
      <c r="E242" s="1"/>
      <c r="F242" s="1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s="8" customFormat="1" x14ac:dyDescent="0.2">
      <c r="A243" s="1"/>
      <c r="B243" s="1"/>
      <c r="C243" s="1"/>
      <c r="D243" s="1"/>
      <c r="E243" s="1"/>
      <c r="F243" s="1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</sheetData>
  <mergeCells count="26"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G144:J144"/>
    <mergeCell ref="L192:M192"/>
    <mergeCell ref="N192:O192"/>
    <mergeCell ref="L193:M193"/>
    <mergeCell ref="L194:M194"/>
    <mergeCell ref="F196:G196"/>
    <mergeCell ref="P196:Q196"/>
    <mergeCell ref="B202:C202"/>
    <mergeCell ref="F202:G202"/>
    <mergeCell ref="P202:Q202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4" sqref="G4"/>
    </sheetView>
  </sheetViews>
  <sheetFormatPr defaultRowHeight="15" x14ac:dyDescent="0.25"/>
  <cols>
    <col min="1" max="1" width="4.7109375" style="361" customWidth="1"/>
    <col min="2" max="2" width="6.85546875" style="361" customWidth="1"/>
    <col min="3" max="3" width="23.85546875" style="361" customWidth="1"/>
    <col min="4" max="4" width="31.42578125" style="361" customWidth="1"/>
    <col min="5" max="5" width="15.5703125" style="134" customWidth="1"/>
    <col min="6" max="6" width="19" style="134" customWidth="1"/>
    <col min="7" max="7" width="19" style="135" customWidth="1"/>
    <col min="8" max="8" width="19" style="361" customWidth="1"/>
    <col min="9" max="9" width="14.7109375" style="361" bestFit="1" customWidth="1"/>
    <col min="10" max="10" width="20" style="361" bestFit="1" customWidth="1"/>
    <col min="11" max="16384" width="9.140625" style="36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47">
        <v>1</v>
      </c>
      <c r="B2" s="129"/>
      <c r="C2" s="188" t="s">
        <v>619</v>
      </c>
      <c r="D2" s="188" t="s">
        <v>441</v>
      </c>
      <c r="E2" s="186">
        <v>4800000</v>
      </c>
      <c r="F2" s="130"/>
      <c r="G2" s="170"/>
      <c r="H2" s="143"/>
      <c r="I2" s="80"/>
      <c r="J2" s="46"/>
    </row>
    <row r="3" spans="1:10" x14ac:dyDescent="0.25">
      <c r="A3" s="47">
        <v>2</v>
      </c>
      <c r="B3" s="362"/>
      <c r="C3" s="188" t="s">
        <v>620</v>
      </c>
      <c r="D3" s="188" t="s">
        <v>625</v>
      </c>
      <c r="E3" s="187">
        <v>4800000</v>
      </c>
      <c r="F3" s="183"/>
      <c r="G3" s="84"/>
      <c r="H3" s="143"/>
      <c r="I3" s="184"/>
      <c r="J3" s="184"/>
    </row>
    <row r="4" spans="1:10" x14ac:dyDescent="0.25">
      <c r="A4" s="47">
        <v>3</v>
      </c>
      <c r="B4" s="362"/>
      <c r="C4" s="188" t="s">
        <v>621</v>
      </c>
      <c r="D4" s="188" t="s">
        <v>626</v>
      </c>
      <c r="E4" s="187">
        <v>4800000</v>
      </c>
      <c r="F4" s="183"/>
      <c r="G4" s="84">
        <v>7916628979</v>
      </c>
      <c r="H4" s="143">
        <v>43344</v>
      </c>
      <c r="I4" s="184" t="s">
        <v>629</v>
      </c>
      <c r="J4" s="184"/>
    </row>
    <row r="5" spans="1:10" x14ac:dyDescent="0.25">
      <c r="A5" s="47">
        <v>4</v>
      </c>
      <c r="B5" s="362"/>
      <c r="C5" s="188" t="s">
        <v>622</v>
      </c>
      <c r="D5" s="188" t="s">
        <v>627</v>
      </c>
      <c r="E5" s="187">
        <v>5000000</v>
      </c>
      <c r="F5" s="183">
        <v>100000</v>
      </c>
      <c r="G5" s="84"/>
      <c r="H5" s="143"/>
      <c r="I5" s="184"/>
      <c r="J5" s="184"/>
    </row>
    <row r="6" spans="1:10" x14ac:dyDescent="0.25">
      <c r="A6" s="47">
        <v>5</v>
      </c>
      <c r="B6" s="362"/>
      <c r="C6" s="188" t="s">
        <v>623</v>
      </c>
      <c r="D6" s="188" t="s">
        <v>441</v>
      </c>
      <c r="E6" s="187">
        <v>4800000</v>
      </c>
      <c r="F6" s="183"/>
      <c r="G6" s="84"/>
      <c r="H6" s="143"/>
      <c r="I6" s="184"/>
      <c r="J6" s="184" t="s">
        <v>630</v>
      </c>
    </row>
    <row r="7" spans="1:10" x14ac:dyDescent="0.25">
      <c r="A7" s="47">
        <v>6</v>
      </c>
      <c r="B7" s="362"/>
      <c r="C7" s="188" t="s">
        <v>624</v>
      </c>
      <c r="D7" s="188" t="s">
        <v>628</v>
      </c>
      <c r="E7" s="187">
        <v>4577000</v>
      </c>
      <c r="F7" s="183"/>
      <c r="G7" s="84"/>
      <c r="H7" s="143"/>
      <c r="I7" s="184"/>
      <c r="J7" s="18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45"/>
  <sheetViews>
    <sheetView topLeftCell="A4" zoomScaleNormal="100" workbookViewId="0">
      <pane xSplit="2" ySplit="5" topLeftCell="J189" activePane="bottomRight" state="frozen"/>
      <selection activeCell="A4" sqref="A4"/>
      <selection pane="topRight" activeCell="C4" sqref="C4"/>
      <selection pane="bottomLeft" activeCell="A9" sqref="A9"/>
      <selection pane="bottomRight" activeCell="Q183" sqref="Q183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1.42578125" style="3" bestFit="1" customWidth="1"/>
    <col min="20" max="20" width="10.5703125" style="3" bestFit="1" customWidth="1"/>
    <col min="21" max="39" width="9.140625" style="3"/>
    <col min="40" max="16384" width="9.140625" style="4"/>
  </cols>
  <sheetData>
    <row r="1" spans="1:39" x14ac:dyDescent="0.2">
      <c r="A1" s="428" t="s">
        <v>0</v>
      </c>
      <c r="B1" s="428"/>
      <c r="C1" s="428"/>
      <c r="D1" s="428"/>
      <c r="E1" s="428"/>
    </row>
    <row r="2" spans="1:39" x14ac:dyDescent="0.2">
      <c r="A2" s="428" t="s">
        <v>1</v>
      </c>
      <c r="B2" s="428"/>
      <c r="C2" s="428"/>
      <c r="D2" s="428"/>
      <c r="E2" s="428"/>
      <c r="F2" s="428"/>
      <c r="M2" s="5"/>
      <c r="N2" s="5"/>
      <c r="O2" s="6"/>
    </row>
    <row r="3" spans="1:39" ht="8.25" customHeight="1" x14ac:dyDescent="0.2"/>
    <row r="4" spans="1:39" ht="23.25" x14ac:dyDescent="0.35">
      <c r="A4" s="429" t="s">
        <v>618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</row>
    <row r="6" spans="1:39" s="9" customFormat="1" ht="15" customHeight="1" x14ac:dyDescent="0.25">
      <c r="A6" s="463" t="s">
        <v>3</v>
      </c>
      <c r="B6" s="463" t="s">
        <v>4</v>
      </c>
      <c r="C6" s="463" t="s">
        <v>5</v>
      </c>
      <c r="D6" s="466" t="s">
        <v>6</v>
      </c>
      <c r="E6" s="463" t="s">
        <v>7</v>
      </c>
      <c r="F6" s="469" t="s">
        <v>8</v>
      </c>
      <c r="G6" s="472" t="s">
        <v>9</v>
      </c>
      <c r="H6" s="473"/>
      <c r="I6" s="473"/>
      <c r="J6" s="474"/>
      <c r="K6" s="461" t="s">
        <v>10</v>
      </c>
      <c r="L6" s="472" t="s">
        <v>11</v>
      </c>
      <c r="M6" s="473"/>
      <c r="N6" s="474"/>
      <c r="O6" s="461" t="s">
        <v>12</v>
      </c>
      <c r="P6" s="461" t="s">
        <v>13</v>
      </c>
      <c r="Q6" s="461" t="s">
        <v>14</v>
      </c>
      <c r="R6" s="461" t="s">
        <v>15</v>
      </c>
      <c r="S6" s="234"/>
    </row>
    <row r="7" spans="1:39" s="9" customFormat="1" ht="14.25" x14ac:dyDescent="0.25">
      <c r="A7" s="464"/>
      <c r="B7" s="464"/>
      <c r="C7" s="464"/>
      <c r="D7" s="467"/>
      <c r="E7" s="464"/>
      <c r="F7" s="470"/>
      <c r="G7" s="245" t="s">
        <v>16</v>
      </c>
      <c r="H7" s="245" t="s">
        <v>17</v>
      </c>
      <c r="I7" s="245" t="s">
        <v>18</v>
      </c>
      <c r="J7" s="245" t="s">
        <v>19</v>
      </c>
      <c r="K7" s="475"/>
      <c r="L7" s="245" t="s">
        <v>20</v>
      </c>
      <c r="M7" s="245" t="s">
        <v>18</v>
      </c>
      <c r="N7" s="245" t="s">
        <v>21</v>
      </c>
      <c r="O7" s="475"/>
      <c r="P7" s="475"/>
      <c r="Q7" s="462"/>
      <c r="R7" s="462"/>
      <c r="S7" s="234"/>
    </row>
    <row r="8" spans="1:39" s="15" customFormat="1" ht="27.75" customHeight="1" x14ac:dyDescent="0.25">
      <c r="A8" s="465"/>
      <c r="B8" s="465"/>
      <c r="C8" s="465"/>
      <c r="D8" s="468"/>
      <c r="E8" s="465"/>
      <c r="F8" s="471"/>
      <c r="G8" s="246">
        <v>0.17</v>
      </c>
      <c r="H8" s="246">
        <v>5.0000000000000001E-3</v>
      </c>
      <c r="I8" s="247">
        <v>0.03</v>
      </c>
      <c r="J8" s="248">
        <v>0.01</v>
      </c>
      <c r="K8" s="462"/>
      <c r="L8" s="247">
        <v>0.08</v>
      </c>
      <c r="M8" s="249">
        <v>1.4999999999999999E-2</v>
      </c>
      <c r="N8" s="248">
        <v>0.01</v>
      </c>
      <c r="O8" s="462"/>
      <c r="P8" s="462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23.2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23.2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5" si="16">F74*$G$8</f>
        <v>778090</v>
      </c>
      <c r="H74" s="21">
        <f t="shared" ref="H74:H135" si="17">F74*$H$8</f>
        <v>22885</v>
      </c>
      <c r="I74" s="21">
        <f t="shared" ref="I74:I135" si="18">(F74)*$I$8</f>
        <v>137310</v>
      </c>
      <c r="J74" s="21">
        <f t="shared" ref="J74:J94" si="19">(F74)*$J$8</f>
        <v>45770</v>
      </c>
      <c r="K74" s="20">
        <f t="shared" ref="K74:K128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5" si="21">L74+M74+N74+R74</f>
        <v>480585</v>
      </c>
      <c r="P74" s="22">
        <f t="shared" ref="P74:P135" si="22">K74+L74+M74+N74</f>
        <v>1464640</v>
      </c>
      <c r="Q74" s="22">
        <f t="shared" ref="Q74:Q122" si="23">F74*2%</f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23.2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2" si="25">(F101)*$J$8</f>
        <v>50000</v>
      </c>
      <c r="K101" s="20">
        <f t="shared" si="20"/>
        <v>1075000</v>
      </c>
      <c r="L101" s="51">
        <f t="shared" ref="L101:L162" si="26">(F101)*$L$8</f>
        <v>400000</v>
      </c>
      <c r="M101" s="51">
        <f t="shared" ref="M101:M162" si="27">(F101)*$M$8</f>
        <v>75000</v>
      </c>
      <c r="N101" s="51">
        <f t="shared" ref="N101:N162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23.2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23.25" customHeight="1" x14ac:dyDescent="0.25">
      <c r="A115" s="177">
        <f t="shared" si="24"/>
        <v>107</v>
      </c>
      <c r="B115" s="153" t="s">
        <v>302</v>
      </c>
      <c r="C115" s="277" t="s">
        <v>303</v>
      </c>
      <c r="D115" s="384"/>
      <c r="E115" s="384"/>
      <c r="F115" s="211">
        <v>4800000</v>
      </c>
      <c r="G115" s="212"/>
      <c r="H115" s="212"/>
      <c r="I115" s="212">
        <f t="shared" si="18"/>
        <v>144000</v>
      </c>
      <c r="J115" s="212"/>
      <c r="K115" s="180">
        <f t="shared" si="20"/>
        <v>144000</v>
      </c>
      <c r="L115" s="212"/>
      <c r="M115" s="212">
        <f t="shared" si="27"/>
        <v>72000</v>
      </c>
      <c r="N115" s="212"/>
      <c r="O115" s="180">
        <f t="shared" si="21"/>
        <v>72000</v>
      </c>
      <c r="P115" s="182">
        <f t="shared" si="22"/>
        <v>216000</v>
      </c>
      <c r="Q115" s="213"/>
      <c r="R115" s="213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23.2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23.2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23.2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23.2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23.2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23.2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23.2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51">
        <f t="shared" si="16"/>
        <v>778090</v>
      </c>
      <c r="H122" s="51">
        <f t="shared" si="17"/>
        <v>22885</v>
      </c>
      <c r="I122" s="51">
        <f t="shared" si="18"/>
        <v>137310</v>
      </c>
      <c r="J122" s="51">
        <f t="shared" si="25"/>
        <v>45770</v>
      </c>
      <c r="K122" s="64">
        <f t="shared" si="20"/>
        <v>984055</v>
      </c>
      <c r="L122" s="51">
        <f t="shared" si="26"/>
        <v>366160</v>
      </c>
      <c r="M122" s="51">
        <f t="shared" si="27"/>
        <v>68655</v>
      </c>
      <c r="N122" s="51">
        <f t="shared" si="28"/>
        <v>45770</v>
      </c>
      <c r="O122" s="64">
        <f t="shared" si="21"/>
        <v>480585</v>
      </c>
      <c r="P122" s="55">
        <f t="shared" si="22"/>
        <v>1464640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23.2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51">
        <f>F123*$G$8</f>
        <v>935000.00000000012</v>
      </c>
      <c r="H123" s="51">
        <f t="shared" si="17"/>
        <v>27500</v>
      </c>
      <c r="I123" s="51">
        <f t="shared" si="18"/>
        <v>165000</v>
      </c>
      <c r="J123" s="51">
        <f t="shared" si="25"/>
        <v>55000</v>
      </c>
      <c r="K123" s="64">
        <f t="shared" si="20"/>
        <v>1182500</v>
      </c>
      <c r="L123" s="51">
        <f t="shared" si="26"/>
        <v>440000</v>
      </c>
      <c r="M123" s="51">
        <f t="shared" si="27"/>
        <v>82500</v>
      </c>
      <c r="N123" s="51">
        <f t="shared" si="28"/>
        <v>55000</v>
      </c>
      <c r="O123" s="64">
        <f t="shared" si="21"/>
        <v>577500</v>
      </c>
      <c r="P123" s="65">
        <f t="shared" si="22"/>
        <v>1760000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23.2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23.2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85" si="29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23.2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29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23.25" customHeight="1" x14ac:dyDescent="0.25">
      <c r="A127" s="16">
        <f t="shared" si="24"/>
        <v>119</v>
      </c>
      <c r="B127" s="258" t="s">
        <v>323</v>
      </c>
      <c r="C127" s="258" t="s">
        <v>324</v>
      </c>
      <c r="D127" s="257">
        <v>7916189006</v>
      </c>
      <c r="E127" s="257">
        <v>7916189006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29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23.25" customHeight="1" x14ac:dyDescent="0.25">
      <c r="A128" s="16">
        <f t="shared" si="24"/>
        <v>120</v>
      </c>
      <c r="B128" s="256" t="s">
        <v>325</v>
      </c>
      <c r="C128" s="256" t="s">
        <v>326</v>
      </c>
      <c r="D128" s="257">
        <v>8022813836</v>
      </c>
      <c r="E128" s="257">
        <v>8022813836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29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23.25" customHeight="1" x14ac:dyDescent="0.25">
      <c r="A129" s="16">
        <f t="shared" si="24"/>
        <v>121</v>
      </c>
      <c r="B129" s="256" t="s">
        <v>327</v>
      </c>
      <c r="C129" s="256" t="s">
        <v>328</v>
      </c>
      <c r="D129" s="257">
        <v>7911475429</v>
      </c>
      <c r="E129" s="257">
        <v>7911475429</v>
      </c>
      <c r="F129" s="50">
        <v>5100000</v>
      </c>
      <c r="G129" s="51">
        <f t="shared" si="16"/>
        <v>867000.00000000012</v>
      </c>
      <c r="H129" s="51">
        <f t="shared" si="17"/>
        <v>25500</v>
      </c>
      <c r="I129" s="51">
        <f t="shared" si="18"/>
        <v>153000</v>
      </c>
      <c r="J129" s="51">
        <f t="shared" si="25"/>
        <v>51000</v>
      </c>
      <c r="K129" s="50">
        <f>G129+I129+J129+H129</f>
        <v>1096500</v>
      </c>
      <c r="L129" s="51">
        <f t="shared" si="26"/>
        <v>408000</v>
      </c>
      <c r="M129" s="51">
        <f t="shared" si="27"/>
        <v>76500</v>
      </c>
      <c r="N129" s="51">
        <f t="shared" si="28"/>
        <v>51000</v>
      </c>
      <c r="O129" s="50">
        <f t="shared" si="21"/>
        <v>535500</v>
      </c>
      <c r="P129" s="52">
        <f t="shared" si="22"/>
        <v>1632000</v>
      </c>
      <c r="Q129" s="52">
        <f t="shared" si="29"/>
        <v>102000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23.25" customHeight="1" x14ac:dyDescent="0.25">
      <c r="A130" s="16">
        <f t="shared" si="24"/>
        <v>122</v>
      </c>
      <c r="B130" s="256" t="s">
        <v>329</v>
      </c>
      <c r="C130" s="256" t="s">
        <v>330</v>
      </c>
      <c r="D130" s="257">
        <v>9423244680</v>
      </c>
      <c r="E130" s="252"/>
      <c r="F130" s="50">
        <v>4577000</v>
      </c>
      <c r="G130" s="51">
        <f t="shared" si="16"/>
        <v>778090</v>
      </c>
      <c r="H130" s="51">
        <f t="shared" si="17"/>
        <v>22885</v>
      </c>
      <c r="I130" s="51">
        <f t="shared" si="18"/>
        <v>137310</v>
      </c>
      <c r="J130" s="51">
        <f t="shared" si="25"/>
        <v>45770</v>
      </c>
      <c r="K130" s="50">
        <f t="shared" ref="K130:K192" si="30">G130+I130+J130+H130</f>
        <v>984055</v>
      </c>
      <c r="L130" s="51">
        <f t="shared" si="26"/>
        <v>366160</v>
      </c>
      <c r="M130" s="51">
        <f t="shared" si="27"/>
        <v>68655</v>
      </c>
      <c r="N130" s="51">
        <f t="shared" si="28"/>
        <v>45770</v>
      </c>
      <c r="O130" s="50">
        <f t="shared" si="21"/>
        <v>480585</v>
      </c>
      <c r="P130" s="52">
        <f t="shared" si="22"/>
        <v>1464640</v>
      </c>
      <c r="Q130" s="52">
        <f t="shared" si="29"/>
        <v>91540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23.25" customHeight="1" x14ac:dyDescent="0.25">
      <c r="A131" s="16">
        <f t="shared" si="24"/>
        <v>123</v>
      </c>
      <c r="B131" s="259" t="s">
        <v>332</v>
      </c>
      <c r="C131" s="256" t="s">
        <v>333</v>
      </c>
      <c r="D131" s="257">
        <v>7916518244</v>
      </c>
      <c r="E131" s="257">
        <v>7916518244</v>
      </c>
      <c r="F131" s="62">
        <v>5100000</v>
      </c>
      <c r="G131" s="63">
        <f t="shared" si="16"/>
        <v>867000.00000000012</v>
      </c>
      <c r="H131" s="63">
        <f t="shared" si="17"/>
        <v>25500</v>
      </c>
      <c r="I131" s="63">
        <f t="shared" si="18"/>
        <v>153000</v>
      </c>
      <c r="J131" s="63">
        <f t="shared" si="25"/>
        <v>51000</v>
      </c>
      <c r="K131" s="62">
        <f t="shared" si="30"/>
        <v>1096500</v>
      </c>
      <c r="L131" s="63">
        <f t="shared" si="26"/>
        <v>408000</v>
      </c>
      <c r="M131" s="63">
        <f t="shared" si="27"/>
        <v>76500</v>
      </c>
      <c r="N131" s="63">
        <f t="shared" si="28"/>
        <v>51000</v>
      </c>
      <c r="O131" s="62">
        <f t="shared" si="21"/>
        <v>535500</v>
      </c>
      <c r="P131" s="66">
        <f t="shared" si="22"/>
        <v>1632000</v>
      </c>
      <c r="Q131" s="66">
        <f t="shared" si="29"/>
        <v>102000</v>
      </c>
      <c r="R131" s="6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23.25" customHeight="1" x14ac:dyDescent="0.25">
      <c r="A132" s="16">
        <f t="shared" si="24"/>
        <v>124</v>
      </c>
      <c r="B132" s="259" t="s">
        <v>336</v>
      </c>
      <c r="C132" s="256" t="s">
        <v>337</v>
      </c>
      <c r="D132" s="257">
        <v>3824673980</v>
      </c>
      <c r="E132" s="257"/>
      <c r="F132" s="50">
        <v>4800000</v>
      </c>
      <c r="G132" s="63">
        <f t="shared" si="16"/>
        <v>816000.00000000012</v>
      </c>
      <c r="H132" s="63">
        <f t="shared" si="17"/>
        <v>24000</v>
      </c>
      <c r="I132" s="63">
        <f t="shared" si="18"/>
        <v>144000</v>
      </c>
      <c r="J132" s="63">
        <f t="shared" si="25"/>
        <v>48000</v>
      </c>
      <c r="K132" s="62">
        <f t="shared" si="30"/>
        <v>1032000.0000000001</v>
      </c>
      <c r="L132" s="63">
        <f t="shared" si="26"/>
        <v>384000</v>
      </c>
      <c r="M132" s="63">
        <f t="shared" si="27"/>
        <v>72000</v>
      </c>
      <c r="N132" s="63">
        <f t="shared" si="28"/>
        <v>48000</v>
      </c>
      <c r="O132" s="62">
        <f t="shared" si="21"/>
        <v>504000</v>
      </c>
      <c r="P132" s="66">
        <f t="shared" si="22"/>
        <v>1536000</v>
      </c>
      <c r="Q132" s="66">
        <f t="shared" si="29"/>
        <v>96000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23.25" customHeight="1" x14ac:dyDescent="0.25">
      <c r="A133" s="16">
        <f t="shared" si="24"/>
        <v>125</v>
      </c>
      <c r="B133" s="259" t="s">
        <v>338</v>
      </c>
      <c r="C133" s="256" t="s">
        <v>339</v>
      </c>
      <c r="D133" s="257">
        <v>7915240672</v>
      </c>
      <c r="E133" s="257">
        <v>7915240672</v>
      </c>
      <c r="F133" s="50">
        <v>4800000</v>
      </c>
      <c r="G133" s="63">
        <f t="shared" si="16"/>
        <v>816000.00000000012</v>
      </c>
      <c r="H133" s="63">
        <f t="shared" si="17"/>
        <v>24000</v>
      </c>
      <c r="I133" s="63">
        <f t="shared" si="18"/>
        <v>144000</v>
      </c>
      <c r="J133" s="63">
        <f t="shared" si="25"/>
        <v>48000</v>
      </c>
      <c r="K133" s="62">
        <f t="shared" si="30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si="21"/>
        <v>504000</v>
      </c>
      <c r="P133" s="66">
        <f t="shared" si="22"/>
        <v>1536000</v>
      </c>
      <c r="Q133" s="66">
        <f t="shared" si="29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23.25" customHeight="1" x14ac:dyDescent="0.25">
      <c r="A134" s="16">
        <f t="shared" si="24"/>
        <v>126</v>
      </c>
      <c r="B134" s="256" t="s">
        <v>340</v>
      </c>
      <c r="C134" s="256" t="s">
        <v>341</v>
      </c>
      <c r="D134" s="257">
        <v>7916611193</v>
      </c>
      <c r="E134" s="257"/>
      <c r="F134" s="62">
        <v>5000000</v>
      </c>
      <c r="G134" s="63">
        <f t="shared" si="16"/>
        <v>850000.00000000012</v>
      </c>
      <c r="H134" s="63">
        <f t="shared" si="17"/>
        <v>25000</v>
      </c>
      <c r="I134" s="63">
        <f t="shared" si="18"/>
        <v>150000</v>
      </c>
      <c r="J134" s="63">
        <f t="shared" si="25"/>
        <v>50000</v>
      </c>
      <c r="K134" s="62">
        <f t="shared" si="30"/>
        <v>1075000</v>
      </c>
      <c r="L134" s="63">
        <f t="shared" si="26"/>
        <v>400000</v>
      </c>
      <c r="M134" s="63">
        <f t="shared" si="27"/>
        <v>75000</v>
      </c>
      <c r="N134" s="63">
        <f t="shared" si="28"/>
        <v>50000</v>
      </c>
      <c r="O134" s="62">
        <f t="shared" si="21"/>
        <v>525000</v>
      </c>
      <c r="P134" s="66">
        <f t="shared" si="22"/>
        <v>1600000</v>
      </c>
      <c r="Q134" s="66">
        <f t="shared" si="29"/>
        <v>100000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23.25" customHeight="1" x14ac:dyDescent="0.25">
      <c r="A135" s="16">
        <f t="shared" si="24"/>
        <v>127</v>
      </c>
      <c r="B135" s="256" t="s">
        <v>342</v>
      </c>
      <c r="C135" s="256" t="s">
        <v>343</v>
      </c>
      <c r="D135" s="257">
        <v>7916336462</v>
      </c>
      <c r="E135" s="257"/>
      <c r="F135" s="62">
        <v>4800000</v>
      </c>
      <c r="G135" s="63">
        <f t="shared" si="16"/>
        <v>816000.00000000012</v>
      </c>
      <c r="H135" s="63">
        <f t="shared" si="17"/>
        <v>24000</v>
      </c>
      <c r="I135" s="63">
        <f t="shared" si="18"/>
        <v>144000</v>
      </c>
      <c r="J135" s="63">
        <f t="shared" si="25"/>
        <v>48000</v>
      </c>
      <c r="K135" s="62">
        <f t="shared" si="30"/>
        <v>1032000.0000000001</v>
      </c>
      <c r="L135" s="63">
        <f t="shared" si="26"/>
        <v>384000</v>
      </c>
      <c r="M135" s="63">
        <f t="shared" si="27"/>
        <v>72000</v>
      </c>
      <c r="N135" s="63">
        <f t="shared" si="28"/>
        <v>48000</v>
      </c>
      <c r="O135" s="62">
        <f t="shared" si="21"/>
        <v>504000</v>
      </c>
      <c r="P135" s="66">
        <f t="shared" si="22"/>
        <v>1536000</v>
      </c>
      <c r="Q135" s="66">
        <f t="shared" si="29"/>
        <v>96000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23.25" customHeight="1" x14ac:dyDescent="0.25">
      <c r="A136" s="16">
        <f t="shared" si="24"/>
        <v>128</v>
      </c>
      <c r="B136" s="258" t="s">
        <v>348</v>
      </c>
      <c r="C136" s="258" t="s">
        <v>349</v>
      </c>
      <c r="D136" s="257">
        <v>9107162563</v>
      </c>
      <c r="E136" s="257"/>
      <c r="F136" s="62">
        <v>5000000</v>
      </c>
      <c r="G136" s="63">
        <f t="shared" ref="G136:G192" si="31">F136*$G$8</f>
        <v>850000.00000000012</v>
      </c>
      <c r="H136" s="63">
        <f t="shared" ref="H136:H192" si="32">F136*$H$8</f>
        <v>25000</v>
      </c>
      <c r="I136" s="63">
        <f t="shared" ref="I136:I192" si="33">(F136)*$I$8</f>
        <v>150000</v>
      </c>
      <c r="J136" s="63">
        <f t="shared" si="25"/>
        <v>50000</v>
      </c>
      <c r="K136" s="62">
        <f t="shared" si="30"/>
        <v>1075000</v>
      </c>
      <c r="L136" s="63">
        <f t="shared" si="26"/>
        <v>400000</v>
      </c>
      <c r="M136" s="63">
        <f t="shared" si="27"/>
        <v>75000</v>
      </c>
      <c r="N136" s="63">
        <f t="shared" si="28"/>
        <v>50000</v>
      </c>
      <c r="O136" s="62">
        <f t="shared" ref="O136:O192" si="34">L136+M136+N136+R136</f>
        <v>525000</v>
      </c>
      <c r="P136" s="66">
        <f t="shared" ref="P136:P157" si="35">K136+L136+M136+N136</f>
        <v>1600000</v>
      </c>
      <c r="Q136" s="66">
        <f t="shared" si="29"/>
        <v>100000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23.25" customHeight="1" x14ac:dyDescent="0.25">
      <c r="A137" s="16">
        <f t="shared" si="24"/>
        <v>129</v>
      </c>
      <c r="B137" s="256" t="s">
        <v>350</v>
      </c>
      <c r="C137" s="256" t="s">
        <v>351</v>
      </c>
      <c r="D137" s="257">
        <v>9123800118</v>
      </c>
      <c r="E137" s="257"/>
      <c r="F137" s="62">
        <v>4800000</v>
      </c>
      <c r="G137" s="63">
        <f t="shared" si="31"/>
        <v>816000.00000000012</v>
      </c>
      <c r="H137" s="63">
        <f t="shared" si="32"/>
        <v>24000</v>
      </c>
      <c r="I137" s="63">
        <f t="shared" si="33"/>
        <v>144000</v>
      </c>
      <c r="J137" s="63">
        <f t="shared" si="25"/>
        <v>48000</v>
      </c>
      <c r="K137" s="62">
        <f t="shared" si="30"/>
        <v>1032000.0000000001</v>
      </c>
      <c r="L137" s="63">
        <f t="shared" si="26"/>
        <v>384000</v>
      </c>
      <c r="M137" s="63">
        <f t="shared" si="27"/>
        <v>72000</v>
      </c>
      <c r="N137" s="63">
        <f t="shared" si="28"/>
        <v>48000</v>
      </c>
      <c r="O137" s="62">
        <f t="shared" si="34"/>
        <v>504000</v>
      </c>
      <c r="P137" s="66">
        <f t="shared" si="35"/>
        <v>1536000</v>
      </c>
      <c r="Q137" s="66">
        <f t="shared" si="29"/>
        <v>96000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23.25" customHeight="1" x14ac:dyDescent="0.25">
      <c r="A138" s="16">
        <f t="shared" si="24"/>
        <v>130</v>
      </c>
      <c r="B138" s="256" t="s">
        <v>352</v>
      </c>
      <c r="C138" s="256" t="s">
        <v>353</v>
      </c>
      <c r="D138" s="260" t="s">
        <v>354</v>
      </c>
      <c r="E138" s="257"/>
      <c r="F138" s="62">
        <v>5100000</v>
      </c>
      <c r="G138" s="63">
        <f t="shared" si="31"/>
        <v>867000.00000000012</v>
      </c>
      <c r="H138" s="63">
        <f t="shared" si="32"/>
        <v>25500</v>
      </c>
      <c r="I138" s="63">
        <f t="shared" si="33"/>
        <v>153000</v>
      </c>
      <c r="J138" s="63">
        <f t="shared" si="25"/>
        <v>51000</v>
      </c>
      <c r="K138" s="62">
        <f t="shared" si="30"/>
        <v>1096500</v>
      </c>
      <c r="L138" s="63">
        <f t="shared" si="26"/>
        <v>408000</v>
      </c>
      <c r="M138" s="63">
        <f t="shared" si="27"/>
        <v>76500</v>
      </c>
      <c r="N138" s="63">
        <f t="shared" si="28"/>
        <v>51000</v>
      </c>
      <c r="O138" s="62">
        <f t="shared" si="34"/>
        <v>535500</v>
      </c>
      <c r="P138" s="66">
        <f t="shared" si="35"/>
        <v>1632000</v>
      </c>
      <c r="Q138" s="66">
        <f t="shared" si="29"/>
        <v>102000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23.25" customHeight="1" x14ac:dyDescent="0.25">
      <c r="A139" s="16">
        <f t="shared" ref="A139:A192" si="36">A138+1</f>
        <v>131</v>
      </c>
      <c r="B139" s="256" t="s">
        <v>357</v>
      </c>
      <c r="C139" s="256" t="s">
        <v>356</v>
      </c>
      <c r="D139" s="257"/>
      <c r="E139" s="257"/>
      <c r="F139" s="62">
        <v>4800000</v>
      </c>
      <c r="G139" s="63">
        <f t="shared" si="31"/>
        <v>816000.00000000012</v>
      </c>
      <c r="H139" s="63">
        <f t="shared" si="32"/>
        <v>24000</v>
      </c>
      <c r="I139" s="63">
        <f t="shared" si="33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4"/>
        <v>504000</v>
      </c>
      <c r="P139" s="66">
        <f t="shared" si="35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23.25" customHeight="1" x14ac:dyDescent="0.25">
      <c r="A140" s="16">
        <f t="shared" si="36"/>
        <v>132</v>
      </c>
      <c r="B140" s="256" t="s">
        <v>360</v>
      </c>
      <c r="C140" s="256" t="s">
        <v>356</v>
      </c>
      <c r="D140" s="257">
        <v>8925195510</v>
      </c>
      <c r="E140" s="257"/>
      <c r="F140" s="62">
        <v>4800000</v>
      </c>
      <c r="G140" s="63">
        <f t="shared" si="31"/>
        <v>816000.00000000012</v>
      </c>
      <c r="H140" s="63">
        <f t="shared" si="32"/>
        <v>24000</v>
      </c>
      <c r="I140" s="63">
        <f t="shared" si="33"/>
        <v>144000</v>
      </c>
      <c r="J140" s="63">
        <f t="shared" si="25"/>
        <v>48000</v>
      </c>
      <c r="K140" s="62">
        <f t="shared" si="30"/>
        <v>1032000.0000000001</v>
      </c>
      <c r="L140" s="63">
        <f t="shared" si="26"/>
        <v>384000</v>
      </c>
      <c r="M140" s="63">
        <f t="shared" si="27"/>
        <v>72000</v>
      </c>
      <c r="N140" s="63">
        <f t="shared" si="28"/>
        <v>48000</v>
      </c>
      <c r="O140" s="62">
        <f t="shared" si="34"/>
        <v>504000</v>
      </c>
      <c r="P140" s="66">
        <f t="shared" si="35"/>
        <v>1536000</v>
      </c>
      <c r="Q140" s="66">
        <f t="shared" si="29"/>
        <v>96000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23.25" customHeight="1" x14ac:dyDescent="0.25">
      <c r="A141" s="16">
        <f t="shared" si="36"/>
        <v>133</v>
      </c>
      <c r="B141" s="256" t="s">
        <v>361</v>
      </c>
      <c r="C141" s="256" t="s">
        <v>356</v>
      </c>
      <c r="D141" s="257">
        <v>7722451557</v>
      </c>
      <c r="E141" s="257"/>
      <c r="F141" s="62">
        <v>4800000</v>
      </c>
      <c r="G141" s="63">
        <f t="shared" si="31"/>
        <v>816000.00000000012</v>
      </c>
      <c r="H141" s="63">
        <f t="shared" si="32"/>
        <v>24000</v>
      </c>
      <c r="I141" s="63">
        <f t="shared" si="33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23.25" customHeight="1" x14ac:dyDescent="0.25">
      <c r="A142" s="16">
        <f t="shared" si="36"/>
        <v>134</v>
      </c>
      <c r="B142" s="256" t="s">
        <v>362</v>
      </c>
      <c r="C142" s="256" t="s">
        <v>363</v>
      </c>
      <c r="D142" s="173">
        <v>7911224019</v>
      </c>
      <c r="E142" s="257"/>
      <c r="F142" s="62">
        <v>4800000</v>
      </c>
      <c r="G142" s="63">
        <f t="shared" ref="G142" si="37">F142*$G$8</f>
        <v>816000.00000000012</v>
      </c>
      <c r="H142" s="63">
        <f t="shared" ref="H142" si="38">F142*$H$8</f>
        <v>24000</v>
      </c>
      <c r="I142" s="63">
        <f t="shared" ref="I142" si="39">(F142)*$I$8</f>
        <v>144000</v>
      </c>
      <c r="J142" s="63">
        <f t="shared" ref="J142" si="40">(F142)*$J$8</f>
        <v>48000</v>
      </c>
      <c r="K142" s="62">
        <f t="shared" ref="K142" si="41">G142+I142+J142+H142</f>
        <v>1032000.0000000001</v>
      </c>
      <c r="L142" s="63">
        <f t="shared" ref="L142" si="42">(F142)*$L$8</f>
        <v>384000</v>
      </c>
      <c r="M142" s="63">
        <f t="shared" ref="M142" si="43">(F142)*$M$8</f>
        <v>72000</v>
      </c>
      <c r="N142" s="63">
        <f t="shared" ref="N142" si="44">(F142)*$N$8</f>
        <v>48000</v>
      </c>
      <c r="O142" s="62">
        <f t="shared" ref="O142" si="45">L142+M142+N142+R142</f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23.25" customHeight="1" x14ac:dyDescent="0.25">
      <c r="A143" s="16">
        <f t="shared" si="36"/>
        <v>135</v>
      </c>
      <c r="B143" s="259" t="s">
        <v>364</v>
      </c>
      <c r="C143" s="261" t="s">
        <v>65</v>
      </c>
      <c r="D143" s="260" t="s">
        <v>365</v>
      </c>
      <c r="E143" s="262"/>
      <c r="F143" s="62">
        <v>4800000</v>
      </c>
      <c r="G143" s="63">
        <f t="shared" si="31"/>
        <v>816000.00000000012</v>
      </c>
      <c r="H143" s="63">
        <f t="shared" si="32"/>
        <v>24000</v>
      </c>
      <c r="I143" s="63">
        <f t="shared" si="33"/>
        <v>144000</v>
      </c>
      <c r="J143" s="63">
        <f t="shared" si="25"/>
        <v>48000</v>
      </c>
      <c r="K143" s="62">
        <f t="shared" si="30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23.25" customHeight="1" x14ac:dyDescent="0.25">
      <c r="A144" s="16">
        <f t="shared" si="36"/>
        <v>136</v>
      </c>
      <c r="B144" s="256" t="s">
        <v>366</v>
      </c>
      <c r="C144" s="261" t="s">
        <v>367</v>
      </c>
      <c r="D144" s="147">
        <v>7916017542</v>
      </c>
      <c r="E144" s="262"/>
      <c r="F144" s="62">
        <v>5100000</v>
      </c>
      <c r="G144" s="63">
        <f t="shared" si="31"/>
        <v>867000.00000000012</v>
      </c>
      <c r="H144" s="63">
        <f t="shared" si="32"/>
        <v>25500</v>
      </c>
      <c r="I144" s="63">
        <f t="shared" si="33"/>
        <v>153000</v>
      </c>
      <c r="J144" s="63">
        <f t="shared" si="25"/>
        <v>51000</v>
      </c>
      <c r="K144" s="62">
        <f t="shared" si="30"/>
        <v>1096500</v>
      </c>
      <c r="L144" s="63">
        <f t="shared" si="26"/>
        <v>408000</v>
      </c>
      <c r="M144" s="63">
        <f t="shared" si="27"/>
        <v>76500</v>
      </c>
      <c r="N144" s="63">
        <f t="shared" si="28"/>
        <v>51000</v>
      </c>
      <c r="O144" s="62">
        <f t="shared" si="34"/>
        <v>535500</v>
      </c>
      <c r="P144" s="66">
        <f t="shared" si="35"/>
        <v>1632000</v>
      </c>
      <c r="Q144" s="66">
        <f t="shared" si="29"/>
        <v>102000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23.25" customHeight="1" x14ac:dyDescent="0.25">
      <c r="A145" s="16">
        <f t="shared" si="36"/>
        <v>137</v>
      </c>
      <c r="B145" s="256" t="s">
        <v>368</v>
      </c>
      <c r="C145" s="261" t="s">
        <v>369</v>
      </c>
      <c r="D145" s="147">
        <v>3012013111</v>
      </c>
      <c r="E145" s="262"/>
      <c r="F145" s="62">
        <v>4800000</v>
      </c>
      <c r="G145" s="63">
        <f t="shared" si="31"/>
        <v>816000.00000000012</v>
      </c>
      <c r="H145" s="63">
        <f t="shared" si="32"/>
        <v>24000</v>
      </c>
      <c r="I145" s="63">
        <f t="shared" si="33"/>
        <v>144000</v>
      </c>
      <c r="J145" s="63">
        <f t="shared" si="25"/>
        <v>48000</v>
      </c>
      <c r="K145" s="62">
        <f t="shared" si="30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4"/>
        <v>504000</v>
      </c>
      <c r="P145" s="66">
        <f t="shared" si="35"/>
        <v>1536000</v>
      </c>
      <c r="Q145" s="66">
        <f t="shared" si="29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23.25" customHeight="1" x14ac:dyDescent="0.25">
      <c r="A146" s="16">
        <f t="shared" si="36"/>
        <v>138</v>
      </c>
      <c r="B146" s="256" t="s">
        <v>370</v>
      </c>
      <c r="C146" s="261" t="s">
        <v>371</v>
      </c>
      <c r="D146" s="263" t="s">
        <v>479</v>
      </c>
      <c r="E146" s="262"/>
      <c r="F146" s="62">
        <v>8300000</v>
      </c>
      <c r="G146" s="63">
        <f t="shared" si="31"/>
        <v>1411000</v>
      </c>
      <c r="H146" s="63">
        <f t="shared" si="32"/>
        <v>41500</v>
      </c>
      <c r="I146" s="63">
        <f t="shared" si="33"/>
        <v>249000</v>
      </c>
      <c r="J146" s="63">
        <f t="shared" si="25"/>
        <v>83000</v>
      </c>
      <c r="K146" s="62">
        <f t="shared" si="30"/>
        <v>1784500</v>
      </c>
      <c r="L146" s="63">
        <f t="shared" si="26"/>
        <v>664000</v>
      </c>
      <c r="M146" s="63">
        <f t="shared" si="27"/>
        <v>124500</v>
      </c>
      <c r="N146" s="63">
        <f t="shared" si="28"/>
        <v>83000</v>
      </c>
      <c r="O146" s="62">
        <f t="shared" si="34"/>
        <v>871500</v>
      </c>
      <c r="P146" s="66">
        <f t="shared" si="35"/>
        <v>2656000</v>
      </c>
      <c r="Q146" s="66">
        <f t="shared" si="29"/>
        <v>166000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23.25" customHeight="1" x14ac:dyDescent="0.25">
      <c r="A147" s="16">
        <f t="shared" si="36"/>
        <v>139</v>
      </c>
      <c r="B147" s="256" t="s">
        <v>372</v>
      </c>
      <c r="C147" s="261" t="s">
        <v>373</v>
      </c>
      <c r="D147" s="147">
        <v>3824541232</v>
      </c>
      <c r="E147" s="262"/>
      <c r="F147" s="62">
        <v>4800000</v>
      </c>
      <c r="G147" s="63">
        <f t="shared" si="31"/>
        <v>816000.00000000012</v>
      </c>
      <c r="H147" s="63">
        <f t="shared" si="32"/>
        <v>24000</v>
      </c>
      <c r="I147" s="63">
        <f t="shared" si="33"/>
        <v>144000</v>
      </c>
      <c r="J147" s="63">
        <f t="shared" si="25"/>
        <v>48000</v>
      </c>
      <c r="K147" s="62">
        <f t="shared" si="30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23.25" customHeight="1" x14ac:dyDescent="0.25">
      <c r="A148" s="16">
        <f t="shared" si="36"/>
        <v>140</v>
      </c>
      <c r="B148" s="148" t="s">
        <v>430</v>
      </c>
      <c r="C148" s="148" t="s">
        <v>326</v>
      </c>
      <c r="D148" s="49" t="s">
        <v>455</v>
      </c>
      <c r="E148" s="257"/>
      <c r="F148" s="164">
        <v>4800000</v>
      </c>
      <c r="G148" s="63">
        <f t="shared" si="31"/>
        <v>816000.00000000012</v>
      </c>
      <c r="H148" s="63">
        <f t="shared" si="32"/>
        <v>24000</v>
      </c>
      <c r="I148" s="63">
        <f t="shared" si="33"/>
        <v>144000</v>
      </c>
      <c r="J148" s="63">
        <f t="shared" si="25"/>
        <v>48000</v>
      </c>
      <c r="K148" s="62">
        <f t="shared" si="30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4"/>
        <v>504000</v>
      </c>
      <c r="P148" s="66">
        <f t="shared" si="35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23.25" customHeight="1" x14ac:dyDescent="0.25">
      <c r="A149" s="177">
        <f t="shared" si="36"/>
        <v>141</v>
      </c>
      <c r="B149" s="155" t="s">
        <v>429</v>
      </c>
      <c r="C149" s="155" t="s">
        <v>431</v>
      </c>
      <c r="D149" s="381">
        <v>7409096233</v>
      </c>
      <c r="E149" s="375"/>
      <c r="F149" s="166">
        <v>5100000</v>
      </c>
      <c r="G149" s="158"/>
      <c r="H149" s="158"/>
      <c r="I149" s="158">
        <f t="shared" si="33"/>
        <v>153000</v>
      </c>
      <c r="J149" s="158"/>
      <c r="K149" s="380">
        <f t="shared" si="30"/>
        <v>153000</v>
      </c>
      <c r="L149" s="158"/>
      <c r="M149" s="158">
        <f t="shared" si="27"/>
        <v>76500</v>
      </c>
      <c r="N149" s="158"/>
      <c r="O149" s="380">
        <f t="shared" si="34"/>
        <v>76500</v>
      </c>
      <c r="P149" s="160">
        <f t="shared" si="35"/>
        <v>229500</v>
      </c>
      <c r="Q149" s="160"/>
      <c r="R149" s="160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23.25" customHeight="1" x14ac:dyDescent="0.25">
      <c r="A150" s="16">
        <f t="shared" si="36"/>
        <v>142</v>
      </c>
      <c r="B150" s="148" t="s">
        <v>432</v>
      </c>
      <c r="C150" s="148" t="s">
        <v>433</v>
      </c>
      <c r="D150" s="173">
        <v>7913218482</v>
      </c>
      <c r="E150" s="257"/>
      <c r="F150" s="171">
        <v>4800000</v>
      </c>
      <c r="G150" s="63">
        <f t="shared" si="31"/>
        <v>816000.00000000012</v>
      </c>
      <c r="H150" s="63">
        <f t="shared" si="32"/>
        <v>24000</v>
      </c>
      <c r="I150" s="63">
        <f t="shared" si="33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23.25" customHeight="1" x14ac:dyDescent="0.25">
      <c r="A151" s="16">
        <f t="shared" si="36"/>
        <v>143</v>
      </c>
      <c r="B151" s="148" t="s">
        <v>434</v>
      </c>
      <c r="C151" s="148" t="s">
        <v>433</v>
      </c>
      <c r="D151" s="173"/>
      <c r="E151" s="257"/>
      <c r="F151" s="171">
        <v>4800000</v>
      </c>
      <c r="G151" s="63">
        <f t="shared" si="31"/>
        <v>816000.00000000012</v>
      </c>
      <c r="H151" s="63">
        <f t="shared" si="32"/>
        <v>24000</v>
      </c>
      <c r="I151" s="63">
        <f t="shared" si="33"/>
        <v>144000</v>
      </c>
      <c r="J151" s="63">
        <f t="shared" si="25"/>
        <v>48000</v>
      </c>
      <c r="K151" s="62">
        <f t="shared" si="30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23.25" customHeight="1" x14ac:dyDescent="0.25">
      <c r="A152" s="16">
        <f t="shared" si="36"/>
        <v>144</v>
      </c>
      <c r="B152" s="148" t="s">
        <v>438</v>
      </c>
      <c r="C152" s="148" t="s">
        <v>433</v>
      </c>
      <c r="D152" s="173"/>
      <c r="E152" s="257"/>
      <c r="F152" s="171">
        <v>4800000</v>
      </c>
      <c r="G152" s="63">
        <f t="shared" si="31"/>
        <v>816000.00000000012</v>
      </c>
      <c r="H152" s="63">
        <f t="shared" si="32"/>
        <v>24000</v>
      </c>
      <c r="I152" s="63">
        <f t="shared" si="33"/>
        <v>144000</v>
      </c>
      <c r="J152" s="63">
        <f t="shared" si="25"/>
        <v>48000</v>
      </c>
      <c r="K152" s="62">
        <f t="shared" si="30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23.25" customHeight="1" x14ac:dyDescent="0.25">
      <c r="A153" s="16">
        <f t="shared" si="36"/>
        <v>145</v>
      </c>
      <c r="B153" s="148" t="s">
        <v>439</v>
      </c>
      <c r="C153" s="148" t="s">
        <v>433</v>
      </c>
      <c r="D153" s="173"/>
      <c r="E153" s="257"/>
      <c r="F153" s="171">
        <v>4800000</v>
      </c>
      <c r="G153" s="63">
        <f t="shared" si="31"/>
        <v>816000.00000000012</v>
      </c>
      <c r="H153" s="63">
        <f t="shared" si="32"/>
        <v>24000</v>
      </c>
      <c r="I153" s="63">
        <f t="shared" si="33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23.25" customHeight="1" x14ac:dyDescent="0.25">
      <c r="A154" s="16">
        <f t="shared" si="36"/>
        <v>146</v>
      </c>
      <c r="B154" s="148" t="s">
        <v>440</v>
      </c>
      <c r="C154" s="148" t="s">
        <v>441</v>
      </c>
      <c r="D154" s="173">
        <v>3824435409</v>
      </c>
      <c r="E154" s="257"/>
      <c r="F154" s="171">
        <v>4800000</v>
      </c>
      <c r="G154" s="63">
        <f t="shared" si="31"/>
        <v>816000.00000000012</v>
      </c>
      <c r="H154" s="63">
        <f t="shared" si="32"/>
        <v>24000</v>
      </c>
      <c r="I154" s="63">
        <f t="shared" si="33"/>
        <v>144000</v>
      </c>
      <c r="J154" s="63">
        <f t="shared" si="25"/>
        <v>48000</v>
      </c>
      <c r="K154" s="62">
        <f t="shared" si="30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23.25" customHeight="1" x14ac:dyDescent="0.25">
      <c r="A155" s="16">
        <f t="shared" si="36"/>
        <v>147</v>
      </c>
      <c r="B155" s="148" t="s">
        <v>442</v>
      </c>
      <c r="C155" s="148" t="s">
        <v>441</v>
      </c>
      <c r="D155" s="173">
        <v>7913232294</v>
      </c>
      <c r="E155" s="257"/>
      <c r="F155" s="171">
        <v>4800000</v>
      </c>
      <c r="G155" s="63">
        <f t="shared" si="31"/>
        <v>816000.00000000012</v>
      </c>
      <c r="H155" s="63">
        <f t="shared" si="32"/>
        <v>24000</v>
      </c>
      <c r="I155" s="63">
        <f t="shared" si="33"/>
        <v>144000</v>
      </c>
      <c r="J155" s="63">
        <f t="shared" si="25"/>
        <v>48000</v>
      </c>
      <c r="K155" s="62">
        <f t="shared" si="30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23.25" customHeight="1" x14ac:dyDescent="0.25">
      <c r="A156" s="16">
        <f t="shared" si="36"/>
        <v>148</v>
      </c>
      <c r="B156" s="148" t="s">
        <v>444</v>
      </c>
      <c r="C156" s="148" t="s">
        <v>330</v>
      </c>
      <c r="D156" s="173">
        <v>8925674290</v>
      </c>
      <c r="E156" s="257"/>
      <c r="F156" s="171">
        <v>4577000</v>
      </c>
      <c r="G156" s="63">
        <f t="shared" si="31"/>
        <v>778090</v>
      </c>
      <c r="H156" s="63">
        <f t="shared" si="32"/>
        <v>22885</v>
      </c>
      <c r="I156" s="63">
        <f t="shared" si="33"/>
        <v>137310</v>
      </c>
      <c r="J156" s="63">
        <f t="shared" si="25"/>
        <v>45770</v>
      </c>
      <c r="K156" s="62">
        <f>G156+I156+J156+H156</f>
        <v>984055</v>
      </c>
      <c r="L156" s="63">
        <f t="shared" si="26"/>
        <v>366160</v>
      </c>
      <c r="M156" s="63">
        <f t="shared" si="27"/>
        <v>68655</v>
      </c>
      <c r="N156" s="63">
        <f t="shared" si="28"/>
        <v>45770</v>
      </c>
      <c r="O156" s="62">
        <f t="shared" si="34"/>
        <v>480585</v>
      </c>
      <c r="P156" s="66">
        <f t="shared" si="35"/>
        <v>1464640</v>
      </c>
      <c r="Q156" s="66">
        <f t="shared" si="29"/>
        <v>91540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23.25" customHeight="1" x14ac:dyDescent="0.25">
      <c r="A157" s="16">
        <f t="shared" si="36"/>
        <v>149</v>
      </c>
      <c r="B157" s="148" t="s">
        <v>445</v>
      </c>
      <c r="C157" s="148" t="s">
        <v>330</v>
      </c>
      <c r="D157" s="173">
        <v>7911377298</v>
      </c>
      <c r="E157" s="257"/>
      <c r="F157" s="171">
        <v>4577000</v>
      </c>
      <c r="G157" s="63">
        <f t="shared" si="31"/>
        <v>778090</v>
      </c>
      <c r="H157" s="63">
        <f t="shared" si="32"/>
        <v>22885</v>
      </c>
      <c r="I157" s="63">
        <f t="shared" si="33"/>
        <v>137310</v>
      </c>
      <c r="J157" s="63">
        <f t="shared" si="25"/>
        <v>45770</v>
      </c>
      <c r="K157" s="62">
        <f t="shared" si="30"/>
        <v>984055</v>
      </c>
      <c r="L157" s="63">
        <f t="shared" si="26"/>
        <v>366160</v>
      </c>
      <c r="M157" s="63">
        <f t="shared" si="27"/>
        <v>68655</v>
      </c>
      <c r="N157" s="63">
        <f t="shared" si="28"/>
        <v>45770</v>
      </c>
      <c r="O157" s="62">
        <f t="shared" si="34"/>
        <v>480585</v>
      </c>
      <c r="P157" s="66">
        <f t="shared" si="35"/>
        <v>1464640</v>
      </c>
      <c r="Q157" s="66">
        <f t="shared" si="29"/>
        <v>91540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23.25" customHeight="1" x14ac:dyDescent="0.25">
      <c r="A158" s="16">
        <f t="shared" si="36"/>
        <v>150</v>
      </c>
      <c r="B158" s="148" t="s">
        <v>457</v>
      </c>
      <c r="C158" s="148" t="s">
        <v>345</v>
      </c>
      <c r="D158" s="173">
        <v>6622115205</v>
      </c>
      <c r="E158" s="257"/>
      <c r="F158" s="171">
        <v>5000000</v>
      </c>
      <c r="G158" s="63">
        <f t="shared" si="31"/>
        <v>850000.00000000012</v>
      </c>
      <c r="H158" s="63">
        <f t="shared" si="32"/>
        <v>25000</v>
      </c>
      <c r="I158" s="63">
        <f t="shared" si="33"/>
        <v>150000</v>
      </c>
      <c r="J158" s="63">
        <f t="shared" si="25"/>
        <v>50000</v>
      </c>
      <c r="K158" s="62">
        <f t="shared" si="30"/>
        <v>1075000</v>
      </c>
      <c r="L158" s="63">
        <f t="shared" si="26"/>
        <v>400000</v>
      </c>
      <c r="M158" s="63">
        <f t="shared" si="27"/>
        <v>75000</v>
      </c>
      <c r="N158" s="63">
        <f t="shared" si="28"/>
        <v>50000</v>
      </c>
      <c r="O158" s="62">
        <f t="shared" si="34"/>
        <v>525000</v>
      </c>
      <c r="P158" s="66">
        <f>K158+L158+M158+N158</f>
        <v>1600000</v>
      </c>
      <c r="Q158" s="66">
        <f t="shared" si="29"/>
        <v>100000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23.25" customHeight="1" x14ac:dyDescent="0.25">
      <c r="A159" s="16">
        <f t="shared" si="36"/>
        <v>151</v>
      </c>
      <c r="B159" s="174" t="s">
        <v>458</v>
      </c>
      <c r="C159" s="148" t="s">
        <v>459</v>
      </c>
      <c r="D159" s="173">
        <v>7916236317</v>
      </c>
      <c r="E159" s="257"/>
      <c r="F159" s="176">
        <v>4577000</v>
      </c>
      <c r="G159" s="63">
        <f t="shared" si="31"/>
        <v>778090</v>
      </c>
      <c r="H159" s="63">
        <f t="shared" si="32"/>
        <v>22885</v>
      </c>
      <c r="I159" s="63">
        <f t="shared" si="33"/>
        <v>137310</v>
      </c>
      <c r="J159" s="63">
        <f t="shared" si="25"/>
        <v>45770</v>
      </c>
      <c r="K159" s="62">
        <f t="shared" si="30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34"/>
        <v>480585</v>
      </c>
      <c r="P159" s="66">
        <f>K159+L159+M159+N159</f>
        <v>1464640</v>
      </c>
      <c r="Q159" s="66">
        <f t="shared" si="29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23.25" customHeight="1" x14ac:dyDescent="0.25">
      <c r="A160" s="16">
        <f t="shared" si="36"/>
        <v>152</v>
      </c>
      <c r="B160" s="174" t="s">
        <v>446</v>
      </c>
      <c r="C160" s="148" t="s">
        <v>330</v>
      </c>
      <c r="D160" s="173">
        <v>9723293434</v>
      </c>
      <c r="E160" s="257"/>
      <c r="F160" s="176">
        <v>4577000</v>
      </c>
      <c r="G160" s="63">
        <f t="shared" si="31"/>
        <v>778090</v>
      </c>
      <c r="H160" s="63">
        <f t="shared" si="32"/>
        <v>22885</v>
      </c>
      <c r="I160" s="63">
        <f t="shared" si="33"/>
        <v>137310</v>
      </c>
      <c r="J160" s="63">
        <f t="shared" si="25"/>
        <v>45770</v>
      </c>
      <c r="K160" s="62">
        <f t="shared" si="30"/>
        <v>984055</v>
      </c>
      <c r="L160" s="63">
        <f t="shared" si="26"/>
        <v>366160</v>
      </c>
      <c r="M160" s="63">
        <f t="shared" si="27"/>
        <v>68655</v>
      </c>
      <c r="N160" s="63">
        <f t="shared" si="28"/>
        <v>45770</v>
      </c>
      <c r="O160" s="62">
        <f t="shared" si="34"/>
        <v>480585</v>
      </c>
      <c r="P160" s="66">
        <f>K160+L160+M160+N160</f>
        <v>1464640</v>
      </c>
      <c r="Q160" s="66">
        <f t="shared" si="29"/>
        <v>91540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23.25" customHeight="1" x14ac:dyDescent="0.25">
      <c r="A161" s="16">
        <f t="shared" si="36"/>
        <v>153</v>
      </c>
      <c r="B161" s="197" t="s">
        <v>462</v>
      </c>
      <c r="C161" s="197" t="s">
        <v>468</v>
      </c>
      <c r="D161" s="49">
        <v>7916033083</v>
      </c>
      <c r="E161" s="262"/>
      <c r="F161" s="264">
        <v>5100000</v>
      </c>
      <c r="G161" s="63">
        <f t="shared" si="31"/>
        <v>867000.00000000012</v>
      </c>
      <c r="H161" s="63">
        <f t="shared" si="32"/>
        <v>25500</v>
      </c>
      <c r="I161" s="63">
        <f t="shared" si="33"/>
        <v>153000</v>
      </c>
      <c r="J161" s="63">
        <f t="shared" si="25"/>
        <v>51000</v>
      </c>
      <c r="K161" s="62">
        <f t="shared" si="30"/>
        <v>1096500</v>
      </c>
      <c r="L161" s="63">
        <f t="shared" si="26"/>
        <v>408000</v>
      </c>
      <c r="M161" s="63">
        <f t="shared" si="27"/>
        <v>76500</v>
      </c>
      <c r="N161" s="63">
        <f t="shared" si="28"/>
        <v>51000</v>
      </c>
      <c r="O161" s="62">
        <f t="shared" si="34"/>
        <v>535500</v>
      </c>
      <c r="P161" s="66">
        <f t="shared" ref="P161:P192" si="46">K161+L161+M161+N161</f>
        <v>1632000</v>
      </c>
      <c r="Q161" s="66">
        <f t="shared" si="29"/>
        <v>102000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23.25" customHeight="1" x14ac:dyDescent="0.25">
      <c r="A162" s="16">
        <f t="shared" si="36"/>
        <v>154</v>
      </c>
      <c r="B162" s="197" t="s">
        <v>463</v>
      </c>
      <c r="C162" s="197" t="s">
        <v>469</v>
      </c>
      <c r="D162" s="260">
        <v>7933789827</v>
      </c>
      <c r="E162" s="262"/>
      <c r="F162" s="176">
        <v>4800000</v>
      </c>
      <c r="G162" s="63">
        <f t="shared" si="31"/>
        <v>816000.00000000012</v>
      </c>
      <c r="H162" s="63">
        <f t="shared" si="32"/>
        <v>24000</v>
      </c>
      <c r="I162" s="63">
        <f t="shared" si="33"/>
        <v>144000</v>
      </c>
      <c r="J162" s="63">
        <f t="shared" si="25"/>
        <v>48000</v>
      </c>
      <c r="K162" s="62">
        <f t="shared" si="30"/>
        <v>1032000.0000000001</v>
      </c>
      <c r="L162" s="63">
        <f t="shared" si="26"/>
        <v>384000</v>
      </c>
      <c r="M162" s="63">
        <f t="shared" si="27"/>
        <v>72000</v>
      </c>
      <c r="N162" s="63">
        <f t="shared" si="28"/>
        <v>48000</v>
      </c>
      <c r="O162" s="62">
        <f t="shared" si="34"/>
        <v>504000</v>
      </c>
      <c r="P162" s="66">
        <f t="shared" si="46"/>
        <v>1536000</v>
      </c>
      <c r="Q162" s="66">
        <f t="shared" si="29"/>
        <v>96000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23.25" customHeight="1" x14ac:dyDescent="0.25">
      <c r="A163" s="16">
        <f t="shared" si="36"/>
        <v>155</v>
      </c>
      <c r="B163" s="197" t="s">
        <v>464</v>
      </c>
      <c r="C163" s="197" t="s">
        <v>285</v>
      </c>
      <c r="D163" s="173">
        <v>7913129730</v>
      </c>
      <c r="E163" s="262"/>
      <c r="F163" s="176">
        <v>4577000</v>
      </c>
      <c r="G163" s="63">
        <f t="shared" si="31"/>
        <v>778090</v>
      </c>
      <c r="H163" s="63">
        <f t="shared" si="32"/>
        <v>22885</v>
      </c>
      <c r="I163" s="63">
        <f t="shared" si="33"/>
        <v>137310</v>
      </c>
      <c r="J163" s="63">
        <f t="shared" ref="J163:J192" si="47">(F163)*$J$8</f>
        <v>45770</v>
      </c>
      <c r="K163" s="62">
        <f t="shared" si="30"/>
        <v>984055</v>
      </c>
      <c r="L163" s="63">
        <f t="shared" ref="L163:L192" si="48">(F163)*$L$8</f>
        <v>366160</v>
      </c>
      <c r="M163" s="63">
        <f t="shared" ref="M163:M192" si="49">(F163)*$M$8</f>
        <v>68655</v>
      </c>
      <c r="N163" s="63">
        <f t="shared" ref="N163:N192" si="50">(F163)*$N$8</f>
        <v>45770</v>
      </c>
      <c r="O163" s="62">
        <f t="shared" si="34"/>
        <v>480585</v>
      </c>
      <c r="P163" s="66">
        <f t="shared" si="46"/>
        <v>1464640</v>
      </c>
      <c r="Q163" s="66">
        <f t="shared" si="29"/>
        <v>91540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23.25" customHeight="1" x14ac:dyDescent="0.25">
      <c r="A164" s="16">
        <f t="shared" si="36"/>
        <v>156</v>
      </c>
      <c r="B164" s="197" t="s">
        <v>465</v>
      </c>
      <c r="C164" s="197" t="s">
        <v>285</v>
      </c>
      <c r="D164" s="173">
        <v>9522148510</v>
      </c>
      <c r="E164" s="262"/>
      <c r="F164" s="176">
        <v>4577000</v>
      </c>
      <c r="G164" s="63">
        <f t="shared" si="31"/>
        <v>778090</v>
      </c>
      <c r="H164" s="63">
        <f t="shared" si="32"/>
        <v>22885</v>
      </c>
      <c r="I164" s="63">
        <f t="shared" si="33"/>
        <v>137310</v>
      </c>
      <c r="J164" s="63">
        <f t="shared" si="47"/>
        <v>45770</v>
      </c>
      <c r="K164" s="62">
        <f t="shared" si="30"/>
        <v>984055</v>
      </c>
      <c r="L164" s="63">
        <f t="shared" si="48"/>
        <v>366160</v>
      </c>
      <c r="M164" s="63">
        <f t="shared" si="49"/>
        <v>68655</v>
      </c>
      <c r="N164" s="63">
        <f t="shared" si="50"/>
        <v>45770</v>
      </c>
      <c r="O164" s="62">
        <f t="shared" si="34"/>
        <v>480585</v>
      </c>
      <c r="P164" s="66">
        <f t="shared" si="46"/>
        <v>1464640</v>
      </c>
      <c r="Q164" s="66">
        <f t="shared" si="29"/>
        <v>91540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23.25" customHeight="1" x14ac:dyDescent="0.25">
      <c r="A165" s="16">
        <f t="shared" si="36"/>
        <v>157</v>
      </c>
      <c r="B165" s="197" t="s">
        <v>466</v>
      </c>
      <c r="C165" s="197" t="s">
        <v>285</v>
      </c>
      <c r="D165" s="173">
        <v>4921560121</v>
      </c>
      <c r="E165" s="262"/>
      <c r="F165" s="176">
        <v>4577000</v>
      </c>
      <c r="G165" s="63">
        <f t="shared" si="31"/>
        <v>778090</v>
      </c>
      <c r="H165" s="63">
        <f t="shared" si="32"/>
        <v>22885</v>
      </c>
      <c r="I165" s="63">
        <f t="shared" si="33"/>
        <v>137310</v>
      </c>
      <c r="J165" s="63">
        <f t="shared" si="47"/>
        <v>45770</v>
      </c>
      <c r="K165" s="62">
        <f t="shared" si="30"/>
        <v>984055</v>
      </c>
      <c r="L165" s="63">
        <f t="shared" si="48"/>
        <v>366160</v>
      </c>
      <c r="M165" s="63">
        <f t="shared" si="49"/>
        <v>68655</v>
      </c>
      <c r="N165" s="63">
        <f t="shared" si="50"/>
        <v>45770</v>
      </c>
      <c r="O165" s="62">
        <f t="shared" si="34"/>
        <v>480585</v>
      </c>
      <c r="P165" s="66">
        <f t="shared" si="46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23.25" customHeight="1" x14ac:dyDescent="0.25">
      <c r="A166" s="16">
        <f t="shared" si="36"/>
        <v>158</v>
      </c>
      <c r="B166" s="197" t="s">
        <v>467</v>
      </c>
      <c r="C166" s="197" t="s">
        <v>470</v>
      </c>
      <c r="D166" s="173">
        <v>8422536366</v>
      </c>
      <c r="E166" s="262"/>
      <c r="F166" s="176">
        <v>4577000</v>
      </c>
      <c r="G166" s="63">
        <f t="shared" si="31"/>
        <v>778090</v>
      </c>
      <c r="H166" s="63">
        <f t="shared" si="32"/>
        <v>22885</v>
      </c>
      <c r="I166" s="63">
        <f t="shared" si="33"/>
        <v>137310</v>
      </c>
      <c r="J166" s="63">
        <f t="shared" si="47"/>
        <v>45770</v>
      </c>
      <c r="K166" s="62">
        <f t="shared" si="30"/>
        <v>984055</v>
      </c>
      <c r="L166" s="63">
        <f t="shared" si="48"/>
        <v>366160</v>
      </c>
      <c r="M166" s="63">
        <f t="shared" si="49"/>
        <v>68655</v>
      </c>
      <c r="N166" s="63">
        <f t="shared" si="50"/>
        <v>45770</v>
      </c>
      <c r="O166" s="62">
        <f t="shared" si="34"/>
        <v>480585</v>
      </c>
      <c r="P166" s="66">
        <f t="shared" si="46"/>
        <v>1464640</v>
      </c>
      <c r="Q166" s="66">
        <f t="shared" si="29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23.25" customHeight="1" x14ac:dyDescent="0.25">
      <c r="A167" s="16">
        <f t="shared" si="36"/>
        <v>159</v>
      </c>
      <c r="B167" s="214" t="s">
        <v>474</v>
      </c>
      <c r="C167" s="215" t="s">
        <v>477</v>
      </c>
      <c r="D167" s="265" t="s">
        <v>475</v>
      </c>
      <c r="E167" s="266"/>
      <c r="F167" s="267">
        <v>4800000</v>
      </c>
      <c r="G167" s="71">
        <f t="shared" si="31"/>
        <v>816000.00000000012</v>
      </c>
      <c r="H167" s="71">
        <f t="shared" si="32"/>
        <v>24000</v>
      </c>
      <c r="I167" s="71">
        <f t="shared" si="33"/>
        <v>144000</v>
      </c>
      <c r="J167" s="71">
        <f t="shared" si="47"/>
        <v>48000</v>
      </c>
      <c r="K167" s="70">
        <f t="shared" si="30"/>
        <v>1032000.0000000001</v>
      </c>
      <c r="L167" s="71">
        <f t="shared" si="48"/>
        <v>384000</v>
      </c>
      <c r="M167" s="71">
        <f t="shared" si="49"/>
        <v>72000</v>
      </c>
      <c r="N167" s="71">
        <f t="shared" si="50"/>
        <v>48000</v>
      </c>
      <c r="O167" s="70">
        <f t="shared" si="34"/>
        <v>504000</v>
      </c>
      <c r="P167" s="72">
        <f t="shared" si="46"/>
        <v>1536000</v>
      </c>
      <c r="Q167" s="72">
        <f t="shared" si="29"/>
        <v>96000</v>
      </c>
      <c r="R167" s="72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23.25" customHeight="1" x14ac:dyDescent="0.25">
      <c r="A168" s="16">
        <f t="shared" si="36"/>
        <v>160</v>
      </c>
      <c r="B168" s="198" t="s">
        <v>481</v>
      </c>
      <c r="C168" s="362" t="s">
        <v>482</v>
      </c>
      <c r="D168" s="263"/>
      <c r="E168" s="257"/>
      <c r="F168" s="165">
        <v>4800000</v>
      </c>
      <c r="G168" s="51">
        <f t="shared" si="31"/>
        <v>816000.00000000012</v>
      </c>
      <c r="H168" s="51">
        <f t="shared" si="32"/>
        <v>24000</v>
      </c>
      <c r="I168" s="51">
        <f t="shared" si="33"/>
        <v>144000</v>
      </c>
      <c r="J168" s="51">
        <f t="shared" si="47"/>
        <v>48000</v>
      </c>
      <c r="K168" s="50">
        <f t="shared" si="30"/>
        <v>1032000.0000000001</v>
      </c>
      <c r="L168" s="51">
        <f t="shared" si="48"/>
        <v>384000</v>
      </c>
      <c r="M168" s="51">
        <f t="shared" si="49"/>
        <v>72000</v>
      </c>
      <c r="N168" s="51">
        <f t="shared" si="50"/>
        <v>48000</v>
      </c>
      <c r="O168" s="50">
        <f t="shared" si="34"/>
        <v>504000</v>
      </c>
      <c r="P168" s="52">
        <f t="shared" si="46"/>
        <v>1536000</v>
      </c>
      <c r="Q168" s="52">
        <f t="shared" si="29"/>
        <v>96000</v>
      </c>
      <c r="R168" s="52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23.25" customHeight="1" x14ac:dyDescent="0.25">
      <c r="A169" s="16">
        <f t="shared" si="36"/>
        <v>161</v>
      </c>
      <c r="B169" s="214" t="s">
        <v>483</v>
      </c>
      <c r="C169" s="215" t="s">
        <v>487</v>
      </c>
      <c r="D169" s="265"/>
      <c r="E169" s="268"/>
      <c r="F169" s="267">
        <v>5100000</v>
      </c>
      <c r="G169" s="51">
        <f t="shared" si="31"/>
        <v>867000.00000000012</v>
      </c>
      <c r="H169" s="51">
        <f t="shared" si="32"/>
        <v>25500</v>
      </c>
      <c r="I169" s="51">
        <f t="shared" si="33"/>
        <v>153000</v>
      </c>
      <c r="J169" s="51">
        <f t="shared" si="47"/>
        <v>51000</v>
      </c>
      <c r="K169" s="50">
        <f t="shared" si="30"/>
        <v>1096500</v>
      </c>
      <c r="L169" s="51">
        <f t="shared" si="48"/>
        <v>408000</v>
      </c>
      <c r="M169" s="51">
        <f t="shared" si="49"/>
        <v>76500</v>
      </c>
      <c r="N169" s="51">
        <f t="shared" si="50"/>
        <v>51000</v>
      </c>
      <c r="O169" s="50">
        <f t="shared" si="34"/>
        <v>535500</v>
      </c>
      <c r="P169" s="52">
        <f t="shared" si="46"/>
        <v>1632000</v>
      </c>
      <c r="Q169" s="52">
        <f t="shared" si="29"/>
        <v>102000</v>
      </c>
      <c r="R169" s="5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23.25" customHeight="1" x14ac:dyDescent="0.25">
      <c r="A170" s="16">
        <f t="shared" si="36"/>
        <v>162</v>
      </c>
      <c r="B170" s="197" t="s">
        <v>489</v>
      </c>
      <c r="C170" s="197" t="s">
        <v>490</v>
      </c>
      <c r="D170" s="263"/>
      <c r="E170" s="257"/>
      <c r="F170" s="171">
        <v>5000000</v>
      </c>
      <c r="G170" s="51">
        <f t="shared" si="31"/>
        <v>850000.00000000012</v>
      </c>
      <c r="H170" s="51">
        <f t="shared" si="32"/>
        <v>25000</v>
      </c>
      <c r="I170" s="51">
        <f t="shared" si="33"/>
        <v>150000</v>
      </c>
      <c r="J170" s="51">
        <f t="shared" si="47"/>
        <v>50000</v>
      </c>
      <c r="K170" s="50">
        <f t="shared" si="30"/>
        <v>1075000</v>
      </c>
      <c r="L170" s="51">
        <f t="shared" si="48"/>
        <v>400000</v>
      </c>
      <c r="M170" s="51">
        <f t="shared" si="49"/>
        <v>75000</v>
      </c>
      <c r="N170" s="51">
        <f t="shared" si="50"/>
        <v>50000</v>
      </c>
      <c r="O170" s="50">
        <f t="shared" si="34"/>
        <v>525000</v>
      </c>
      <c r="P170" s="52">
        <f t="shared" si="46"/>
        <v>1600000</v>
      </c>
      <c r="Q170" s="52">
        <f t="shared" si="29"/>
        <v>100000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23.25" customHeight="1" x14ac:dyDescent="0.25">
      <c r="A171" s="16">
        <f t="shared" si="36"/>
        <v>163</v>
      </c>
      <c r="B171" s="197" t="s">
        <v>502</v>
      </c>
      <c r="C171" s="197" t="s">
        <v>506</v>
      </c>
      <c r="D171" s="263"/>
      <c r="E171" s="257"/>
      <c r="F171" s="171">
        <v>5100000</v>
      </c>
      <c r="G171" s="51">
        <f t="shared" si="31"/>
        <v>867000.00000000012</v>
      </c>
      <c r="H171" s="51">
        <f t="shared" si="32"/>
        <v>25500</v>
      </c>
      <c r="I171" s="51">
        <f t="shared" si="33"/>
        <v>153000</v>
      </c>
      <c r="J171" s="51">
        <f t="shared" si="47"/>
        <v>51000</v>
      </c>
      <c r="K171" s="50">
        <f t="shared" si="30"/>
        <v>1096500</v>
      </c>
      <c r="L171" s="51">
        <f t="shared" si="48"/>
        <v>408000</v>
      </c>
      <c r="M171" s="51">
        <f t="shared" si="49"/>
        <v>76500</v>
      </c>
      <c r="N171" s="51">
        <f t="shared" si="50"/>
        <v>51000</v>
      </c>
      <c r="O171" s="50">
        <f t="shared" si="34"/>
        <v>535500</v>
      </c>
      <c r="P171" s="52">
        <f t="shared" si="46"/>
        <v>1632000</v>
      </c>
      <c r="Q171" s="52">
        <f t="shared" si="29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23.25" customHeight="1" x14ac:dyDescent="0.25">
      <c r="A172" s="16">
        <f t="shared" si="36"/>
        <v>164</v>
      </c>
      <c r="B172" s="197" t="s">
        <v>503</v>
      </c>
      <c r="C172" s="197" t="s">
        <v>507</v>
      </c>
      <c r="D172" s="263"/>
      <c r="E172" s="257"/>
      <c r="F172" s="171">
        <v>4800000</v>
      </c>
      <c r="G172" s="51">
        <f t="shared" si="31"/>
        <v>816000.00000000012</v>
      </c>
      <c r="H172" s="51">
        <f t="shared" si="32"/>
        <v>24000</v>
      </c>
      <c r="I172" s="51">
        <f t="shared" si="33"/>
        <v>144000</v>
      </c>
      <c r="J172" s="51">
        <f t="shared" si="47"/>
        <v>48000</v>
      </c>
      <c r="K172" s="50">
        <f t="shared" si="30"/>
        <v>1032000.0000000001</v>
      </c>
      <c r="L172" s="51">
        <f t="shared" si="48"/>
        <v>384000</v>
      </c>
      <c r="M172" s="51">
        <f t="shared" si="49"/>
        <v>72000</v>
      </c>
      <c r="N172" s="51">
        <f t="shared" si="50"/>
        <v>48000</v>
      </c>
      <c r="O172" s="50">
        <f t="shared" si="34"/>
        <v>504000</v>
      </c>
      <c r="P172" s="52">
        <f t="shared" si="46"/>
        <v>1536000</v>
      </c>
      <c r="Q172" s="52">
        <f t="shared" si="29"/>
        <v>96000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23.25" customHeight="1" x14ac:dyDescent="0.25">
      <c r="A173" s="16">
        <f t="shared" si="36"/>
        <v>165</v>
      </c>
      <c r="B173" s="197" t="s">
        <v>504</v>
      </c>
      <c r="C173" s="197" t="s">
        <v>283</v>
      </c>
      <c r="D173" s="263"/>
      <c r="E173" s="257"/>
      <c r="F173" s="171">
        <v>4577000</v>
      </c>
      <c r="G173" s="51">
        <f t="shared" si="31"/>
        <v>778090</v>
      </c>
      <c r="H173" s="51">
        <f t="shared" si="32"/>
        <v>22885</v>
      </c>
      <c r="I173" s="51">
        <f t="shared" si="33"/>
        <v>137310</v>
      </c>
      <c r="J173" s="51">
        <f t="shared" si="47"/>
        <v>45770</v>
      </c>
      <c r="K173" s="50">
        <f t="shared" si="30"/>
        <v>984055</v>
      </c>
      <c r="L173" s="51">
        <f t="shared" si="48"/>
        <v>366160</v>
      </c>
      <c r="M173" s="51">
        <f t="shared" si="49"/>
        <v>68655</v>
      </c>
      <c r="N173" s="51">
        <f t="shared" si="50"/>
        <v>45770</v>
      </c>
      <c r="O173" s="50">
        <f t="shared" si="34"/>
        <v>480585</v>
      </c>
      <c r="P173" s="52">
        <f t="shared" si="46"/>
        <v>1464640</v>
      </c>
      <c r="Q173" s="52">
        <f t="shared" si="29"/>
        <v>91540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23.25" customHeight="1" x14ac:dyDescent="0.25">
      <c r="A174" s="16">
        <f t="shared" si="36"/>
        <v>166</v>
      </c>
      <c r="B174" s="197" t="s">
        <v>505</v>
      </c>
      <c r="C174" s="197" t="s">
        <v>508</v>
      </c>
      <c r="D174" s="263"/>
      <c r="E174" s="257"/>
      <c r="F174" s="171">
        <v>4577000</v>
      </c>
      <c r="G174" s="51">
        <f t="shared" si="31"/>
        <v>778090</v>
      </c>
      <c r="H174" s="51">
        <f t="shared" si="32"/>
        <v>22885</v>
      </c>
      <c r="I174" s="51">
        <f t="shared" si="33"/>
        <v>137310</v>
      </c>
      <c r="J174" s="51">
        <f t="shared" si="47"/>
        <v>45770</v>
      </c>
      <c r="K174" s="50">
        <f t="shared" si="30"/>
        <v>984055</v>
      </c>
      <c r="L174" s="51">
        <f t="shared" si="48"/>
        <v>366160</v>
      </c>
      <c r="M174" s="51">
        <f t="shared" si="49"/>
        <v>68655</v>
      </c>
      <c r="N174" s="51">
        <f t="shared" si="50"/>
        <v>45770</v>
      </c>
      <c r="O174" s="50">
        <f t="shared" si="34"/>
        <v>480585</v>
      </c>
      <c r="P174" s="52">
        <f t="shared" si="46"/>
        <v>1464640</v>
      </c>
      <c r="Q174" s="52">
        <f t="shared" si="29"/>
        <v>91540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23.25" customHeight="1" x14ac:dyDescent="0.25">
      <c r="A175" s="16">
        <f t="shared" si="36"/>
        <v>167</v>
      </c>
      <c r="B175" s="197" t="s">
        <v>491</v>
      </c>
      <c r="C175" s="197" t="s">
        <v>499</v>
      </c>
      <c r="D175" s="263"/>
      <c r="E175" s="257"/>
      <c r="F175" s="171">
        <v>4577000</v>
      </c>
      <c r="G175" s="51">
        <f t="shared" si="31"/>
        <v>778090</v>
      </c>
      <c r="H175" s="51">
        <f t="shared" si="32"/>
        <v>22885</v>
      </c>
      <c r="I175" s="51">
        <f t="shared" si="33"/>
        <v>137310</v>
      </c>
      <c r="J175" s="51">
        <f t="shared" si="47"/>
        <v>45770</v>
      </c>
      <c r="K175" s="50">
        <f t="shared" si="30"/>
        <v>984055</v>
      </c>
      <c r="L175" s="51">
        <f t="shared" si="48"/>
        <v>366160</v>
      </c>
      <c r="M175" s="51">
        <f t="shared" si="49"/>
        <v>68655</v>
      </c>
      <c r="N175" s="51">
        <f t="shared" si="50"/>
        <v>45770</v>
      </c>
      <c r="O175" s="50">
        <f t="shared" si="34"/>
        <v>480585</v>
      </c>
      <c r="P175" s="52">
        <f t="shared" si="46"/>
        <v>1464640</v>
      </c>
      <c r="Q175" s="52">
        <f t="shared" si="29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23.25" customHeight="1" x14ac:dyDescent="0.25">
      <c r="A176" s="16">
        <f t="shared" si="36"/>
        <v>168</v>
      </c>
      <c r="B176" s="197" t="s">
        <v>492</v>
      </c>
      <c r="C176" s="197" t="s">
        <v>499</v>
      </c>
      <c r="D176" s="263"/>
      <c r="E176" s="257"/>
      <c r="F176" s="171">
        <v>4577000</v>
      </c>
      <c r="G176" s="51">
        <f t="shared" si="31"/>
        <v>778090</v>
      </c>
      <c r="H176" s="51">
        <f t="shared" si="32"/>
        <v>22885</v>
      </c>
      <c r="I176" s="51">
        <f t="shared" si="33"/>
        <v>137310</v>
      </c>
      <c r="J176" s="51">
        <f t="shared" si="47"/>
        <v>45770</v>
      </c>
      <c r="K176" s="50">
        <f t="shared" si="30"/>
        <v>984055</v>
      </c>
      <c r="L176" s="51">
        <f t="shared" si="48"/>
        <v>366160</v>
      </c>
      <c r="M176" s="51">
        <f t="shared" si="49"/>
        <v>68655</v>
      </c>
      <c r="N176" s="51">
        <f t="shared" si="50"/>
        <v>45770</v>
      </c>
      <c r="O176" s="50">
        <f t="shared" si="34"/>
        <v>480585</v>
      </c>
      <c r="P176" s="52">
        <f t="shared" si="46"/>
        <v>1464640</v>
      </c>
      <c r="Q176" s="52">
        <f t="shared" si="29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23.25" customHeight="1" x14ac:dyDescent="0.25">
      <c r="A177" s="16">
        <f t="shared" si="36"/>
        <v>169</v>
      </c>
      <c r="B177" s="197" t="s">
        <v>493</v>
      </c>
      <c r="C177" s="197" t="s">
        <v>499</v>
      </c>
      <c r="D177" s="263"/>
      <c r="E177" s="257"/>
      <c r="F177" s="171">
        <v>4577000</v>
      </c>
      <c r="G177" s="51">
        <f t="shared" si="31"/>
        <v>778090</v>
      </c>
      <c r="H177" s="51">
        <f t="shared" si="32"/>
        <v>22885</v>
      </c>
      <c r="I177" s="51">
        <f t="shared" si="33"/>
        <v>137310</v>
      </c>
      <c r="J177" s="51">
        <f t="shared" si="47"/>
        <v>45770</v>
      </c>
      <c r="K177" s="50">
        <f t="shared" si="30"/>
        <v>984055</v>
      </c>
      <c r="L177" s="51">
        <f t="shared" si="48"/>
        <v>366160</v>
      </c>
      <c r="M177" s="51">
        <f t="shared" si="49"/>
        <v>68655</v>
      </c>
      <c r="N177" s="51">
        <f t="shared" si="50"/>
        <v>45770</v>
      </c>
      <c r="O177" s="50">
        <f t="shared" si="34"/>
        <v>480585</v>
      </c>
      <c r="P177" s="52">
        <f t="shared" si="46"/>
        <v>1464640</v>
      </c>
      <c r="Q177" s="52">
        <f t="shared" si="29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23.25" customHeight="1" x14ac:dyDescent="0.25">
      <c r="A178" s="16">
        <f t="shared" si="36"/>
        <v>170</v>
      </c>
      <c r="B178" s="197" t="s">
        <v>494</v>
      </c>
      <c r="C178" s="197" t="s">
        <v>499</v>
      </c>
      <c r="D178" s="263"/>
      <c r="E178" s="257"/>
      <c r="F178" s="171">
        <v>4577000</v>
      </c>
      <c r="G178" s="51">
        <f t="shared" si="31"/>
        <v>778090</v>
      </c>
      <c r="H178" s="51">
        <f t="shared" si="32"/>
        <v>22885</v>
      </c>
      <c r="I178" s="51">
        <f t="shared" si="33"/>
        <v>137310</v>
      </c>
      <c r="J178" s="51">
        <f t="shared" si="47"/>
        <v>45770</v>
      </c>
      <c r="K178" s="50">
        <f t="shared" si="30"/>
        <v>984055</v>
      </c>
      <c r="L178" s="51">
        <f t="shared" si="48"/>
        <v>366160</v>
      </c>
      <c r="M178" s="51">
        <f t="shared" si="49"/>
        <v>68655</v>
      </c>
      <c r="N178" s="51">
        <f t="shared" si="50"/>
        <v>45770</v>
      </c>
      <c r="O178" s="50">
        <f t="shared" si="34"/>
        <v>480585</v>
      </c>
      <c r="P178" s="52">
        <f t="shared" si="46"/>
        <v>1464640</v>
      </c>
      <c r="Q178" s="52">
        <f t="shared" si="29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23.25" customHeight="1" x14ac:dyDescent="0.25">
      <c r="A179" s="16">
        <f t="shared" si="36"/>
        <v>171</v>
      </c>
      <c r="B179" s="197" t="s">
        <v>495</v>
      </c>
      <c r="C179" s="197" t="s">
        <v>596</v>
      </c>
      <c r="D179" s="263"/>
      <c r="E179" s="257"/>
      <c r="F179" s="171">
        <v>4577000</v>
      </c>
      <c r="G179" s="51">
        <f t="shared" si="31"/>
        <v>778090</v>
      </c>
      <c r="H179" s="51">
        <f t="shared" si="32"/>
        <v>22885</v>
      </c>
      <c r="I179" s="51">
        <f t="shared" si="33"/>
        <v>137310</v>
      </c>
      <c r="J179" s="51">
        <f t="shared" si="47"/>
        <v>45770</v>
      </c>
      <c r="K179" s="50">
        <f t="shared" si="30"/>
        <v>984055</v>
      </c>
      <c r="L179" s="51">
        <f t="shared" si="48"/>
        <v>366160</v>
      </c>
      <c r="M179" s="51">
        <f t="shared" si="49"/>
        <v>68655</v>
      </c>
      <c r="N179" s="51">
        <f t="shared" si="50"/>
        <v>45770</v>
      </c>
      <c r="O179" s="50">
        <f t="shared" si="34"/>
        <v>480585</v>
      </c>
      <c r="P179" s="52">
        <f t="shared" si="46"/>
        <v>1464640</v>
      </c>
      <c r="Q179" s="52">
        <f t="shared" si="29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23.25" customHeight="1" x14ac:dyDescent="0.25">
      <c r="A180" s="16">
        <f t="shared" si="36"/>
        <v>172</v>
      </c>
      <c r="B180" s="197" t="s">
        <v>496</v>
      </c>
      <c r="C180" s="197" t="s">
        <v>596</v>
      </c>
      <c r="D180" s="263"/>
      <c r="E180" s="257"/>
      <c r="F180" s="171">
        <v>4577000</v>
      </c>
      <c r="G180" s="51">
        <f t="shared" si="31"/>
        <v>778090</v>
      </c>
      <c r="H180" s="51">
        <f t="shared" si="32"/>
        <v>22885</v>
      </c>
      <c r="I180" s="51">
        <f t="shared" si="33"/>
        <v>137310</v>
      </c>
      <c r="J180" s="51">
        <f t="shared" si="47"/>
        <v>45770</v>
      </c>
      <c r="K180" s="50">
        <f t="shared" si="30"/>
        <v>984055</v>
      </c>
      <c r="L180" s="51">
        <f t="shared" si="48"/>
        <v>366160</v>
      </c>
      <c r="M180" s="51">
        <f t="shared" si="49"/>
        <v>68655</v>
      </c>
      <c r="N180" s="51">
        <f t="shared" si="50"/>
        <v>45770</v>
      </c>
      <c r="O180" s="50">
        <f t="shared" si="34"/>
        <v>480585</v>
      </c>
      <c r="P180" s="52">
        <f t="shared" si="46"/>
        <v>1464640</v>
      </c>
      <c r="Q180" s="52">
        <f t="shared" si="29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23.25" customHeight="1" x14ac:dyDescent="0.25">
      <c r="A181" s="16">
        <f t="shared" si="36"/>
        <v>173</v>
      </c>
      <c r="B181" s="197" t="s">
        <v>498</v>
      </c>
      <c r="C181" s="197" t="s">
        <v>285</v>
      </c>
      <c r="D181" s="263"/>
      <c r="E181" s="257"/>
      <c r="F181" s="171">
        <v>4577000</v>
      </c>
      <c r="G181" s="51">
        <f t="shared" si="31"/>
        <v>778090</v>
      </c>
      <c r="H181" s="51">
        <f t="shared" si="32"/>
        <v>22885</v>
      </c>
      <c r="I181" s="51">
        <f t="shared" si="33"/>
        <v>137310</v>
      </c>
      <c r="J181" s="51">
        <f t="shared" si="47"/>
        <v>45770</v>
      </c>
      <c r="K181" s="50">
        <f t="shared" si="30"/>
        <v>984055</v>
      </c>
      <c r="L181" s="51">
        <f t="shared" si="48"/>
        <v>366160</v>
      </c>
      <c r="M181" s="51">
        <f t="shared" si="49"/>
        <v>68655</v>
      </c>
      <c r="N181" s="51">
        <f t="shared" si="50"/>
        <v>45770</v>
      </c>
      <c r="O181" s="50">
        <f t="shared" si="34"/>
        <v>480585</v>
      </c>
      <c r="P181" s="52">
        <f t="shared" si="46"/>
        <v>1464640</v>
      </c>
      <c r="Q181" s="52">
        <f t="shared" si="29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23.25" customHeight="1" x14ac:dyDescent="0.25">
      <c r="A182" s="16">
        <f t="shared" si="36"/>
        <v>174</v>
      </c>
      <c r="B182" s="197" t="s">
        <v>582</v>
      </c>
      <c r="C182" s="197" t="s">
        <v>584</v>
      </c>
      <c r="D182" s="49">
        <v>8322630046</v>
      </c>
      <c r="E182" s="338"/>
      <c r="F182" s="224">
        <v>4800000</v>
      </c>
      <c r="G182" s="51">
        <f t="shared" si="31"/>
        <v>816000.00000000012</v>
      </c>
      <c r="H182" s="51">
        <f t="shared" si="32"/>
        <v>24000</v>
      </c>
      <c r="I182" s="51">
        <f t="shared" si="33"/>
        <v>144000</v>
      </c>
      <c r="J182" s="51">
        <f t="shared" si="47"/>
        <v>48000</v>
      </c>
      <c r="K182" s="50">
        <f t="shared" si="30"/>
        <v>1032000.0000000001</v>
      </c>
      <c r="L182" s="51">
        <f t="shared" si="48"/>
        <v>384000</v>
      </c>
      <c r="M182" s="51">
        <f t="shared" si="49"/>
        <v>72000</v>
      </c>
      <c r="N182" s="51">
        <f t="shared" si="50"/>
        <v>48000</v>
      </c>
      <c r="O182" s="50">
        <f t="shared" si="34"/>
        <v>504000</v>
      </c>
      <c r="P182" s="52">
        <f t="shared" si="46"/>
        <v>1536000</v>
      </c>
      <c r="Q182" s="52">
        <f t="shared" si="29"/>
        <v>96000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23.25" customHeight="1" x14ac:dyDescent="0.25">
      <c r="A183" s="177">
        <f t="shared" si="36"/>
        <v>175</v>
      </c>
      <c r="B183" s="376" t="s">
        <v>583</v>
      </c>
      <c r="C183" s="376" t="s">
        <v>585</v>
      </c>
      <c r="D183" s="381">
        <v>7908392214</v>
      </c>
      <c r="E183" s="382"/>
      <c r="F183" s="383">
        <v>5000000</v>
      </c>
      <c r="G183" s="212"/>
      <c r="H183" s="212"/>
      <c r="I183" s="212">
        <f t="shared" si="33"/>
        <v>150000</v>
      </c>
      <c r="J183" s="212"/>
      <c r="K183" s="211">
        <f t="shared" si="30"/>
        <v>150000</v>
      </c>
      <c r="L183" s="212"/>
      <c r="M183" s="212">
        <f t="shared" si="49"/>
        <v>75000</v>
      </c>
      <c r="N183" s="212"/>
      <c r="O183" s="211">
        <f t="shared" si="34"/>
        <v>75000</v>
      </c>
      <c r="P183" s="213">
        <f t="shared" si="46"/>
        <v>225000</v>
      </c>
      <c r="Q183" s="213"/>
      <c r="R183" s="213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23.25" customHeight="1" x14ac:dyDescent="0.25">
      <c r="A184" s="16">
        <f t="shared" si="36"/>
        <v>176</v>
      </c>
      <c r="B184" s="197" t="s">
        <v>609</v>
      </c>
      <c r="C184" s="197" t="s">
        <v>610</v>
      </c>
      <c r="D184" s="260">
        <v>7928347100</v>
      </c>
      <c r="E184" s="257"/>
      <c r="F184" s="378">
        <v>8300000</v>
      </c>
      <c r="G184" s="51">
        <f t="shared" si="31"/>
        <v>1411000</v>
      </c>
      <c r="H184" s="51">
        <f t="shared" si="32"/>
        <v>41500</v>
      </c>
      <c r="I184" s="51">
        <f t="shared" si="33"/>
        <v>249000</v>
      </c>
      <c r="J184" s="51">
        <f t="shared" si="47"/>
        <v>83000</v>
      </c>
      <c r="K184" s="50">
        <f t="shared" si="30"/>
        <v>1784500</v>
      </c>
      <c r="L184" s="51">
        <f t="shared" si="48"/>
        <v>664000</v>
      </c>
      <c r="M184" s="51">
        <f t="shared" si="49"/>
        <v>124500</v>
      </c>
      <c r="N184" s="51">
        <f t="shared" si="50"/>
        <v>83000</v>
      </c>
      <c r="O184" s="50">
        <f t="shared" si="34"/>
        <v>871500</v>
      </c>
      <c r="P184" s="52">
        <f t="shared" si="46"/>
        <v>2656000</v>
      </c>
      <c r="Q184" s="52">
        <f t="shared" si="29"/>
        <v>166000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57" customFormat="1" ht="23.25" customHeight="1" x14ac:dyDescent="0.25">
      <c r="A185" s="16">
        <f t="shared" si="36"/>
        <v>177</v>
      </c>
      <c r="B185" s="197" t="s">
        <v>611</v>
      </c>
      <c r="C185" s="197" t="s">
        <v>614</v>
      </c>
      <c r="D185" s="260"/>
      <c r="E185" s="257"/>
      <c r="F185" s="183">
        <v>4577000</v>
      </c>
      <c r="G185" s="51">
        <f t="shared" si="31"/>
        <v>778090</v>
      </c>
      <c r="H185" s="51">
        <f t="shared" si="32"/>
        <v>22885</v>
      </c>
      <c r="I185" s="51">
        <f t="shared" si="33"/>
        <v>137310</v>
      </c>
      <c r="J185" s="51">
        <f t="shared" si="47"/>
        <v>45770</v>
      </c>
      <c r="K185" s="50">
        <f t="shared" si="30"/>
        <v>984055</v>
      </c>
      <c r="L185" s="51">
        <f t="shared" si="48"/>
        <v>366160</v>
      </c>
      <c r="M185" s="51">
        <f t="shared" si="49"/>
        <v>68655</v>
      </c>
      <c r="N185" s="51">
        <f t="shared" si="50"/>
        <v>45770</v>
      </c>
      <c r="O185" s="50">
        <f t="shared" si="34"/>
        <v>480585</v>
      </c>
      <c r="P185" s="52">
        <f t="shared" si="46"/>
        <v>1464640</v>
      </c>
      <c r="Q185" s="52">
        <f t="shared" si="29"/>
        <v>91540</v>
      </c>
      <c r="R185" s="52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</row>
    <row r="186" spans="1:39" s="57" customFormat="1" ht="23.25" customHeight="1" x14ac:dyDescent="0.25">
      <c r="A186" s="16">
        <f t="shared" si="36"/>
        <v>178</v>
      </c>
      <c r="B186" s="197" t="s">
        <v>612</v>
      </c>
      <c r="C186" s="197" t="s">
        <v>614</v>
      </c>
      <c r="D186" s="260"/>
      <c r="E186" s="257"/>
      <c r="F186" s="183">
        <v>4577000</v>
      </c>
      <c r="G186" s="51">
        <f t="shared" si="31"/>
        <v>778090</v>
      </c>
      <c r="H186" s="51">
        <f t="shared" si="32"/>
        <v>22885</v>
      </c>
      <c r="I186" s="51">
        <f t="shared" si="33"/>
        <v>137310</v>
      </c>
      <c r="J186" s="51">
        <f t="shared" si="47"/>
        <v>45770</v>
      </c>
      <c r="K186" s="50">
        <f t="shared" si="30"/>
        <v>984055</v>
      </c>
      <c r="L186" s="51">
        <f t="shared" si="48"/>
        <v>366160</v>
      </c>
      <c r="M186" s="51">
        <f t="shared" si="49"/>
        <v>68655</v>
      </c>
      <c r="N186" s="51">
        <f t="shared" si="50"/>
        <v>45770</v>
      </c>
      <c r="O186" s="50">
        <f t="shared" si="34"/>
        <v>480585</v>
      </c>
      <c r="P186" s="52">
        <f t="shared" si="46"/>
        <v>1464640</v>
      </c>
      <c r="Q186" s="52">
        <f t="shared" ref="Q186:Q192" si="51">F186*2%</f>
        <v>91540</v>
      </c>
      <c r="R186" s="52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</row>
    <row r="187" spans="1:39" s="57" customFormat="1" ht="23.25" customHeight="1" x14ac:dyDescent="0.25">
      <c r="A187" s="16">
        <f t="shared" si="36"/>
        <v>179</v>
      </c>
      <c r="B187" s="197" t="s">
        <v>613</v>
      </c>
      <c r="C187" s="197" t="s">
        <v>614</v>
      </c>
      <c r="D187" s="260"/>
      <c r="E187" s="257"/>
      <c r="F187" s="183">
        <v>4577000</v>
      </c>
      <c r="G187" s="51">
        <f t="shared" si="31"/>
        <v>778090</v>
      </c>
      <c r="H187" s="51">
        <f t="shared" si="32"/>
        <v>22885</v>
      </c>
      <c r="I187" s="51">
        <f t="shared" si="33"/>
        <v>137310</v>
      </c>
      <c r="J187" s="51">
        <f t="shared" si="47"/>
        <v>45770</v>
      </c>
      <c r="K187" s="50">
        <f t="shared" si="30"/>
        <v>984055</v>
      </c>
      <c r="L187" s="51">
        <f t="shared" si="48"/>
        <v>366160</v>
      </c>
      <c r="M187" s="51">
        <f t="shared" si="49"/>
        <v>68655</v>
      </c>
      <c r="N187" s="51">
        <f t="shared" si="50"/>
        <v>45770</v>
      </c>
      <c r="O187" s="50">
        <f t="shared" si="34"/>
        <v>480585</v>
      </c>
      <c r="P187" s="52">
        <f t="shared" si="46"/>
        <v>1464640</v>
      </c>
      <c r="Q187" s="52">
        <f t="shared" si="51"/>
        <v>91540</v>
      </c>
      <c r="R187" s="52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</row>
    <row r="188" spans="1:39" s="57" customFormat="1" ht="23.25" customHeight="1" x14ac:dyDescent="0.25">
      <c r="A188" s="16">
        <f t="shared" si="36"/>
        <v>180</v>
      </c>
      <c r="B188" s="197" t="s">
        <v>619</v>
      </c>
      <c r="C188" s="188" t="s">
        <v>441</v>
      </c>
      <c r="D188" s="260">
        <v>2705004982</v>
      </c>
      <c r="E188" s="257"/>
      <c r="F188" s="183">
        <v>4800000</v>
      </c>
      <c r="G188" s="344">
        <f t="shared" si="31"/>
        <v>816000.00000000012</v>
      </c>
      <c r="H188" s="344">
        <f t="shared" si="32"/>
        <v>24000</v>
      </c>
      <c r="I188" s="344">
        <f t="shared" si="33"/>
        <v>144000</v>
      </c>
      <c r="J188" s="344">
        <f t="shared" si="47"/>
        <v>48000</v>
      </c>
      <c r="K188" s="345">
        <f t="shared" si="30"/>
        <v>1032000.0000000001</v>
      </c>
      <c r="L188" s="344">
        <f t="shared" si="48"/>
        <v>384000</v>
      </c>
      <c r="M188" s="344">
        <f t="shared" si="49"/>
        <v>72000</v>
      </c>
      <c r="N188" s="344">
        <f t="shared" si="50"/>
        <v>48000</v>
      </c>
      <c r="O188" s="345">
        <f t="shared" si="34"/>
        <v>504000</v>
      </c>
      <c r="P188" s="346">
        <f t="shared" si="46"/>
        <v>1536000</v>
      </c>
      <c r="Q188" s="346">
        <f t="shared" si="51"/>
        <v>96000</v>
      </c>
      <c r="R188" s="34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</row>
    <row r="189" spans="1:39" s="57" customFormat="1" ht="23.25" customHeight="1" x14ac:dyDescent="0.25">
      <c r="A189" s="16">
        <f t="shared" si="36"/>
        <v>181</v>
      </c>
      <c r="B189" s="197" t="s">
        <v>620</v>
      </c>
      <c r="C189" s="188" t="s">
        <v>625</v>
      </c>
      <c r="D189" s="260"/>
      <c r="E189" s="257"/>
      <c r="F189" s="183">
        <v>4800000</v>
      </c>
      <c r="G189" s="344">
        <f t="shared" si="31"/>
        <v>816000.00000000012</v>
      </c>
      <c r="H189" s="344">
        <f t="shared" si="32"/>
        <v>24000</v>
      </c>
      <c r="I189" s="344">
        <f t="shared" si="33"/>
        <v>144000</v>
      </c>
      <c r="J189" s="344">
        <f t="shared" si="47"/>
        <v>48000</v>
      </c>
      <c r="K189" s="345">
        <f t="shared" si="30"/>
        <v>1032000.0000000001</v>
      </c>
      <c r="L189" s="344">
        <f t="shared" si="48"/>
        <v>384000</v>
      </c>
      <c r="M189" s="344">
        <f t="shared" si="49"/>
        <v>72000</v>
      </c>
      <c r="N189" s="344">
        <f t="shared" si="50"/>
        <v>48000</v>
      </c>
      <c r="O189" s="345">
        <f t="shared" si="34"/>
        <v>504000</v>
      </c>
      <c r="P189" s="346">
        <f t="shared" si="46"/>
        <v>1536000</v>
      </c>
      <c r="Q189" s="346">
        <f t="shared" si="51"/>
        <v>96000</v>
      </c>
      <c r="R189" s="34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</row>
    <row r="190" spans="1:39" s="57" customFormat="1" ht="23.25" customHeight="1" x14ac:dyDescent="0.25">
      <c r="A190" s="16">
        <f t="shared" si="36"/>
        <v>182</v>
      </c>
      <c r="B190" s="197" t="s">
        <v>621</v>
      </c>
      <c r="C190" s="188" t="s">
        <v>626</v>
      </c>
      <c r="D190" s="84">
        <v>7916628979</v>
      </c>
      <c r="E190" s="257"/>
      <c r="F190" s="183">
        <v>4800000</v>
      </c>
      <c r="G190" s="344">
        <f t="shared" si="31"/>
        <v>816000.00000000012</v>
      </c>
      <c r="H190" s="344">
        <f t="shared" si="32"/>
        <v>24000</v>
      </c>
      <c r="I190" s="344">
        <f t="shared" si="33"/>
        <v>144000</v>
      </c>
      <c r="J190" s="344">
        <f t="shared" si="47"/>
        <v>48000</v>
      </c>
      <c r="K190" s="345">
        <f t="shared" si="30"/>
        <v>1032000.0000000001</v>
      </c>
      <c r="L190" s="344">
        <f t="shared" si="48"/>
        <v>384000</v>
      </c>
      <c r="M190" s="344">
        <f t="shared" si="49"/>
        <v>72000</v>
      </c>
      <c r="N190" s="344">
        <f t="shared" si="50"/>
        <v>48000</v>
      </c>
      <c r="O190" s="345">
        <f t="shared" si="34"/>
        <v>504000</v>
      </c>
      <c r="P190" s="346">
        <f t="shared" si="46"/>
        <v>1536000</v>
      </c>
      <c r="Q190" s="346">
        <f t="shared" si="51"/>
        <v>96000</v>
      </c>
      <c r="R190" s="34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</row>
    <row r="191" spans="1:39" s="57" customFormat="1" ht="23.25" customHeight="1" x14ac:dyDescent="0.25">
      <c r="A191" s="16">
        <f t="shared" si="36"/>
        <v>183</v>
      </c>
      <c r="B191" s="197" t="s">
        <v>622</v>
      </c>
      <c r="C191" s="188" t="s">
        <v>627</v>
      </c>
      <c r="D191" s="260" t="s">
        <v>631</v>
      </c>
      <c r="E191" s="257"/>
      <c r="F191" s="183">
        <v>5100000</v>
      </c>
      <c r="G191" s="344">
        <f t="shared" si="31"/>
        <v>867000.00000000012</v>
      </c>
      <c r="H191" s="344">
        <f t="shared" si="32"/>
        <v>25500</v>
      </c>
      <c r="I191" s="344">
        <f t="shared" si="33"/>
        <v>153000</v>
      </c>
      <c r="J191" s="344">
        <f t="shared" si="47"/>
        <v>51000</v>
      </c>
      <c r="K191" s="345">
        <f t="shared" si="30"/>
        <v>1096500</v>
      </c>
      <c r="L191" s="344">
        <f t="shared" si="48"/>
        <v>408000</v>
      </c>
      <c r="M191" s="344">
        <f t="shared" si="49"/>
        <v>76500</v>
      </c>
      <c r="N191" s="344">
        <f t="shared" si="50"/>
        <v>51000</v>
      </c>
      <c r="O191" s="345">
        <f t="shared" si="34"/>
        <v>535500</v>
      </c>
      <c r="P191" s="346">
        <f t="shared" si="46"/>
        <v>1632000</v>
      </c>
      <c r="Q191" s="346">
        <f t="shared" si="51"/>
        <v>102000</v>
      </c>
      <c r="R191" s="34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</row>
    <row r="192" spans="1:39" s="57" customFormat="1" ht="23.25" customHeight="1" x14ac:dyDescent="0.25">
      <c r="A192" s="16">
        <f t="shared" si="36"/>
        <v>184</v>
      </c>
      <c r="B192" s="197" t="s">
        <v>624</v>
      </c>
      <c r="C192" s="188" t="s">
        <v>628</v>
      </c>
      <c r="D192" s="260"/>
      <c r="E192" s="257"/>
      <c r="F192" s="183">
        <v>4577000</v>
      </c>
      <c r="G192" s="344">
        <f t="shared" si="31"/>
        <v>778090</v>
      </c>
      <c r="H192" s="344">
        <f t="shared" si="32"/>
        <v>22885</v>
      </c>
      <c r="I192" s="344">
        <f t="shared" si="33"/>
        <v>137310</v>
      </c>
      <c r="J192" s="344">
        <f t="shared" si="47"/>
        <v>45770</v>
      </c>
      <c r="K192" s="345">
        <f t="shared" si="30"/>
        <v>984055</v>
      </c>
      <c r="L192" s="344">
        <f t="shared" si="48"/>
        <v>366160</v>
      </c>
      <c r="M192" s="344">
        <f t="shared" si="49"/>
        <v>68655</v>
      </c>
      <c r="N192" s="344">
        <f t="shared" si="50"/>
        <v>45770</v>
      </c>
      <c r="O192" s="345">
        <f t="shared" si="34"/>
        <v>480585</v>
      </c>
      <c r="P192" s="346">
        <f t="shared" si="46"/>
        <v>1464640</v>
      </c>
      <c r="Q192" s="346">
        <f t="shared" si="51"/>
        <v>91540</v>
      </c>
      <c r="R192" s="34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</row>
    <row r="193" spans="1:39" s="97" customFormat="1" ht="31.5" customHeight="1" x14ac:dyDescent="0.25">
      <c r="A193" s="218"/>
      <c r="B193" s="269" t="s">
        <v>374</v>
      </c>
      <c r="C193" s="270"/>
      <c r="D193" s="271"/>
      <c r="E193" s="272"/>
      <c r="F193" s="273">
        <f t="shared" ref="F193:Q193" si="52">SUM(F9:F192)</f>
        <v>910083000</v>
      </c>
      <c r="G193" s="273">
        <f t="shared" si="52"/>
        <v>150770110</v>
      </c>
      <c r="H193" s="273">
        <f t="shared" si="52"/>
        <v>4475915</v>
      </c>
      <c r="I193" s="273">
        <f t="shared" si="52"/>
        <v>27053490</v>
      </c>
      <c r="J193" s="273">
        <f t="shared" si="52"/>
        <v>8868830</v>
      </c>
      <c r="K193" s="273">
        <f t="shared" si="52"/>
        <v>191168345</v>
      </c>
      <c r="L193" s="273">
        <f t="shared" si="52"/>
        <v>70950640</v>
      </c>
      <c r="M193" s="273">
        <f t="shared" si="52"/>
        <v>13526745</v>
      </c>
      <c r="N193" s="273">
        <f t="shared" si="52"/>
        <v>8868830</v>
      </c>
      <c r="O193" s="273">
        <f t="shared" si="52"/>
        <v>96510925</v>
      </c>
      <c r="P193" s="273">
        <f t="shared" si="52"/>
        <v>284514560</v>
      </c>
      <c r="Q193" s="273">
        <f t="shared" si="52"/>
        <v>17903660</v>
      </c>
      <c r="R193" s="273">
        <f t="shared" ref="R193" si="53">SUM(R9:R187)</f>
        <v>3164710</v>
      </c>
      <c r="S193" s="279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</row>
    <row r="194" spans="1:39" s="99" customFormat="1" ht="14.25" customHeight="1" x14ac:dyDescent="0.2">
      <c r="A194" s="98"/>
      <c r="D194" s="243"/>
      <c r="E194" s="100"/>
      <c r="F194" s="354"/>
      <c r="G194" s="98"/>
      <c r="H194" s="98"/>
      <c r="I194" s="98"/>
      <c r="J194" s="98"/>
      <c r="K194" s="101"/>
      <c r="L194" s="444"/>
      <c r="M194" s="444"/>
      <c r="N194" s="444"/>
      <c r="O194" s="444"/>
      <c r="P194" s="244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</row>
    <row r="195" spans="1:39" s="99" customFormat="1" x14ac:dyDescent="0.2">
      <c r="A195" s="98"/>
      <c r="D195" s="243"/>
      <c r="E195" s="100"/>
      <c r="F195" s="101"/>
      <c r="G195" s="98"/>
      <c r="H195" s="98"/>
      <c r="I195" s="98"/>
      <c r="J195" s="98"/>
      <c r="K195" s="101"/>
      <c r="L195" s="443"/>
      <c r="M195" s="443"/>
      <c r="N195" s="104"/>
      <c r="O195" s="118"/>
      <c r="P195" s="244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</row>
    <row r="196" spans="1:39" s="99" customFormat="1" x14ac:dyDescent="0.2">
      <c r="A196" s="98"/>
      <c r="D196" s="7"/>
      <c r="E196" s="100"/>
      <c r="F196" s="98"/>
      <c r="G196" s="98"/>
      <c r="H196" s="98"/>
      <c r="I196" s="98"/>
      <c r="J196" s="98"/>
      <c r="K196" s="101"/>
      <c r="L196" s="443"/>
      <c r="M196" s="443"/>
      <c r="N196" s="104"/>
      <c r="O196" s="107"/>
      <c r="P196" s="107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</row>
    <row r="197" spans="1:39" s="99" customFormat="1" x14ac:dyDescent="0.2">
      <c r="A197" s="98"/>
      <c r="D197" s="7"/>
      <c r="E197" s="100"/>
      <c r="F197" s="98"/>
      <c r="G197" s="98"/>
      <c r="H197" s="98"/>
      <c r="I197" s="98"/>
      <c r="J197" s="101"/>
      <c r="K197" s="98"/>
      <c r="L197" s="98"/>
      <c r="M197" s="98"/>
      <c r="N197" s="98"/>
      <c r="O197" s="98"/>
      <c r="P197" s="108"/>
      <c r="Q197" s="108"/>
      <c r="R197" s="108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</row>
    <row r="198" spans="1:39" s="99" customFormat="1" x14ac:dyDescent="0.2">
      <c r="A198" s="98"/>
      <c r="B198" s="379" t="s">
        <v>375</v>
      </c>
      <c r="C198" s="110"/>
      <c r="D198" s="111"/>
      <c r="E198" s="100"/>
      <c r="F198" s="443" t="s">
        <v>376</v>
      </c>
      <c r="G198" s="443"/>
      <c r="H198" s="379"/>
      <c r="I198" s="98"/>
      <c r="L198" s="379" t="s">
        <v>377</v>
      </c>
      <c r="O198" s="98"/>
      <c r="P198" s="443" t="s">
        <v>378</v>
      </c>
      <c r="Q198" s="443"/>
      <c r="R198" s="107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103"/>
      <c r="AH198" s="103"/>
      <c r="AI198" s="103"/>
      <c r="AJ198" s="103"/>
      <c r="AK198" s="103"/>
      <c r="AL198" s="103"/>
      <c r="AM198" s="103"/>
    </row>
    <row r="199" spans="1:39" s="99" customFormat="1" x14ac:dyDescent="0.2">
      <c r="A199" s="98"/>
      <c r="D199" s="7"/>
      <c r="E199" s="100"/>
      <c r="F199" s="112"/>
      <c r="G199" s="98"/>
      <c r="H199" s="98"/>
      <c r="I199" s="98"/>
      <c r="J199" s="101"/>
      <c r="L199" s="113"/>
      <c r="O199" s="98"/>
      <c r="P199" s="98"/>
      <c r="Q199" s="98"/>
      <c r="R199" s="107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103"/>
      <c r="AH199" s="103"/>
      <c r="AI199" s="103"/>
      <c r="AJ199" s="103"/>
      <c r="AK199" s="103"/>
      <c r="AL199" s="103"/>
      <c r="AM199" s="103"/>
    </row>
    <row r="200" spans="1:39" s="98" customFormat="1" x14ac:dyDescent="0.2">
      <c r="B200" s="99"/>
      <c r="C200" s="99"/>
      <c r="D200" s="7"/>
      <c r="E200" s="100"/>
      <c r="O200" s="114"/>
      <c r="P200" s="113"/>
      <c r="R200" s="107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</row>
    <row r="201" spans="1:39" s="98" customFormat="1" x14ac:dyDescent="0.2">
      <c r="B201" s="99"/>
      <c r="C201" s="99"/>
      <c r="D201" s="7"/>
      <c r="E201" s="100"/>
      <c r="F201" s="114"/>
      <c r="G201" s="114"/>
      <c r="H201" s="114"/>
      <c r="R201" s="116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</row>
    <row r="202" spans="1:39" s="98" customFormat="1" x14ac:dyDescent="0.2">
      <c r="B202" s="99"/>
      <c r="C202" s="99"/>
      <c r="D202" s="7"/>
      <c r="E202" s="100"/>
      <c r="L202" s="114"/>
      <c r="P202" s="112"/>
      <c r="R202" s="107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</row>
    <row r="203" spans="1:39" s="98" customFormat="1" x14ac:dyDescent="0.2">
      <c r="B203" s="99"/>
      <c r="C203" s="99"/>
      <c r="D203" s="7"/>
      <c r="E203" s="100"/>
      <c r="L203" s="112"/>
      <c r="R203" s="107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</row>
    <row r="204" spans="1:39" s="98" customFormat="1" ht="15" customHeight="1" x14ac:dyDescent="0.2">
      <c r="B204" s="443"/>
      <c r="C204" s="443"/>
      <c r="D204" s="117"/>
      <c r="E204" s="118"/>
      <c r="F204" s="443" t="s">
        <v>379</v>
      </c>
      <c r="G204" s="443"/>
      <c r="H204" s="379"/>
      <c r="L204" s="379" t="s">
        <v>380</v>
      </c>
      <c r="P204" s="443" t="s">
        <v>381</v>
      </c>
      <c r="Q204" s="443"/>
      <c r="R204" s="107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</row>
    <row r="206" spans="1:39" ht="56.25" customHeight="1" x14ac:dyDescent="0.2">
      <c r="Q206" s="119"/>
      <c r="R206" s="119"/>
    </row>
    <row r="207" spans="1:39" x14ac:dyDescent="0.2">
      <c r="J207" s="6"/>
    </row>
    <row r="208" spans="1:39" s="1" customFormat="1" x14ac:dyDescent="0.2">
      <c r="B208" s="4"/>
      <c r="C208" s="4"/>
      <c r="D208" s="7"/>
      <c r="E208" s="8"/>
      <c r="F208" s="5"/>
      <c r="G208" s="120"/>
      <c r="H208" s="120"/>
      <c r="I208" s="120"/>
      <c r="P208" s="2"/>
      <c r="Q208" s="121"/>
      <c r="R208" s="121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22"/>
      <c r="AJ208" s="122"/>
      <c r="AK208" s="122"/>
      <c r="AL208" s="122"/>
      <c r="AM208" s="122"/>
    </row>
    <row r="209" spans="1:39" x14ac:dyDescent="0.2">
      <c r="F209" s="5"/>
      <c r="Q209" s="123"/>
      <c r="R209" s="123"/>
    </row>
    <row r="210" spans="1:39" x14ac:dyDescent="0.2">
      <c r="R210" s="124"/>
    </row>
    <row r="212" spans="1:39" s="2" customFormat="1" x14ac:dyDescent="0.2">
      <c r="A212" s="1"/>
      <c r="B212" s="4"/>
      <c r="C212" s="4"/>
      <c r="D212" s="7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Q212" s="124"/>
      <c r="R212" s="12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6" spans="1:39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9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9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9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9" s="2" customFormat="1" x14ac:dyDescent="0.2">
      <c r="A220" s="1"/>
      <c r="B220" s="1"/>
      <c r="C220" s="1"/>
      <c r="D220" s="1"/>
      <c r="E220" s="1"/>
      <c r="F220" s="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9" s="2" customFormat="1" x14ac:dyDescent="0.2">
      <c r="A221" s="1"/>
      <c r="B221" s="1"/>
      <c r="C221" s="1"/>
      <c r="D221" s="1"/>
      <c r="E221" s="1"/>
      <c r="F221" s="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9" s="2" customFormat="1" x14ac:dyDescent="0.2">
      <c r="A222" s="1"/>
      <c r="B222" s="1"/>
      <c r="C222" s="1"/>
      <c r="D222" s="1"/>
      <c r="E222" s="1"/>
      <c r="F222" s="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9" s="2" customFormat="1" x14ac:dyDescent="0.2">
      <c r="A223" s="1"/>
      <c r="B223" s="1"/>
      <c r="C223" s="1"/>
      <c r="D223" s="1"/>
      <c r="E223" s="1"/>
      <c r="F223" s="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9" s="2" customFormat="1" x14ac:dyDescent="0.2">
      <c r="A224" s="1"/>
      <c r="B224" s="1"/>
      <c r="C224" s="1"/>
      <c r="D224" s="1"/>
      <c r="E224" s="1"/>
      <c r="F224" s="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2" customFormat="1" x14ac:dyDescent="0.2">
      <c r="A225" s="1"/>
      <c r="B225" s="1"/>
      <c r="C225" s="1"/>
      <c r="D225" s="1"/>
      <c r="E225" s="1"/>
      <c r="F225" s="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2" customFormat="1" x14ac:dyDescent="0.2">
      <c r="A226" s="1"/>
      <c r="B226" s="1"/>
      <c r="C226" s="1"/>
      <c r="D226" s="1"/>
      <c r="E226" s="1"/>
      <c r="F226" s="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2" customFormat="1" x14ac:dyDescent="0.2">
      <c r="A227" s="1"/>
      <c r="B227" s="1"/>
      <c r="C227" s="1"/>
      <c r="D227" s="1"/>
      <c r="E227" s="1"/>
      <c r="F227" s="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s="8" customFormat="1" x14ac:dyDescent="0.2">
      <c r="A238" s="1"/>
      <c r="B238" s="1"/>
      <c r="C238" s="1"/>
      <c r="D238" s="1"/>
      <c r="E238" s="1"/>
      <c r="F238" s="1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s="8" customFormat="1" x14ac:dyDescent="0.2">
      <c r="A239" s="1"/>
      <c r="B239" s="1"/>
      <c r="C239" s="1"/>
      <c r="D239" s="1"/>
      <c r="E239" s="1"/>
      <c r="F239" s="1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s="8" customFormat="1" x14ac:dyDescent="0.2">
      <c r="A240" s="1"/>
      <c r="B240" s="1"/>
      <c r="C240" s="1"/>
      <c r="D240" s="1"/>
      <c r="E240" s="1"/>
      <c r="F240" s="1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s="8" customFormat="1" x14ac:dyDescent="0.2">
      <c r="A241" s="1"/>
      <c r="B241" s="1"/>
      <c r="C241" s="1"/>
      <c r="D241" s="1"/>
      <c r="E241" s="1"/>
      <c r="F241" s="1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s="8" customFormat="1" x14ac:dyDescent="0.2">
      <c r="A242" s="1"/>
      <c r="B242" s="1"/>
      <c r="C242" s="1"/>
      <c r="D242" s="1"/>
      <c r="E242" s="1"/>
      <c r="F242" s="1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s="8" customFormat="1" x14ac:dyDescent="0.2">
      <c r="A243" s="1"/>
      <c r="B243" s="1"/>
      <c r="C243" s="1"/>
      <c r="D243" s="1"/>
      <c r="E243" s="1"/>
      <c r="F243" s="1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s="8" customFormat="1" x14ac:dyDescent="0.2">
      <c r="A244" s="1"/>
      <c r="B244" s="1"/>
      <c r="C244" s="1"/>
      <c r="D244" s="1"/>
      <c r="E244" s="1"/>
      <c r="F244" s="1"/>
      <c r="G244" s="2"/>
      <c r="H244" s="2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s="8" customFormat="1" x14ac:dyDescent="0.2">
      <c r="A245" s="1"/>
      <c r="B245" s="1"/>
      <c r="C245" s="1"/>
      <c r="D245" s="1"/>
      <c r="E245" s="1"/>
      <c r="F245" s="1"/>
      <c r="G245" s="2"/>
      <c r="H245" s="2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</sheetData>
  <mergeCells count="25">
    <mergeCell ref="P198:Q198"/>
    <mergeCell ref="B204:C204"/>
    <mergeCell ref="F204:G204"/>
    <mergeCell ref="P204:Q204"/>
    <mergeCell ref="L194:M194"/>
    <mergeCell ref="N194:O194"/>
    <mergeCell ref="L195:M195"/>
    <mergeCell ref="L196:M196"/>
    <mergeCell ref="F198:G198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6" activeCellId="1" sqref="A2:B2 A6:B6"/>
    </sheetView>
  </sheetViews>
  <sheetFormatPr defaultRowHeight="15" x14ac:dyDescent="0.25"/>
  <cols>
    <col min="1" max="1" width="20.7109375" customWidth="1"/>
    <col min="2" max="2" width="24" customWidth="1"/>
    <col min="3" max="3" width="14.85546875" customWidth="1"/>
    <col min="4" max="4" width="30.7109375" customWidth="1"/>
  </cols>
  <sheetData>
    <row r="1" spans="1:4" x14ac:dyDescent="0.25">
      <c r="A1" s="388" t="s">
        <v>639</v>
      </c>
    </row>
    <row r="2" spans="1:4" x14ac:dyDescent="0.25">
      <c r="A2" s="385" t="s">
        <v>632</v>
      </c>
      <c r="B2" s="385" t="s">
        <v>441</v>
      </c>
      <c r="C2" s="386">
        <v>43563</v>
      </c>
      <c r="D2" t="s">
        <v>643</v>
      </c>
    </row>
    <row r="3" spans="1:4" x14ac:dyDescent="0.25">
      <c r="A3" s="361" t="s">
        <v>633</v>
      </c>
      <c r="B3" s="361" t="s">
        <v>634</v>
      </c>
      <c r="C3" s="387">
        <v>43556</v>
      </c>
      <c r="D3" s="361" t="s">
        <v>643</v>
      </c>
    </row>
    <row r="4" spans="1:4" x14ac:dyDescent="0.25">
      <c r="A4" s="361" t="s">
        <v>635</v>
      </c>
      <c r="B4" s="361" t="s">
        <v>634</v>
      </c>
      <c r="C4" s="387">
        <v>43571</v>
      </c>
      <c r="D4" s="361" t="s">
        <v>643</v>
      </c>
    </row>
    <row r="5" spans="1:4" x14ac:dyDescent="0.25">
      <c r="A5" s="361" t="s">
        <v>636</v>
      </c>
      <c r="B5" s="361" t="s">
        <v>634</v>
      </c>
      <c r="C5" s="387">
        <v>43571</v>
      </c>
      <c r="D5" s="390" t="s">
        <v>641</v>
      </c>
    </row>
    <row r="6" spans="1:4" x14ac:dyDescent="0.25">
      <c r="A6" s="385" t="s">
        <v>637</v>
      </c>
      <c r="B6" s="385" t="s">
        <v>433</v>
      </c>
      <c r="C6" s="386">
        <v>43561</v>
      </c>
      <c r="D6" s="361" t="s">
        <v>643</v>
      </c>
    </row>
    <row r="7" spans="1:4" x14ac:dyDescent="0.25">
      <c r="A7" s="361" t="s">
        <v>638</v>
      </c>
      <c r="B7" s="361" t="s">
        <v>433</v>
      </c>
      <c r="C7" s="387">
        <v>43568</v>
      </c>
      <c r="D7" s="390" t="s">
        <v>642</v>
      </c>
    </row>
    <row r="8" spans="1:4" x14ac:dyDescent="0.25">
      <c r="A8" s="361" t="s">
        <v>436</v>
      </c>
      <c r="B8" s="361" t="s">
        <v>437</v>
      </c>
      <c r="C8" s="387">
        <v>43234</v>
      </c>
      <c r="D8" s="390" t="s">
        <v>642</v>
      </c>
    </row>
    <row r="11" spans="1:4" x14ac:dyDescent="0.25">
      <c r="A11" s="388" t="s">
        <v>640</v>
      </c>
    </row>
    <row r="12" spans="1:4" x14ac:dyDescent="0.25">
      <c r="A12" t="s">
        <v>289</v>
      </c>
      <c r="B12" s="361" t="s">
        <v>646</v>
      </c>
      <c r="D12" s="361" t="s">
        <v>644</v>
      </c>
    </row>
    <row r="13" spans="1:4" x14ac:dyDescent="0.25">
      <c r="A13" t="s">
        <v>368</v>
      </c>
      <c r="B13" t="s">
        <v>645</v>
      </c>
      <c r="D13" s="361" t="s">
        <v>644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J17" workbookViewId="0">
      <selection activeCell="R26" sqref="R26"/>
    </sheetView>
  </sheetViews>
  <sheetFormatPr defaultRowHeight="15" x14ac:dyDescent="0.25"/>
  <cols>
    <col min="1" max="2" width="0" hidden="1" customWidth="1"/>
    <col min="3" max="3" width="17.42578125" hidden="1" customWidth="1"/>
    <col min="4" max="5" width="0" hidden="1" customWidth="1"/>
    <col min="6" max="6" width="16.42578125" hidden="1" customWidth="1"/>
    <col min="7" max="7" width="0" hidden="1" customWidth="1"/>
    <col min="8" max="8" width="18.5703125" hidden="1" customWidth="1"/>
    <col min="9" max="9" width="0" hidden="1" customWidth="1"/>
    <col min="11" max="12" width="16.28515625" customWidth="1"/>
    <col min="13" max="13" width="19.7109375" customWidth="1"/>
    <col min="14" max="14" width="11.28515625" customWidth="1"/>
    <col min="15" max="15" width="62.140625" bestFit="1" customWidth="1"/>
  </cols>
  <sheetData>
    <row r="1" spans="1:15" ht="15.75" hidden="1" thickBot="1" x14ac:dyDescent="0.3">
      <c r="A1" s="449">
        <v>2018</v>
      </c>
      <c r="B1">
        <v>1</v>
      </c>
      <c r="C1" s="347">
        <v>171956700</v>
      </c>
      <c r="D1" s="450">
        <v>2017</v>
      </c>
      <c r="E1">
        <v>1</v>
      </c>
      <c r="F1">
        <v>93582937.5</v>
      </c>
    </row>
    <row r="2" spans="1:15" ht="33.75" hidden="1" thickBot="1" x14ac:dyDescent="0.3">
      <c r="A2" s="449"/>
      <c r="B2">
        <v>2</v>
      </c>
      <c r="C2" s="347">
        <v>173866200</v>
      </c>
      <c r="D2" s="450"/>
      <c r="E2">
        <v>2</v>
      </c>
      <c r="F2">
        <v>93582937.5</v>
      </c>
      <c r="G2">
        <v>2017</v>
      </c>
      <c r="H2" s="351">
        <f>SUM(F1:F12)</f>
        <v>1552325567.3299999</v>
      </c>
      <c r="J2" s="352" t="s">
        <v>419</v>
      </c>
      <c r="K2" s="353" t="s">
        <v>593</v>
      </c>
      <c r="L2" s="353" t="s">
        <v>594</v>
      </c>
      <c r="M2" s="353" t="s">
        <v>595</v>
      </c>
    </row>
    <row r="3" spans="1:15" ht="15.75" hidden="1" thickBot="1" x14ac:dyDescent="0.3">
      <c r="A3" s="449"/>
      <c r="B3">
        <v>3</v>
      </c>
      <c r="C3" s="347">
        <v>169876850</v>
      </c>
      <c r="D3" s="450"/>
      <c r="E3">
        <v>3</v>
      </c>
      <c r="F3">
        <v>93582937.5</v>
      </c>
      <c r="G3">
        <v>2018</v>
      </c>
      <c r="H3" s="350">
        <f>SUM(C1:C12)</f>
        <v>2325934695</v>
      </c>
      <c r="J3" s="146">
        <v>1</v>
      </c>
      <c r="K3" s="146">
        <v>1552325567.3299999</v>
      </c>
      <c r="L3" s="146">
        <v>2325934695</v>
      </c>
      <c r="M3" s="146">
        <v>1846283200</v>
      </c>
    </row>
    <row r="4" spans="1:15" ht="15.75" hidden="1" thickBot="1" x14ac:dyDescent="0.3">
      <c r="A4" s="449"/>
      <c r="B4">
        <v>4</v>
      </c>
      <c r="C4" s="347">
        <v>170967920</v>
      </c>
      <c r="D4" s="450"/>
      <c r="E4">
        <v>4</v>
      </c>
      <c r="F4">
        <v>120965812.5</v>
      </c>
      <c r="G4">
        <v>2019</v>
      </c>
      <c r="H4" s="134">
        <f>SUM(C13:C19)</f>
        <v>1846283200</v>
      </c>
      <c r="J4" s="165" t="s">
        <v>574</v>
      </c>
      <c r="K4" s="446">
        <f>SUM(K3:M3)</f>
        <v>5724543462.3299999</v>
      </c>
      <c r="L4" s="447"/>
      <c r="M4" s="448"/>
    </row>
    <row r="5" spans="1:15" ht="15.75" thickBot="1" x14ac:dyDescent="0.3">
      <c r="A5" s="449"/>
      <c r="B5">
        <v>5</v>
      </c>
      <c r="C5" s="347">
        <v>176085490</v>
      </c>
      <c r="D5" s="450"/>
      <c r="E5">
        <v>5</v>
      </c>
      <c r="F5">
        <v>117053625</v>
      </c>
    </row>
    <row r="6" spans="1:15" ht="72" thickBot="1" x14ac:dyDescent="0.3">
      <c r="A6" s="449"/>
      <c r="B6">
        <v>6</v>
      </c>
      <c r="C6" s="347">
        <v>198065795</v>
      </c>
      <c r="D6" s="450"/>
      <c r="E6">
        <v>6</v>
      </c>
      <c r="F6">
        <v>152508862.5</v>
      </c>
      <c r="J6" s="359" t="s">
        <v>579</v>
      </c>
      <c r="K6" s="359" t="s">
        <v>578</v>
      </c>
      <c r="L6" s="360" t="s">
        <v>577</v>
      </c>
      <c r="M6" s="360" t="s">
        <v>576</v>
      </c>
      <c r="N6" s="355" t="s">
        <v>597</v>
      </c>
      <c r="O6" s="355" t="s">
        <v>598</v>
      </c>
    </row>
    <row r="7" spans="1:15" ht="15.75" thickBot="1" x14ac:dyDescent="0.3">
      <c r="A7" s="449"/>
      <c r="B7">
        <v>7</v>
      </c>
      <c r="C7" s="347">
        <v>198696540</v>
      </c>
      <c r="D7" s="450"/>
      <c r="E7">
        <v>7</v>
      </c>
      <c r="F7">
        <v>150301987.5</v>
      </c>
      <c r="J7" s="451">
        <v>2018</v>
      </c>
      <c r="K7" s="363">
        <v>1</v>
      </c>
      <c r="L7" s="364">
        <v>172170780</v>
      </c>
      <c r="M7" s="365">
        <v>171956700</v>
      </c>
      <c r="N7" s="356">
        <f>+L7-M7</f>
        <v>214080</v>
      </c>
      <c r="O7" s="362"/>
    </row>
    <row r="8" spans="1:15" ht="15.75" thickBot="1" x14ac:dyDescent="0.3">
      <c r="A8" s="449"/>
      <c r="B8">
        <v>8</v>
      </c>
      <c r="C8" s="347">
        <v>197679040</v>
      </c>
      <c r="D8" s="450"/>
      <c r="E8">
        <v>8</v>
      </c>
      <c r="F8">
        <v>148656862.5</v>
      </c>
      <c r="J8" s="451"/>
      <c r="K8" s="363">
        <v>2</v>
      </c>
      <c r="L8" s="366">
        <v>173492700</v>
      </c>
      <c r="M8" s="365">
        <v>173492700</v>
      </c>
      <c r="N8" s="356">
        <f>+L8-M8</f>
        <v>0</v>
      </c>
      <c r="O8" s="362"/>
    </row>
    <row r="9" spans="1:15" ht="15.75" thickBot="1" x14ac:dyDescent="0.3">
      <c r="A9" s="449"/>
      <c r="B9">
        <v>9</v>
      </c>
      <c r="C9" s="347">
        <v>209865540</v>
      </c>
      <c r="D9" s="450"/>
      <c r="E9">
        <v>9</v>
      </c>
      <c r="F9">
        <v>144985425</v>
      </c>
      <c r="J9" s="451"/>
      <c r="K9" s="363">
        <v>3</v>
      </c>
      <c r="L9" s="364">
        <v>171039350</v>
      </c>
      <c r="M9" s="365">
        <v>169503350</v>
      </c>
      <c r="N9" s="356">
        <f t="shared" ref="N9:N18" si="0">+L9-M9</f>
        <v>1536000</v>
      </c>
      <c r="O9" s="362" t="s">
        <v>599</v>
      </c>
    </row>
    <row r="10" spans="1:15" ht="15.75" thickBot="1" x14ac:dyDescent="0.3">
      <c r="A10" s="449"/>
      <c r="B10">
        <v>10</v>
      </c>
      <c r="C10" s="348">
        <v>208329540</v>
      </c>
      <c r="D10" s="450"/>
      <c r="E10">
        <v>10</v>
      </c>
      <c r="F10">
        <v>146871300.36499998</v>
      </c>
      <c r="J10" s="451"/>
      <c r="K10" s="363">
        <v>4</v>
      </c>
      <c r="L10" s="364">
        <v>170843420</v>
      </c>
      <c r="M10" s="365">
        <v>170843420</v>
      </c>
      <c r="N10" s="356">
        <f t="shared" si="0"/>
        <v>0</v>
      </c>
      <c r="O10" s="362"/>
    </row>
    <row r="11" spans="1:15" ht="15.75" thickBot="1" x14ac:dyDescent="0.3">
      <c r="A11" s="449"/>
      <c r="B11">
        <v>11</v>
      </c>
      <c r="C11" s="348">
        <v>214344540</v>
      </c>
      <c r="D11" s="450"/>
      <c r="E11">
        <v>11</v>
      </c>
      <c r="F11">
        <v>146690738.82499996</v>
      </c>
      <c r="J11" s="451"/>
      <c r="K11" s="363">
        <v>5</v>
      </c>
      <c r="L11" s="364">
        <v>175869490</v>
      </c>
      <c r="M11" s="365">
        <v>176085490</v>
      </c>
      <c r="N11" s="356">
        <f t="shared" si="0"/>
        <v>-216000</v>
      </c>
      <c r="O11" s="362"/>
    </row>
    <row r="12" spans="1:15" ht="15.75" thickBot="1" x14ac:dyDescent="0.3">
      <c r="A12" s="449"/>
      <c r="B12">
        <v>12</v>
      </c>
      <c r="C12" s="348">
        <v>236200540</v>
      </c>
      <c r="D12" s="450"/>
      <c r="E12">
        <v>12</v>
      </c>
      <c r="F12">
        <v>143542140.63999999</v>
      </c>
      <c r="J12" s="451"/>
      <c r="K12" s="363">
        <v>6</v>
      </c>
      <c r="L12" s="366">
        <v>199324470</v>
      </c>
      <c r="M12" s="365">
        <v>198065795</v>
      </c>
      <c r="N12" s="356">
        <f t="shared" si="0"/>
        <v>1258675</v>
      </c>
      <c r="O12" s="362" t="s">
        <v>600</v>
      </c>
    </row>
    <row r="13" spans="1:15" ht="15.75" thickBot="1" x14ac:dyDescent="0.3">
      <c r="A13" s="449">
        <v>2019</v>
      </c>
      <c r="B13">
        <v>1</v>
      </c>
      <c r="C13" s="348">
        <v>245878680</v>
      </c>
      <c r="J13" s="451"/>
      <c r="K13" s="363">
        <v>7</v>
      </c>
      <c r="L13" s="364">
        <v>198696540</v>
      </c>
      <c r="M13" s="365">
        <v>198696540</v>
      </c>
      <c r="N13" s="356">
        <f t="shared" si="0"/>
        <v>0</v>
      </c>
      <c r="O13" s="362"/>
    </row>
    <row r="14" spans="1:15" ht="15.75" thickBot="1" x14ac:dyDescent="0.3">
      <c r="A14" s="449"/>
      <c r="B14">
        <v>2</v>
      </c>
      <c r="C14" s="348">
        <v>259218460</v>
      </c>
      <c r="J14" s="451"/>
      <c r="K14" s="363">
        <v>8</v>
      </c>
      <c r="L14" s="364">
        <v>197679040</v>
      </c>
      <c r="M14" s="365">
        <v>197679040</v>
      </c>
      <c r="N14" s="356">
        <f t="shared" si="0"/>
        <v>0</v>
      </c>
      <c r="O14" s="362"/>
    </row>
    <row r="15" spans="1:15" ht="30.75" thickBot="1" x14ac:dyDescent="0.3">
      <c r="A15" s="449"/>
      <c r="B15">
        <v>3</v>
      </c>
      <c r="C15" s="348">
        <v>262147740</v>
      </c>
      <c r="J15" s="451"/>
      <c r="K15" s="363">
        <v>9</v>
      </c>
      <c r="L15" s="363">
        <v>209497820</v>
      </c>
      <c r="M15" s="365">
        <v>209865540</v>
      </c>
      <c r="N15" s="356">
        <f t="shared" si="0"/>
        <v>-367720</v>
      </c>
      <c r="O15" s="357" t="s">
        <v>601</v>
      </c>
    </row>
    <row r="16" spans="1:15" ht="45.75" thickBot="1" x14ac:dyDescent="0.3">
      <c r="A16" s="449"/>
      <c r="B16">
        <v>4</v>
      </c>
      <c r="C16" s="348">
        <v>268038300</v>
      </c>
      <c r="J16" s="451"/>
      <c r="K16" s="366">
        <v>10</v>
      </c>
      <c r="L16" s="365">
        <v>209497820</v>
      </c>
      <c r="M16" s="364">
        <v>208329540</v>
      </c>
      <c r="N16" s="356">
        <f t="shared" si="0"/>
        <v>1168280</v>
      </c>
      <c r="O16" s="357" t="s">
        <v>602</v>
      </c>
    </row>
    <row r="17" spans="1:16" ht="30.75" thickBot="1" x14ac:dyDescent="0.3">
      <c r="A17" s="449"/>
      <c r="B17">
        <v>5</v>
      </c>
      <c r="C17" s="348">
        <v>263445020</v>
      </c>
      <c r="J17" s="451"/>
      <c r="K17" s="366">
        <v>11</v>
      </c>
      <c r="L17" s="365">
        <v>215737820</v>
      </c>
      <c r="M17" s="364">
        <v>214344540</v>
      </c>
      <c r="N17" s="356">
        <f t="shared" si="0"/>
        <v>1393280</v>
      </c>
      <c r="O17" s="357" t="s">
        <v>603</v>
      </c>
    </row>
    <row r="18" spans="1:16" ht="60" x14ac:dyDescent="0.25">
      <c r="A18" s="449"/>
      <c r="B18">
        <v>6</v>
      </c>
      <c r="C18" s="134">
        <v>272097500</v>
      </c>
      <c r="J18" s="451"/>
      <c r="K18" s="366">
        <v>12</v>
      </c>
      <c r="L18" s="365">
        <v>223609820</v>
      </c>
      <c r="M18" s="364">
        <v>236200540</v>
      </c>
      <c r="N18" s="358">
        <f t="shared" si="0"/>
        <v>-12590720</v>
      </c>
      <c r="O18" s="357" t="s">
        <v>604</v>
      </c>
    </row>
    <row r="19" spans="1:16" ht="30" x14ac:dyDescent="0.25">
      <c r="A19" s="449"/>
      <c r="B19">
        <v>7</v>
      </c>
      <c r="C19" s="349">
        <v>275457500</v>
      </c>
      <c r="J19" s="452">
        <v>2019</v>
      </c>
      <c r="K19" s="366">
        <v>1</v>
      </c>
      <c r="L19" s="365">
        <v>242671320</v>
      </c>
      <c r="M19" s="364">
        <v>245878680</v>
      </c>
      <c r="N19" s="356">
        <f>+L19-M19</f>
        <v>-3207360</v>
      </c>
      <c r="O19" s="357" t="s">
        <v>605</v>
      </c>
    </row>
    <row r="20" spans="1:16" x14ac:dyDescent="0.25">
      <c r="J20" s="452"/>
      <c r="K20" s="366">
        <v>2</v>
      </c>
      <c r="L20" s="365">
        <v>262283100</v>
      </c>
      <c r="M20" s="364">
        <v>259218460</v>
      </c>
      <c r="N20" s="356">
        <f>+L20-M20</f>
        <v>3064640</v>
      </c>
      <c r="O20" s="362" t="s">
        <v>606</v>
      </c>
    </row>
    <row r="21" spans="1:16" ht="30" x14ac:dyDescent="0.25">
      <c r="J21" s="452"/>
      <c r="K21" s="366">
        <v>3</v>
      </c>
      <c r="L21" s="365">
        <v>264934300</v>
      </c>
      <c r="M21" s="364">
        <v>262147740</v>
      </c>
      <c r="N21" s="356">
        <f>+L21-M21</f>
        <v>2786560</v>
      </c>
      <c r="O21" s="357" t="s">
        <v>607</v>
      </c>
      <c r="P21">
        <f>2929280-142.72</f>
        <v>2929137.28</v>
      </c>
    </row>
    <row r="22" spans="1:16" x14ac:dyDescent="0.25">
      <c r="J22" s="452"/>
      <c r="K22" s="366">
        <v>4</v>
      </c>
      <c r="L22" s="369"/>
      <c r="M22" s="364">
        <v>268038300</v>
      </c>
      <c r="N22" s="356"/>
      <c r="O22" s="362"/>
    </row>
    <row r="23" spans="1:16" x14ac:dyDescent="0.25">
      <c r="J23" s="452"/>
      <c r="K23" s="366">
        <v>5</v>
      </c>
      <c r="L23" s="365">
        <f>531657285</f>
        <v>531657285</v>
      </c>
      <c r="M23" s="364">
        <v>263445020</v>
      </c>
      <c r="N23" s="356">
        <f>+M22+M23-L23</f>
        <v>-173965</v>
      </c>
      <c r="O23" s="362"/>
    </row>
    <row r="24" spans="1:16" s="361" customFormat="1" x14ac:dyDescent="0.25">
      <c r="J24" s="371"/>
      <c r="K24" s="366"/>
      <c r="L24" s="365"/>
      <c r="M24" s="364"/>
      <c r="N24" s="356">
        <v>-523570</v>
      </c>
      <c r="O24" s="362" t="s">
        <v>608</v>
      </c>
    </row>
    <row r="25" spans="1:16" x14ac:dyDescent="0.25">
      <c r="J25" s="366"/>
      <c r="K25" s="367" t="s">
        <v>574</v>
      </c>
      <c r="L25" s="368">
        <v>3619005075</v>
      </c>
      <c r="M25" s="368">
        <v>3624662895</v>
      </c>
      <c r="N25" s="356">
        <f>SUM(N7:N24)</f>
        <v>-5657820</v>
      </c>
      <c r="O25" s="362"/>
    </row>
    <row r="27" spans="1:16" x14ac:dyDescent="0.25">
      <c r="O27" s="303"/>
    </row>
  </sheetData>
  <mergeCells count="6">
    <mergeCell ref="K4:M4"/>
    <mergeCell ref="A1:A12"/>
    <mergeCell ref="D1:D12"/>
    <mergeCell ref="A13:A19"/>
    <mergeCell ref="J7:J18"/>
    <mergeCell ref="J19:J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46"/>
  <sheetViews>
    <sheetView topLeftCell="A46" zoomScale="85" zoomScaleNormal="85" workbookViewId="0">
      <selection activeCell="F145" sqref="F145"/>
    </sheetView>
  </sheetViews>
  <sheetFormatPr defaultColWidth="9.140625" defaultRowHeight="15" x14ac:dyDescent="0.25"/>
  <cols>
    <col min="1" max="1" width="4" style="392" bestFit="1" customWidth="1"/>
    <col min="2" max="2" width="24.42578125" style="395" customWidth="1"/>
    <col min="3" max="3" width="23.85546875" style="395" customWidth="1"/>
    <col min="4" max="4" width="13.42578125" style="237" customWidth="1"/>
    <col min="5" max="5" width="13.140625" style="398" hidden="1" customWidth="1"/>
    <col min="6" max="6" width="14.28515625" style="392" customWidth="1"/>
    <col min="7" max="10" width="14.42578125" style="392" customWidth="1"/>
    <col min="11" max="11" width="16.7109375" style="392" customWidth="1"/>
    <col min="12" max="12" width="14.28515625" style="392" customWidth="1"/>
    <col min="13" max="13" width="13" style="392" customWidth="1"/>
    <col min="14" max="14" width="12.28515625" style="392" customWidth="1"/>
    <col min="15" max="15" width="13.42578125" style="392" customWidth="1"/>
    <col min="16" max="16" width="21.5703125" style="393" customWidth="1"/>
    <col min="17" max="18" width="13.5703125" style="393" customWidth="1"/>
    <col min="19" max="19" width="10.5703125" style="394" bestFit="1" customWidth="1"/>
    <col min="20" max="38" width="9.140625" style="394"/>
    <col min="39" max="16384" width="9.140625" style="395"/>
  </cols>
  <sheetData>
    <row r="1" spans="1:38" ht="15.75" x14ac:dyDescent="0.25">
      <c r="A1" s="485" t="s">
        <v>0</v>
      </c>
      <c r="B1" s="485"/>
      <c r="C1" s="485"/>
      <c r="D1" s="485"/>
      <c r="E1" s="485"/>
      <c r="F1" s="420"/>
    </row>
    <row r="2" spans="1:38" ht="15.75" x14ac:dyDescent="0.25">
      <c r="A2" s="485" t="s">
        <v>1</v>
      </c>
      <c r="B2" s="485"/>
      <c r="C2" s="485"/>
      <c r="D2" s="485"/>
      <c r="E2" s="485"/>
      <c r="F2" s="485"/>
      <c r="M2" s="396"/>
      <c r="N2" s="396"/>
      <c r="O2" s="397"/>
    </row>
    <row r="3" spans="1:38" ht="8.25" customHeight="1" x14ac:dyDescent="0.25"/>
    <row r="4" spans="1:38" ht="20.25" x14ac:dyDescent="0.3">
      <c r="A4" s="486" t="s">
        <v>648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</row>
    <row r="6" spans="1:38" s="399" customFormat="1" ht="15" customHeight="1" x14ac:dyDescent="0.25">
      <c r="A6" s="463" t="s">
        <v>3</v>
      </c>
      <c r="B6" s="463" t="s">
        <v>4</v>
      </c>
      <c r="C6" s="463" t="s">
        <v>5</v>
      </c>
      <c r="D6" s="466" t="s">
        <v>6</v>
      </c>
      <c r="E6" s="463" t="s">
        <v>7</v>
      </c>
      <c r="F6" s="469" t="s">
        <v>8</v>
      </c>
      <c r="G6" s="472" t="s">
        <v>9</v>
      </c>
      <c r="H6" s="473"/>
      <c r="I6" s="473"/>
      <c r="J6" s="474"/>
      <c r="K6" s="461" t="s">
        <v>10</v>
      </c>
      <c r="L6" s="472" t="s">
        <v>11</v>
      </c>
      <c r="M6" s="473"/>
      <c r="N6" s="474"/>
      <c r="O6" s="461" t="s">
        <v>12</v>
      </c>
      <c r="P6" s="461" t="s">
        <v>13</v>
      </c>
      <c r="Q6" s="461" t="s">
        <v>14</v>
      </c>
      <c r="R6" s="461" t="s">
        <v>15</v>
      </c>
    </row>
    <row r="7" spans="1:38" s="399" customFormat="1" ht="14.25" x14ac:dyDescent="0.25">
      <c r="A7" s="464"/>
      <c r="B7" s="464"/>
      <c r="C7" s="464"/>
      <c r="D7" s="467"/>
      <c r="E7" s="464"/>
      <c r="F7" s="470"/>
      <c r="G7" s="245" t="s">
        <v>16</v>
      </c>
      <c r="H7" s="245" t="s">
        <v>17</v>
      </c>
      <c r="I7" s="245" t="s">
        <v>18</v>
      </c>
      <c r="J7" s="245" t="s">
        <v>19</v>
      </c>
      <c r="K7" s="475"/>
      <c r="L7" s="245" t="s">
        <v>20</v>
      </c>
      <c r="M7" s="245" t="s">
        <v>18</v>
      </c>
      <c r="N7" s="245" t="s">
        <v>21</v>
      </c>
      <c r="O7" s="475"/>
      <c r="P7" s="475"/>
      <c r="Q7" s="462"/>
      <c r="R7" s="462"/>
    </row>
    <row r="8" spans="1:38" s="400" customFormat="1" ht="27.75" customHeight="1" x14ac:dyDescent="0.25">
      <c r="A8" s="465"/>
      <c r="B8" s="465"/>
      <c r="C8" s="465"/>
      <c r="D8" s="468"/>
      <c r="E8" s="465"/>
      <c r="F8" s="471"/>
      <c r="G8" s="246">
        <v>0.17</v>
      </c>
      <c r="H8" s="246">
        <v>5.0000000000000001E-3</v>
      </c>
      <c r="I8" s="247">
        <v>0.03</v>
      </c>
      <c r="J8" s="248">
        <v>0.01</v>
      </c>
      <c r="K8" s="462"/>
      <c r="L8" s="247">
        <v>0.08</v>
      </c>
      <c r="M8" s="249">
        <v>1.4999999999999999E-2</v>
      </c>
      <c r="N8" s="248">
        <v>0.01</v>
      </c>
      <c r="O8" s="462"/>
      <c r="P8" s="462"/>
      <c r="Q8" s="248">
        <v>0.02</v>
      </c>
      <c r="R8" s="248">
        <v>0.01</v>
      </c>
      <c r="S8" s="399"/>
      <c r="T8" s="399"/>
      <c r="U8" s="399"/>
      <c r="V8" s="399"/>
      <c r="W8" s="399"/>
      <c r="X8" s="399"/>
      <c r="Y8" s="399"/>
      <c r="Z8" s="399"/>
      <c r="AA8" s="399"/>
      <c r="AB8" s="399"/>
      <c r="AC8" s="399"/>
      <c r="AD8" s="399"/>
      <c r="AE8" s="399"/>
      <c r="AF8" s="399"/>
      <c r="AG8" s="399"/>
      <c r="AH8" s="399"/>
      <c r="AI8" s="399"/>
      <c r="AJ8" s="399"/>
      <c r="AK8" s="399"/>
      <c r="AL8" s="399"/>
    </row>
    <row r="9" spans="1:38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24" customFormat="1" ht="23.25" customHeight="1" x14ac:dyDescent="0.25">
      <c r="A18" s="16">
        <f>A17+1</f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24" customFormat="1" ht="23.25" customHeight="1" x14ac:dyDescent="0.25">
      <c r="A19" s="16">
        <f>A18+1</f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6" si="16">F74*$G$8</f>
        <v>778090</v>
      </c>
      <c r="H74" s="21">
        <f t="shared" ref="H74:H136" si="17">F74*$H$8</f>
        <v>22885</v>
      </c>
      <c r="I74" s="21">
        <f t="shared" ref="I74:I136" si="18">(F74)*$I$8</f>
        <v>137310</v>
      </c>
      <c r="J74" s="21">
        <f t="shared" ref="J74:J94" si="19">(F74)*$J$8</f>
        <v>45770</v>
      </c>
      <c r="K74" s="20">
        <f t="shared" ref="K74:K127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6" si="21">L74+M74+N74+R74</f>
        <v>480585</v>
      </c>
      <c r="P74" s="22">
        <f t="shared" ref="P74:P136" si="22">K74+L74+M74+N74</f>
        <v>1464640</v>
      </c>
      <c r="Q74" s="22">
        <f t="shared" ref="Q74:Q121" si="23">F74*2%</f>
        <v>91540</v>
      </c>
      <c r="R74" s="22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s="24" customFormat="1" ht="23.25" customHeight="1" x14ac:dyDescent="0.25">
      <c r="A75" s="16">
        <f t="shared" ref="A75:A137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2" si="25">(F101)*$J$8</f>
        <v>50000</v>
      </c>
      <c r="K101" s="20">
        <f t="shared" si="20"/>
        <v>1075000</v>
      </c>
      <c r="L101" s="51">
        <f t="shared" ref="L101:L162" si="26">(F101)*$L$8</f>
        <v>400000</v>
      </c>
      <c r="M101" s="51">
        <f t="shared" ref="M101:M162" si="27">(F101)*$M$8</f>
        <v>75000</v>
      </c>
      <c r="N101" s="51">
        <f t="shared" ref="N101:N162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</row>
    <row r="103" spans="1:38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</row>
    <row r="104" spans="1:38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</row>
    <row r="105" spans="1:38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</row>
    <row r="106" spans="1:38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</row>
    <row r="107" spans="1:38" s="162" customFormat="1" ht="23.25" customHeight="1" x14ac:dyDescent="0.25">
      <c r="A107" s="177">
        <f t="shared" si="24"/>
        <v>99</v>
      </c>
      <c r="B107" s="153" t="s">
        <v>289</v>
      </c>
      <c r="C107" s="421" t="s">
        <v>290</v>
      </c>
      <c r="D107" s="422">
        <v>7916084762</v>
      </c>
      <c r="E107" s="422">
        <v>7910229588</v>
      </c>
      <c r="F107" s="211">
        <v>4800000</v>
      </c>
      <c r="G107" s="212">
        <v>0</v>
      </c>
      <c r="H107" s="212">
        <v>0</v>
      </c>
      <c r="I107" s="212">
        <f t="shared" si="18"/>
        <v>144000</v>
      </c>
      <c r="J107" s="212">
        <v>0</v>
      </c>
      <c r="K107" s="180">
        <f t="shared" si="20"/>
        <v>144000</v>
      </c>
      <c r="L107" s="212">
        <v>0</v>
      </c>
      <c r="M107" s="212">
        <f t="shared" si="27"/>
        <v>72000</v>
      </c>
      <c r="N107" s="212">
        <v>0</v>
      </c>
      <c r="O107" s="180">
        <f t="shared" si="21"/>
        <v>72000</v>
      </c>
      <c r="P107" s="182">
        <f t="shared" si="22"/>
        <v>216000</v>
      </c>
      <c r="Q107" s="182">
        <v>0</v>
      </c>
      <c r="R107" s="213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</row>
    <row r="108" spans="1:38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</row>
    <row r="109" spans="1:38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</row>
    <row r="110" spans="1:38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</row>
    <row r="111" spans="1:38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</row>
    <row r="112" spans="1:38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</row>
    <row r="113" spans="1:38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</row>
    <row r="114" spans="1:38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</row>
    <row r="115" spans="1:38" s="57" customFormat="1" ht="23.25" customHeight="1" x14ac:dyDescent="0.25">
      <c r="A115" s="16">
        <f>A114+1</f>
        <v>107</v>
      </c>
      <c r="B115" s="46" t="s">
        <v>304</v>
      </c>
      <c r="C115" s="53" t="s">
        <v>305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</row>
    <row r="116" spans="1:38" s="57" customFormat="1" ht="23.25" customHeight="1" x14ac:dyDescent="0.25">
      <c r="A116" s="16">
        <f t="shared" si="24"/>
        <v>108</v>
      </c>
      <c r="B116" s="46" t="s">
        <v>306</v>
      </c>
      <c r="C116" s="53" t="s">
        <v>285</v>
      </c>
      <c r="D116" s="252"/>
      <c r="E116" s="252"/>
      <c r="F116" s="50">
        <v>4577000</v>
      </c>
      <c r="G116" s="51">
        <f t="shared" si="16"/>
        <v>778090</v>
      </c>
      <c r="H116" s="51">
        <f t="shared" si="17"/>
        <v>22885</v>
      </c>
      <c r="I116" s="51">
        <f t="shared" si="18"/>
        <v>137310</v>
      </c>
      <c r="J116" s="51">
        <f t="shared" si="25"/>
        <v>45770</v>
      </c>
      <c r="K116" s="64">
        <f t="shared" si="20"/>
        <v>984055</v>
      </c>
      <c r="L116" s="51">
        <f t="shared" si="26"/>
        <v>366160</v>
      </c>
      <c r="M116" s="51">
        <f t="shared" si="27"/>
        <v>68655</v>
      </c>
      <c r="N116" s="51">
        <f t="shared" si="28"/>
        <v>45770</v>
      </c>
      <c r="O116" s="64">
        <f t="shared" si="21"/>
        <v>480585</v>
      </c>
      <c r="P116" s="55">
        <f t="shared" si="22"/>
        <v>1464640</v>
      </c>
      <c r="Q116" s="52">
        <f t="shared" si="23"/>
        <v>91540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</row>
    <row r="117" spans="1:38" s="57" customFormat="1" ht="23.25" customHeight="1" x14ac:dyDescent="0.25">
      <c r="A117" s="16">
        <f>A116+1</f>
        <v>109</v>
      </c>
      <c r="B117" s="46" t="s">
        <v>307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</row>
    <row r="118" spans="1:38" s="57" customFormat="1" ht="23.25" customHeight="1" x14ac:dyDescent="0.25">
      <c r="A118" s="16">
        <f t="shared" si="24"/>
        <v>110</v>
      </c>
      <c r="B118" s="46" t="s">
        <v>308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</row>
    <row r="119" spans="1:38" s="57" customFormat="1" ht="23.25" customHeight="1" x14ac:dyDescent="0.25">
      <c r="A119" s="16">
        <f t="shared" si="24"/>
        <v>111</v>
      </c>
      <c r="B119" s="46" t="s">
        <v>309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</row>
    <row r="120" spans="1:38" s="57" customFormat="1" ht="23.25" customHeight="1" x14ac:dyDescent="0.25">
      <c r="A120" s="16">
        <f t="shared" si="24"/>
        <v>112</v>
      </c>
      <c r="B120" s="46" t="s">
        <v>310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</row>
    <row r="121" spans="1:38" s="57" customFormat="1" ht="23.25" customHeight="1" x14ac:dyDescent="0.25">
      <c r="A121" s="16">
        <f t="shared" si="24"/>
        <v>113</v>
      </c>
      <c r="B121" s="46" t="s">
        <v>311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</row>
    <row r="122" spans="1:38" s="57" customFormat="1" ht="23.25" customHeight="1" x14ac:dyDescent="0.25">
      <c r="A122" s="16">
        <f t="shared" si="24"/>
        <v>114</v>
      </c>
      <c r="B122" s="73" t="s">
        <v>314</v>
      </c>
      <c r="C122" s="74" t="s">
        <v>315</v>
      </c>
      <c r="D122" s="254">
        <v>7934404014</v>
      </c>
      <c r="E122" s="254">
        <v>7934404014</v>
      </c>
      <c r="F122" s="70">
        <v>5500000</v>
      </c>
      <c r="G122" s="51">
        <f>F122*$G$8</f>
        <v>935000.00000000012</v>
      </c>
      <c r="H122" s="51">
        <f t="shared" si="17"/>
        <v>27500</v>
      </c>
      <c r="I122" s="51">
        <f t="shared" si="18"/>
        <v>165000</v>
      </c>
      <c r="J122" s="51">
        <f t="shared" si="25"/>
        <v>55000</v>
      </c>
      <c r="K122" s="64">
        <f t="shared" si="20"/>
        <v>1182500</v>
      </c>
      <c r="L122" s="51">
        <f t="shared" si="26"/>
        <v>440000</v>
      </c>
      <c r="M122" s="51">
        <f t="shared" si="27"/>
        <v>82500</v>
      </c>
      <c r="N122" s="51">
        <f t="shared" si="28"/>
        <v>55000</v>
      </c>
      <c r="O122" s="64">
        <f t="shared" si="21"/>
        <v>577500</v>
      </c>
      <c r="P122" s="65">
        <f t="shared" si="22"/>
        <v>1760000</v>
      </c>
      <c r="Q122" s="72">
        <f>F122*2%</f>
        <v>110000</v>
      </c>
      <c r="R122" s="7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</row>
    <row r="123" spans="1:38" s="57" customFormat="1" ht="23.25" customHeight="1" x14ac:dyDescent="0.25">
      <c r="A123" s="16">
        <f t="shared" si="24"/>
        <v>115</v>
      </c>
      <c r="B123" s="255" t="s">
        <v>316</v>
      </c>
      <c r="C123" s="256" t="s">
        <v>317</v>
      </c>
      <c r="D123" s="257">
        <v>8721710506</v>
      </c>
      <c r="E123" s="257">
        <v>8721710506</v>
      </c>
      <c r="F123" s="50">
        <v>5000000</v>
      </c>
      <c r="G123" s="51">
        <f t="shared" si="16"/>
        <v>850000.00000000012</v>
      </c>
      <c r="H123" s="51">
        <f t="shared" si="17"/>
        <v>25000</v>
      </c>
      <c r="I123" s="51">
        <f t="shared" si="18"/>
        <v>150000</v>
      </c>
      <c r="J123" s="51">
        <f t="shared" si="25"/>
        <v>50000</v>
      </c>
      <c r="K123" s="50">
        <f t="shared" si="20"/>
        <v>1075000</v>
      </c>
      <c r="L123" s="51">
        <f t="shared" si="26"/>
        <v>400000</v>
      </c>
      <c r="M123" s="51">
        <f t="shared" si="27"/>
        <v>75000</v>
      </c>
      <c r="N123" s="51">
        <f t="shared" si="28"/>
        <v>50000</v>
      </c>
      <c r="O123" s="50">
        <f t="shared" si="21"/>
        <v>525000</v>
      </c>
      <c r="P123" s="52">
        <f t="shared" si="22"/>
        <v>1600000</v>
      </c>
      <c r="Q123" s="52">
        <f>F123*2%</f>
        <v>100000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</row>
    <row r="124" spans="1:38" s="57" customFormat="1" ht="23.25" customHeight="1" x14ac:dyDescent="0.25">
      <c r="A124" s="16">
        <f t="shared" si="24"/>
        <v>116</v>
      </c>
      <c r="B124" s="256" t="s">
        <v>318</v>
      </c>
      <c r="C124" s="256" t="s">
        <v>317</v>
      </c>
      <c r="D124" s="257">
        <v>7913082370</v>
      </c>
      <c r="E124" s="257">
        <v>7913082370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 t="shared" ref="Q124:Q185" si="29"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</row>
    <row r="125" spans="1:38" s="57" customFormat="1" ht="23.25" customHeight="1" x14ac:dyDescent="0.25">
      <c r="A125" s="16">
        <f t="shared" si="24"/>
        <v>117</v>
      </c>
      <c r="B125" s="256" t="s">
        <v>319</v>
      </c>
      <c r="C125" s="256" t="s">
        <v>320</v>
      </c>
      <c r="D125" s="257">
        <v>7916213918</v>
      </c>
      <c r="E125" s="257">
        <v>7916213918</v>
      </c>
      <c r="F125" s="50">
        <v>4800000</v>
      </c>
      <c r="G125" s="51">
        <f t="shared" si="16"/>
        <v>816000.00000000012</v>
      </c>
      <c r="H125" s="51">
        <f t="shared" si="17"/>
        <v>24000</v>
      </c>
      <c r="I125" s="51">
        <f t="shared" si="18"/>
        <v>144000</v>
      </c>
      <c r="J125" s="51">
        <f t="shared" si="25"/>
        <v>48000</v>
      </c>
      <c r="K125" s="50">
        <f t="shared" si="20"/>
        <v>1032000.0000000001</v>
      </c>
      <c r="L125" s="51">
        <f t="shared" si="26"/>
        <v>384000</v>
      </c>
      <c r="M125" s="51">
        <f t="shared" si="27"/>
        <v>72000</v>
      </c>
      <c r="N125" s="51">
        <f t="shared" si="28"/>
        <v>48000</v>
      </c>
      <c r="O125" s="50">
        <f t="shared" si="21"/>
        <v>504000</v>
      </c>
      <c r="P125" s="52">
        <f t="shared" si="22"/>
        <v>1536000</v>
      </c>
      <c r="Q125" s="52">
        <f t="shared" si="29"/>
        <v>96000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</row>
    <row r="126" spans="1:38" s="57" customFormat="1" ht="23.25" customHeight="1" x14ac:dyDescent="0.25">
      <c r="A126" s="16">
        <f t="shared" si="24"/>
        <v>118</v>
      </c>
      <c r="B126" s="258" t="s">
        <v>323</v>
      </c>
      <c r="C126" s="258" t="s">
        <v>324</v>
      </c>
      <c r="D126" s="257">
        <v>7916189006</v>
      </c>
      <c r="E126" s="257">
        <v>7916189006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29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</row>
    <row r="127" spans="1:38" s="57" customFormat="1" ht="23.25" customHeight="1" x14ac:dyDescent="0.25">
      <c r="A127" s="16">
        <f t="shared" si="24"/>
        <v>119</v>
      </c>
      <c r="B127" s="256" t="s">
        <v>325</v>
      </c>
      <c r="C127" s="256" t="s">
        <v>326</v>
      </c>
      <c r="D127" s="257">
        <v>8022813836</v>
      </c>
      <c r="E127" s="257">
        <v>8022813836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29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</row>
    <row r="128" spans="1:38" s="57" customFormat="1" ht="23.25" customHeight="1" x14ac:dyDescent="0.25">
      <c r="A128" s="16">
        <f t="shared" si="24"/>
        <v>120</v>
      </c>
      <c r="B128" s="256" t="s">
        <v>327</v>
      </c>
      <c r="C128" s="256" t="s">
        <v>328</v>
      </c>
      <c r="D128" s="257">
        <v>7911475429</v>
      </c>
      <c r="E128" s="257">
        <v>7911475429</v>
      </c>
      <c r="F128" s="50">
        <v>5100000</v>
      </c>
      <c r="G128" s="51">
        <f t="shared" si="16"/>
        <v>867000.00000000012</v>
      </c>
      <c r="H128" s="51">
        <f t="shared" si="17"/>
        <v>25500</v>
      </c>
      <c r="I128" s="51">
        <f t="shared" si="18"/>
        <v>153000</v>
      </c>
      <c r="J128" s="51">
        <f t="shared" si="25"/>
        <v>51000</v>
      </c>
      <c r="K128" s="50">
        <f>G128+I128+J128+H128</f>
        <v>1096500</v>
      </c>
      <c r="L128" s="51">
        <f t="shared" si="26"/>
        <v>408000</v>
      </c>
      <c r="M128" s="51">
        <f t="shared" si="27"/>
        <v>76500</v>
      </c>
      <c r="N128" s="51">
        <f t="shared" si="28"/>
        <v>51000</v>
      </c>
      <c r="O128" s="50">
        <f t="shared" si="21"/>
        <v>535500</v>
      </c>
      <c r="P128" s="52">
        <f t="shared" si="22"/>
        <v>1632000</v>
      </c>
      <c r="Q128" s="52">
        <f t="shared" si="29"/>
        <v>102000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</row>
    <row r="129" spans="1:38" s="57" customFormat="1" ht="23.25" customHeight="1" x14ac:dyDescent="0.25">
      <c r="A129" s="16">
        <f t="shared" si="24"/>
        <v>121</v>
      </c>
      <c r="B129" s="256" t="s">
        <v>329</v>
      </c>
      <c r="C129" s="256" t="s">
        <v>330</v>
      </c>
      <c r="D129" s="257">
        <v>9423244680</v>
      </c>
      <c r="E129" s="252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50">
        <f t="shared" ref="K129:K189" si="30">G129+I129+J129+H129</f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50">
        <f t="shared" si="21"/>
        <v>480585</v>
      </c>
      <c r="P129" s="52">
        <f t="shared" si="22"/>
        <v>1464640</v>
      </c>
      <c r="Q129" s="52">
        <f t="shared" si="29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</row>
    <row r="130" spans="1:38" s="57" customFormat="1" ht="23.25" customHeight="1" x14ac:dyDescent="0.25">
      <c r="A130" s="16">
        <f t="shared" si="24"/>
        <v>122</v>
      </c>
      <c r="B130" s="259" t="s">
        <v>332</v>
      </c>
      <c r="C130" s="256" t="s">
        <v>333</v>
      </c>
      <c r="D130" s="257">
        <v>7916518244</v>
      </c>
      <c r="E130" s="257">
        <v>7916518244</v>
      </c>
      <c r="F130" s="62">
        <v>5100000</v>
      </c>
      <c r="G130" s="63">
        <f t="shared" si="16"/>
        <v>867000.00000000012</v>
      </c>
      <c r="H130" s="63">
        <f t="shared" si="17"/>
        <v>25500</v>
      </c>
      <c r="I130" s="63">
        <f t="shared" si="18"/>
        <v>153000</v>
      </c>
      <c r="J130" s="63">
        <f t="shared" si="25"/>
        <v>51000</v>
      </c>
      <c r="K130" s="62">
        <f t="shared" si="30"/>
        <v>1096500</v>
      </c>
      <c r="L130" s="63">
        <f t="shared" si="26"/>
        <v>408000</v>
      </c>
      <c r="M130" s="63">
        <f t="shared" si="27"/>
        <v>76500</v>
      </c>
      <c r="N130" s="63">
        <f t="shared" si="28"/>
        <v>51000</v>
      </c>
      <c r="O130" s="62">
        <f t="shared" si="21"/>
        <v>535500</v>
      </c>
      <c r="P130" s="66">
        <f t="shared" si="22"/>
        <v>1632000</v>
      </c>
      <c r="Q130" s="66">
        <f t="shared" si="29"/>
        <v>102000</v>
      </c>
      <c r="R130" s="6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</row>
    <row r="131" spans="1:38" s="57" customFormat="1" ht="23.25" customHeight="1" x14ac:dyDescent="0.25">
      <c r="A131" s="16">
        <f t="shared" si="24"/>
        <v>123</v>
      </c>
      <c r="B131" s="259" t="s">
        <v>336</v>
      </c>
      <c r="C131" s="256" t="s">
        <v>337</v>
      </c>
      <c r="D131" s="257">
        <v>3824673980</v>
      </c>
      <c r="E131" s="257"/>
      <c r="F131" s="50">
        <v>4800000</v>
      </c>
      <c r="G131" s="63">
        <f t="shared" si="16"/>
        <v>816000.00000000012</v>
      </c>
      <c r="H131" s="63">
        <f t="shared" si="17"/>
        <v>24000</v>
      </c>
      <c r="I131" s="63">
        <f t="shared" si="18"/>
        <v>144000</v>
      </c>
      <c r="J131" s="63">
        <f t="shared" si="25"/>
        <v>48000</v>
      </c>
      <c r="K131" s="62">
        <f t="shared" si="30"/>
        <v>1032000.0000000001</v>
      </c>
      <c r="L131" s="63">
        <f t="shared" si="26"/>
        <v>384000</v>
      </c>
      <c r="M131" s="63">
        <f t="shared" si="27"/>
        <v>72000</v>
      </c>
      <c r="N131" s="63">
        <f t="shared" si="28"/>
        <v>48000</v>
      </c>
      <c r="O131" s="62">
        <f t="shared" si="21"/>
        <v>504000</v>
      </c>
      <c r="P131" s="66">
        <f t="shared" si="22"/>
        <v>1536000</v>
      </c>
      <c r="Q131" s="66">
        <f t="shared" si="29"/>
        <v>96000</v>
      </c>
      <c r="R131" s="6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</row>
    <row r="132" spans="1:38" s="57" customFormat="1" ht="23.25" customHeight="1" x14ac:dyDescent="0.25">
      <c r="A132" s="16">
        <f t="shared" si="24"/>
        <v>124</v>
      </c>
      <c r="B132" s="259" t="s">
        <v>338</v>
      </c>
      <c r="C132" s="256" t="s">
        <v>339</v>
      </c>
      <c r="D132" s="257">
        <v>7915240672</v>
      </c>
      <c r="E132" s="257">
        <v>7915240672</v>
      </c>
      <c r="F132" s="50">
        <v>4800000</v>
      </c>
      <c r="G132" s="63">
        <f t="shared" si="16"/>
        <v>816000.00000000012</v>
      </c>
      <c r="H132" s="63">
        <f t="shared" si="17"/>
        <v>24000</v>
      </c>
      <c r="I132" s="63">
        <f t="shared" si="18"/>
        <v>144000</v>
      </c>
      <c r="J132" s="63">
        <f t="shared" si="25"/>
        <v>48000</v>
      </c>
      <c r="K132" s="62">
        <f t="shared" si="30"/>
        <v>1032000.0000000001</v>
      </c>
      <c r="L132" s="63">
        <f t="shared" si="26"/>
        <v>384000</v>
      </c>
      <c r="M132" s="63">
        <f t="shared" si="27"/>
        <v>72000</v>
      </c>
      <c r="N132" s="63">
        <f t="shared" si="28"/>
        <v>48000</v>
      </c>
      <c r="O132" s="62">
        <f t="shared" si="21"/>
        <v>504000</v>
      </c>
      <c r="P132" s="66">
        <f t="shared" si="22"/>
        <v>1536000</v>
      </c>
      <c r="Q132" s="66">
        <f t="shared" si="29"/>
        <v>96000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</row>
    <row r="133" spans="1:38" s="57" customFormat="1" ht="23.25" customHeight="1" x14ac:dyDescent="0.25">
      <c r="A133" s="16">
        <f t="shared" si="24"/>
        <v>125</v>
      </c>
      <c r="B133" s="256" t="s">
        <v>340</v>
      </c>
      <c r="C133" s="256" t="s">
        <v>341</v>
      </c>
      <c r="D133" s="257">
        <v>7916611193</v>
      </c>
      <c r="E133" s="257"/>
      <c r="F133" s="62">
        <v>5000000</v>
      </c>
      <c r="G133" s="63">
        <f t="shared" si="16"/>
        <v>850000.00000000012</v>
      </c>
      <c r="H133" s="63">
        <f t="shared" si="17"/>
        <v>25000</v>
      </c>
      <c r="I133" s="63">
        <f t="shared" si="18"/>
        <v>150000</v>
      </c>
      <c r="J133" s="63">
        <f t="shared" si="25"/>
        <v>50000</v>
      </c>
      <c r="K133" s="62">
        <f t="shared" si="30"/>
        <v>1075000</v>
      </c>
      <c r="L133" s="63">
        <f t="shared" si="26"/>
        <v>400000</v>
      </c>
      <c r="M133" s="63">
        <f t="shared" si="27"/>
        <v>75000</v>
      </c>
      <c r="N133" s="63">
        <f t="shared" si="28"/>
        <v>50000</v>
      </c>
      <c r="O133" s="62">
        <f t="shared" si="21"/>
        <v>525000</v>
      </c>
      <c r="P133" s="66">
        <f t="shared" si="22"/>
        <v>1600000</v>
      </c>
      <c r="Q133" s="66">
        <f t="shared" si="29"/>
        <v>100000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</row>
    <row r="134" spans="1:38" s="57" customFormat="1" ht="23.25" customHeight="1" x14ac:dyDescent="0.25">
      <c r="A134" s="16">
        <f t="shared" si="24"/>
        <v>126</v>
      </c>
      <c r="B134" s="256" t="s">
        <v>342</v>
      </c>
      <c r="C134" s="256" t="s">
        <v>343</v>
      </c>
      <c r="D134" s="257">
        <v>7916336462</v>
      </c>
      <c r="E134" s="257"/>
      <c r="F134" s="62">
        <v>4800000</v>
      </c>
      <c r="G134" s="63">
        <f t="shared" si="16"/>
        <v>816000.00000000012</v>
      </c>
      <c r="H134" s="63">
        <f t="shared" si="17"/>
        <v>24000</v>
      </c>
      <c r="I134" s="63">
        <f t="shared" si="18"/>
        <v>144000</v>
      </c>
      <c r="J134" s="63">
        <f t="shared" si="25"/>
        <v>48000</v>
      </c>
      <c r="K134" s="62">
        <f t="shared" si="30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21"/>
        <v>504000</v>
      </c>
      <c r="P134" s="66">
        <f t="shared" si="22"/>
        <v>1536000</v>
      </c>
      <c r="Q134" s="66">
        <f t="shared" si="29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</row>
    <row r="135" spans="1:38" s="57" customFormat="1" ht="23.25" customHeight="1" x14ac:dyDescent="0.25">
      <c r="A135" s="16">
        <f t="shared" si="24"/>
        <v>127</v>
      </c>
      <c r="B135" s="258" t="s">
        <v>348</v>
      </c>
      <c r="C135" s="258" t="s">
        <v>349</v>
      </c>
      <c r="D135" s="257">
        <v>9107162563</v>
      </c>
      <c r="E135" s="257"/>
      <c r="F135" s="62">
        <v>5000000</v>
      </c>
      <c r="G135" s="63">
        <f t="shared" si="16"/>
        <v>850000.00000000012</v>
      </c>
      <c r="H135" s="63">
        <f t="shared" si="17"/>
        <v>25000</v>
      </c>
      <c r="I135" s="63">
        <f t="shared" si="18"/>
        <v>150000</v>
      </c>
      <c r="J135" s="63">
        <f t="shared" si="25"/>
        <v>50000</v>
      </c>
      <c r="K135" s="62">
        <f t="shared" si="30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21"/>
        <v>525000</v>
      </c>
      <c r="P135" s="66">
        <f t="shared" si="22"/>
        <v>1600000</v>
      </c>
      <c r="Q135" s="66">
        <f t="shared" si="29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</row>
    <row r="136" spans="1:38" s="57" customFormat="1" ht="23.25" customHeight="1" x14ac:dyDescent="0.25">
      <c r="A136" s="16">
        <f t="shared" si="24"/>
        <v>128</v>
      </c>
      <c r="B136" s="256" t="s">
        <v>350</v>
      </c>
      <c r="C136" s="256" t="s">
        <v>351</v>
      </c>
      <c r="D136" s="257">
        <v>9123800118</v>
      </c>
      <c r="E136" s="257"/>
      <c r="F136" s="62">
        <v>4800000</v>
      </c>
      <c r="G136" s="63">
        <f t="shared" si="16"/>
        <v>816000.00000000012</v>
      </c>
      <c r="H136" s="63">
        <f t="shared" si="17"/>
        <v>24000</v>
      </c>
      <c r="I136" s="63">
        <f t="shared" si="18"/>
        <v>144000</v>
      </c>
      <c r="J136" s="63">
        <f t="shared" si="25"/>
        <v>48000</v>
      </c>
      <c r="K136" s="62">
        <f t="shared" si="30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21"/>
        <v>504000</v>
      </c>
      <c r="P136" s="66">
        <f t="shared" si="22"/>
        <v>1536000</v>
      </c>
      <c r="Q136" s="66">
        <f t="shared" si="29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</row>
    <row r="137" spans="1:38" s="57" customFormat="1" ht="23.25" customHeight="1" x14ac:dyDescent="0.25">
      <c r="A137" s="16">
        <f t="shared" si="24"/>
        <v>129</v>
      </c>
      <c r="B137" s="256" t="s">
        <v>352</v>
      </c>
      <c r="C137" s="256" t="s">
        <v>353</v>
      </c>
      <c r="D137" s="260" t="s">
        <v>354</v>
      </c>
      <c r="E137" s="257"/>
      <c r="F137" s="62">
        <v>5100000</v>
      </c>
      <c r="G137" s="63">
        <f t="shared" ref="G137:G189" si="31">F137*$G$8</f>
        <v>867000.00000000012</v>
      </c>
      <c r="H137" s="63">
        <f t="shared" ref="H137:H189" si="32">F137*$H$8</f>
        <v>25500</v>
      </c>
      <c r="I137" s="63">
        <f t="shared" ref="I137:I189" si="33">(F137)*$I$8</f>
        <v>153000</v>
      </c>
      <c r="J137" s="63">
        <f t="shared" si="25"/>
        <v>51000</v>
      </c>
      <c r="K137" s="62">
        <f t="shared" si="30"/>
        <v>1096500</v>
      </c>
      <c r="L137" s="63">
        <f t="shared" si="26"/>
        <v>408000</v>
      </c>
      <c r="M137" s="63">
        <f t="shared" si="27"/>
        <v>76500</v>
      </c>
      <c r="N137" s="63">
        <f t="shared" si="28"/>
        <v>51000</v>
      </c>
      <c r="O137" s="62">
        <f t="shared" ref="O137:O189" si="34">L137+M137+N137+R137</f>
        <v>535500</v>
      </c>
      <c r="P137" s="66">
        <f t="shared" ref="P137:P155" si="35">K137+L137+M137+N137</f>
        <v>1632000</v>
      </c>
      <c r="Q137" s="66">
        <f t="shared" si="29"/>
        <v>102000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</row>
    <row r="138" spans="1:38" s="57" customFormat="1" ht="23.25" customHeight="1" x14ac:dyDescent="0.25">
      <c r="A138" s="16">
        <f t="shared" ref="A138:A193" si="36">A137+1</f>
        <v>130</v>
      </c>
      <c r="B138" s="256" t="s">
        <v>357</v>
      </c>
      <c r="C138" s="256" t="s">
        <v>356</v>
      </c>
      <c r="D138" s="257"/>
      <c r="E138" s="257"/>
      <c r="F138" s="62">
        <v>4800000</v>
      </c>
      <c r="G138" s="63">
        <f t="shared" si="31"/>
        <v>816000.00000000012</v>
      </c>
      <c r="H138" s="63">
        <f t="shared" si="32"/>
        <v>24000</v>
      </c>
      <c r="I138" s="63">
        <f t="shared" si="33"/>
        <v>144000</v>
      </c>
      <c r="J138" s="63">
        <f t="shared" si="25"/>
        <v>48000</v>
      </c>
      <c r="K138" s="62">
        <f t="shared" si="30"/>
        <v>1032000.0000000001</v>
      </c>
      <c r="L138" s="63">
        <f t="shared" si="26"/>
        <v>384000</v>
      </c>
      <c r="M138" s="63">
        <f t="shared" si="27"/>
        <v>72000</v>
      </c>
      <c r="N138" s="63">
        <f t="shared" si="28"/>
        <v>48000</v>
      </c>
      <c r="O138" s="62">
        <f t="shared" si="34"/>
        <v>504000</v>
      </c>
      <c r="P138" s="66">
        <f t="shared" si="35"/>
        <v>1536000</v>
      </c>
      <c r="Q138" s="66">
        <f t="shared" si="29"/>
        <v>96000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</row>
    <row r="139" spans="1:38" s="57" customFormat="1" ht="23.25" customHeight="1" x14ac:dyDescent="0.25">
      <c r="A139" s="16">
        <f t="shared" si="36"/>
        <v>131</v>
      </c>
      <c r="B139" s="256" t="s">
        <v>360</v>
      </c>
      <c r="C139" s="256" t="s">
        <v>356</v>
      </c>
      <c r="D139" s="257">
        <v>8925195510</v>
      </c>
      <c r="E139" s="257"/>
      <c r="F139" s="62">
        <v>4800000</v>
      </c>
      <c r="G139" s="63">
        <f t="shared" si="31"/>
        <v>816000.00000000012</v>
      </c>
      <c r="H139" s="63">
        <f t="shared" si="32"/>
        <v>24000</v>
      </c>
      <c r="I139" s="63">
        <f t="shared" si="33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4"/>
        <v>504000</v>
      </c>
      <c r="P139" s="66">
        <f t="shared" si="35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</row>
    <row r="140" spans="1:38" s="57" customFormat="1" ht="23.25" customHeight="1" x14ac:dyDescent="0.25">
      <c r="A140" s="16">
        <f t="shared" si="36"/>
        <v>132</v>
      </c>
      <c r="B140" s="256" t="s">
        <v>361</v>
      </c>
      <c r="C140" s="256" t="s">
        <v>356</v>
      </c>
      <c r="D140" s="257">
        <v>7722451557</v>
      </c>
      <c r="E140" s="257"/>
      <c r="F140" s="62">
        <v>4800000</v>
      </c>
      <c r="G140" s="63">
        <f t="shared" si="31"/>
        <v>816000.00000000012</v>
      </c>
      <c r="H140" s="63">
        <f t="shared" si="32"/>
        <v>24000</v>
      </c>
      <c r="I140" s="63">
        <f t="shared" si="33"/>
        <v>144000</v>
      </c>
      <c r="J140" s="63">
        <f t="shared" si="25"/>
        <v>48000</v>
      </c>
      <c r="K140" s="62">
        <f t="shared" si="30"/>
        <v>1032000.0000000001</v>
      </c>
      <c r="L140" s="63">
        <f t="shared" si="26"/>
        <v>384000</v>
      </c>
      <c r="M140" s="63">
        <f t="shared" si="27"/>
        <v>72000</v>
      </c>
      <c r="N140" s="63">
        <f t="shared" si="28"/>
        <v>48000</v>
      </c>
      <c r="O140" s="62">
        <f t="shared" si="34"/>
        <v>504000</v>
      </c>
      <c r="P140" s="66">
        <f t="shared" si="35"/>
        <v>1536000</v>
      </c>
      <c r="Q140" s="66">
        <f t="shared" si="29"/>
        <v>96000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</row>
    <row r="141" spans="1:38" s="57" customFormat="1" ht="23.25" customHeight="1" x14ac:dyDescent="0.25">
      <c r="A141" s="16">
        <f t="shared" si="36"/>
        <v>133</v>
      </c>
      <c r="B141" s="256" t="s">
        <v>362</v>
      </c>
      <c r="C141" s="256" t="s">
        <v>363</v>
      </c>
      <c r="D141" s="173">
        <v>7911224019</v>
      </c>
      <c r="E141" s="257"/>
      <c r="F141" s="62">
        <v>4800000</v>
      </c>
      <c r="G141" s="63">
        <f t="shared" si="31"/>
        <v>816000.00000000012</v>
      </c>
      <c r="H141" s="63">
        <f t="shared" si="32"/>
        <v>24000</v>
      </c>
      <c r="I141" s="63">
        <f t="shared" si="33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</row>
    <row r="142" spans="1:38" s="57" customFormat="1" ht="23.25" customHeight="1" x14ac:dyDescent="0.25">
      <c r="A142" s="16">
        <f t="shared" si="36"/>
        <v>134</v>
      </c>
      <c r="B142" s="259" t="s">
        <v>364</v>
      </c>
      <c r="C142" s="261" t="s">
        <v>65</v>
      </c>
      <c r="D142" s="260" t="s">
        <v>365</v>
      </c>
      <c r="E142" s="262"/>
      <c r="F142" s="62">
        <v>4800000</v>
      </c>
      <c r="G142" s="63">
        <f t="shared" si="31"/>
        <v>816000.00000000012</v>
      </c>
      <c r="H142" s="63">
        <f t="shared" si="32"/>
        <v>24000</v>
      </c>
      <c r="I142" s="63">
        <f t="shared" si="33"/>
        <v>144000</v>
      </c>
      <c r="J142" s="63">
        <f t="shared" si="25"/>
        <v>48000</v>
      </c>
      <c r="K142" s="62">
        <f t="shared" si="30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</row>
    <row r="143" spans="1:38" s="57" customFormat="1" ht="23.25" customHeight="1" x14ac:dyDescent="0.25">
      <c r="A143" s="16">
        <f t="shared" si="36"/>
        <v>135</v>
      </c>
      <c r="B143" s="256" t="s">
        <v>366</v>
      </c>
      <c r="C143" s="261" t="s">
        <v>367</v>
      </c>
      <c r="D143" s="147">
        <v>7916017542</v>
      </c>
      <c r="E143" s="262"/>
      <c r="F143" s="62">
        <v>5100000</v>
      </c>
      <c r="G143" s="63">
        <f t="shared" si="31"/>
        <v>867000.00000000012</v>
      </c>
      <c r="H143" s="63">
        <f t="shared" si="32"/>
        <v>25500</v>
      </c>
      <c r="I143" s="63">
        <f t="shared" si="33"/>
        <v>153000</v>
      </c>
      <c r="J143" s="63">
        <f t="shared" si="25"/>
        <v>51000</v>
      </c>
      <c r="K143" s="62">
        <f t="shared" si="30"/>
        <v>1096500</v>
      </c>
      <c r="L143" s="63">
        <f t="shared" si="26"/>
        <v>408000</v>
      </c>
      <c r="M143" s="63">
        <f t="shared" si="27"/>
        <v>76500</v>
      </c>
      <c r="N143" s="63">
        <f t="shared" si="28"/>
        <v>51000</v>
      </c>
      <c r="O143" s="62">
        <f t="shared" si="34"/>
        <v>535500</v>
      </c>
      <c r="P143" s="66">
        <f t="shared" si="35"/>
        <v>1632000</v>
      </c>
      <c r="Q143" s="66">
        <f t="shared" si="29"/>
        <v>102000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</row>
    <row r="144" spans="1:38" s="162" customFormat="1" ht="23.25" customHeight="1" x14ac:dyDescent="0.25">
      <c r="A144" s="177">
        <f t="shared" si="36"/>
        <v>136</v>
      </c>
      <c r="B144" s="374" t="s">
        <v>368</v>
      </c>
      <c r="C144" s="423" t="s">
        <v>369</v>
      </c>
      <c r="D144" s="424">
        <v>3012013111</v>
      </c>
      <c r="E144" s="425"/>
      <c r="F144" s="389">
        <v>4800000</v>
      </c>
      <c r="G144" s="158">
        <f t="shared" si="31"/>
        <v>816000.00000000012</v>
      </c>
      <c r="H144" s="158">
        <f t="shared" si="32"/>
        <v>24000</v>
      </c>
      <c r="I144" s="158">
        <f t="shared" si="33"/>
        <v>144000</v>
      </c>
      <c r="J144" s="158">
        <f t="shared" si="25"/>
        <v>48000</v>
      </c>
      <c r="K144" s="389">
        <f t="shared" si="30"/>
        <v>1032000.0000000001</v>
      </c>
      <c r="L144" s="158">
        <f t="shared" si="26"/>
        <v>384000</v>
      </c>
      <c r="M144" s="158">
        <f t="shared" si="27"/>
        <v>72000</v>
      </c>
      <c r="N144" s="158">
        <f t="shared" si="28"/>
        <v>48000</v>
      </c>
      <c r="O144" s="389">
        <f t="shared" si="34"/>
        <v>504000</v>
      </c>
      <c r="P144" s="160">
        <f t="shared" si="35"/>
        <v>1536000</v>
      </c>
      <c r="Q144" s="160">
        <f t="shared" si="29"/>
        <v>96000</v>
      </c>
      <c r="R144" s="160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</row>
    <row r="145" spans="1:38" s="57" customFormat="1" ht="23.25" customHeight="1" x14ac:dyDescent="0.25">
      <c r="A145" s="16">
        <f t="shared" si="36"/>
        <v>137</v>
      </c>
      <c r="B145" s="256" t="s">
        <v>370</v>
      </c>
      <c r="C145" s="261" t="s">
        <v>371</v>
      </c>
      <c r="D145" s="263" t="s">
        <v>479</v>
      </c>
      <c r="E145" s="262"/>
      <c r="F145" s="62">
        <v>8300000</v>
      </c>
      <c r="G145" s="63">
        <f t="shared" si="31"/>
        <v>1411000</v>
      </c>
      <c r="H145" s="63">
        <f t="shared" si="32"/>
        <v>41500</v>
      </c>
      <c r="I145" s="63">
        <f t="shared" si="33"/>
        <v>249000</v>
      </c>
      <c r="J145" s="63">
        <f t="shared" si="25"/>
        <v>83000</v>
      </c>
      <c r="K145" s="62">
        <f t="shared" si="30"/>
        <v>1784500</v>
      </c>
      <c r="L145" s="63">
        <f t="shared" si="26"/>
        <v>664000</v>
      </c>
      <c r="M145" s="63">
        <f t="shared" si="27"/>
        <v>124500</v>
      </c>
      <c r="N145" s="63">
        <f t="shared" si="28"/>
        <v>83000</v>
      </c>
      <c r="O145" s="62">
        <f t="shared" si="34"/>
        <v>871500</v>
      </c>
      <c r="P145" s="66">
        <f t="shared" si="35"/>
        <v>2656000</v>
      </c>
      <c r="Q145" s="66">
        <f t="shared" si="29"/>
        <v>166000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</row>
    <row r="146" spans="1:38" s="57" customFormat="1" ht="23.25" customHeight="1" x14ac:dyDescent="0.25">
      <c r="A146" s="16">
        <f t="shared" si="36"/>
        <v>138</v>
      </c>
      <c r="B146" s="256" t="s">
        <v>372</v>
      </c>
      <c r="C146" s="261" t="s">
        <v>373</v>
      </c>
      <c r="D146" s="147">
        <v>3824541232</v>
      </c>
      <c r="E146" s="262"/>
      <c r="F146" s="62">
        <v>4800000</v>
      </c>
      <c r="G146" s="63">
        <f t="shared" si="31"/>
        <v>816000.00000000012</v>
      </c>
      <c r="H146" s="63">
        <f t="shared" si="32"/>
        <v>24000</v>
      </c>
      <c r="I146" s="63">
        <f t="shared" si="33"/>
        <v>144000</v>
      </c>
      <c r="J146" s="63">
        <f t="shared" si="25"/>
        <v>48000</v>
      </c>
      <c r="K146" s="62">
        <f t="shared" si="30"/>
        <v>1032000.0000000001</v>
      </c>
      <c r="L146" s="63">
        <f t="shared" si="26"/>
        <v>384000</v>
      </c>
      <c r="M146" s="63">
        <f t="shared" si="27"/>
        <v>72000</v>
      </c>
      <c r="N146" s="63">
        <f t="shared" si="28"/>
        <v>48000</v>
      </c>
      <c r="O146" s="62">
        <f t="shared" si="34"/>
        <v>504000</v>
      </c>
      <c r="P146" s="66">
        <f t="shared" si="35"/>
        <v>1536000</v>
      </c>
      <c r="Q146" s="66">
        <f t="shared" si="29"/>
        <v>96000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</row>
    <row r="147" spans="1:38" s="57" customFormat="1" ht="23.25" customHeight="1" x14ac:dyDescent="0.25">
      <c r="A147" s="16">
        <f t="shared" si="36"/>
        <v>139</v>
      </c>
      <c r="B147" s="148" t="s">
        <v>430</v>
      </c>
      <c r="C147" s="148" t="s">
        <v>326</v>
      </c>
      <c r="D147" s="49" t="s">
        <v>455</v>
      </c>
      <c r="E147" s="257"/>
      <c r="F147" s="164">
        <v>4800000</v>
      </c>
      <c r="G147" s="63">
        <f t="shared" si="31"/>
        <v>816000.00000000012</v>
      </c>
      <c r="H147" s="63">
        <f t="shared" si="32"/>
        <v>24000</v>
      </c>
      <c r="I147" s="63">
        <f t="shared" si="33"/>
        <v>144000</v>
      </c>
      <c r="J147" s="63">
        <f t="shared" si="25"/>
        <v>48000</v>
      </c>
      <c r="K147" s="62">
        <f t="shared" si="30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</row>
    <row r="148" spans="1:38" s="57" customFormat="1" ht="23.25" customHeight="1" x14ac:dyDescent="0.25">
      <c r="A148" s="16">
        <f>A147+1</f>
        <v>140</v>
      </c>
      <c r="B148" s="148" t="s">
        <v>432</v>
      </c>
      <c r="C148" s="148" t="s">
        <v>433</v>
      </c>
      <c r="D148" s="173">
        <v>7913218482</v>
      </c>
      <c r="E148" s="257"/>
      <c r="F148" s="171">
        <v>4800000</v>
      </c>
      <c r="G148" s="63">
        <f t="shared" si="31"/>
        <v>816000.00000000012</v>
      </c>
      <c r="H148" s="63">
        <f t="shared" si="32"/>
        <v>24000</v>
      </c>
      <c r="I148" s="63">
        <f t="shared" si="33"/>
        <v>144000</v>
      </c>
      <c r="J148" s="63">
        <f t="shared" si="25"/>
        <v>48000</v>
      </c>
      <c r="K148" s="62">
        <f t="shared" si="30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4"/>
        <v>504000</v>
      </c>
      <c r="P148" s="66">
        <f t="shared" si="35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</row>
    <row r="149" spans="1:38" s="57" customFormat="1" ht="23.25" customHeight="1" x14ac:dyDescent="0.25">
      <c r="A149" s="16">
        <f t="shared" si="36"/>
        <v>141</v>
      </c>
      <c r="B149" s="148" t="s">
        <v>434</v>
      </c>
      <c r="C149" s="148" t="s">
        <v>433</v>
      </c>
      <c r="D149" s="173"/>
      <c r="E149" s="257"/>
      <c r="F149" s="171">
        <v>4800000</v>
      </c>
      <c r="G149" s="63">
        <f t="shared" si="31"/>
        <v>816000.00000000012</v>
      </c>
      <c r="H149" s="63">
        <f t="shared" si="32"/>
        <v>24000</v>
      </c>
      <c r="I149" s="63">
        <f t="shared" si="33"/>
        <v>144000</v>
      </c>
      <c r="J149" s="63">
        <f t="shared" si="25"/>
        <v>48000</v>
      </c>
      <c r="K149" s="62">
        <f t="shared" si="30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4"/>
        <v>504000</v>
      </c>
      <c r="P149" s="66">
        <f t="shared" si="35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</row>
    <row r="150" spans="1:38" s="57" customFormat="1" ht="23.25" customHeight="1" x14ac:dyDescent="0.25">
      <c r="A150" s="16">
        <f t="shared" si="36"/>
        <v>142</v>
      </c>
      <c r="B150" s="148" t="s">
        <v>438</v>
      </c>
      <c r="C150" s="148" t="s">
        <v>433</v>
      </c>
      <c r="D150" s="173"/>
      <c r="E150" s="257"/>
      <c r="F150" s="171">
        <v>4800000</v>
      </c>
      <c r="G150" s="63">
        <f t="shared" si="31"/>
        <v>816000.00000000012</v>
      </c>
      <c r="H150" s="63">
        <f t="shared" si="32"/>
        <v>24000</v>
      </c>
      <c r="I150" s="63">
        <f t="shared" si="33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</row>
    <row r="151" spans="1:38" s="57" customFormat="1" ht="23.25" customHeight="1" x14ac:dyDescent="0.25">
      <c r="A151" s="16">
        <f t="shared" si="36"/>
        <v>143</v>
      </c>
      <c r="B151" s="148" t="s">
        <v>439</v>
      </c>
      <c r="C151" s="148" t="s">
        <v>433</v>
      </c>
      <c r="D151" s="173"/>
      <c r="E151" s="257"/>
      <c r="F151" s="171">
        <v>4800000</v>
      </c>
      <c r="G151" s="63">
        <f t="shared" si="31"/>
        <v>816000.00000000012</v>
      </c>
      <c r="H151" s="63">
        <f t="shared" si="32"/>
        <v>24000</v>
      </c>
      <c r="I151" s="63">
        <f t="shared" si="33"/>
        <v>144000</v>
      </c>
      <c r="J151" s="63">
        <f t="shared" si="25"/>
        <v>48000</v>
      </c>
      <c r="K151" s="62">
        <f t="shared" si="30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</row>
    <row r="152" spans="1:38" s="57" customFormat="1" ht="23.25" customHeight="1" x14ac:dyDescent="0.25">
      <c r="A152" s="16">
        <f t="shared" si="36"/>
        <v>144</v>
      </c>
      <c r="B152" s="148" t="s">
        <v>440</v>
      </c>
      <c r="C152" s="148" t="s">
        <v>441</v>
      </c>
      <c r="D152" s="173">
        <v>3824435409</v>
      </c>
      <c r="E152" s="257"/>
      <c r="F152" s="171">
        <v>4800000</v>
      </c>
      <c r="G152" s="63">
        <f t="shared" si="31"/>
        <v>816000.00000000012</v>
      </c>
      <c r="H152" s="63">
        <f t="shared" si="32"/>
        <v>24000</v>
      </c>
      <c r="I152" s="63">
        <f t="shared" si="33"/>
        <v>144000</v>
      </c>
      <c r="J152" s="63">
        <f t="shared" si="25"/>
        <v>48000</v>
      </c>
      <c r="K152" s="62">
        <f t="shared" si="30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</row>
    <row r="153" spans="1:38" s="57" customFormat="1" ht="23.25" customHeight="1" x14ac:dyDescent="0.25">
      <c r="A153" s="16">
        <f t="shared" si="36"/>
        <v>145</v>
      </c>
      <c r="B153" s="148" t="s">
        <v>442</v>
      </c>
      <c r="C153" s="148" t="s">
        <v>441</v>
      </c>
      <c r="D153" s="173">
        <v>7913232294</v>
      </c>
      <c r="E153" s="257"/>
      <c r="F153" s="171">
        <v>4800000</v>
      </c>
      <c r="G153" s="63">
        <f t="shared" si="31"/>
        <v>816000.00000000012</v>
      </c>
      <c r="H153" s="63">
        <f t="shared" si="32"/>
        <v>24000</v>
      </c>
      <c r="I153" s="63">
        <f t="shared" si="33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</row>
    <row r="154" spans="1:38" s="57" customFormat="1" ht="23.25" customHeight="1" x14ac:dyDescent="0.25">
      <c r="A154" s="16">
        <f t="shared" si="36"/>
        <v>146</v>
      </c>
      <c r="B154" s="148" t="s">
        <v>444</v>
      </c>
      <c r="C154" s="148" t="s">
        <v>330</v>
      </c>
      <c r="D154" s="173">
        <v>8925674290</v>
      </c>
      <c r="E154" s="257"/>
      <c r="F154" s="171">
        <v>4577000</v>
      </c>
      <c r="G154" s="63">
        <f t="shared" si="31"/>
        <v>778090</v>
      </c>
      <c r="H154" s="63">
        <f t="shared" si="32"/>
        <v>22885</v>
      </c>
      <c r="I154" s="63">
        <f t="shared" si="33"/>
        <v>137310</v>
      </c>
      <c r="J154" s="63">
        <f t="shared" si="25"/>
        <v>45770</v>
      </c>
      <c r="K154" s="62">
        <f>G154+I154+J154+H154</f>
        <v>984055</v>
      </c>
      <c r="L154" s="63">
        <f t="shared" si="26"/>
        <v>366160</v>
      </c>
      <c r="M154" s="63">
        <f t="shared" si="27"/>
        <v>68655</v>
      </c>
      <c r="N154" s="63">
        <f t="shared" si="28"/>
        <v>45770</v>
      </c>
      <c r="O154" s="62">
        <f t="shared" si="34"/>
        <v>480585</v>
      </c>
      <c r="P154" s="66">
        <f t="shared" si="35"/>
        <v>1464640</v>
      </c>
      <c r="Q154" s="66">
        <f t="shared" si="29"/>
        <v>91540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</row>
    <row r="155" spans="1:38" s="57" customFormat="1" ht="23.25" customHeight="1" x14ac:dyDescent="0.25">
      <c r="A155" s="16">
        <f t="shared" si="36"/>
        <v>147</v>
      </c>
      <c r="B155" s="148" t="s">
        <v>445</v>
      </c>
      <c r="C155" s="148" t="s">
        <v>330</v>
      </c>
      <c r="D155" s="173">
        <v>7911377298</v>
      </c>
      <c r="E155" s="257"/>
      <c r="F155" s="171">
        <v>4577000</v>
      </c>
      <c r="G155" s="63">
        <f t="shared" si="31"/>
        <v>778090</v>
      </c>
      <c r="H155" s="63">
        <f t="shared" si="32"/>
        <v>22885</v>
      </c>
      <c r="I155" s="63">
        <f t="shared" si="33"/>
        <v>137310</v>
      </c>
      <c r="J155" s="63">
        <f t="shared" si="25"/>
        <v>45770</v>
      </c>
      <c r="K155" s="62">
        <f t="shared" si="30"/>
        <v>984055</v>
      </c>
      <c r="L155" s="63">
        <f t="shared" si="26"/>
        <v>366160</v>
      </c>
      <c r="M155" s="63">
        <f t="shared" si="27"/>
        <v>68655</v>
      </c>
      <c r="N155" s="63">
        <f t="shared" si="28"/>
        <v>45770</v>
      </c>
      <c r="O155" s="62">
        <f t="shared" si="34"/>
        <v>480585</v>
      </c>
      <c r="P155" s="66">
        <f t="shared" si="35"/>
        <v>1464640</v>
      </c>
      <c r="Q155" s="66">
        <f t="shared" si="29"/>
        <v>91540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</row>
    <row r="156" spans="1:38" s="57" customFormat="1" ht="23.25" customHeight="1" x14ac:dyDescent="0.25">
      <c r="A156" s="16">
        <f t="shared" si="36"/>
        <v>148</v>
      </c>
      <c r="B156" s="148" t="s">
        <v>457</v>
      </c>
      <c r="C156" s="148" t="s">
        <v>345</v>
      </c>
      <c r="D156" s="173">
        <v>6622115205</v>
      </c>
      <c r="E156" s="257"/>
      <c r="F156" s="171">
        <v>5000000</v>
      </c>
      <c r="G156" s="63">
        <f t="shared" si="31"/>
        <v>850000.00000000012</v>
      </c>
      <c r="H156" s="63">
        <f t="shared" si="32"/>
        <v>25000</v>
      </c>
      <c r="I156" s="63">
        <f t="shared" si="33"/>
        <v>150000</v>
      </c>
      <c r="J156" s="63">
        <f t="shared" si="25"/>
        <v>50000</v>
      </c>
      <c r="K156" s="62">
        <f t="shared" si="30"/>
        <v>1075000</v>
      </c>
      <c r="L156" s="63">
        <f t="shared" si="26"/>
        <v>400000</v>
      </c>
      <c r="M156" s="63">
        <f t="shared" si="27"/>
        <v>75000</v>
      </c>
      <c r="N156" s="63">
        <f t="shared" si="28"/>
        <v>50000</v>
      </c>
      <c r="O156" s="62">
        <f t="shared" si="34"/>
        <v>525000</v>
      </c>
      <c r="P156" s="66">
        <f>K156+L156+M156+N156</f>
        <v>1600000</v>
      </c>
      <c r="Q156" s="66">
        <f t="shared" si="29"/>
        <v>100000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</row>
    <row r="157" spans="1:38" s="57" customFormat="1" ht="23.25" customHeight="1" x14ac:dyDescent="0.25">
      <c r="A157" s="16">
        <f t="shared" si="36"/>
        <v>149</v>
      </c>
      <c r="B157" s="174" t="s">
        <v>458</v>
      </c>
      <c r="C157" s="148" t="s">
        <v>459</v>
      </c>
      <c r="D157" s="173">
        <v>7916236317</v>
      </c>
      <c r="E157" s="257"/>
      <c r="F157" s="176">
        <v>4577000</v>
      </c>
      <c r="G157" s="63">
        <f t="shared" si="31"/>
        <v>778090</v>
      </c>
      <c r="H157" s="63">
        <f t="shared" si="32"/>
        <v>22885</v>
      </c>
      <c r="I157" s="63">
        <f t="shared" si="33"/>
        <v>137310</v>
      </c>
      <c r="J157" s="63">
        <f t="shared" si="25"/>
        <v>45770</v>
      </c>
      <c r="K157" s="62">
        <f t="shared" si="30"/>
        <v>984055</v>
      </c>
      <c r="L157" s="63">
        <f t="shared" si="26"/>
        <v>366160</v>
      </c>
      <c r="M157" s="63">
        <f t="shared" si="27"/>
        <v>68655</v>
      </c>
      <c r="N157" s="63">
        <f t="shared" si="28"/>
        <v>45770</v>
      </c>
      <c r="O157" s="62">
        <f t="shared" si="34"/>
        <v>480585</v>
      </c>
      <c r="P157" s="66">
        <f>K157+L157+M157+N157</f>
        <v>1464640</v>
      </c>
      <c r="Q157" s="66">
        <f t="shared" si="29"/>
        <v>91540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</row>
    <row r="158" spans="1:38" s="57" customFormat="1" ht="23.25" customHeight="1" x14ac:dyDescent="0.25">
      <c r="A158" s="16">
        <f t="shared" si="36"/>
        <v>150</v>
      </c>
      <c r="B158" s="174" t="s">
        <v>446</v>
      </c>
      <c r="C158" s="148" t="s">
        <v>330</v>
      </c>
      <c r="D158" s="173">
        <v>9723293434</v>
      </c>
      <c r="E158" s="257"/>
      <c r="F158" s="176">
        <v>4577000</v>
      </c>
      <c r="G158" s="63">
        <f t="shared" si="31"/>
        <v>778090</v>
      </c>
      <c r="H158" s="63">
        <f t="shared" si="32"/>
        <v>22885</v>
      </c>
      <c r="I158" s="63">
        <f t="shared" si="33"/>
        <v>137310</v>
      </c>
      <c r="J158" s="63">
        <f t="shared" si="25"/>
        <v>45770</v>
      </c>
      <c r="K158" s="62">
        <f t="shared" si="30"/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34"/>
        <v>480585</v>
      </c>
      <c r="P158" s="66">
        <f>K158+L158+M158+N158</f>
        <v>1464640</v>
      </c>
      <c r="Q158" s="66">
        <f t="shared" si="29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</row>
    <row r="159" spans="1:38" s="57" customFormat="1" ht="23.25" customHeight="1" x14ac:dyDescent="0.25">
      <c r="A159" s="16">
        <f t="shared" si="36"/>
        <v>151</v>
      </c>
      <c r="B159" s="197" t="s">
        <v>462</v>
      </c>
      <c r="C159" s="197" t="s">
        <v>468</v>
      </c>
      <c r="D159" s="49">
        <v>7916033083</v>
      </c>
      <c r="E159" s="262"/>
      <c r="F159" s="264">
        <v>5100000</v>
      </c>
      <c r="G159" s="63">
        <f t="shared" si="31"/>
        <v>867000.00000000012</v>
      </c>
      <c r="H159" s="63">
        <f t="shared" si="32"/>
        <v>25500</v>
      </c>
      <c r="I159" s="63">
        <f t="shared" si="33"/>
        <v>153000</v>
      </c>
      <c r="J159" s="63">
        <f t="shared" si="25"/>
        <v>51000</v>
      </c>
      <c r="K159" s="62">
        <f t="shared" si="30"/>
        <v>1096500</v>
      </c>
      <c r="L159" s="63">
        <f t="shared" si="26"/>
        <v>408000</v>
      </c>
      <c r="M159" s="63">
        <f t="shared" si="27"/>
        <v>76500</v>
      </c>
      <c r="N159" s="63">
        <f t="shared" si="28"/>
        <v>51000</v>
      </c>
      <c r="O159" s="62">
        <f t="shared" si="34"/>
        <v>535500</v>
      </c>
      <c r="P159" s="66">
        <f t="shared" ref="P159:P189" si="37">K159+L159+M159+N159</f>
        <v>1632000</v>
      </c>
      <c r="Q159" s="66">
        <f t="shared" si="29"/>
        <v>102000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</row>
    <row r="160" spans="1:38" s="57" customFormat="1" ht="23.25" customHeight="1" x14ac:dyDescent="0.25">
      <c r="A160" s="16">
        <f t="shared" si="36"/>
        <v>152</v>
      </c>
      <c r="B160" s="197" t="s">
        <v>463</v>
      </c>
      <c r="C160" s="197" t="s">
        <v>469</v>
      </c>
      <c r="D160" s="260">
        <v>7933789827</v>
      </c>
      <c r="E160" s="262"/>
      <c r="F160" s="176">
        <v>4800000</v>
      </c>
      <c r="G160" s="63">
        <f t="shared" si="31"/>
        <v>816000.00000000012</v>
      </c>
      <c r="H160" s="63">
        <f t="shared" si="32"/>
        <v>24000</v>
      </c>
      <c r="I160" s="63">
        <f t="shared" si="33"/>
        <v>144000</v>
      </c>
      <c r="J160" s="63">
        <f t="shared" si="25"/>
        <v>48000</v>
      </c>
      <c r="K160" s="62">
        <f t="shared" si="30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4"/>
        <v>504000</v>
      </c>
      <c r="P160" s="66">
        <f t="shared" si="37"/>
        <v>1536000</v>
      </c>
      <c r="Q160" s="66">
        <f t="shared" si="29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</row>
    <row r="161" spans="1:38" s="57" customFormat="1" ht="23.25" customHeight="1" x14ac:dyDescent="0.25">
      <c r="A161" s="16">
        <f t="shared" si="36"/>
        <v>153</v>
      </c>
      <c r="B161" s="197" t="s">
        <v>464</v>
      </c>
      <c r="C161" s="197" t="s">
        <v>285</v>
      </c>
      <c r="D161" s="173">
        <v>7913129730</v>
      </c>
      <c r="E161" s="262"/>
      <c r="F161" s="176">
        <v>4577000</v>
      </c>
      <c r="G161" s="63">
        <f t="shared" si="31"/>
        <v>778090</v>
      </c>
      <c r="H161" s="63">
        <f t="shared" si="32"/>
        <v>22885</v>
      </c>
      <c r="I161" s="63">
        <f t="shared" si="33"/>
        <v>137310</v>
      </c>
      <c r="J161" s="63">
        <f t="shared" si="25"/>
        <v>45770</v>
      </c>
      <c r="K161" s="62">
        <f t="shared" si="30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34"/>
        <v>480585</v>
      </c>
      <c r="P161" s="66">
        <f t="shared" si="37"/>
        <v>1464640</v>
      </c>
      <c r="Q161" s="66">
        <f t="shared" si="29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</row>
    <row r="162" spans="1:38" s="57" customFormat="1" ht="23.25" customHeight="1" x14ac:dyDescent="0.25">
      <c r="A162" s="16">
        <f t="shared" si="36"/>
        <v>154</v>
      </c>
      <c r="B162" s="197" t="s">
        <v>465</v>
      </c>
      <c r="C162" s="197" t="s">
        <v>285</v>
      </c>
      <c r="D162" s="173">
        <v>9522148510</v>
      </c>
      <c r="E162" s="262"/>
      <c r="F162" s="176">
        <v>4577000</v>
      </c>
      <c r="G162" s="63">
        <f t="shared" si="31"/>
        <v>778090</v>
      </c>
      <c r="H162" s="63">
        <f t="shared" si="32"/>
        <v>22885</v>
      </c>
      <c r="I162" s="63">
        <f t="shared" si="33"/>
        <v>137310</v>
      </c>
      <c r="J162" s="63">
        <f t="shared" si="25"/>
        <v>45770</v>
      </c>
      <c r="K162" s="62">
        <f t="shared" si="30"/>
        <v>984055</v>
      </c>
      <c r="L162" s="63">
        <f t="shared" si="26"/>
        <v>366160</v>
      </c>
      <c r="M162" s="63">
        <f t="shared" si="27"/>
        <v>68655</v>
      </c>
      <c r="N162" s="63">
        <f t="shared" si="28"/>
        <v>45770</v>
      </c>
      <c r="O162" s="62">
        <f t="shared" si="34"/>
        <v>480585</v>
      </c>
      <c r="P162" s="66">
        <f t="shared" si="37"/>
        <v>1464640</v>
      </c>
      <c r="Q162" s="66">
        <f t="shared" si="29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</row>
    <row r="163" spans="1:38" s="57" customFormat="1" ht="23.25" customHeight="1" x14ac:dyDescent="0.25">
      <c r="A163" s="16">
        <f t="shared" si="36"/>
        <v>155</v>
      </c>
      <c r="B163" s="197" t="s">
        <v>466</v>
      </c>
      <c r="C163" s="197" t="s">
        <v>285</v>
      </c>
      <c r="D163" s="173">
        <v>4921560121</v>
      </c>
      <c r="E163" s="262"/>
      <c r="F163" s="176">
        <v>4577000</v>
      </c>
      <c r="G163" s="63">
        <f t="shared" si="31"/>
        <v>778090</v>
      </c>
      <c r="H163" s="63">
        <f t="shared" si="32"/>
        <v>22885</v>
      </c>
      <c r="I163" s="63">
        <f t="shared" si="33"/>
        <v>137310</v>
      </c>
      <c r="J163" s="63">
        <f t="shared" ref="J163:J189" si="38">(F163)*$J$8</f>
        <v>45770</v>
      </c>
      <c r="K163" s="62">
        <f t="shared" si="30"/>
        <v>984055</v>
      </c>
      <c r="L163" s="63">
        <f t="shared" ref="L163:L189" si="39">(F163)*$L$8</f>
        <v>366160</v>
      </c>
      <c r="M163" s="63">
        <f t="shared" ref="M163:M189" si="40">(F163)*$M$8</f>
        <v>68655</v>
      </c>
      <c r="N163" s="63">
        <f t="shared" ref="N163:N189" si="41">(F163)*$N$8</f>
        <v>45770</v>
      </c>
      <c r="O163" s="62">
        <f t="shared" si="34"/>
        <v>480585</v>
      </c>
      <c r="P163" s="66">
        <f t="shared" si="37"/>
        <v>1464640</v>
      </c>
      <c r="Q163" s="66">
        <f t="shared" si="29"/>
        <v>91540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</row>
    <row r="164" spans="1:38" s="57" customFormat="1" ht="23.25" customHeight="1" x14ac:dyDescent="0.25">
      <c r="A164" s="16">
        <f t="shared" si="36"/>
        <v>156</v>
      </c>
      <c r="B164" s="197" t="s">
        <v>467</v>
      </c>
      <c r="C164" s="197" t="s">
        <v>470</v>
      </c>
      <c r="D164" s="173">
        <v>8422536366</v>
      </c>
      <c r="E164" s="262"/>
      <c r="F164" s="176">
        <v>4577000</v>
      </c>
      <c r="G164" s="63">
        <f t="shared" si="31"/>
        <v>778090</v>
      </c>
      <c r="H164" s="63">
        <f t="shared" si="32"/>
        <v>22885</v>
      </c>
      <c r="I164" s="63">
        <f t="shared" si="33"/>
        <v>137310</v>
      </c>
      <c r="J164" s="63">
        <f t="shared" si="38"/>
        <v>45770</v>
      </c>
      <c r="K164" s="62">
        <f t="shared" si="30"/>
        <v>984055</v>
      </c>
      <c r="L164" s="63">
        <f t="shared" si="39"/>
        <v>366160</v>
      </c>
      <c r="M164" s="63">
        <f t="shared" si="40"/>
        <v>68655</v>
      </c>
      <c r="N164" s="63">
        <f t="shared" si="41"/>
        <v>45770</v>
      </c>
      <c r="O164" s="62">
        <f t="shared" si="34"/>
        <v>480585</v>
      </c>
      <c r="P164" s="66">
        <f t="shared" si="37"/>
        <v>1464640</v>
      </c>
      <c r="Q164" s="66">
        <f t="shared" si="29"/>
        <v>91540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</row>
    <row r="165" spans="1:38" s="57" customFormat="1" ht="23.25" customHeight="1" x14ac:dyDescent="0.25">
      <c r="A165" s="16">
        <f t="shared" si="36"/>
        <v>157</v>
      </c>
      <c r="B165" s="214" t="s">
        <v>474</v>
      </c>
      <c r="C165" s="215" t="s">
        <v>477</v>
      </c>
      <c r="D165" s="265" t="s">
        <v>475</v>
      </c>
      <c r="E165" s="266"/>
      <c r="F165" s="267">
        <v>4800000</v>
      </c>
      <c r="G165" s="71">
        <f t="shared" si="31"/>
        <v>816000.00000000012</v>
      </c>
      <c r="H165" s="71">
        <f t="shared" si="32"/>
        <v>24000</v>
      </c>
      <c r="I165" s="71">
        <f t="shared" si="33"/>
        <v>144000</v>
      </c>
      <c r="J165" s="71">
        <f t="shared" si="38"/>
        <v>48000</v>
      </c>
      <c r="K165" s="70">
        <f t="shared" si="30"/>
        <v>1032000.0000000001</v>
      </c>
      <c r="L165" s="71">
        <f t="shared" si="39"/>
        <v>384000</v>
      </c>
      <c r="M165" s="71">
        <f t="shared" si="40"/>
        <v>72000</v>
      </c>
      <c r="N165" s="71">
        <f t="shared" si="41"/>
        <v>48000</v>
      </c>
      <c r="O165" s="70">
        <f t="shared" si="34"/>
        <v>504000</v>
      </c>
      <c r="P165" s="72">
        <f t="shared" si="37"/>
        <v>1536000</v>
      </c>
      <c r="Q165" s="72">
        <f t="shared" si="29"/>
        <v>96000</v>
      </c>
      <c r="R165" s="72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</row>
    <row r="166" spans="1:38" s="57" customFormat="1" ht="23.25" customHeight="1" x14ac:dyDescent="0.25">
      <c r="A166" s="16">
        <f t="shared" si="36"/>
        <v>158</v>
      </c>
      <c r="B166" s="198" t="s">
        <v>481</v>
      </c>
      <c r="C166" s="362" t="s">
        <v>482</v>
      </c>
      <c r="D166" s="263"/>
      <c r="E166" s="257"/>
      <c r="F166" s="165">
        <v>4800000</v>
      </c>
      <c r="G166" s="51">
        <f t="shared" si="31"/>
        <v>816000.00000000012</v>
      </c>
      <c r="H166" s="51">
        <f t="shared" si="32"/>
        <v>24000</v>
      </c>
      <c r="I166" s="51">
        <f t="shared" si="33"/>
        <v>144000</v>
      </c>
      <c r="J166" s="51">
        <f t="shared" si="38"/>
        <v>48000</v>
      </c>
      <c r="K166" s="50">
        <f t="shared" si="30"/>
        <v>1032000.0000000001</v>
      </c>
      <c r="L166" s="51">
        <f t="shared" si="39"/>
        <v>384000</v>
      </c>
      <c r="M166" s="51">
        <f t="shared" si="40"/>
        <v>72000</v>
      </c>
      <c r="N166" s="51">
        <f t="shared" si="41"/>
        <v>48000</v>
      </c>
      <c r="O166" s="50">
        <f t="shared" si="34"/>
        <v>504000</v>
      </c>
      <c r="P166" s="52">
        <f t="shared" si="37"/>
        <v>1536000</v>
      </c>
      <c r="Q166" s="52">
        <f t="shared" si="29"/>
        <v>96000</v>
      </c>
      <c r="R166" s="52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</row>
    <row r="167" spans="1:38" s="57" customFormat="1" ht="23.25" customHeight="1" x14ac:dyDescent="0.25">
      <c r="A167" s="16">
        <f t="shared" si="36"/>
        <v>159</v>
      </c>
      <c r="B167" s="214" t="s">
        <v>483</v>
      </c>
      <c r="C167" s="215" t="s">
        <v>487</v>
      </c>
      <c r="D167" s="265"/>
      <c r="E167" s="268"/>
      <c r="F167" s="267">
        <v>5100000</v>
      </c>
      <c r="G167" s="51">
        <f t="shared" si="31"/>
        <v>867000.00000000012</v>
      </c>
      <c r="H167" s="51">
        <f t="shared" si="32"/>
        <v>25500</v>
      </c>
      <c r="I167" s="51">
        <f t="shared" si="33"/>
        <v>153000</v>
      </c>
      <c r="J167" s="51">
        <f t="shared" si="38"/>
        <v>51000</v>
      </c>
      <c r="K167" s="50">
        <f t="shared" si="30"/>
        <v>1096500</v>
      </c>
      <c r="L167" s="51">
        <f t="shared" si="39"/>
        <v>408000</v>
      </c>
      <c r="M167" s="51">
        <f t="shared" si="40"/>
        <v>76500</v>
      </c>
      <c r="N167" s="51">
        <f t="shared" si="41"/>
        <v>51000</v>
      </c>
      <c r="O167" s="50">
        <f t="shared" si="34"/>
        <v>535500</v>
      </c>
      <c r="P167" s="52">
        <f t="shared" si="37"/>
        <v>1632000</v>
      </c>
      <c r="Q167" s="52">
        <f t="shared" si="29"/>
        <v>102000</v>
      </c>
      <c r="R167" s="52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</row>
    <row r="168" spans="1:38" s="57" customFormat="1" ht="23.25" customHeight="1" x14ac:dyDescent="0.25">
      <c r="A168" s="16">
        <f t="shared" si="36"/>
        <v>160</v>
      </c>
      <c r="B168" s="197" t="s">
        <v>489</v>
      </c>
      <c r="C168" s="197" t="s">
        <v>490</v>
      </c>
      <c r="D168" s="263"/>
      <c r="E168" s="257"/>
      <c r="F168" s="171">
        <v>5000000</v>
      </c>
      <c r="G168" s="51">
        <f t="shared" si="31"/>
        <v>850000.00000000012</v>
      </c>
      <c r="H168" s="51">
        <f t="shared" si="32"/>
        <v>25000</v>
      </c>
      <c r="I168" s="51">
        <f t="shared" si="33"/>
        <v>150000</v>
      </c>
      <c r="J168" s="51">
        <f t="shared" si="38"/>
        <v>50000</v>
      </c>
      <c r="K168" s="50">
        <f t="shared" si="30"/>
        <v>1075000</v>
      </c>
      <c r="L168" s="51">
        <f t="shared" si="39"/>
        <v>400000</v>
      </c>
      <c r="M168" s="51">
        <f t="shared" si="40"/>
        <v>75000</v>
      </c>
      <c r="N168" s="51">
        <f t="shared" si="41"/>
        <v>50000</v>
      </c>
      <c r="O168" s="50">
        <f t="shared" si="34"/>
        <v>525000</v>
      </c>
      <c r="P168" s="52">
        <f t="shared" si="37"/>
        <v>1600000</v>
      </c>
      <c r="Q168" s="52">
        <f t="shared" si="29"/>
        <v>100000</v>
      </c>
      <c r="R168" s="52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</row>
    <row r="169" spans="1:38" s="57" customFormat="1" ht="23.25" customHeight="1" x14ac:dyDescent="0.25">
      <c r="A169" s="16">
        <f t="shared" si="36"/>
        <v>161</v>
      </c>
      <c r="B169" s="197" t="s">
        <v>502</v>
      </c>
      <c r="C169" s="197" t="s">
        <v>506</v>
      </c>
      <c r="D169" s="263"/>
      <c r="E169" s="257"/>
      <c r="F169" s="171">
        <v>5100000</v>
      </c>
      <c r="G169" s="51">
        <f t="shared" si="31"/>
        <v>867000.00000000012</v>
      </c>
      <c r="H169" s="51">
        <f t="shared" si="32"/>
        <v>25500</v>
      </c>
      <c r="I169" s="51">
        <f t="shared" si="33"/>
        <v>153000</v>
      </c>
      <c r="J169" s="51">
        <f t="shared" si="38"/>
        <v>51000</v>
      </c>
      <c r="K169" s="50">
        <f t="shared" si="30"/>
        <v>1096500</v>
      </c>
      <c r="L169" s="51">
        <f t="shared" si="39"/>
        <v>408000</v>
      </c>
      <c r="M169" s="51">
        <f t="shared" si="40"/>
        <v>76500</v>
      </c>
      <c r="N169" s="51">
        <f t="shared" si="41"/>
        <v>51000</v>
      </c>
      <c r="O169" s="50">
        <f t="shared" si="34"/>
        <v>535500</v>
      </c>
      <c r="P169" s="52">
        <f t="shared" si="37"/>
        <v>1632000</v>
      </c>
      <c r="Q169" s="52">
        <f t="shared" si="29"/>
        <v>102000</v>
      </c>
      <c r="R169" s="5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</row>
    <row r="170" spans="1:38" s="57" customFormat="1" ht="23.25" customHeight="1" x14ac:dyDescent="0.25">
      <c r="A170" s="16">
        <f t="shared" si="36"/>
        <v>162</v>
      </c>
      <c r="B170" s="197" t="s">
        <v>503</v>
      </c>
      <c r="C170" s="197" t="s">
        <v>507</v>
      </c>
      <c r="D170" s="263"/>
      <c r="E170" s="257"/>
      <c r="F170" s="171">
        <v>4800000</v>
      </c>
      <c r="G170" s="51">
        <f t="shared" si="31"/>
        <v>816000.00000000012</v>
      </c>
      <c r="H170" s="51">
        <f t="shared" si="32"/>
        <v>24000</v>
      </c>
      <c r="I170" s="51">
        <f t="shared" si="33"/>
        <v>144000</v>
      </c>
      <c r="J170" s="51">
        <f t="shared" si="38"/>
        <v>48000</v>
      </c>
      <c r="K170" s="50">
        <f t="shared" si="30"/>
        <v>1032000.0000000001</v>
      </c>
      <c r="L170" s="51">
        <f t="shared" si="39"/>
        <v>384000</v>
      </c>
      <c r="M170" s="51">
        <f t="shared" si="40"/>
        <v>72000</v>
      </c>
      <c r="N170" s="51">
        <f t="shared" si="41"/>
        <v>48000</v>
      </c>
      <c r="O170" s="50">
        <f t="shared" si="34"/>
        <v>504000</v>
      </c>
      <c r="P170" s="52">
        <f t="shared" si="37"/>
        <v>1536000</v>
      </c>
      <c r="Q170" s="52">
        <f t="shared" si="29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</row>
    <row r="171" spans="1:38" s="57" customFormat="1" ht="23.25" customHeight="1" x14ac:dyDescent="0.25">
      <c r="A171" s="16">
        <f t="shared" si="36"/>
        <v>163</v>
      </c>
      <c r="B171" s="197" t="s">
        <v>504</v>
      </c>
      <c r="C171" s="197" t="s">
        <v>283</v>
      </c>
      <c r="D171" s="263"/>
      <c r="E171" s="257"/>
      <c r="F171" s="171">
        <v>4577000</v>
      </c>
      <c r="G171" s="51">
        <f t="shared" si="31"/>
        <v>778090</v>
      </c>
      <c r="H171" s="51">
        <f t="shared" si="32"/>
        <v>22885</v>
      </c>
      <c r="I171" s="51">
        <f t="shared" si="33"/>
        <v>137310</v>
      </c>
      <c r="J171" s="51">
        <f t="shared" si="38"/>
        <v>45770</v>
      </c>
      <c r="K171" s="50">
        <f t="shared" si="30"/>
        <v>984055</v>
      </c>
      <c r="L171" s="51">
        <f t="shared" si="39"/>
        <v>366160</v>
      </c>
      <c r="M171" s="51">
        <f t="shared" si="40"/>
        <v>68655</v>
      </c>
      <c r="N171" s="51">
        <f t="shared" si="41"/>
        <v>45770</v>
      </c>
      <c r="O171" s="50">
        <f t="shared" si="34"/>
        <v>480585</v>
      </c>
      <c r="P171" s="52">
        <f t="shared" si="37"/>
        <v>1464640</v>
      </c>
      <c r="Q171" s="52">
        <f t="shared" si="29"/>
        <v>91540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</row>
    <row r="172" spans="1:38" s="57" customFormat="1" ht="23.25" customHeight="1" x14ac:dyDescent="0.25">
      <c r="A172" s="16">
        <f t="shared" si="36"/>
        <v>164</v>
      </c>
      <c r="B172" s="197" t="s">
        <v>505</v>
      </c>
      <c r="C172" s="197" t="s">
        <v>508</v>
      </c>
      <c r="D172" s="263"/>
      <c r="E172" s="257"/>
      <c r="F172" s="171">
        <v>4577000</v>
      </c>
      <c r="G172" s="51">
        <f t="shared" si="31"/>
        <v>778090</v>
      </c>
      <c r="H172" s="51">
        <f t="shared" si="32"/>
        <v>22885</v>
      </c>
      <c r="I172" s="51">
        <f t="shared" si="33"/>
        <v>137310</v>
      </c>
      <c r="J172" s="51">
        <f t="shared" si="38"/>
        <v>45770</v>
      </c>
      <c r="K172" s="50">
        <f t="shared" si="30"/>
        <v>984055</v>
      </c>
      <c r="L172" s="51">
        <f t="shared" si="39"/>
        <v>366160</v>
      </c>
      <c r="M172" s="51">
        <f t="shared" si="40"/>
        <v>68655</v>
      </c>
      <c r="N172" s="51">
        <f t="shared" si="41"/>
        <v>45770</v>
      </c>
      <c r="O172" s="50">
        <f t="shared" si="34"/>
        <v>480585</v>
      </c>
      <c r="P172" s="52">
        <f t="shared" si="37"/>
        <v>1464640</v>
      </c>
      <c r="Q172" s="52">
        <f t="shared" si="29"/>
        <v>91540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</row>
    <row r="173" spans="1:38" s="57" customFormat="1" ht="23.25" customHeight="1" x14ac:dyDescent="0.25">
      <c r="A173" s="16">
        <f t="shared" si="36"/>
        <v>165</v>
      </c>
      <c r="B173" s="197" t="s">
        <v>491</v>
      </c>
      <c r="C173" s="197" t="s">
        <v>499</v>
      </c>
      <c r="D173" s="263"/>
      <c r="E173" s="257"/>
      <c r="F173" s="171">
        <v>4577000</v>
      </c>
      <c r="G173" s="51">
        <f t="shared" si="31"/>
        <v>778090</v>
      </c>
      <c r="H173" s="51">
        <f t="shared" si="32"/>
        <v>22885</v>
      </c>
      <c r="I173" s="51">
        <f t="shared" si="33"/>
        <v>137310</v>
      </c>
      <c r="J173" s="51">
        <f t="shared" si="38"/>
        <v>45770</v>
      </c>
      <c r="K173" s="50">
        <f t="shared" si="30"/>
        <v>984055</v>
      </c>
      <c r="L173" s="51">
        <f t="shared" si="39"/>
        <v>366160</v>
      </c>
      <c r="M173" s="51">
        <f t="shared" si="40"/>
        <v>68655</v>
      </c>
      <c r="N173" s="51">
        <f t="shared" si="41"/>
        <v>45770</v>
      </c>
      <c r="O173" s="50">
        <f t="shared" si="34"/>
        <v>480585</v>
      </c>
      <c r="P173" s="52">
        <f t="shared" si="37"/>
        <v>1464640</v>
      </c>
      <c r="Q173" s="52">
        <f t="shared" si="29"/>
        <v>91540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</row>
    <row r="174" spans="1:38" s="57" customFormat="1" ht="23.25" customHeight="1" x14ac:dyDescent="0.25">
      <c r="A174" s="16">
        <f t="shared" si="36"/>
        <v>166</v>
      </c>
      <c r="B174" s="197" t="s">
        <v>492</v>
      </c>
      <c r="C174" s="197" t="s">
        <v>499</v>
      </c>
      <c r="D174" s="263"/>
      <c r="E174" s="257"/>
      <c r="F174" s="171">
        <v>4577000</v>
      </c>
      <c r="G174" s="51">
        <f t="shared" si="31"/>
        <v>778090</v>
      </c>
      <c r="H174" s="51">
        <f t="shared" si="32"/>
        <v>22885</v>
      </c>
      <c r="I174" s="51">
        <f t="shared" si="33"/>
        <v>137310</v>
      </c>
      <c r="J174" s="51">
        <f t="shared" si="38"/>
        <v>45770</v>
      </c>
      <c r="K174" s="50">
        <f t="shared" si="30"/>
        <v>984055</v>
      </c>
      <c r="L174" s="51">
        <f t="shared" si="39"/>
        <v>366160</v>
      </c>
      <c r="M174" s="51">
        <f t="shared" si="40"/>
        <v>68655</v>
      </c>
      <c r="N174" s="51">
        <f t="shared" si="41"/>
        <v>45770</v>
      </c>
      <c r="O174" s="50">
        <f t="shared" si="34"/>
        <v>480585</v>
      </c>
      <c r="P174" s="52">
        <f t="shared" si="37"/>
        <v>1464640</v>
      </c>
      <c r="Q174" s="52">
        <f t="shared" si="29"/>
        <v>91540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</row>
    <row r="175" spans="1:38" s="57" customFormat="1" ht="23.25" customHeight="1" x14ac:dyDescent="0.25">
      <c r="A175" s="16">
        <f t="shared" si="36"/>
        <v>167</v>
      </c>
      <c r="B175" s="197" t="s">
        <v>493</v>
      </c>
      <c r="C175" s="197" t="s">
        <v>499</v>
      </c>
      <c r="D175" s="263"/>
      <c r="E175" s="257"/>
      <c r="F175" s="171">
        <v>4577000</v>
      </c>
      <c r="G175" s="51">
        <f t="shared" si="31"/>
        <v>778090</v>
      </c>
      <c r="H175" s="51">
        <f t="shared" si="32"/>
        <v>22885</v>
      </c>
      <c r="I175" s="51">
        <f t="shared" si="33"/>
        <v>137310</v>
      </c>
      <c r="J175" s="51">
        <f t="shared" si="38"/>
        <v>45770</v>
      </c>
      <c r="K175" s="50">
        <f t="shared" si="30"/>
        <v>984055</v>
      </c>
      <c r="L175" s="51">
        <f t="shared" si="39"/>
        <v>366160</v>
      </c>
      <c r="M175" s="51">
        <f t="shared" si="40"/>
        <v>68655</v>
      </c>
      <c r="N175" s="51">
        <f t="shared" si="41"/>
        <v>45770</v>
      </c>
      <c r="O175" s="50">
        <f t="shared" si="34"/>
        <v>480585</v>
      </c>
      <c r="P175" s="52">
        <f t="shared" si="37"/>
        <v>1464640</v>
      </c>
      <c r="Q175" s="52">
        <f t="shared" si="29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</row>
    <row r="176" spans="1:38" s="57" customFormat="1" ht="23.25" customHeight="1" x14ac:dyDescent="0.25">
      <c r="A176" s="16">
        <f t="shared" si="36"/>
        <v>168</v>
      </c>
      <c r="B176" s="197" t="s">
        <v>494</v>
      </c>
      <c r="C176" s="197" t="s">
        <v>499</v>
      </c>
      <c r="D176" s="263"/>
      <c r="E176" s="257"/>
      <c r="F176" s="171">
        <v>4577000</v>
      </c>
      <c r="G176" s="51">
        <f t="shared" si="31"/>
        <v>778090</v>
      </c>
      <c r="H176" s="51">
        <f t="shared" si="32"/>
        <v>22885</v>
      </c>
      <c r="I176" s="51">
        <f t="shared" si="33"/>
        <v>137310</v>
      </c>
      <c r="J176" s="51">
        <f t="shared" si="38"/>
        <v>45770</v>
      </c>
      <c r="K176" s="50">
        <f t="shared" si="30"/>
        <v>984055</v>
      </c>
      <c r="L176" s="51">
        <f t="shared" si="39"/>
        <v>366160</v>
      </c>
      <c r="M176" s="51">
        <f t="shared" si="40"/>
        <v>68655</v>
      </c>
      <c r="N176" s="51">
        <f t="shared" si="41"/>
        <v>45770</v>
      </c>
      <c r="O176" s="50">
        <f t="shared" si="34"/>
        <v>480585</v>
      </c>
      <c r="P176" s="52">
        <f t="shared" si="37"/>
        <v>1464640</v>
      </c>
      <c r="Q176" s="52">
        <f t="shared" si="29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</row>
    <row r="177" spans="1:38" s="57" customFormat="1" ht="23.25" customHeight="1" x14ac:dyDescent="0.25">
      <c r="A177" s="16">
        <f t="shared" si="36"/>
        <v>169</v>
      </c>
      <c r="B177" s="197" t="s">
        <v>495</v>
      </c>
      <c r="C177" s="197" t="s">
        <v>596</v>
      </c>
      <c r="D177" s="263"/>
      <c r="E177" s="257"/>
      <c r="F177" s="171">
        <v>4577000</v>
      </c>
      <c r="G177" s="51">
        <f t="shared" si="31"/>
        <v>778090</v>
      </c>
      <c r="H177" s="51">
        <f t="shared" si="32"/>
        <v>22885</v>
      </c>
      <c r="I177" s="51">
        <f t="shared" si="33"/>
        <v>137310</v>
      </c>
      <c r="J177" s="51">
        <f t="shared" si="38"/>
        <v>45770</v>
      </c>
      <c r="K177" s="50">
        <f t="shared" si="30"/>
        <v>984055</v>
      </c>
      <c r="L177" s="51">
        <f t="shared" si="39"/>
        <v>366160</v>
      </c>
      <c r="M177" s="51">
        <f t="shared" si="40"/>
        <v>68655</v>
      </c>
      <c r="N177" s="51">
        <f t="shared" si="41"/>
        <v>45770</v>
      </c>
      <c r="O177" s="50">
        <f t="shared" si="34"/>
        <v>480585</v>
      </c>
      <c r="P177" s="52">
        <f t="shared" si="37"/>
        <v>1464640</v>
      </c>
      <c r="Q177" s="52">
        <f t="shared" si="29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</row>
    <row r="178" spans="1:38" s="57" customFormat="1" ht="23.25" customHeight="1" x14ac:dyDescent="0.25">
      <c r="A178" s="16">
        <f t="shared" si="36"/>
        <v>170</v>
      </c>
      <c r="B178" s="197" t="s">
        <v>496</v>
      </c>
      <c r="C178" s="197" t="s">
        <v>596</v>
      </c>
      <c r="D178" s="263"/>
      <c r="E178" s="257"/>
      <c r="F178" s="171">
        <v>4577000</v>
      </c>
      <c r="G178" s="51">
        <f t="shared" si="31"/>
        <v>778090</v>
      </c>
      <c r="H178" s="51">
        <f t="shared" si="32"/>
        <v>22885</v>
      </c>
      <c r="I178" s="51">
        <f t="shared" si="33"/>
        <v>137310</v>
      </c>
      <c r="J178" s="51">
        <f t="shared" si="38"/>
        <v>45770</v>
      </c>
      <c r="K178" s="50">
        <f t="shared" si="30"/>
        <v>984055</v>
      </c>
      <c r="L178" s="51">
        <f t="shared" si="39"/>
        <v>366160</v>
      </c>
      <c r="M178" s="51">
        <f t="shared" si="40"/>
        <v>68655</v>
      </c>
      <c r="N178" s="51">
        <f t="shared" si="41"/>
        <v>45770</v>
      </c>
      <c r="O178" s="50">
        <f t="shared" si="34"/>
        <v>480585</v>
      </c>
      <c r="P178" s="52">
        <f t="shared" si="37"/>
        <v>1464640</v>
      </c>
      <c r="Q178" s="52">
        <f t="shared" si="29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</row>
    <row r="179" spans="1:38" s="57" customFormat="1" ht="23.25" customHeight="1" x14ac:dyDescent="0.25">
      <c r="A179" s="16">
        <f t="shared" si="36"/>
        <v>171</v>
      </c>
      <c r="B179" s="197" t="s">
        <v>498</v>
      </c>
      <c r="C179" s="197" t="s">
        <v>285</v>
      </c>
      <c r="D179" s="263"/>
      <c r="E179" s="257"/>
      <c r="F179" s="171">
        <v>4577000</v>
      </c>
      <c r="G179" s="51">
        <f t="shared" si="31"/>
        <v>778090</v>
      </c>
      <c r="H179" s="51">
        <f t="shared" si="32"/>
        <v>22885</v>
      </c>
      <c r="I179" s="51">
        <f t="shared" si="33"/>
        <v>137310</v>
      </c>
      <c r="J179" s="51">
        <f t="shared" si="38"/>
        <v>45770</v>
      </c>
      <c r="K179" s="50">
        <f t="shared" si="30"/>
        <v>984055</v>
      </c>
      <c r="L179" s="51">
        <f t="shared" si="39"/>
        <v>366160</v>
      </c>
      <c r="M179" s="51">
        <f t="shared" si="40"/>
        <v>68655</v>
      </c>
      <c r="N179" s="51">
        <f t="shared" si="41"/>
        <v>45770</v>
      </c>
      <c r="O179" s="50">
        <f t="shared" si="34"/>
        <v>480585</v>
      </c>
      <c r="P179" s="52">
        <f t="shared" si="37"/>
        <v>1464640</v>
      </c>
      <c r="Q179" s="52">
        <f t="shared" si="29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</row>
    <row r="180" spans="1:38" s="57" customFormat="1" ht="23.25" customHeight="1" x14ac:dyDescent="0.25">
      <c r="A180" s="16">
        <f t="shared" si="36"/>
        <v>172</v>
      </c>
      <c r="B180" s="197" t="s">
        <v>582</v>
      </c>
      <c r="C180" s="197" t="s">
        <v>584</v>
      </c>
      <c r="D180" s="49">
        <v>8322630046</v>
      </c>
      <c r="E180" s="338"/>
      <c r="F180" s="264">
        <v>4800000</v>
      </c>
      <c r="G180" s="51">
        <f t="shared" si="31"/>
        <v>816000.00000000012</v>
      </c>
      <c r="H180" s="51">
        <f t="shared" si="32"/>
        <v>24000</v>
      </c>
      <c r="I180" s="51">
        <f t="shared" si="33"/>
        <v>144000</v>
      </c>
      <c r="J180" s="51">
        <f t="shared" si="38"/>
        <v>48000</v>
      </c>
      <c r="K180" s="50">
        <f t="shared" si="30"/>
        <v>1032000.0000000001</v>
      </c>
      <c r="L180" s="51">
        <f t="shared" si="39"/>
        <v>384000</v>
      </c>
      <c r="M180" s="51">
        <f t="shared" si="40"/>
        <v>72000</v>
      </c>
      <c r="N180" s="51">
        <f t="shared" si="41"/>
        <v>48000</v>
      </c>
      <c r="O180" s="50">
        <f t="shared" si="34"/>
        <v>504000</v>
      </c>
      <c r="P180" s="52">
        <f t="shared" si="37"/>
        <v>1536000</v>
      </c>
      <c r="Q180" s="52">
        <f t="shared" si="29"/>
        <v>96000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</row>
    <row r="181" spans="1:38" s="57" customFormat="1" ht="23.25" customHeight="1" x14ac:dyDescent="0.25">
      <c r="A181" s="16">
        <f t="shared" si="36"/>
        <v>173</v>
      </c>
      <c r="B181" s="197" t="s">
        <v>609</v>
      </c>
      <c r="C181" s="197" t="s">
        <v>610</v>
      </c>
      <c r="D181" s="260">
        <v>7928347100</v>
      </c>
      <c r="E181" s="257"/>
      <c r="F181" s="171">
        <v>8300000</v>
      </c>
      <c r="G181" s="51">
        <f t="shared" si="31"/>
        <v>1411000</v>
      </c>
      <c r="H181" s="51">
        <f t="shared" si="32"/>
        <v>41500</v>
      </c>
      <c r="I181" s="51">
        <f t="shared" si="33"/>
        <v>249000</v>
      </c>
      <c r="J181" s="51">
        <f t="shared" si="38"/>
        <v>83000</v>
      </c>
      <c r="K181" s="50">
        <f t="shared" si="30"/>
        <v>1784500</v>
      </c>
      <c r="L181" s="51">
        <f t="shared" si="39"/>
        <v>664000</v>
      </c>
      <c r="M181" s="51">
        <f t="shared" si="40"/>
        <v>124500</v>
      </c>
      <c r="N181" s="51">
        <f t="shared" si="41"/>
        <v>83000</v>
      </c>
      <c r="O181" s="50">
        <f t="shared" si="34"/>
        <v>871500</v>
      </c>
      <c r="P181" s="52">
        <f t="shared" si="37"/>
        <v>2656000</v>
      </c>
      <c r="Q181" s="52">
        <f t="shared" si="29"/>
        <v>166000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</row>
    <row r="182" spans="1:38" s="57" customFormat="1" ht="23.25" customHeight="1" x14ac:dyDescent="0.25">
      <c r="A182" s="16">
        <f t="shared" si="36"/>
        <v>174</v>
      </c>
      <c r="B182" s="197" t="s">
        <v>611</v>
      </c>
      <c r="C182" s="197" t="s">
        <v>614</v>
      </c>
      <c r="D182" s="260"/>
      <c r="E182" s="257"/>
      <c r="F182" s="171">
        <v>4577000</v>
      </c>
      <c r="G182" s="51">
        <f t="shared" si="31"/>
        <v>778090</v>
      </c>
      <c r="H182" s="51">
        <f t="shared" si="32"/>
        <v>22885</v>
      </c>
      <c r="I182" s="51">
        <f t="shared" si="33"/>
        <v>137310</v>
      </c>
      <c r="J182" s="51">
        <f t="shared" si="38"/>
        <v>45770</v>
      </c>
      <c r="K182" s="50">
        <f t="shared" si="30"/>
        <v>984055</v>
      </c>
      <c r="L182" s="51">
        <f t="shared" si="39"/>
        <v>366160</v>
      </c>
      <c r="M182" s="51">
        <f t="shared" si="40"/>
        <v>68655</v>
      </c>
      <c r="N182" s="51">
        <f t="shared" si="41"/>
        <v>45770</v>
      </c>
      <c r="O182" s="50">
        <f t="shared" si="34"/>
        <v>480585</v>
      </c>
      <c r="P182" s="52">
        <f t="shared" si="37"/>
        <v>1464640</v>
      </c>
      <c r="Q182" s="52">
        <f t="shared" si="29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</row>
    <row r="183" spans="1:38" s="57" customFormat="1" ht="23.25" customHeight="1" x14ac:dyDescent="0.25">
      <c r="A183" s="16">
        <f t="shared" si="36"/>
        <v>175</v>
      </c>
      <c r="B183" s="197" t="s">
        <v>612</v>
      </c>
      <c r="C183" s="197" t="s">
        <v>614</v>
      </c>
      <c r="D183" s="260"/>
      <c r="E183" s="257"/>
      <c r="F183" s="171">
        <v>4577000</v>
      </c>
      <c r="G183" s="51">
        <f t="shared" si="31"/>
        <v>778090</v>
      </c>
      <c r="H183" s="51">
        <f t="shared" si="32"/>
        <v>22885</v>
      </c>
      <c r="I183" s="51">
        <f t="shared" si="33"/>
        <v>137310</v>
      </c>
      <c r="J183" s="51">
        <f t="shared" si="38"/>
        <v>45770</v>
      </c>
      <c r="K183" s="50">
        <f t="shared" si="30"/>
        <v>984055</v>
      </c>
      <c r="L183" s="51">
        <f t="shared" si="39"/>
        <v>366160</v>
      </c>
      <c r="M183" s="51">
        <f t="shared" si="40"/>
        <v>68655</v>
      </c>
      <c r="N183" s="51">
        <f t="shared" si="41"/>
        <v>45770</v>
      </c>
      <c r="O183" s="50">
        <f t="shared" si="34"/>
        <v>480585</v>
      </c>
      <c r="P183" s="52">
        <f t="shared" si="37"/>
        <v>1464640</v>
      </c>
      <c r="Q183" s="52">
        <f t="shared" si="29"/>
        <v>91540</v>
      </c>
      <c r="R183" s="52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</row>
    <row r="184" spans="1:38" s="57" customFormat="1" ht="23.25" customHeight="1" x14ac:dyDescent="0.25">
      <c r="A184" s="16">
        <f t="shared" si="36"/>
        <v>176</v>
      </c>
      <c r="B184" s="197" t="s">
        <v>613</v>
      </c>
      <c r="C184" s="197" t="s">
        <v>614</v>
      </c>
      <c r="D184" s="260"/>
      <c r="E184" s="257"/>
      <c r="F184" s="171">
        <v>4577000</v>
      </c>
      <c r="G184" s="51">
        <f t="shared" si="31"/>
        <v>778090</v>
      </c>
      <c r="H184" s="51">
        <f t="shared" si="32"/>
        <v>22885</v>
      </c>
      <c r="I184" s="51">
        <f t="shared" si="33"/>
        <v>137310</v>
      </c>
      <c r="J184" s="51">
        <f t="shared" si="38"/>
        <v>45770</v>
      </c>
      <c r="K184" s="50">
        <f t="shared" si="30"/>
        <v>984055</v>
      </c>
      <c r="L184" s="51">
        <f t="shared" si="39"/>
        <v>366160</v>
      </c>
      <c r="M184" s="51">
        <f t="shared" si="40"/>
        <v>68655</v>
      </c>
      <c r="N184" s="51">
        <f t="shared" si="41"/>
        <v>45770</v>
      </c>
      <c r="O184" s="50">
        <f t="shared" si="34"/>
        <v>480585</v>
      </c>
      <c r="P184" s="52">
        <f t="shared" si="37"/>
        <v>1464640</v>
      </c>
      <c r="Q184" s="52">
        <f t="shared" si="29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</row>
    <row r="185" spans="1:38" s="57" customFormat="1" ht="23.25" customHeight="1" x14ac:dyDescent="0.25">
      <c r="A185" s="16">
        <f t="shared" si="36"/>
        <v>177</v>
      </c>
      <c r="B185" s="197" t="s">
        <v>619</v>
      </c>
      <c r="C185" s="197" t="s">
        <v>441</v>
      </c>
      <c r="D185" s="260">
        <v>2705004982</v>
      </c>
      <c r="E185" s="257"/>
      <c r="F185" s="171">
        <v>4800000</v>
      </c>
      <c r="G185" s="344">
        <f t="shared" si="31"/>
        <v>816000.00000000012</v>
      </c>
      <c r="H185" s="344">
        <f t="shared" si="32"/>
        <v>24000</v>
      </c>
      <c r="I185" s="344">
        <f t="shared" si="33"/>
        <v>144000</v>
      </c>
      <c r="J185" s="344">
        <f t="shared" si="38"/>
        <v>48000</v>
      </c>
      <c r="K185" s="345">
        <f t="shared" si="30"/>
        <v>1032000.0000000001</v>
      </c>
      <c r="L185" s="344">
        <f t="shared" si="39"/>
        <v>384000</v>
      </c>
      <c r="M185" s="344">
        <f t="shared" si="40"/>
        <v>72000</v>
      </c>
      <c r="N185" s="344">
        <f t="shared" si="41"/>
        <v>48000</v>
      </c>
      <c r="O185" s="345">
        <f t="shared" si="34"/>
        <v>504000</v>
      </c>
      <c r="P185" s="346">
        <f t="shared" si="37"/>
        <v>1536000</v>
      </c>
      <c r="Q185" s="346">
        <f t="shared" si="29"/>
        <v>96000</v>
      </c>
      <c r="R185" s="34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</row>
    <row r="186" spans="1:38" s="57" customFormat="1" ht="23.25" customHeight="1" x14ac:dyDescent="0.25">
      <c r="A186" s="16">
        <f t="shared" si="36"/>
        <v>178</v>
      </c>
      <c r="B186" s="197" t="s">
        <v>620</v>
      </c>
      <c r="C186" s="197" t="s">
        <v>625</v>
      </c>
      <c r="D186" s="260"/>
      <c r="E186" s="257"/>
      <c r="F186" s="171">
        <v>4800000</v>
      </c>
      <c r="G186" s="344">
        <f t="shared" si="31"/>
        <v>816000.00000000012</v>
      </c>
      <c r="H186" s="344">
        <f t="shared" si="32"/>
        <v>24000</v>
      </c>
      <c r="I186" s="344">
        <f t="shared" si="33"/>
        <v>144000</v>
      </c>
      <c r="J186" s="344">
        <f t="shared" si="38"/>
        <v>48000</v>
      </c>
      <c r="K186" s="345">
        <f t="shared" si="30"/>
        <v>1032000.0000000001</v>
      </c>
      <c r="L186" s="344">
        <f t="shared" si="39"/>
        <v>384000</v>
      </c>
      <c r="M186" s="344">
        <f t="shared" si="40"/>
        <v>72000</v>
      </c>
      <c r="N186" s="344">
        <f t="shared" si="41"/>
        <v>48000</v>
      </c>
      <c r="O186" s="345">
        <f t="shared" si="34"/>
        <v>504000</v>
      </c>
      <c r="P186" s="346">
        <f t="shared" si="37"/>
        <v>1536000</v>
      </c>
      <c r="Q186" s="346">
        <f t="shared" ref="Q186:Q189" si="42">F186*2%</f>
        <v>96000</v>
      </c>
      <c r="R186" s="34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</row>
    <row r="187" spans="1:38" s="57" customFormat="1" ht="23.25" customHeight="1" x14ac:dyDescent="0.25">
      <c r="A187" s="16">
        <f t="shared" si="36"/>
        <v>179</v>
      </c>
      <c r="B187" s="197" t="s">
        <v>621</v>
      </c>
      <c r="C187" s="197" t="s">
        <v>626</v>
      </c>
      <c r="D187" s="260">
        <v>7916628979</v>
      </c>
      <c r="E187" s="257"/>
      <c r="F187" s="171">
        <v>4800000</v>
      </c>
      <c r="G187" s="344">
        <f t="shared" si="31"/>
        <v>816000.00000000012</v>
      </c>
      <c r="H187" s="344">
        <f t="shared" si="32"/>
        <v>24000</v>
      </c>
      <c r="I187" s="344">
        <f t="shared" si="33"/>
        <v>144000</v>
      </c>
      <c r="J187" s="344">
        <f t="shared" si="38"/>
        <v>48000</v>
      </c>
      <c r="K187" s="345">
        <f t="shared" si="30"/>
        <v>1032000.0000000001</v>
      </c>
      <c r="L187" s="344">
        <f t="shared" si="39"/>
        <v>384000</v>
      </c>
      <c r="M187" s="344">
        <f t="shared" si="40"/>
        <v>72000</v>
      </c>
      <c r="N187" s="344">
        <f t="shared" si="41"/>
        <v>48000</v>
      </c>
      <c r="O187" s="345">
        <f t="shared" si="34"/>
        <v>504000</v>
      </c>
      <c r="P187" s="346">
        <f t="shared" si="37"/>
        <v>1536000</v>
      </c>
      <c r="Q187" s="346">
        <f t="shared" si="42"/>
        <v>96000</v>
      </c>
      <c r="R187" s="34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</row>
    <row r="188" spans="1:38" s="57" customFormat="1" ht="23.25" customHeight="1" x14ac:dyDescent="0.25">
      <c r="A188" s="16">
        <f t="shared" si="36"/>
        <v>180</v>
      </c>
      <c r="B188" s="197" t="s">
        <v>622</v>
      </c>
      <c r="C188" s="197" t="s">
        <v>627</v>
      </c>
      <c r="D188" s="260" t="s">
        <v>631</v>
      </c>
      <c r="E188" s="257"/>
      <c r="F188" s="171">
        <v>5100000</v>
      </c>
      <c r="G188" s="344">
        <f t="shared" si="31"/>
        <v>867000.00000000012</v>
      </c>
      <c r="H188" s="344">
        <f t="shared" si="32"/>
        <v>25500</v>
      </c>
      <c r="I188" s="344">
        <f t="shared" si="33"/>
        <v>153000</v>
      </c>
      <c r="J188" s="344">
        <f t="shared" si="38"/>
        <v>51000</v>
      </c>
      <c r="K188" s="345">
        <f t="shared" si="30"/>
        <v>1096500</v>
      </c>
      <c r="L188" s="344">
        <f t="shared" si="39"/>
        <v>408000</v>
      </c>
      <c r="M188" s="344">
        <f t="shared" si="40"/>
        <v>76500</v>
      </c>
      <c r="N188" s="344">
        <f t="shared" si="41"/>
        <v>51000</v>
      </c>
      <c r="O188" s="345">
        <f t="shared" si="34"/>
        <v>535500</v>
      </c>
      <c r="P188" s="346">
        <f t="shared" si="37"/>
        <v>1632000</v>
      </c>
      <c r="Q188" s="346">
        <f t="shared" si="42"/>
        <v>102000</v>
      </c>
      <c r="R188" s="34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</row>
    <row r="189" spans="1:38" s="57" customFormat="1" ht="23.25" customHeight="1" x14ac:dyDescent="0.25">
      <c r="A189" s="16">
        <f t="shared" si="36"/>
        <v>181</v>
      </c>
      <c r="B189" s="197" t="s">
        <v>624</v>
      </c>
      <c r="C189" s="197" t="s">
        <v>628</v>
      </c>
      <c r="D189" s="260"/>
      <c r="E189" s="257"/>
      <c r="F189" s="171">
        <v>4577000</v>
      </c>
      <c r="G189" s="344">
        <f t="shared" si="31"/>
        <v>778090</v>
      </c>
      <c r="H189" s="344">
        <f t="shared" si="32"/>
        <v>22885</v>
      </c>
      <c r="I189" s="344">
        <f t="shared" si="33"/>
        <v>137310</v>
      </c>
      <c r="J189" s="344">
        <f t="shared" si="38"/>
        <v>45770</v>
      </c>
      <c r="K189" s="345">
        <f t="shared" si="30"/>
        <v>984055</v>
      </c>
      <c r="L189" s="344">
        <f t="shared" si="39"/>
        <v>366160</v>
      </c>
      <c r="M189" s="344">
        <f t="shared" si="40"/>
        <v>68655</v>
      </c>
      <c r="N189" s="344">
        <f t="shared" si="41"/>
        <v>45770</v>
      </c>
      <c r="O189" s="345">
        <f t="shared" si="34"/>
        <v>480585</v>
      </c>
      <c r="P189" s="346">
        <f t="shared" si="37"/>
        <v>1464640</v>
      </c>
      <c r="Q189" s="346">
        <f t="shared" si="42"/>
        <v>91540</v>
      </c>
      <c r="R189" s="34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</row>
    <row r="190" spans="1:38" s="57" customFormat="1" ht="23.25" customHeight="1" x14ac:dyDescent="0.25">
      <c r="A190" s="16">
        <f t="shared" si="36"/>
        <v>182</v>
      </c>
      <c r="B190" s="362" t="s">
        <v>633</v>
      </c>
      <c r="C190" s="362" t="s">
        <v>634</v>
      </c>
      <c r="D190" s="260">
        <v>6020883830</v>
      </c>
      <c r="E190" s="257"/>
      <c r="F190" s="171">
        <v>5000000</v>
      </c>
      <c r="G190" s="344">
        <f t="shared" ref="G190" si="43">F190*$G$8</f>
        <v>850000.00000000012</v>
      </c>
      <c r="H190" s="344">
        <f t="shared" ref="H190" si="44">F190*$H$8</f>
        <v>25000</v>
      </c>
      <c r="I190" s="344">
        <f t="shared" ref="I190" si="45">(F190)*$I$8</f>
        <v>150000</v>
      </c>
      <c r="J190" s="344">
        <f t="shared" ref="J190" si="46">(F190)*$J$8</f>
        <v>50000</v>
      </c>
      <c r="K190" s="345">
        <f t="shared" ref="K190" si="47">G190+I190+J190+H190</f>
        <v>1075000</v>
      </c>
      <c r="L190" s="344">
        <f t="shared" ref="L190" si="48">(F190)*$L$8</f>
        <v>400000</v>
      </c>
      <c r="M190" s="344">
        <f t="shared" ref="M190" si="49">(F190)*$M$8</f>
        <v>75000</v>
      </c>
      <c r="N190" s="344">
        <f t="shared" ref="N190" si="50">(F190)*$N$8</f>
        <v>50000</v>
      </c>
      <c r="O190" s="345">
        <f t="shared" ref="O190" si="51">L190+M190+N190+R190</f>
        <v>525000</v>
      </c>
      <c r="P190" s="346">
        <f t="shared" ref="P190" si="52">K190+L190+M190+N190</f>
        <v>1600000</v>
      </c>
      <c r="Q190" s="346">
        <f t="shared" ref="Q190" si="53">F190*2%</f>
        <v>100000</v>
      </c>
      <c r="R190" s="34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</row>
    <row r="191" spans="1:38" s="57" customFormat="1" ht="23.25" customHeight="1" x14ac:dyDescent="0.25">
      <c r="A191" s="16">
        <f t="shared" si="36"/>
        <v>183</v>
      </c>
      <c r="B191" s="362" t="s">
        <v>635</v>
      </c>
      <c r="C191" s="362" t="s">
        <v>647</v>
      </c>
      <c r="D191" s="260"/>
      <c r="E191" s="257"/>
      <c r="F191" s="171">
        <v>4800000</v>
      </c>
      <c r="G191" s="344">
        <f t="shared" ref="G191:G193" si="54">F191*$G$8</f>
        <v>816000.00000000012</v>
      </c>
      <c r="H191" s="344">
        <f t="shared" ref="H191:H193" si="55">F191*$H$8</f>
        <v>24000</v>
      </c>
      <c r="I191" s="344">
        <f t="shared" ref="I191:I193" si="56">(F191)*$I$8</f>
        <v>144000</v>
      </c>
      <c r="J191" s="344">
        <f t="shared" ref="J191:J193" si="57">(F191)*$J$8</f>
        <v>48000</v>
      </c>
      <c r="K191" s="345">
        <f t="shared" ref="K191:K193" si="58">G191+I191+J191+H191</f>
        <v>1032000.0000000001</v>
      </c>
      <c r="L191" s="344">
        <f t="shared" ref="L191:L193" si="59">(F191)*$L$8</f>
        <v>384000</v>
      </c>
      <c r="M191" s="344">
        <f t="shared" ref="M191:M193" si="60">(F191)*$M$8</f>
        <v>72000</v>
      </c>
      <c r="N191" s="344">
        <f t="shared" ref="N191:N193" si="61">(F191)*$N$8</f>
        <v>48000</v>
      </c>
      <c r="O191" s="345">
        <f t="shared" ref="O191:O193" si="62">L191+M191+N191+R191</f>
        <v>504000</v>
      </c>
      <c r="P191" s="346">
        <f t="shared" ref="P191:P193" si="63">K191+L191+M191+N191</f>
        <v>1536000</v>
      </c>
      <c r="Q191" s="346">
        <f t="shared" ref="Q191:Q193" si="64">F191*2%</f>
        <v>96000</v>
      </c>
      <c r="R191" s="34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</row>
    <row r="192" spans="1:38" s="57" customFormat="1" ht="23.25" customHeight="1" x14ac:dyDescent="0.25">
      <c r="A192" s="16">
        <f t="shared" si="36"/>
        <v>184</v>
      </c>
      <c r="B192" s="46" t="s">
        <v>632</v>
      </c>
      <c r="C192" s="46" t="s">
        <v>441</v>
      </c>
      <c r="D192" s="260">
        <v>7909041869</v>
      </c>
      <c r="E192" s="257"/>
      <c r="F192" s="171">
        <v>4800000</v>
      </c>
      <c r="G192" s="344">
        <f t="shared" si="54"/>
        <v>816000.00000000012</v>
      </c>
      <c r="H192" s="344">
        <f t="shared" si="55"/>
        <v>24000</v>
      </c>
      <c r="I192" s="344">
        <f t="shared" si="56"/>
        <v>144000</v>
      </c>
      <c r="J192" s="344">
        <f t="shared" si="57"/>
        <v>48000</v>
      </c>
      <c r="K192" s="345">
        <f t="shared" si="58"/>
        <v>1032000.0000000001</v>
      </c>
      <c r="L192" s="344">
        <f t="shared" si="59"/>
        <v>384000</v>
      </c>
      <c r="M192" s="344">
        <f t="shared" si="60"/>
        <v>72000</v>
      </c>
      <c r="N192" s="344">
        <f t="shared" si="61"/>
        <v>48000</v>
      </c>
      <c r="O192" s="345">
        <f t="shared" si="62"/>
        <v>504000</v>
      </c>
      <c r="P192" s="346">
        <f t="shared" si="63"/>
        <v>1536000</v>
      </c>
      <c r="Q192" s="346">
        <f t="shared" si="64"/>
        <v>96000</v>
      </c>
      <c r="R192" s="34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</row>
    <row r="193" spans="1:38" s="57" customFormat="1" ht="23.25" customHeight="1" x14ac:dyDescent="0.25">
      <c r="A193" s="38">
        <f t="shared" si="36"/>
        <v>185</v>
      </c>
      <c r="B193" s="67" t="s">
        <v>637</v>
      </c>
      <c r="C193" s="67" t="s">
        <v>433</v>
      </c>
      <c r="D193" s="391"/>
      <c r="E193" s="257"/>
      <c r="F193" s="171">
        <v>4800000</v>
      </c>
      <c r="G193" s="344">
        <f t="shared" si="54"/>
        <v>816000.00000000012</v>
      </c>
      <c r="H193" s="344">
        <f t="shared" si="55"/>
        <v>24000</v>
      </c>
      <c r="I193" s="344">
        <f t="shared" si="56"/>
        <v>144000</v>
      </c>
      <c r="J193" s="344">
        <f t="shared" si="57"/>
        <v>48000</v>
      </c>
      <c r="K193" s="345">
        <f t="shared" si="58"/>
        <v>1032000.0000000001</v>
      </c>
      <c r="L193" s="344">
        <f t="shared" si="59"/>
        <v>384000</v>
      </c>
      <c r="M193" s="344">
        <f t="shared" si="60"/>
        <v>72000</v>
      </c>
      <c r="N193" s="344">
        <f t="shared" si="61"/>
        <v>48000</v>
      </c>
      <c r="O193" s="345">
        <f t="shared" si="62"/>
        <v>504000</v>
      </c>
      <c r="P193" s="346">
        <f t="shared" si="63"/>
        <v>1536000</v>
      </c>
      <c r="Q193" s="346">
        <f t="shared" si="64"/>
        <v>96000</v>
      </c>
      <c r="R193" s="34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</row>
    <row r="194" spans="1:38" s="402" customFormat="1" ht="31.5" customHeight="1" x14ac:dyDescent="0.25">
      <c r="A194" s="482" t="s">
        <v>374</v>
      </c>
      <c r="B194" s="482"/>
      <c r="C194" s="482"/>
      <c r="D194" s="482"/>
      <c r="E194" s="272"/>
      <c r="F194" s="273">
        <f>SUM(F9:F193)</f>
        <v>914583000</v>
      </c>
      <c r="G194" s="273">
        <f t="shared" ref="G194:R194" si="65">SUM(G9:G193)</f>
        <v>153252110</v>
      </c>
      <c r="H194" s="273">
        <f t="shared" si="65"/>
        <v>4548915</v>
      </c>
      <c r="I194" s="273">
        <f t="shared" si="65"/>
        <v>27188490</v>
      </c>
      <c r="J194" s="273">
        <f t="shared" si="65"/>
        <v>9014830</v>
      </c>
      <c r="K194" s="273">
        <f t="shared" si="65"/>
        <v>194004345</v>
      </c>
      <c r="L194" s="273">
        <f t="shared" si="65"/>
        <v>72118640</v>
      </c>
      <c r="M194" s="273">
        <f t="shared" si="65"/>
        <v>13594245</v>
      </c>
      <c r="N194" s="273">
        <f t="shared" si="65"/>
        <v>9014830</v>
      </c>
      <c r="O194" s="273">
        <f t="shared" si="65"/>
        <v>97892425</v>
      </c>
      <c r="P194" s="273">
        <f t="shared" si="65"/>
        <v>288732060</v>
      </c>
      <c r="Q194" s="273">
        <f t="shared" si="65"/>
        <v>18195660</v>
      </c>
      <c r="R194" s="273">
        <f t="shared" si="65"/>
        <v>3164710</v>
      </c>
      <c r="S194" s="401"/>
      <c r="T194" s="401"/>
      <c r="U194" s="401"/>
      <c r="V194" s="401"/>
      <c r="W194" s="401"/>
      <c r="X194" s="401"/>
      <c r="Y194" s="401"/>
      <c r="Z194" s="401"/>
      <c r="AA194" s="401"/>
      <c r="AB194" s="401"/>
      <c r="AC194" s="401"/>
      <c r="AD194" s="401"/>
      <c r="AE194" s="401"/>
      <c r="AF194" s="401"/>
      <c r="AG194" s="401"/>
      <c r="AH194" s="401"/>
      <c r="AI194" s="401"/>
      <c r="AJ194" s="401"/>
      <c r="AK194" s="401"/>
      <c r="AL194" s="401"/>
    </row>
    <row r="195" spans="1:38" ht="14.25" customHeight="1" x14ac:dyDescent="0.25">
      <c r="F195" s="403"/>
      <c r="K195" s="404"/>
      <c r="L195" s="484"/>
      <c r="M195" s="484"/>
      <c r="N195" s="484"/>
      <c r="O195" s="484"/>
      <c r="P195" s="405"/>
      <c r="Q195" s="394"/>
      <c r="R195" s="394"/>
      <c r="AK195" s="395"/>
      <c r="AL195" s="395"/>
    </row>
    <row r="196" spans="1:38" x14ac:dyDescent="0.25">
      <c r="F196" s="404"/>
      <c r="K196" s="404"/>
      <c r="L196" s="483"/>
      <c r="M196" s="483"/>
      <c r="N196" s="406"/>
      <c r="O196" s="407"/>
      <c r="P196" s="405"/>
      <c r="Q196" s="394"/>
      <c r="R196" s="394"/>
      <c r="AK196" s="395"/>
      <c r="AL196" s="395"/>
    </row>
    <row r="197" spans="1:38" x14ac:dyDescent="0.25">
      <c r="K197" s="404"/>
      <c r="L197" s="483"/>
      <c r="M197" s="483"/>
      <c r="N197" s="406"/>
      <c r="O197" s="393"/>
      <c r="Q197" s="394"/>
      <c r="R197" s="394"/>
      <c r="AK197" s="395"/>
      <c r="AL197" s="395"/>
    </row>
    <row r="198" spans="1:38" x14ac:dyDescent="0.25">
      <c r="J198" s="404"/>
      <c r="P198" s="408"/>
      <c r="Q198" s="408"/>
      <c r="R198" s="408"/>
    </row>
    <row r="199" spans="1:38" x14ac:dyDescent="0.25">
      <c r="B199" s="409" t="s">
        <v>375</v>
      </c>
      <c r="C199" s="410"/>
      <c r="D199" s="411"/>
      <c r="F199" s="483" t="s">
        <v>376</v>
      </c>
      <c r="G199" s="483"/>
      <c r="H199" s="409"/>
      <c r="J199" s="395"/>
      <c r="K199" s="395"/>
      <c r="L199" s="409" t="s">
        <v>377</v>
      </c>
      <c r="M199" s="395"/>
      <c r="N199" s="395"/>
      <c r="P199" s="483" t="s">
        <v>378</v>
      </c>
      <c r="Q199" s="483"/>
    </row>
    <row r="200" spans="1:38" x14ac:dyDescent="0.25">
      <c r="F200" s="396"/>
      <c r="J200" s="404"/>
      <c r="K200" s="395"/>
      <c r="L200" s="412"/>
      <c r="M200" s="395"/>
      <c r="N200" s="395"/>
      <c r="P200" s="392"/>
      <c r="Q200" s="392"/>
    </row>
    <row r="201" spans="1:38" s="392" customFormat="1" x14ac:dyDescent="0.25">
      <c r="B201" s="395"/>
      <c r="C201" s="395"/>
      <c r="D201" s="237"/>
      <c r="E201" s="398"/>
      <c r="O201" s="397"/>
      <c r="P201" s="412"/>
      <c r="R201" s="393"/>
      <c r="S201" s="413"/>
      <c r="T201" s="413"/>
      <c r="U201" s="413"/>
      <c r="V201" s="413"/>
      <c r="W201" s="413"/>
      <c r="X201" s="413"/>
      <c r="Y201" s="413"/>
      <c r="Z201" s="413"/>
      <c r="AA201" s="413"/>
      <c r="AB201" s="413"/>
      <c r="AC201" s="413"/>
      <c r="AD201" s="413"/>
      <c r="AE201" s="413"/>
      <c r="AF201" s="413"/>
      <c r="AG201" s="413"/>
      <c r="AH201" s="413"/>
      <c r="AI201" s="413"/>
      <c r="AJ201" s="413"/>
      <c r="AK201" s="413"/>
      <c r="AL201" s="413"/>
    </row>
    <row r="202" spans="1:38" s="392" customFormat="1" x14ac:dyDescent="0.25">
      <c r="B202" s="395"/>
      <c r="C202" s="395"/>
      <c r="D202" s="237"/>
      <c r="E202" s="398"/>
      <c r="F202" s="397"/>
      <c r="G202" s="397"/>
      <c r="H202" s="397"/>
      <c r="R202" s="414"/>
      <c r="S202" s="413"/>
      <c r="T202" s="413"/>
      <c r="U202" s="413"/>
      <c r="V202" s="413"/>
      <c r="W202" s="413"/>
      <c r="X202" s="413"/>
      <c r="Y202" s="413"/>
      <c r="Z202" s="413"/>
      <c r="AA202" s="413"/>
      <c r="AB202" s="413"/>
      <c r="AC202" s="413"/>
      <c r="AD202" s="413"/>
      <c r="AE202" s="413"/>
      <c r="AF202" s="413"/>
      <c r="AG202" s="413"/>
      <c r="AH202" s="413"/>
      <c r="AI202" s="413"/>
      <c r="AJ202" s="413"/>
      <c r="AK202" s="413"/>
      <c r="AL202" s="413"/>
    </row>
    <row r="203" spans="1:38" s="392" customFormat="1" x14ac:dyDescent="0.25">
      <c r="B203" s="395"/>
      <c r="C203" s="395"/>
      <c r="D203" s="237"/>
      <c r="E203" s="398"/>
      <c r="L203" s="397"/>
      <c r="P203" s="396"/>
      <c r="R203" s="393"/>
      <c r="S203" s="413"/>
      <c r="T203" s="413"/>
      <c r="U203" s="413"/>
      <c r="V203" s="413"/>
      <c r="W203" s="413"/>
      <c r="X203" s="413"/>
      <c r="Y203" s="413"/>
      <c r="Z203" s="413"/>
      <c r="AA203" s="413"/>
      <c r="AB203" s="413"/>
      <c r="AC203" s="413"/>
      <c r="AD203" s="413"/>
      <c r="AE203" s="413"/>
      <c r="AF203" s="413"/>
      <c r="AG203" s="413"/>
      <c r="AH203" s="413"/>
      <c r="AI203" s="413"/>
      <c r="AJ203" s="413"/>
      <c r="AK203" s="413"/>
      <c r="AL203" s="413"/>
    </row>
    <row r="204" spans="1:38" s="392" customFormat="1" x14ac:dyDescent="0.25">
      <c r="B204" s="395"/>
      <c r="C204" s="395"/>
      <c r="D204" s="237"/>
      <c r="E204" s="398"/>
      <c r="L204" s="396"/>
      <c r="R204" s="393"/>
      <c r="S204" s="413"/>
      <c r="T204" s="413"/>
      <c r="U204" s="413"/>
      <c r="V204" s="413"/>
      <c r="W204" s="413"/>
      <c r="X204" s="413"/>
      <c r="Y204" s="413"/>
      <c r="Z204" s="413"/>
      <c r="AA204" s="413"/>
      <c r="AB204" s="413"/>
      <c r="AC204" s="413"/>
      <c r="AD204" s="413"/>
      <c r="AE204" s="413"/>
      <c r="AF204" s="413"/>
      <c r="AG204" s="413"/>
      <c r="AH204" s="413"/>
      <c r="AI204" s="413"/>
      <c r="AJ204" s="413"/>
      <c r="AK204" s="413"/>
      <c r="AL204" s="413"/>
    </row>
    <row r="205" spans="1:38" s="392" customFormat="1" ht="15" customHeight="1" x14ac:dyDescent="0.25">
      <c r="B205" s="483"/>
      <c r="C205" s="483"/>
      <c r="D205" s="415"/>
      <c r="E205" s="407"/>
      <c r="F205" s="483" t="s">
        <v>379</v>
      </c>
      <c r="G205" s="483"/>
      <c r="H205" s="409"/>
      <c r="L205" s="409" t="s">
        <v>380</v>
      </c>
      <c r="P205" s="483" t="s">
        <v>381</v>
      </c>
      <c r="Q205" s="483"/>
      <c r="R205" s="393"/>
      <c r="S205" s="413"/>
      <c r="T205" s="413"/>
      <c r="U205" s="413"/>
      <c r="V205" s="413"/>
      <c r="W205" s="413"/>
      <c r="X205" s="413"/>
      <c r="Y205" s="413"/>
      <c r="Z205" s="413"/>
      <c r="AA205" s="413"/>
      <c r="AB205" s="413"/>
      <c r="AC205" s="413"/>
      <c r="AD205" s="413"/>
      <c r="AE205" s="413"/>
      <c r="AF205" s="413"/>
      <c r="AG205" s="413"/>
      <c r="AH205" s="413"/>
      <c r="AI205" s="413"/>
      <c r="AJ205" s="413"/>
      <c r="AK205" s="413"/>
      <c r="AL205" s="413"/>
    </row>
    <row r="207" spans="1:38" ht="56.25" customHeight="1" x14ac:dyDescent="0.25">
      <c r="Q207" s="416"/>
      <c r="R207" s="416"/>
    </row>
    <row r="208" spans="1:38" x14ac:dyDescent="0.25">
      <c r="J208" s="397"/>
    </row>
    <row r="209" spans="1:38" s="392" customFormat="1" x14ac:dyDescent="0.25">
      <c r="B209" s="395"/>
      <c r="C209" s="395"/>
      <c r="D209" s="237"/>
      <c r="E209" s="398"/>
      <c r="F209" s="396"/>
      <c r="G209" s="412"/>
      <c r="H209" s="412"/>
      <c r="I209" s="412"/>
      <c r="P209" s="393"/>
      <c r="Q209" s="417"/>
      <c r="R209" s="417"/>
      <c r="S209" s="413"/>
      <c r="T209" s="413"/>
      <c r="U209" s="413"/>
      <c r="V209" s="413"/>
      <c r="W209" s="413"/>
      <c r="X209" s="413"/>
      <c r="Y209" s="413"/>
      <c r="Z209" s="413"/>
      <c r="AA209" s="413"/>
      <c r="AB209" s="413"/>
      <c r="AC209" s="413"/>
      <c r="AD209" s="413"/>
      <c r="AE209" s="413"/>
      <c r="AF209" s="413"/>
      <c r="AG209" s="413"/>
      <c r="AH209" s="413"/>
      <c r="AI209" s="413"/>
      <c r="AJ209" s="413"/>
      <c r="AK209" s="413"/>
      <c r="AL209" s="413"/>
    </row>
    <row r="210" spans="1:38" x14ac:dyDescent="0.25">
      <c r="F210" s="396"/>
      <c r="Q210" s="418"/>
      <c r="R210" s="418"/>
    </row>
    <row r="211" spans="1:38" x14ac:dyDescent="0.25">
      <c r="R211" s="419"/>
    </row>
    <row r="213" spans="1:38" s="393" customFormat="1" x14ac:dyDescent="0.25">
      <c r="A213" s="392"/>
      <c r="B213" s="395"/>
      <c r="C213" s="395"/>
      <c r="D213" s="237"/>
      <c r="E213" s="398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Q213" s="419"/>
      <c r="R213" s="418"/>
      <c r="S213" s="394"/>
      <c r="T213" s="394"/>
      <c r="U213" s="394"/>
      <c r="V213" s="394"/>
      <c r="W213" s="394"/>
      <c r="X213" s="394"/>
      <c r="Y213" s="394"/>
      <c r="Z213" s="394"/>
      <c r="AA213" s="394"/>
      <c r="AB213" s="394"/>
      <c r="AC213" s="394"/>
      <c r="AD213" s="394"/>
      <c r="AE213" s="394"/>
      <c r="AF213" s="394"/>
      <c r="AG213" s="394"/>
      <c r="AH213" s="394"/>
      <c r="AI213" s="394"/>
      <c r="AJ213" s="394"/>
      <c r="AK213" s="394"/>
      <c r="AL213" s="394"/>
    </row>
    <row r="217" spans="1:38" s="393" customFormat="1" x14ac:dyDescent="0.25">
      <c r="A217" s="392"/>
      <c r="B217" s="392"/>
      <c r="C217" s="392"/>
      <c r="D217" s="392"/>
      <c r="E217" s="392"/>
      <c r="F217" s="392"/>
      <c r="J217" s="394"/>
      <c r="K217" s="394"/>
      <c r="L217" s="394"/>
      <c r="M217" s="394"/>
      <c r="N217" s="394"/>
      <c r="O217" s="394"/>
      <c r="P217" s="394"/>
      <c r="Q217" s="394"/>
      <c r="R217" s="394"/>
      <c r="S217" s="394"/>
      <c r="T217" s="394"/>
      <c r="U217" s="394"/>
      <c r="V217" s="394"/>
      <c r="W217" s="394"/>
      <c r="X217" s="394"/>
      <c r="Y217" s="394"/>
      <c r="Z217" s="394"/>
      <c r="AA217" s="394"/>
      <c r="AB217" s="394"/>
      <c r="AC217" s="394"/>
    </row>
    <row r="218" spans="1:38" s="393" customFormat="1" x14ac:dyDescent="0.25">
      <c r="A218" s="392"/>
      <c r="B218" s="392"/>
      <c r="C218" s="392"/>
      <c r="D218" s="392"/>
      <c r="E218" s="392"/>
      <c r="F218" s="392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394"/>
      <c r="Z218" s="394"/>
      <c r="AA218" s="394"/>
      <c r="AB218" s="394"/>
      <c r="AC218" s="394"/>
    </row>
    <row r="219" spans="1:38" s="393" customFormat="1" x14ac:dyDescent="0.25">
      <c r="A219" s="392"/>
      <c r="B219" s="392"/>
      <c r="C219" s="392"/>
      <c r="D219" s="392"/>
      <c r="E219" s="392"/>
      <c r="F219" s="392"/>
      <c r="J219" s="394"/>
      <c r="K219" s="394"/>
      <c r="L219" s="394"/>
      <c r="M219" s="394"/>
      <c r="N219" s="394"/>
      <c r="O219" s="394"/>
      <c r="P219" s="394"/>
      <c r="Q219" s="394"/>
      <c r="R219" s="394"/>
      <c r="S219" s="394"/>
      <c r="T219" s="394"/>
      <c r="U219" s="394"/>
      <c r="V219" s="394"/>
      <c r="W219" s="394"/>
      <c r="X219" s="394"/>
      <c r="Y219" s="394"/>
      <c r="Z219" s="394"/>
      <c r="AA219" s="394"/>
      <c r="AB219" s="394"/>
      <c r="AC219" s="394"/>
    </row>
    <row r="220" spans="1:38" s="393" customFormat="1" x14ac:dyDescent="0.25">
      <c r="A220" s="392"/>
      <c r="B220" s="392"/>
      <c r="C220" s="392"/>
      <c r="D220" s="392"/>
      <c r="E220" s="392"/>
      <c r="F220" s="392"/>
      <c r="J220" s="394"/>
      <c r="K220" s="394"/>
      <c r="L220" s="394"/>
      <c r="M220" s="394"/>
      <c r="N220" s="394"/>
      <c r="O220" s="394"/>
      <c r="P220" s="394"/>
      <c r="Q220" s="394"/>
      <c r="R220" s="394"/>
      <c r="S220" s="394"/>
      <c r="T220" s="394"/>
      <c r="U220" s="394"/>
      <c r="V220" s="394"/>
      <c r="W220" s="394"/>
      <c r="X220" s="394"/>
      <c r="Y220" s="394"/>
      <c r="Z220" s="394"/>
      <c r="AA220" s="394"/>
      <c r="AB220" s="394"/>
      <c r="AC220" s="394"/>
    </row>
    <row r="221" spans="1:38" s="393" customFormat="1" x14ac:dyDescent="0.25">
      <c r="A221" s="392"/>
      <c r="B221" s="392"/>
      <c r="C221" s="392"/>
      <c r="D221" s="392"/>
      <c r="E221" s="392"/>
      <c r="F221" s="392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  <c r="V221" s="394"/>
      <c r="W221" s="394"/>
      <c r="X221" s="394"/>
      <c r="Y221" s="394"/>
      <c r="Z221" s="394"/>
      <c r="AA221" s="394"/>
      <c r="AB221" s="394"/>
      <c r="AC221" s="394"/>
    </row>
    <row r="222" spans="1:38" s="393" customFormat="1" x14ac:dyDescent="0.25">
      <c r="A222" s="392"/>
      <c r="B222" s="392"/>
      <c r="C222" s="392"/>
      <c r="D222" s="392"/>
      <c r="E222" s="392"/>
      <c r="F222" s="392"/>
      <c r="J222" s="394"/>
      <c r="K222" s="394"/>
      <c r="L222" s="394"/>
      <c r="M222" s="394"/>
      <c r="N222" s="394"/>
      <c r="O222" s="394"/>
      <c r="P222" s="394"/>
      <c r="Q222" s="394"/>
      <c r="R222" s="394"/>
      <c r="S222" s="394"/>
      <c r="T222" s="394"/>
      <c r="U222" s="394"/>
      <c r="V222" s="394"/>
      <c r="W222" s="394"/>
      <c r="X222" s="394"/>
      <c r="Y222" s="394"/>
      <c r="Z222" s="394"/>
      <c r="AA222" s="394"/>
      <c r="AB222" s="394"/>
      <c r="AC222" s="394"/>
    </row>
    <row r="223" spans="1:38" s="393" customFormat="1" x14ac:dyDescent="0.25">
      <c r="A223" s="392"/>
      <c r="B223" s="392"/>
      <c r="C223" s="392"/>
      <c r="D223" s="392"/>
      <c r="E223" s="392"/>
      <c r="F223" s="392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94"/>
      <c r="AA223" s="394"/>
      <c r="AB223" s="394"/>
      <c r="AC223" s="394"/>
    </row>
    <row r="224" spans="1:38" s="393" customFormat="1" x14ac:dyDescent="0.25">
      <c r="A224" s="392"/>
      <c r="B224" s="392"/>
      <c r="C224" s="392"/>
      <c r="D224" s="392"/>
      <c r="E224" s="392"/>
      <c r="F224" s="392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94"/>
      <c r="AA224" s="394"/>
      <c r="AB224" s="394"/>
      <c r="AC224" s="394"/>
    </row>
    <row r="225" spans="1:29" s="393" customFormat="1" x14ac:dyDescent="0.25">
      <c r="A225" s="392"/>
      <c r="B225" s="392"/>
      <c r="C225" s="392"/>
      <c r="D225" s="392"/>
      <c r="E225" s="392"/>
      <c r="F225" s="392"/>
      <c r="J225" s="394"/>
      <c r="K225" s="394"/>
      <c r="L225" s="394"/>
      <c r="M225" s="394"/>
      <c r="N225" s="394"/>
      <c r="O225" s="394"/>
      <c r="P225" s="394"/>
      <c r="Q225" s="394"/>
      <c r="R225" s="394"/>
      <c r="S225" s="394"/>
      <c r="T225" s="394"/>
      <c r="U225" s="394"/>
      <c r="V225" s="394"/>
      <c r="W225" s="394"/>
      <c r="X225" s="394"/>
      <c r="Y225" s="394"/>
      <c r="Z225" s="394"/>
      <c r="AA225" s="394"/>
      <c r="AB225" s="394"/>
      <c r="AC225" s="394"/>
    </row>
    <row r="226" spans="1:29" s="393" customFormat="1" x14ac:dyDescent="0.25">
      <c r="A226" s="392"/>
      <c r="B226" s="392"/>
      <c r="C226" s="392"/>
      <c r="D226" s="392"/>
      <c r="E226" s="392"/>
      <c r="F226" s="392"/>
      <c r="J226" s="394"/>
      <c r="K226" s="394"/>
      <c r="L226" s="394"/>
      <c r="M226" s="394"/>
      <c r="N226" s="394"/>
      <c r="O226" s="394"/>
      <c r="P226" s="394"/>
      <c r="Q226" s="394"/>
      <c r="R226" s="394"/>
      <c r="S226" s="394"/>
      <c r="T226" s="394"/>
      <c r="U226" s="394"/>
      <c r="V226" s="394"/>
      <c r="W226" s="394"/>
      <c r="X226" s="394"/>
      <c r="Y226" s="394"/>
      <c r="Z226" s="394"/>
      <c r="AA226" s="394"/>
      <c r="AB226" s="394"/>
      <c r="AC226" s="394"/>
    </row>
    <row r="227" spans="1:29" s="393" customFormat="1" x14ac:dyDescent="0.25">
      <c r="A227" s="392"/>
      <c r="B227" s="392"/>
      <c r="C227" s="392"/>
      <c r="D227" s="392"/>
      <c r="E227" s="392"/>
      <c r="F227" s="392"/>
      <c r="J227" s="394"/>
      <c r="K227" s="394"/>
      <c r="L227" s="394"/>
      <c r="M227" s="394"/>
      <c r="N227" s="394"/>
      <c r="O227" s="394"/>
      <c r="P227" s="394"/>
      <c r="Q227" s="394"/>
      <c r="R227" s="394"/>
      <c r="S227" s="394"/>
      <c r="T227" s="394"/>
      <c r="U227" s="394"/>
      <c r="V227" s="394"/>
      <c r="W227" s="394"/>
      <c r="X227" s="394"/>
      <c r="Y227" s="394"/>
      <c r="Z227" s="394"/>
      <c r="AA227" s="394"/>
      <c r="AB227" s="394"/>
      <c r="AC227" s="394"/>
    </row>
    <row r="228" spans="1:29" s="393" customFormat="1" x14ac:dyDescent="0.25">
      <c r="A228" s="392"/>
      <c r="B228" s="392"/>
      <c r="C228" s="392"/>
      <c r="D228" s="392"/>
      <c r="E228" s="392"/>
      <c r="F228" s="392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94"/>
      <c r="AB228" s="394"/>
      <c r="AC228" s="394"/>
    </row>
    <row r="229" spans="1:29" s="398" customFormat="1" x14ac:dyDescent="0.25">
      <c r="A229" s="392"/>
      <c r="B229" s="392"/>
      <c r="C229" s="392"/>
      <c r="D229" s="392"/>
      <c r="E229" s="392"/>
      <c r="F229" s="392"/>
      <c r="G229" s="393"/>
      <c r="H229" s="393"/>
      <c r="I229" s="393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94"/>
      <c r="AA229" s="394"/>
      <c r="AB229" s="394"/>
      <c r="AC229" s="394"/>
    </row>
    <row r="230" spans="1:29" s="398" customFormat="1" x14ac:dyDescent="0.25">
      <c r="A230" s="392"/>
      <c r="B230" s="392"/>
      <c r="C230" s="392"/>
      <c r="D230" s="392"/>
      <c r="E230" s="392"/>
      <c r="F230" s="392"/>
      <c r="G230" s="393"/>
      <c r="H230" s="393"/>
      <c r="I230" s="393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394"/>
      <c r="AB230" s="394"/>
      <c r="AC230" s="394"/>
    </row>
    <row r="231" spans="1:29" s="398" customFormat="1" x14ac:dyDescent="0.25">
      <c r="A231" s="392"/>
      <c r="B231" s="392"/>
      <c r="C231" s="392"/>
      <c r="D231" s="392"/>
      <c r="E231" s="392"/>
      <c r="F231" s="392"/>
      <c r="G231" s="393"/>
      <c r="H231" s="393"/>
      <c r="I231" s="393"/>
      <c r="J231" s="394"/>
      <c r="K231" s="394"/>
      <c r="L231" s="394"/>
      <c r="M231" s="394"/>
      <c r="N231" s="394"/>
      <c r="O231" s="394"/>
      <c r="P231" s="394"/>
      <c r="Q231" s="394"/>
      <c r="R231" s="394"/>
      <c r="S231" s="394"/>
      <c r="T231" s="394"/>
      <c r="U231" s="394"/>
      <c r="V231" s="394"/>
      <c r="W231" s="394"/>
      <c r="X231" s="394"/>
      <c r="Y231" s="394"/>
      <c r="Z231" s="394"/>
      <c r="AA231" s="394"/>
      <c r="AB231" s="394"/>
      <c r="AC231" s="394"/>
    </row>
    <row r="232" spans="1:29" s="398" customFormat="1" x14ac:dyDescent="0.25">
      <c r="A232" s="392"/>
      <c r="B232" s="392"/>
      <c r="C232" s="392"/>
      <c r="D232" s="392"/>
      <c r="E232" s="392"/>
      <c r="F232" s="392"/>
      <c r="G232" s="393"/>
      <c r="H232" s="393"/>
      <c r="I232" s="393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  <c r="V232" s="394"/>
      <c r="W232" s="394"/>
      <c r="X232" s="394"/>
      <c r="Y232" s="394"/>
      <c r="Z232" s="394"/>
      <c r="AA232" s="394"/>
      <c r="AB232" s="394"/>
      <c r="AC232" s="394"/>
    </row>
    <row r="233" spans="1:29" s="398" customFormat="1" x14ac:dyDescent="0.25">
      <c r="A233" s="392"/>
      <c r="B233" s="392"/>
      <c r="C233" s="392"/>
      <c r="D233" s="392"/>
      <c r="E233" s="392"/>
      <c r="F233" s="392"/>
      <c r="G233" s="393"/>
      <c r="H233" s="393"/>
      <c r="I233" s="393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94"/>
      <c r="AB233" s="394"/>
      <c r="AC233" s="394"/>
    </row>
    <row r="234" spans="1:29" s="398" customFormat="1" x14ac:dyDescent="0.25">
      <c r="A234" s="392"/>
      <c r="B234" s="392"/>
      <c r="C234" s="392"/>
      <c r="D234" s="392"/>
      <c r="E234" s="392"/>
      <c r="F234" s="392"/>
      <c r="G234" s="393"/>
      <c r="H234" s="393"/>
      <c r="I234" s="393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94"/>
      <c r="AB234" s="394"/>
      <c r="AC234" s="394"/>
    </row>
    <row r="235" spans="1:29" s="398" customFormat="1" x14ac:dyDescent="0.25">
      <c r="A235" s="392"/>
      <c r="B235" s="392"/>
      <c r="C235" s="392"/>
      <c r="D235" s="392"/>
      <c r="E235" s="392"/>
      <c r="F235" s="392"/>
      <c r="G235" s="393"/>
      <c r="H235" s="393"/>
      <c r="I235" s="393"/>
      <c r="J235" s="394"/>
      <c r="K235" s="394"/>
      <c r="L235" s="394"/>
      <c r="M235" s="394"/>
      <c r="N235" s="394"/>
      <c r="O235" s="394"/>
      <c r="P235" s="394"/>
      <c r="Q235" s="394"/>
      <c r="R235" s="394"/>
      <c r="S235" s="394"/>
      <c r="T235" s="394"/>
      <c r="U235" s="394"/>
      <c r="V235" s="394"/>
      <c r="W235" s="394"/>
      <c r="X235" s="394"/>
      <c r="Y235" s="394"/>
      <c r="Z235" s="394"/>
      <c r="AA235" s="394"/>
      <c r="AB235" s="394"/>
      <c r="AC235" s="394"/>
    </row>
    <row r="236" spans="1:29" s="398" customFormat="1" x14ac:dyDescent="0.25">
      <c r="A236" s="392"/>
      <c r="B236" s="392"/>
      <c r="C236" s="392"/>
      <c r="D236" s="392"/>
      <c r="E236" s="392"/>
      <c r="F236" s="392"/>
      <c r="G236" s="393"/>
      <c r="H236" s="393"/>
      <c r="I236" s="393"/>
      <c r="J236" s="394"/>
      <c r="K236" s="394"/>
      <c r="L236" s="394"/>
      <c r="M236" s="394"/>
      <c r="N236" s="394"/>
      <c r="O236" s="394"/>
      <c r="P236" s="394"/>
      <c r="Q236" s="394"/>
      <c r="R236" s="394"/>
      <c r="S236" s="394"/>
      <c r="T236" s="394"/>
      <c r="U236" s="394"/>
      <c r="V236" s="394"/>
      <c r="W236" s="394"/>
      <c r="X236" s="394"/>
      <c r="Y236" s="394"/>
      <c r="Z236" s="394"/>
      <c r="AA236" s="394"/>
      <c r="AB236" s="394"/>
      <c r="AC236" s="394"/>
    </row>
    <row r="237" spans="1:29" s="398" customFormat="1" x14ac:dyDescent="0.25">
      <c r="A237" s="392"/>
      <c r="B237" s="392"/>
      <c r="C237" s="392"/>
      <c r="D237" s="392"/>
      <c r="E237" s="392"/>
      <c r="F237" s="392"/>
      <c r="G237" s="393"/>
      <c r="H237" s="393"/>
      <c r="I237" s="393"/>
      <c r="J237" s="394"/>
      <c r="K237" s="394"/>
      <c r="L237" s="394"/>
      <c r="M237" s="394"/>
      <c r="N237" s="394"/>
      <c r="O237" s="394"/>
      <c r="P237" s="394"/>
      <c r="Q237" s="394"/>
      <c r="R237" s="394"/>
      <c r="S237" s="394"/>
      <c r="T237" s="394"/>
      <c r="U237" s="394"/>
      <c r="V237" s="394"/>
      <c r="W237" s="394"/>
      <c r="X237" s="394"/>
      <c r="Y237" s="394"/>
      <c r="Z237" s="394"/>
      <c r="AA237" s="394"/>
      <c r="AB237" s="394"/>
      <c r="AC237" s="394"/>
    </row>
    <row r="238" spans="1:29" s="398" customFormat="1" x14ac:dyDescent="0.25">
      <c r="A238" s="392"/>
      <c r="B238" s="392"/>
      <c r="C238" s="392"/>
      <c r="D238" s="392"/>
      <c r="E238" s="392"/>
      <c r="F238" s="392"/>
      <c r="G238" s="393"/>
      <c r="H238" s="393"/>
      <c r="I238" s="393"/>
      <c r="J238" s="394"/>
      <c r="K238" s="394"/>
      <c r="L238" s="394"/>
      <c r="M238" s="394"/>
      <c r="N238" s="394"/>
      <c r="O238" s="394"/>
      <c r="P238" s="394"/>
      <c r="Q238" s="394"/>
      <c r="R238" s="394"/>
      <c r="S238" s="394"/>
      <c r="T238" s="394"/>
      <c r="U238" s="394"/>
      <c r="V238" s="394"/>
      <c r="W238" s="394"/>
      <c r="X238" s="394"/>
      <c r="Y238" s="394"/>
      <c r="Z238" s="394"/>
      <c r="AA238" s="394"/>
      <c r="AB238" s="394"/>
      <c r="AC238" s="394"/>
    </row>
    <row r="239" spans="1:29" s="398" customFormat="1" x14ac:dyDescent="0.25">
      <c r="A239" s="392"/>
      <c r="B239" s="392"/>
      <c r="C239" s="392"/>
      <c r="D239" s="392"/>
      <c r="E239" s="392"/>
      <c r="F239" s="392"/>
      <c r="G239" s="393"/>
      <c r="H239" s="393"/>
      <c r="I239" s="393"/>
      <c r="J239" s="394"/>
      <c r="K239" s="394"/>
      <c r="L239" s="394"/>
      <c r="M239" s="394"/>
      <c r="N239" s="394"/>
      <c r="O239" s="394"/>
      <c r="P239" s="394"/>
      <c r="Q239" s="394"/>
      <c r="R239" s="394"/>
      <c r="S239" s="394"/>
      <c r="T239" s="394"/>
      <c r="U239" s="394"/>
      <c r="V239" s="394"/>
      <c r="W239" s="394"/>
      <c r="X239" s="394"/>
      <c r="Y239" s="394"/>
      <c r="Z239" s="394"/>
      <c r="AA239" s="394"/>
      <c r="AB239" s="394"/>
      <c r="AC239" s="394"/>
    </row>
    <row r="240" spans="1:29" s="398" customFormat="1" x14ac:dyDescent="0.25">
      <c r="A240" s="392"/>
      <c r="B240" s="392"/>
      <c r="C240" s="392"/>
      <c r="D240" s="392"/>
      <c r="E240" s="392"/>
      <c r="F240" s="392"/>
      <c r="G240" s="393"/>
      <c r="H240" s="393"/>
      <c r="I240" s="393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94"/>
      <c r="AA240" s="394"/>
      <c r="AB240" s="394"/>
      <c r="AC240" s="394"/>
    </row>
    <row r="241" spans="1:29" s="398" customFormat="1" x14ac:dyDescent="0.25">
      <c r="A241" s="392"/>
      <c r="B241" s="392"/>
      <c r="C241" s="392"/>
      <c r="D241" s="392"/>
      <c r="E241" s="392"/>
      <c r="F241" s="392"/>
      <c r="G241" s="393"/>
      <c r="H241" s="393"/>
      <c r="I241" s="393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94"/>
      <c r="AA241" s="394"/>
      <c r="AB241" s="394"/>
      <c r="AC241" s="394"/>
    </row>
    <row r="242" spans="1:29" s="398" customFormat="1" x14ac:dyDescent="0.25">
      <c r="A242" s="392"/>
      <c r="B242" s="392"/>
      <c r="C242" s="392"/>
      <c r="D242" s="392"/>
      <c r="E242" s="392"/>
      <c r="F242" s="392"/>
      <c r="G242" s="393"/>
      <c r="H242" s="393"/>
      <c r="I242" s="393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394"/>
      <c r="AB242" s="394"/>
      <c r="AC242" s="394"/>
    </row>
    <row r="243" spans="1:29" s="398" customFormat="1" x14ac:dyDescent="0.25">
      <c r="A243" s="392"/>
      <c r="B243" s="392"/>
      <c r="C243" s="392"/>
      <c r="D243" s="392"/>
      <c r="E243" s="392"/>
      <c r="F243" s="392"/>
      <c r="G243" s="393"/>
      <c r="H243" s="393"/>
      <c r="I243" s="393"/>
      <c r="J243" s="394"/>
      <c r="K243" s="394"/>
      <c r="L243" s="394"/>
      <c r="M243" s="394"/>
      <c r="N243" s="394"/>
      <c r="O243" s="394"/>
      <c r="P243" s="394"/>
      <c r="Q243" s="394"/>
      <c r="R243" s="394"/>
      <c r="S243" s="394"/>
      <c r="T243" s="394"/>
      <c r="U243" s="394"/>
      <c r="V243" s="394"/>
      <c r="W243" s="394"/>
      <c r="X243" s="394"/>
      <c r="Y243" s="394"/>
      <c r="Z243" s="394"/>
      <c r="AA243" s="394"/>
      <c r="AB243" s="394"/>
      <c r="AC243" s="394"/>
    </row>
    <row r="244" spans="1:29" s="398" customFormat="1" x14ac:dyDescent="0.25">
      <c r="A244" s="392"/>
      <c r="B244" s="392"/>
      <c r="C244" s="392"/>
      <c r="D244" s="392"/>
      <c r="E244" s="392"/>
      <c r="F244" s="392"/>
      <c r="G244" s="393"/>
      <c r="H244" s="393"/>
      <c r="I244" s="393"/>
      <c r="J244" s="394"/>
      <c r="K244" s="394"/>
      <c r="L244" s="394"/>
      <c r="M244" s="394"/>
      <c r="N244" s="394"/>
      <c r="O244" s="394"/>
      <c r="P244" s="394"/>
      <c r="Q244" s="394"/>
      <c r="R244" s="394"/>
      <c r="S244" s="394"/>
      <c r="T244" s="394"/>
      <c r="U244" s="394"/>
      <c r="V244" s="394"/>
      <c r="W244" s="394"/>
      <c r="X244" s="394"/>
      <c r="Y244" s="394"/>
      <c r="Z244" s="394"/>
      <c r="AA244" s="394"/>
      <c r="AB244" s="394"/>
      <c r="AC244" s="394"/>
    </row>
    <row r="245" spans="1:29" s="398" customFormat="1" x14ac:dyDescent="0.25">
      <c r="A245" s="392"/>
      <c r="B245" s="392"/>
      <c r="C245" s="392"/>
      <c r="D245" s="392"/>
      <c r="E245" s="392"/>
      <c r="F245" s="392"/>
      <c r="G245" s="393"/>
      <c r="H245" s="393"/>
      <c r="I245" s="393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94"/>
      <c r="AB245" s="394"/>
      <c r="AC245" s="394"/>
    </row>
    <row r="246" spans="1:29" s="398" customFormat="1" x14ac:dyDescent="0.25">
      <c r="A246" s="392"/>
      <c r="B246" s="392"/>
      <c r="C246" s="392"/>
      <c r="D246" s="392"/>
      <c r="E246" s="392"/>
      <c r="F246" s="392"/>
      <c r="G246" s="393"/>
      <c r="H246" s="393"/>
      <c r="I246" s="393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94"/>
      <c r="AB246" s="394"/>
      <c r="AC246" s="394"/>
    </row>
  </sheetData>
  <mergeCells count="26"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A194:D194"/>
    <mergeCell ref="B205:C205"/>
    <mergeCell ref="F205:G205"/>
    <mergeCell ref="P205:Q205"/>
    <mergeCell ref="L195:M195"/>
    <mergeCell ref="N195:O195"/>
    <mergeCell ref="L196:M196"/>
    <mergeCell ref="L197:M197"/>
    <mergeCell ref="F199:G199"/>
    <mergeCell ref="P199:Q199"/>
  </mergeCells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5" sqref="B5"/>
    </sheetView>
  </sheetViews>
  <sheetFormatPr defaultRowHeight="15" x14ac:dyDescent="0.25"/>
  <cols>
    <col min="1" max="1" width="22.85546875" customWidth="1"/>
    <col min="2" max="2" width="25" customWidth="1"/>
    <col min="3" max="3" width="25" style="487" customWidth="1"/>
    <col min="4" max="4" width="16" customWidth="1"/>
  </cols>
  <sheetData>
    <row r="1" spans="1:3" x14ac:dyDescent="0.25">
      <c r="A1" s="388" t="s">
        <v>639</v>
      </c>
    </row>
    <row r="2" spans="1:3" x14ac:dyDescent="0.25">
      <c r="A2" t="s">
        <v>488</v>
      </c>
      <c r="B2" t="s">
        <v>649</v>
      </c>
      <c r="C2" s="487">
        <v>43425</v>
      </c>
    </row>
    <row r="3" spans="1:3" x14ac:dyDescent="0.25">
      <c r="A3" t="s">
        <v>650</v>
      </c>
      <c r="B3" t="s">
        <v>433</v>
      </c>
      <c r="C3" s="487">
        <v>43229</v>
      </c>
    </row>
    <row r="4" spans="1:3" x14ac:dyDescent="0.25">
      <c r="A4" t="s">
        <v>638</v>
      </c>
      <c r="B4" t="s">
        <v>433</v>
      </c>
      <c r="C4" s="487">
        <v>43568</v>
      </c>
    </row>
    <row r="5" spans="1:3" x14ac:dyDescent="0.25">
      <c r="A5" t="s">
        <v>436</v>
      </c>
      <c r="B5" t="s">
        <v>437</v>
      </c>
      <c r="C5" s="487">
        <v>43234</v>
      </c>
    </row>
    <row r="6" spans="1:3" x14ac:dyDescent="0.25">
      <c r="A6" s="385" t="s">
        <v>651</v>
      </c>
      <c r="B6" s="385" t="s">
        <v>441</v>
      </c>
      <c r="C6" s="488">
        <v>43358</v>
      </c>
    </row>
    <row r="7" spans="1:3" x14ac:dyDescent="0.25">
      <c r="A7" s="390" t="s">
        <v>652</v>
      </c>
      <c r="B7" s="390" t="s">
        <v>285</v>
      </c>
      <c r="C7" s="489">
        <v>43410</v>
      </c>
    </row>
    <row r="8" spans="1:3" x14ac:dyDescent="0.25">
      <c r="A8" s="390" t="s">
        <v>653</v>
      </c>
      <c r="B8" s="390" t="s">
        <v>285</v>
      </c>
      <c r="C8" s="489">
        <v>43416</v>
      </c>
    </row>
    <row r="9" spans="1:3" x14ac:dyDescent="0.25">
      <c r="A9" s="390" t="s">
        <v>654</v>
      </c>
      <c r="B9" s="390" t="s">
        <v>285</v>
      </c>
      <c r="C9" s="489">
        <v>43413</v>
      </c>
    </row>
    <row r="10" spans="1:3" x14ac:dyDescent="0.25">
      <c r="A10" s="390" t="s">
        <v>655</v>
      </c>
      <c r="B10" s="390" t="s">
        <v>285</v>
      </c>
      <c r="C10" s="489">
        <v>43413</v>
      </c>
    </row>
    <row r="11" spans="1:3" x14ac:dyDescent="0.25">
      <c r="A11" s="390" t="s">
        <v>656</v>
      </c>
      <c r="B11" s="390" t="s">
        <v>285</v>
      </c>
      <c r="C11" s="489">
        <v>43419</v>
      </c>
    </row>
    <row r="13" spans="1:3" x14ac:dyDescent="0.25">
      <c r="A13" s="388" t="s">
        <v>658</v>
      </c>
      <c r="B13" s="490"/>
      <c r="C13" s="491"/>
    </row>
    <row r="14" spans="1:3" x14ac:dyDescent="0.25">
      <c r="A14" s="490" t="s">
        <v>115</v>
      </c>
      <c r="B14" s="490" t="s">
        <v>657</v>
      </c>
      <c r="C14" s="491">
        <v>43771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I6" sqref="I6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144">
        <v>1</v>
      </c>
      <c r="B2" s="129"/>
      <c r="C2" s="145" t="s">
        <v>430</v>
      </c>
      <c r="D2" s="145" t="s">
        <v>326</v>
      </c>
      <c r="E2" s="130">
        <v>4800000</v>
      </c>
      <c r="F2" s="130">
        <v>0</v>
      </c>
      <c r="G2" s="154" t="s">
        <v>455</v>
      </c>
      <c r="H2" s="143">
        <v>43497</v>
      </c>
      <c r="I2" s="152" t="s">
        <v>453</v>
      </c>
      <c r="J2" s="131"/>
    </row>
    <row r="3" spans="1:10" x14ac:dyDescent="0.25">
      <c r="A3" s="144">
        <v>2</v>
      </c>
      <c r="B3" s="131"/>
      <c r="C3" s="145" t="s">
        <v>429</v>
      </c>
      <c r="D3" s="145" t="s">
        <v>431</v>
      </c>
      <c r="E3" s="132">
        <v>5000000</v>
      </c>
      <c r="F3" s="132">
        <v>100000</v>
      </c>
      <c r="G3" s="84">
        <v>7409096233</v>
      </c>
      <c r="H3" s="143">
        <v>43497</v>
      </c>
      <c r="I3" s="133" t="s">
        <v>452</v>
      </c>
      <c r="J3" s="133"/>
    </row>
    <row r="4" spans="1:10" x14ac:dyDescent="0.25">
      <c r="A4" s="144">
        <v>3</v>
      </c>
      <c r="B4" s="133"/>
      <c r="C4" s="145" t="s">
        <v>432</v>
      </c>
      <c r="D4" s="145" t="s">
        <v>433</v>
      </c>
      <c r="E4" s="132">
        <v>4800000</v>
      </c>
      <c r="F4" s="132">
        <v>0</v>
      </c>
      <c r="G4" s="90">
        <v>7913218482</v>
      </c>
      <c r="H4" s="143">
        <v>43497</v>
      </c>
      <c r="I4" s="133" t="s">
        <v>451</v>
      </c>
      <c r="J4" s="133"/>
    </row>
    <row r="5" spans="1:10" x14ac:dyDescent="0.25">
      <c r="A5" s="144">
        <v>4</v>
      </c>
      <c r="B5" s="133"/>
      <c r="C5" s="145" t="s">
        <v>434</v>
      </c>
      <c r="D5" s="145" t="s">
        <v>433</v>
      </c>
      <c r="E5" s="132">
        <v>4800000</v>
      </c>
      <c r="F5" s="132">
        <v>0</v>
      </c>
      <c r="G5" s="90"/>
      <c r="H5" s="143">
        <v>43497</v>
      </c>
      <c r="I5" s="133" t="s">
        <v>450</v>
      </c>
      <c r="J5" s="133"/>
    </row>
    <row r="6" spans="1:10" x14ac:dyDescent="0.25">
      <c r="A6" s="144">
        <v>5</v>
      </c>
      <c r="B6" s="133"/>
      <c r="C6" s="145" t="s">
        <v>435</v>
      </c>
      <c r="D6" s="145" t="s">
        <v>433</v>
      </c>
      <c r="E6" s="132">
        <v>4800000</v>
      </c>
      <c r="F6" s="132">
        <v>0</v>
      </c>
      <c r="G6" s="90"/>
      <c r="H6" s="149">
        <v>43435</v>
      </c>
      <c r="I6" s="133" t="s">
        <v>449</v>
      </c>
      <c r="J6" s="133"/>
    </row>
    <row r="7" spans="1:10" x14ac:dyDescent="0.25">
      <c r="A7" s="144">
        <v>6</v>
      </c>
      <c r="B7" s="131"/>
      <c r="C7" s="145" t="s">
        <v>436</v>
      </c>
      <c r="D7" s="145" t="s">
        <v>437</v>
      </c>
      <c r="E7" s="132">
        <v>5000000</v>
      </c>
      <c r="F7" s="132">
        <v>100000</v>
      </c>
      <c r="G7" s="147"/>
      <c r="H7" s="149">
        <v>43525</v>
      </c>
      <c r="I7" s="131"/>
      <c r="J7" s="131"/>
    </row>
    <row r="8" spans="1:10" ht="15.75" x14ac:dyDescent="0.25">
      <c r="A8" s="144">
        <v>7</v>
      </c>
      <c r="B8" s="131"/>
      <c r="C8" s="145" t="s">
        <v>438</v>
      </c>
      <c r="D8" s="145" t="s">
        <v>433</v>
      </c>
      <c r="E8" s="132">
        <v>4800000</v>
      </c>
      <c r="F8" s="146">
        <v>0</v>
      </c>
      <c r="G8" s="147"/>
      <c r="H8" s="143">
        <v>43497</v>
      </c>
      <c r="I8" s="150" t="s">
        <v>447</v>
      </c>
      <c r="J8" s="131"/>
    </row>
    <row r="9" spans="1:10" x14ac:dyDescent="0.25">
      <c r="A9" s="144">
        <v>8</v>
      </c>
      <c r="B9" s="131"/>
      <c r="C9" s="145" t="s">
        <v>439</v>
      </c>
      <c r="D9" s="145" t="s">
        <v>433</v>
      </c>
      <c r="E9" s="132">
        <v>4800000</v>
      </c>
      <c r="F9" s="146">
        <v>0</v>
      </c>
      <c r="G9" s="147"/>
      <c r="H9" s="143">
        <v>43497</v>
      </c>
      <c r="I9" s="131" t="s">
        <v>448</v>
      </c>
      <c r="J9" s="131"/>
    </row>
    <row r="10" spans="1:10" x14ac:dyDescent="0.25">
      <c r="A10" s="144">
        <v>9</v>
      </c>
      <c r="B10" s="131"/>
      <c r="C10" s="148" t="s">
        <v>440</v>
      </c>
      <c r="D10" s="148" t="s">
        <v>441</v>
      </c>
      <c r="E10" s="132">
        <v>4800000</v>
      </c>
      <c r="F10" s="146">
        <v>0</v>
      </c>
      <c r="G10" s="147"/>
      <c r="H10" s="143">
        <v>43497</v>
      </c>
      <c r="I10" s="153" t="s">
        <v>454</v>
      </c>
      <c r="J10" s="131"/>
    </row>
    <row r="11" spans="1:10" x14ac:dyDescent="0.25">
      <c r="A11" s="144">
        <v>10</v>
      </c>
      <c r="B11" s="131"/>
      <c r="C11" s="148" t="s">
        <v>442</v>
      </c>
      <c r="D11" s="148" t="s">
        <v>441</v>
      </c>
      <c r="E11" s="132">
        <v>4800000</v>
      </c>
      <c r="F11" s="146">
        <v>0</v>
      </c>
      <c r="G11" s="147">
        <v>7913232294</v>
      </c>
      <c r="H11" s="143">
        <v>43497</v>
      </c>
      <c r="I11" s="153" t="s">
        <v>454</v>
      </c>
      <c r="J11" s="131"/>
    </row>
    <row r="12" spans="1:10" x14ac:dyDescent="0.25">
      <c r="A12" s="144">
        <v>11</v>
      </c>
      <c r="B12" s="131"/>
      <c r="C12" s="148" t="s">
        <v>443</v>
      </c>
      <c r="D12" s="148" t="s">
        <v>330</v>
      </c>
      <c r="E12" s="132">
        <v>4577000</v>
      </c>
      <c r="F12" s="146">
        <v>0</v>
      </c>
      <c r="G12" s="147"/>
      <c r="H12" s="143">
        <v>43525</v>
      </c>
      <c r="I12" s="131"/>
      <c r="J12" s="131"/>
    </row>
    <row r="13" spans="1:10" x14ac:dyDescent="0.25">
      <c r="A13" s="144">
        <v>12</v>
      </c>
      <c r="B13" s="131"/>
      <c r="C13" s="148" t="s">
        <v>444</v>
      </c>
      <c r="D13" s="148" t="s">
        <v>330</v>
      </c>
      <c r="E13" s="132">
        <v>4577000</v>
      </c>
      <c r="F13" s="146">
        <v>0</v>
      </c>
      <c r="G13" s="147"/>
      <c r="H13" s="143">
        <v>43497</v>
      </c>
      <c r="I13" s="153" t="s">
        <v>454</v>
      </c>
      <c r="J13" s="131"/>
    </row>
    <row r="14" spans="1:10" x14ac:dyDescent="0.25">
      <c r="A14" s="144">
        <v>13</v>
      </c>
      <c r="B14" s="131"/>
      <c r="C14" s="148" t="s">
        <v>445</v>
      </c>
      <c r="D14" s="148" t="s">
        <v>330</v>
      </c>
      <c r="E14" s="132">
        <v>4577000</v>
      </c>
      <c r="F14" s="146">
        <v>0</v>
      </c>
      <c r="G14" s="147"/>
      <c r="H14" s="143">
        <v>43497</v>
      </c>
      <c r="I14" s="153" t="s">
        <v>454</v>
      </c>
      <c r="J14" s="131"/>
    </row>
    <row r="15" spans="1:10" x14ac:dyDescent="0.25">
      <c r="A15" s="144">
        <v>14</v>
      </c>
      <c r="B15" s="131"/>
      <c r="C15" s="148" t="s">
        <v>446</v>
      </c>
      <c r="D15" s="148" t="s">
        <v>330</v>
      </c>
      <c r="E15" s="132">
        <v>4577000</v>
      </c>
      <c r="F15" s="146">
        <v>0</v>
      </c>
      <c r="G15" s="147"/>
      <c r="H15" s="143">
        <v>43525</v>
      </c>
      <c r="I15" s="131"/>
      <c r="J15" s="131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26"/>
  <sheetViews>
    <sheetView topLeftCell="A4" zoomScaleNormal="100" workbookViewId="0">
      <pane xSplit="2" ySplit="5" topLeftCell="J166" activePane="bottomRight" state="frozen"/>
      <selection activeCell="A4" sqref="A4"/>
      <selection pane="topRight" activeCell="C4" sqref="C4"/>
      <selection pane="bottomLeft" activeCell="A9" sqref="A9"/>
      <selection pane="bottomRight" activeCell="P172" sqref="P172:P173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0.7109375" style="4" customWidth="1"/>
    <col min="4" max="4" width="13.42578125" style="7" customWidth="1"/>
    <col min="5" max="5" width="13.140625" style="8" bestFit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28" t="s">
        <v>0</v>
      </c>
      <c r="B1" s="428"/>
      <c r="C1" s="428"/>
      <c r="D1" s="428"/>
      <c r="E1" s="428"/>
    </row>
    <row r="2" spans="1:39" x14ac:dyDescent="0.2">
      <c r="A2" s="428" t="s">
        <v>1</v>
      </c>
      <c r="B2" s="428"/>
      <c r="C2" s="428"/>
      <c r="D2" s="428"/>
      <c r="E2" s="428"/>
      <c r="F2" s="428"/>
      <c r="M2" s="5"/>
      <c r="N2" s="5"/>
      <c r="O2" s="6"/>
    </row>
    <row r="3" spans="1:39" ht="8.25" customHeight="1" x14ac:dyDescent="0.2"/>
    <row r="4" spans="1:39" ht="23.25" x14ac:dyDescent="0.35">
      <c r="A4" s="429" t="s">
        <v>456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</row>
    <row r="6" spans="1:39" s="9" customFormat="1" ht="15" customHeight="1" x14ac:dyDescent="0.25">
      <c r="A6" s="430" t="s">
        <v>3</v>
      </c>
      <c r="B6" s="430" t="s">
        <v>4</v>
      </c>
      <c r="C6" s="430" t="s">
        <v>5</v>
      </c>
      <c r="D6" s="433" t="s">
        <v>6</v>
      </c>
      <c r="E6" s="430" t="s">
        <v>7</v>
      </c>
      <c r="F6" s="436" t="s">
        <v>8</v>
      </c>
      <c r="G6" s="439" t="s">
        <v>9</v>
      </c>
      <c r="H6" s="440"/>
      <c r="I6" s="440"/>
      <c r="J6" s="441"/>
      <c r="K6" s="426" t="s">
        <v>10</v>
      </c>
      <c r="L6" s="439" t="s">
        <v>11</v>
      </c>
      <c r="M6" s="440"/>
      <c r="N6" s="441"/>
      <c r="O6" s="426" t="s">
        <v>12</v>
      </c>
      <c r="P6" s="426" t="s">
        <v>13</v>
      </c>
      <c r="Q6" s="426" t="s">
        <v>14</v>
      </c>
      <c r="R6" s="426" t="s">
        <v>15</v>
      </c>
    </row>
    <row r="7" spans="1:39" s="9" customFormat="1" x14ac:dyDescent="0.25">
      <c r="A7" s="431"/>
      <c r="B7" s="431"/>
      <c r="C7" s="431"/>
      <c r="D7" s="434"/>
      <c r="E7" s="431"/>
      <c r="F7" s="437"/>
      <c r="G7" s="10" t="s">
        <v>16</v>
      </c>
      <c r="H7" s="10" t="s">
        <v>17</v>
      </c>
      <c r="I7" s="10" t="s">
        <v>18</v>
      </c>
      <c r="J7" s="10" t="s">
        <v>19</v>
      </c>
      <c r="K7" s="442"/>
      <c r="L7" s="10" t="s">
        <v>20</v>
      </c>
      <c r="M7" s="10" t="s">
        <v>18</v>
      </c>
      <c r="N7" s="10" t="s">
        <v>21</v>
      </c>
      <c r="O7" s="442"/>
      <c r="P7" s="442"/>
      <c r="Q7" s="427"/>
      <c r="R7" s="427"/>
    </row>
    <row r="8" spans="1:39" s="15" customFormat="1" ht="27.75" customHeight="1" x14ac:dyDescent="0.25">
      <c r="A8" s="432"/>
      <c r="B8" s="432"/>
      <c r="C8" s="432"/>
      <c r="D8" s="435"/>
      <c r="E8" s="432"/>
      <c r="F8" s="438"/>
      <c r="G8" s="11">
        <v>0.17</v>
      </c>
      <c r="H8" s="11">
        <v>5.0000000000000001E-3</v>
      </c>
      <c r="I8" s="12">
        <v>0.03</v>
      </c>
      <c r="J8" s="13">
        <v>0.01</v>
      </c>
      <c r="K8" s="427"/>
      <c r="L8" s="12">
        <v>0.08</v>
      </c>
      <c r="M8" s="14">
        <v>1.4999999999999999E-2</v>
      </c>
      <c r="N8" s="13">
        <v>0.01</v>
      </c>
      <c r="O8" s="427"/>
      <c r="P8" s="427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>
        <v>7910091707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73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109</v>
      </c>
      <c r="C39" s="25" t="s">
        <v>110</v>
      </c>
      <c r="D39" s="36" t="s">
        <v>111</v>
      </c>
      <c r="E39" s="16">
        <v>7910349188</v>
      </c>
      <c r="F39" s="20">
        <v>5000000</v>
      </c>
      <c r="G39" s="21">
        <f t="shared" si="3"/>
        <v>850000.00000000012</v>
      </c>
      <c r="H39" s="21">
        <f t="shared" si="4"/>
        <v>25000</v>
      </c>
      <c r="I39" s="21">
        <f t="shared" si="5"/>
        <v>150000</v>
      </c>
      <c r="J39" s="21">
        <f t="shared" si="6"/>
        <v>50000</v>
      </c>
      <c r="K39" s="20">
        <f t="shared" si="7"/>
        <v>1075000</v>
      </c>
      <c r="L39" s="21">
        <f t="shared" si="0"/>
        <v>400000</v>
      </c>
      <c r="M39" s="21">
        <f t="shared" si="1"/>
        <v>75000</v>
      </c>
      <c r="N39" s="21">
        <f t="shared" si="2"/>
        <v>50000</v>
      </c>
      <c r="O39" s="20">
        <f t="shared" si="8"/>
        <v>575000</v>
      </c>
      <c r="P39" s="22">
        <f t="shared" si="9"/>
        <v>1600000</v>
      </c>
      <c r="Q39" s="22">
        <f t="shared" si="10"/>
        <v>100000</v>
      </c>
      <c r="R39" s="22">
        <f t="shared" si="11"/>
        <v>50000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112</v>
      </c>
      <c r="C40" s="25" t="s">
        <v>113</v>
      </c>
      <c r="D40" s="18" t="s">
        <v>114</v>
      </c>
      <c r="E40" s="16">
        <v>8010005130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115</v>
      </c>
      <c r="C41" s="25" t="s">
        <v>116</v>
      </c>
      <c r="D41" s="18" t="s">
        <v>117</v>
      </c>
      <c r="E41" s="19" t="s">
        <v>117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118</v>
      </c>
      <c r="C42" s="25" t="s">
        <v>119</v>
      </c>
      <c r="D42" s="18" t="s">
        <v>120</v>
      </c>
      <c r="E42" s="16">
        <v>7908155414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17" t="s">
        <v>121</v>
      </c>
      <c r="C43" s="17" t="s">
        <v>122</v>
      </c>
      <c r="D43" s="18" t="s">
        <v>123</v>
      </c>
      <c r="E43" s="19" t="s">
        <v>124</v>
      </c>
      <c r="F43" s="20">
        <v>5500000</v>
      </c>
      <c r="G43" s="21">
        <f t="shared" si="3"/>
        <v>935000.00000000012</v>
      </c>
      <c r="H43" s="21">
        <f t="shared" si="4"/>
        <v>27500</v>
      </c>
      <c r="I43" s="21">
        <f t="shared" si="5"/>
        <v>165000</v>
      </c>
      <c r="J43" s="21">
        <f t="shared" si="6"/>
        <v>55000</v>
      </c>
      <c r="K43" s="20">
        <f t="shared" si="7"/>
        <v>1182500</v>
      </c>
      <c r="L43" s="21">
        <f t="shared" si="0"/>
        <v>440000</v>
      </c>
      <c r="M43" s="21">
        <f t="shared" si="1"/>
        <v>82500</v>
      </c>
      <c r="N43" s="21">
        <f t="shared" si="2"/>
        <v>55000</v>
      </c>
      <c r="O43" s="20">
        <f t="shared" si="8"/>
        <v>632500</v>
      </c>
      <c r="P43" s="22">
        <f t="shared" si="9"/>
        <v>1760000</v>
      </c>
      <c r="Q43" s="22">
        <f t="shared" si="10"/>
        <v>110000</v>
      </c>
      <c r="R43" s="22">
        <f t="shared" si="11"/>
        <v>55000</v>
      </c>
      <c r="S43" s="23">
        <f>VLOOKUP(B43,[1]Sheet1!B$8:J$131,9,FALSE)</f>
        <v>4690000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125</v>
      </c>
      <c r="C44" s="25" t="s">
        <v>126</v>
      </c>
      <c r="D44" s="16">
        <v>7916236322</v>
      </c>
      <c r="E44" s="16">
        <v>7916236322</v>
      </c>
      <c r="F44" s="20">
        <v>5100000</v>
      </c>
      <c r="G44" s="21">
        <f t="shared" si="3"/>
        <v>867000.00000000012</v>
      </c>
      <c r="H44" s="21">
        <f t="shared" si="4"/>
        <v>25500</v>
      </c>
      <c r="I44" s="21">
        <f t="shared" si="5"/>
        <v>153000</v>
      </c>
      <c r="J44" s="21">
        <f t="shared" si="6"/>
        <v>51000</v>
      </c>
      <c r="K44" s="20">
        <f t="shared" si="7"/>
        <v>1096500</v>
      </c>
      <c r="L44" s="21">
        <f t="shared" si="0"/>
        <v>408000</v>
      </c>
      <c r="M44" s="21">
        <f t="shared" si="1"/>
        <v>76500</v>
      </c>
      <c r="N44" s="21">
        <f t="shared" si="2"/>
        <v>51000</v>
      </c>
      <c r="O44" s="20">
        <f t="shared" si="8"/>
        <v>586500</v>
      </c>
      <c r="P44" s="22">
        <f t="shared" si="9"/>
        <v>1632000</v>
      </c>
      <c r="Q44" s="22">
        <f t="shared" si="10"/>
        <v>102000</v>
      </c>
      <c r="R44" s="22">
        <f t="shared" si="11"/>
        <v>51000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x14ac:dyDescent="0.25">
      <c r="A45" s="16">
        <f t="shared" si="12"/>
        <v>37</v>
      </c>
      <c r="B45" s="25" t="s">
        <v>127</v>
      </c>
      <c r="C45" s="25" t="s">
        <v>128</v>
      </c>
      <c r="D45" s="18" t="s">
        <v>129</v>
      </c>
      <c r="E45" s="16" t="s">
        <v>130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131</v>
      </c>
      <c r="C46" s="30" t="s">
        <v>132</v>
      </c>
      <c r="D46" s="18" t="s">
        <v>133</v>
      </c>
      <c r="E46" s="19" t="s">
        <v>134</v>
      </c>
      <c r="F46" s="20">
        <v>4800000</v>
      </c>
      <c r="G46" s="21">
        <f t="shared" si="3"/>
        <v>816000.00000000012</v>
      </c>
      <c r="H46" s="21">
        <f t="shared" si="4"/>
        <v>24000</v>
      </c>
      <c r="I46" s="21">
        <f t="shared" si="5"/>
        <v>144000</v>
      </c>
      <c r="J46" s="21">
        <f t="shared" si="6"/>
        <v>48000</v>
      </c>
      <c r="K46" s="20">
        <f t="shared" si="7"/>
        <v>1032000.0000000001</v>
      </c>
      <c r="L46" s="21">
        <f t="shared" si="0"/>
        <v>384000</v>
      </c>
      <c r="M46" s="21">
        <f t="shared" si="1"/>
        <v>72000</v>
      </c>
      <c r="N46" s="21">
        <f t="shared" si="2"/>
        <v>48000</v>
      </c>
      <c r="O46" s="20">
        <f t="shared" si="8"/>
        <v>552000</v>
      </c>
      <c r="P46" s="22">
        <f t="shared" si="9"/>
        <v>1536000</v>
      </c>
      <c r="Q46" s="22">
        <f t="shared" si="10"/>
        <v>96000</v>
      </c>
      <c r="R46" s="22">
        <f t="shared" si="11"/>
        <v>48000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thickBot="1" x14ac:dyDescent="0.3">
      <c r="A47" s="16">
        <f t="shared" si="12"/>
        <v>39</v>
      </c>
      <c r="B47" s="25" t="s">
        <v>135</v>
      </c>
      <c r="C47" s="25" t="s">
        <v>136</v>
      </c>
      <c r="D47" s="39">
        <v>7913068882</v>
      </c>
      <c r="E47" s="16">
        <v>7913068882</v>
      </c>
      <c r="F47" s="20">
        <v>5000000</v>
      </c>
      <c r="G47" s="21">
        <f t="shared" si="3"/>
        <v>850000.00000000012</v>
      </c>
      <c r="H47" s="21">
        <f t="shared" si="4"/>
        <v>25000</v>
      </c>
      <c r="I47" s="21">
        <f t="shared" si="5"/>
        <v>150000</v>
      </c>
      <c r="J47" s="21">
        <f t="shared" si="6"/>
        <v>50000</v>
      </c>
      <c r="K47" s="20">
        <f t="shared" si="7"/>
        <v>1075000</v>
      </c>
      <c r="L47" s="21">
        <f t="shared" si="0"/>
        <v>400000</v>
      </c>
      <c r="M47" s="21">
        <f t="shared" si="1"/>
        <v>75000</v>
      </c>
      <c r="N47" s="21">
        <f t="shared" si="2"/>
        <v>50000</v>
      </c>
      <c r="O47" s="20">
        <f t="shared" si="8"/>
        <v>575000</v>
      </c>
      <c r="P47" s="22">
        <f t="shared" si="9"/>
        <v>1600000</v>
      </c>
      <c r="Q47" s="22">
        <f t="shared" si="10"/>
        <v>100000</v>
      </c>
      <c r="R47" s="22">
        <f t="shared" si="11"/>
        <v>50000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137</v>
      </c>
      <c r="C48" s="17" t="s">
        <v>138</v>
      </c>
      <c r="D48" s="18" t="s">
        <v>139</v>
      </c>
      <c r="E48" s="19" t="s">
        <v>139</v>
      </c>
      <c r="F48" s="20">
        <v>5100000</v>
      </c>
      <c r="G48" s="21">
        <f t="shared" si="3"/>
        <v>867000.00000000012</v>
      </c>
      <c r="H48" s="21">
        <f t="shared" si="4"/>
        <v>25500</v>
      </c>
      <c r="I48" s="21">
        <f t="shared" si="5"/>
        <v>153000</v>
      </c>
      <c r="J48" s="21">
        <f t="shared" si="6"/>
        <v>51000</v>
      </c>
      <c r="K48" s="20">
        <f t="shared" si="7"/>
        <v>1096500</v>
      </c>
      <c r="L48" s="21">
        <f t="shared" si="0"/>
        <v>408000</v>
      </c>
      <c r="M48" s="21">
        <f t="shared" si="1"/>
        <v>76500</v>
      </c>
      <c r="N48" s="21">
        <f t="shared" si="2"/>
        <v>51000</v>
      </c>
      <c r="O48" s="20">
        <f t="shared" si="8"/>
        <v>586500</v>
      </c>
      <c r="P48" s="22">
        <f t="shared" si="9"/>
        <v>1632000</v>
      </c>
      <c r="Q48" s="22">
        <f t="shared" si="10"/>
        <v>102000</v>
      </c>
      <c r="R48" s="22">
        <f t="shared" si="11"/>
        <v>51000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140</v>
      </c>
      <c r="C49" s="17" t="s">
        <v>141</v>
      </c>
      <c r="D49" s="18" t="s">
        <v>142</v>
      </c>
      <c r="E49" s="16">
        <v>7916044224</v>
      </c>
      <c r="F49" s="20">
        <v>4800000</v>
      </c>
      <c r="G49" s="21">
        <f t="shared" si="3"/>
        <v>816000.00000000012</v>
      </c>
      <c r="H49" s="21">
        <f t="shared" si="4"/>
        <v>24000</v>
      </c>
      <c r="I49" s="21">
        <f t="shared" si="5"/>
        <v>144000</v>
      </c>
      <c r="J49" s="21">
        <f t="shared" si="6"/>
        <v>48000</v>
      </c>
      <c r="K49" s="20">
        <f t="shared" si="7"/>
        <v>1032000.0000000001</v>
      </c>
      <c r="L49" s="21">
        <f t="shared" si="0"/>
        <v>384000</v>
      </c>
      <c r="M49" s="21">
        <f t="shared" si="1"/>
        <v>72000</v>
      </c>
      <c r="N49" s="21">
        <f t="shared" si="2"/>
        <v>48000</v>
      </c>
      <c r="O49" s="20">
        <f t="shared" si="8"/>
        <v>552000</v>
      </c>
      <c r="P49" s="22">
        <f t="shared" si="9"/>
        <v>1536000</v>
      </c>
      <c r="Q49" s="22">
        <f t="shared" si="10"/>
        <v>96000</v>
      </c>
      <c r="R49" s="22">
        <f t="shared" si="11"/>
        <v>48000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143</v>
      </c>
      <c r="C50" s="17" t="s">
        <v>144</v>
      </c>
      <c r="D50" s="18" t="s">
        <v>145</v>
      </c>
      <c r="E50" s="19" t="s">
        <v>145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146</v>
      </c>
      <c r="C51" s="17" t="s">
        <v>147</v>
      </c>
      <c r="D51" s="18" t="s">
        <v>148</v>
      </c>
      <c r="E51" s="19" t="s">
        <v>149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150</v>
      </c>
      <c r="C52" s="17" t="s">
        <v>151</v>
      </c>
      <c r="D52" s="18" t="s">
        <v>152</v>
      </c>
      <c r="E52" s="19" t="s">
        <v>153</v>
      </c>
      <c r="F52" s="20">
        <v>5500000</v>
      </c>
      <c r="G52" s="21">
        <f t="shared" si="3"/>
        <v>935000.00000000012</v>
      </c>
      <c r="H52" s="21">
        <f t="shared" si="4"/>
        <v>27500</v>
      </c>
      <c r="I52" s="21">
        <f t="shared" si="5"/>
        <v>165000</v>
      </c>
      <c r="J52" s="21">
        <f t="shared" si="6"/>
        <v>55000</v>
      </c>
      <c r="K52" s="20">
        <f t="shared" si="7"/>
        <v>1182500</v>
      </c>
      <c r="L52" s="21">
        <f t="shared" si="0"/>
        <v>440000</v>
      </c>
      <c r="M52" s="21">
        <f t="shared" si="1"/>
        <v>82500</v>
      </c>
      <c r="N52" s="21">
        <f t="shared" si="2"/>
        <v>55000</v>
      </c>
      <c r="O52" s="20">
        <f t="shared" si="8"/>
        <v>632500</v>
      </c>
      <c r="P52" s="22">
        <f t="shared" si="9"/>
        <v>1760000</v>
      </c>
      <c r="Q52" s="22">
        <f t="shared" si="10"/>
        <v>110000</v>
      </c>
      <c r="R52" s="22">
        <f t="shared" si="11"/>
        <v>55000</v>
      </c>
      <c r="S52" s="23">
        <f>VLOOKUP(B52,[1]Sheet1!B$8:J$131,9,FALSE)</f>
        <v>4020000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154</v>
      </c>
      <c r="C53" s="17" t="s">
        <v>144</v>
      </c>
      <c r="D53" s="18" t="s">
        <v>155</v>
      </c>
      <c r="E53" s="19" t="s">
        <v>155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156</v>
      </c>
      <c r="C54" s="17" t="s">
        <v>157</v>
      </c>
      <c r="D54" s="18" t="s">
        <v>158</v>
      </c>
      <c r="E54" s="19" t="s">
        <v>159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160</v>
      </c>
      <c r="C55" s="17" t="s">
        <v>161</v>
      </c>
      <c r="D55" s="18" t="s">
        <v>162</v>
      </c>
      <c r="E55" s="19" t="s">
        <v>162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163</v>
      </c>
      <c r="C56" s="17" t="s">
        <v>144</v>
      </c>
      <c r="D56" s="18" t="s">
        <v>164</v>
      </c>
      <c r="E56" s="19" t="s">
        <v>165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166</v>
      </c>
      <c r="C57" s="17" t="s">
        <v>144</v>
      </c>
      <c r="D57" s="18" t="s">
        <v>167</v>
      </c>
      <c r="E57" s="19" t="s">
        <v>167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168</v>
      </c>
      <c r="C58" s="17" t="s">
        <v>169</v>
      </c>
      <c r="D58" s="18" t="s">
        <v>170</v>
      </c>
      <c r="E58" s="19" t="s">
        <v>171</v>
      </c>
      <c r="F58" s="20">
        <v>4800000</v>
      </c>
      <c r="G58" s="21">
        <f t="shared" si="3"/>
        <v>816000.00000000012</v>
      </c>
      <c r="H58" s="21">
        <f t="shared" si="4"/>
        <v>24000</v>
      </c>
      <c r="I58" s="21">
        <f t="shared" si="5"/>
        <v>144000</v>
      </c>
      <c r="J58" s="21">
        <f t="shared" si="6"/>
        <v>48000</v>
      </c>
      <c r="K58" s="20">
        <f t="shared" si="7"/>
        <v>1032000.0000000001</v>
      </c>
      <c r="L58" s="21">
        <f t="shared" si="0"/>
        <v>384000</v>
      </c>
      <c r="M58" s="21">
        <f t="shared" si="1"/>
        <v>72000</v>
      </c>
      <c r="N58" s="21">
        <f t="shared" si="2"/>
        <v>48000</v>
      </c>
      <c r="O58" s="20">
        <f t="shared" si="8"/>
        <v>552000</v>
      </c>
      <c r="P58" s="22">
        <f t="shared" si="9"/>
        <v>1536000</v>
      </c>
      <c r="Q58" s="22">
        <f t="shared" si="10"/>
        <v>96000</v>
      </c>
      <c r="R58" s="22">
        <f t="shared" si="11"/>
        <v>48000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172</v>
      </c>
      <c r="C59" s="17" t="s">
        <v>173</v>
      </c>
      <c r="D59" s="18" t="s">
        <v>174</v>
      </c>
      <c r="E59" s="19" t="s">
        <v>174</v>
      </c>
      <c r="F59" s="20">
        <v>5100000</v>
      </c>
      <c r="G59" s="21">
        <f t="shared" si="3"/>
        <v>867000.00000000012</v>
      </c>
      <c r="H59" s="21">
        <f t="shared" si="4"/>
        <v>25500</v>
      </c>
      <c r="I59" s="21">
        <f t="shared" si="5"/>
        <v>153000</v>
      </c>
      <c r="J59" s="21">
        <f t="shared" si="6"/>
        <v>51000</v>
      </c>
      <c r="K59" s="20">
        <f t="shared" si="7"/>
        <v>1096500</v>
      </c>
      <c r="L59" s="21">
        <f t="shared" si="0"/>
        <v>408000</v>
      </c>
      <c r="M59" s="21">
        <f t="shared" si="1"/>
        <v>76500</v>
      </c>
      <c r="N59" s="21">
        <f t="shared" si="2"/>
        <v>51000</v>
      </c>
      <c r="O59" s="20">
        <f t="shared" si="8"/>
        <v>586500</v>
      </c>
      <c r="P59" s="22">
        <f t="shared" si="9"/>
        <v>1632000</v>
      </c>
      <c r="Q59" s="22">
        <f t="shared" si="10"/>
        <v>102000</v>
      </c>
      <c r="R59" s="22">
        <f t="shared" si="11"/>
        <v>51000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175</v>
      </c>
      <c r="C60" s="17" t="s">
        <v>157</v>
      </c>
      <c r="D60" s="18" t="s">
        <v>176</v>
      </c>
      <c r="E60" s="19" t="s">
        <v>177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178</v>
      </c>
      <c r="C61" s="17" t="s">
        <v>144</v>
      </c>
      <c r="D61" s="18" t="s">
        <v>179</v>
      </c>
      <c r="E61" s="16">
        <v>7916044232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 t="e">
        <f>VLOOKUP(B61,[1]Sheet1!B$8:J$131,9,FALSE)</f>
        <v>#N/A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180</v>
      </c>
      <c r="C62" s="17" t="s">
        <v>144</v>
      </c>
      <c r="D62" s="18" t="s">
        <v>181</v>
      </c>
      <c r="E62" s="16">
        <v>7916044233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182</v>
      </c>
      <c r="C63" s="17" t="s">
        <v>157</v>
      </c>
      <c r="D63" s="18" t="s">
        <v>183</v>
      </c>
      <c r="E63" s="16">
        <v>7916044234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184</v>
      </c>
      <c r="C64" s="17" t="s">
        <v>144</v>
      </c>
      <c r="D64" s="18" t="s">
        <v>185</v>
      </c>
      <c r="E64" s="16">
        <v>7916044235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186</v>
      </c>
      <c r="C65" s="17" t="s">
        <v>147</v>
      </c>
      <c r="D65" s="18" t="s">
        <v>187</v>
      </c>
      <c r="E65" s="16">
        <v>7916044236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188</v>
      </c>
      <c r="C66" s="17" t="s">
        <v>157</v>
      </c>
      <c r="D66" s="18" t="s">
        <v>189</v>
      </c>
      <c r="E66" s="16">
        <v>7916044237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190</v>
      </c>
      <c r="C67" s="17" t="s">
        <v>157</v>
      </c>
      <c r="D67" s="18" t="s">
        <v>191</v>
      </c>
      <c r="E67" s="16">
        <v>7910117329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192</v>
      </c>
      <c r="C68" s="17" t="s">
        <v>144</v>
      </c>
      <c r="D68" s="18" t="s">
        <v>193</v>
      </c>
      <c r="E68" s="16">
        <v>7916044238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194</v>
      </c>
      <c r="C69" s="17" t="s">
        <v>144</v>
      </c>
      <c r="D69" s="18" t="s">
        <v>195</v>
      </c>
      <c r="E69" s="16">
        <v>7916044239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196</v>
      </c>
      <c r="C70" s="17" t="s">
        <v>144</v>
      </c>
      <c r="D70" s="18" t="s">
        <v>197</v>
      </c>
      <c r="E70" s="19" t="s">
        <v>198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199</v>
      </c>
      <c r="C71" s="17" t="s">
        <v>169</v>
      </c>
      <c r="D71" s="18" t="s">
        <v>200</v>
      </c>
      <c r="E71" s="16">
        <v>7908109707</v>
      </c>
      <c r="F71" s="20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552000</v>
      </c>
      <c r="P71" s="22">
        <f t="shared" si="9"/>
        <v>1536000</v>
      </c>
      <c r="Q71" s="22">
        <f t="shared" si="10"/>
        <v>96000</v>
      </c>
      <c r="R71" s="22">
        <f t="shared" si="11"/>
        <v>48000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201</v>
      </c>
      <c r="C72" s="17" t="s">
        <v>157</v>
      </c>
      <c r="D72" s="18" t="s">
        <v>202</v>
      </c>
      <c r="E72" s="16">
        <v>7910111185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203</v>
      </c>
      <c r="C73" s="17" t="s">
        <v>144</v>
      </c>
      <c r="D73" s="18" t="s">
        <v>193</v>
      </c>
      <c r="E73" s="16">
        <v>7916044240</v>
      </c>
      <c r="F73" s="20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101" si="13">(F73)*$L$8</f>
        <v>366160</v>
      </c>
      <c r="M73" s="21">
        <f t="shared" ref="M73:M105" si="14">(F73)*$M$8</f>
        <v>68655</v>
      </c>
      <c r="N73" s="21">
        <f t="shared" ref="N73:N101" si="15">(F73)*$N$8</f>
        <v>45770</v>
      </c>
      <c r="O73" s="20">
        <f t="shared" si="8"/>
        <v>526355</v>
      </c>
      <c r="P73" s="22">
        <f t="shared" si="9"/>
        <v>1464640</v>
      </c>
      <c r="Q73" s="22">
        <f t="shared" si="10"/>
        <v>91540</v>
      </c>
      <c r="R73" s="22">
        <f t="shared" si="11"/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204</v>
      </c>
      <c r="C74" s="17" t="s">
        <v>157</v>
      </c>
      <c r="D74" s="18" t="s">
        <v>205</v>
      </c>
      <c r="E74" s="16">
        <v>7916044241</v>
      </c>
      <c r="F74" s="20">
        <v>4577000</v>
      </c>
      <c r="G74" s="21">
        <f t="shared" ref="G74:G136" si="16">F74*$G$8</f>
        <v>778090</v>
      </c>
      <c r="H74" s="21">
        <f t="shared" ref="H74:H136" si="17">F74*$H$8</f>
        <v>22885</v>
      </c>
      <c r="I74" s="21">
        <f t="shared" ref="I74:I136" si="18">(F74)*$I$8</f>
        <v>137310</v>
      </c>
      <c r="J74" s="21">
        <f t="shared" ref="J74:J101" si="19">(F74)*$J$8</f>
        <v>45770</v>
      </c>
      <c r="K74" s="20">
        <f t="shared" ref="K74:K136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6" si="21">L74+M74+N74+R74</f>
        <v>526355</v>
      </c>
      <c r="P74" s="22">
        <f t="shared" ref="P74:P136" si="22">K74+L74+M74+N74</f>
        <v>1464640</v>
      </c>
      <c r="Q74" s="22">
        <f t="shared" ref="Q74:Q129" si="23">F74*2%</f>
        <v>91540</v>
      </c>
      <c r="R74" s="22">
        <f>F74*1%</f>
        <v>45770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206</v>
      </c>
      <c r="C75" s="40" t="s">
        <v>207</v>
      </c>
      <c r="D75" s="33" t="s">
        <v>208</v>
      </c>
      <c r="E75" s="34" t="s">
        <v>209</v>
      </c>
      <c r="F75" s="20">
        <v>5100000</v>
      </c>
      <c r="G75" s="21">
        <f t="shared" si="16"/>
        <v>867000.00000000012</v>
      </c>
      <c r="H75" s="21">
        <f t="shared" si="17"/>
        <v>25500</v>
      </c>
      <c r="I75" s="21">
        <f t="shared" si="18"/>
        <v>153000</v>
      </c>
      <c r="J75" s="21">
        <f t="shared" si="19"/>
        <v>51000</v>
      </c>
      <c r="K75" s="20">
        <f t="shared" si="20"/>
        <v>1096500</v>
      </c>
      <c r="L75" s="21">
        <f t="shared" si="13"/>
        <v>408000</v>
      </c>
      <c r="M75" s="21">
        <f t="shared" si="14"/>
        <v>76500</v>
      </c>
      <c r="N75" s="21">
        <f t="shared" si="15"/>
        <v>51000</v>
      </c>
      <c r="O75" s="20">
        <f t="shared" si="21"/>
        <v>586500</v>
      </c>
      <c r="P75" s="22">
        <f t="shared" si="22"/>
        <v>1632000</v>
      </c>
      <c r="Q75" s="22">
        <f t="shared" si="23"/>
        <v>102000</v>
      </c>
      <c r="R75" s="22">
        <f>F75*1%</f>
        <v>51000</v>
      </c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40" t="s">
        <v>210</v>
      </c>
      <c r="C76" s="40" t="s">
        <v>211</v>
      </c>
      <c r="D76" s="33" t="s">
        <v>212</v>
      </c>
      <c r="E76" s="34">
        <v>7916569214</v>
      </c>
      <c r="F76" s="35">
        <v>4800000</v>
      </c>
      <c r="G76" s="21">
        <f t="shared" si="16"/>
        <v>816000.00000000012</v>
      </c>
      <c r="H76" s="21">
        <f t="shared" si="17"/>
        <v>24000</v>
      </c>
      <c r="I76" s="21">
        <f t="shared" si="18"/>
        <v>144000</v>
      </c>
      <c r="J76" s="21">
        <f t="shared" si="19"/>
        <v>48000</v>
      </c>
      <c r="K76" s="20">
        <f t="shared" si="20"/>
        <v>1032000.0000000001</v>
      </c>
      <c r="L76" s="21">
        <f t="shared" si="13"/>
        <v>384000</v>
      </c>
      <c r="M76" s="21">
        <f t="shared" si="14"/>
        <v>72000</v>
      </c>
      <c r="N76" s="21">
        <f t="shared" si="15"/>
        <v>48000</v>
      </c>
      <c r="O76" s="20">
        <f t="shared" si="21"/>
        <v>504000</v>
      </c>
      <c r="P76" s="22">
        <f t="shared" si="22"/>
        <v>1536000</v>
      </c>
      <c r="Q76" s="22">
        <f t="shared" si="23"/>
        <v>96000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213</v>
      </c>
      <c r="C77" s="40" t="s">
        <v>157</v>
      </c>
      <c r="D77" s="33" t="s">
        <v>214</v>
      </c>
      <c r="E77" s="34">
        <v>7916569215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215</v>
      </c>
      <c r="C78" s="40" t="s">
        <v>157</v>
      </c>
      <c r="D78" s="33" t="s">
        <v>216</v>
      </c>
      <c r="E78" s="34">
        <v>7916569216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217</v>
      </c>
      <c r="C79" s="40" t="s">
        <v>157</v>
      </c>
      <c r="D79" s="33" t="s">
        <v>218</v>
      </c>
      <c r="E79" s="34">
        <v>7916569217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219</v>
      </c>
      <c r="C80" s="40" t="s">
        <v>144</v>
      </c>
      <c r="D80" s="33" t="s">
        <v>220</v>
      </c>
      <c r="E80" s="34">
        <v>7916569218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221</v>
      </c>
      <c r="C81" s="40" t="s">
        <v>144</v>
      </c>
      <c r="D81" s="33" t="s">
        <v>222</v>
      </c>
      <c r="E81" s="34">
        <v>8011015315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223</v>
      </c>
      <c r="C82" s="40" t="s">
        <v>144</v>
      </c>
      <c r="D82" s="33" t="s">
        <v>224</v>
      </c>
      <c r="E82" s="34">
        <v>7916569219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225</v>
      </c>
      <c r="C83" s="40" t="s">
        <v>144</v>
      </c>
      <c r="D83" s="33" t="s">
        <v>226</v>
      </c>
      <c r="E83" s="34">
        <v>7916569220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227</v>
      </c>
      <c r="C84" s="40" t="s">
        <v>228</v>
      </c>
      <c r="D84" s="33" t="s">
        <v>229</v>
      </c>
      <c r="E84" s="34">
        <v>7916569221</v>
      </c>
      <c r="F84" s="35">
        <v>5100000</v>
      </c>
      <c r="G84" s="21">
        <f t="shared" si="16"/>
        <v>867000.00000000012</v>
      </c>
      <c r="H84" s="21">
        <f t="shared" si="17"/>
        <v>25500</v>
      </c>
      <c r="I84" s="21">
        <f t="shared" si="18"/>
        <v>153000</v>
      </c>
      <c r="J84" s="21">
        <f t="shared" si="19"/>
        <v>51000</v>
      </c>
      <c r="K84" s="20">
        <f t="shared" si="20"/>
        <v>1096500</v>
      </c>
      <c r="L84" s="21">
        <f t="shared" si="13"/>
        <v>408000</v>
      </c>
      <c r="M84" s="21">
        <f t="shared" si="14"/>
        <v>76500</v>
      </c>
      <c r="N84" s="21">
        <f t="shared" si="15"/>
        <v>51000</v>
      </c>
      <c r="O84" s="20">
        <f t="shared" si="21"/>
        <v>535500</v>
      </c>
      <c r="P84" s="22">
        <f t="shared" si="22"/>
        <v>1632000</v>
      </c>
      <c r="Q84" s="22">
        <f t="shared" si="23"/>
        <v>102000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230</v>
      </c>
      <c r="C85" s="40" t="s">
        <v>144</v>
      </c>
      <c r="D85" s="33" t="s">
        <v>231</v>
      </c>
      <c r="E85" s="34">
        <v>7916569222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232</v>
      </c>
      <c r="C86" s="40" t="s">
        <v>144</v>
      </c>
      <c r="D86" s="33" t="s">
        <v>233</v>
      </c>
      <c r="E86" s="34">
        <v>7916569223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234</v>
      </c>
      <c r="C87" s="40" t="s">
        <v>144</v>
      </c>
      <c r="D87" s="33" t="s">
        <v>235</v>
      </c>
      <c r="E87" s="34">
        <v>7916569224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236</v>
      </c>
      <c r="C88" s="40" t="s">
        <v>144</v>
      </c>
      <c r="D88" s="33" t="s">
        <v>237</v>
      </c>
      <c r="E88" s="34" t="s">
        <v>237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238</v>
      </c>
      <c r="C89" s="40" t="s">
        <v>144</v>
      </c>
      <c r="D89" s="33" t="s">
        <v>239</v>
      </c>
      <c r="E89" s="34">
        <v>7916569225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240</v>
      </c>
      <c r="C90" s="40" t="s">
        <v>144</v>
      </c>
      <c r="D90" s="33" t="s">
        <v>241</v>
      </c>
      <c r="E90" s="34">
        <v>7916569226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242</v>
      </c>
      <c r="C91" s="40" t="s">
        <v>144</v>
      </c>
      <c r="D91" s="33" t="s">
        <v>243</v>
      </c>
      <c r="E91" s="34">
        <v>7916569227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244</v>
      </c>
      <c r="C92" s="40" t="s">
        <v>144</v>
      </c>
      <c r="D92" s="33" t="s">
        <v>245</v>
      </c>
      <c r="E92" s="34">
        <v>7916569228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246</v>
      </c>
      <c r="C93" s="40" t="s">
        <v>144</v>
      </c>
      <c r="D93" s="33" t="s">
        <v>247</v>
      </c>
      <c r="E93" s="34">
        <v>7916569229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248</v>
      </c>
      <c r="C94" s="40" t="s">
        <v>144</v>
      </c>
      <c r="D94" s="33" t="s">
        <v>249</v>
      </c>
      <c r="E94" s="34">
        <v>7916569230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250</v>
      </c>
      <c r="C95" s="40" t="s">
        <v>144</v>
      </c>
      <c r="D95" s="33" t="s">
        <v>251</v>
      </c>
      <c r="E95" s="34">
        <v>7916569231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252</v>
      </c>
      <c r="C96" s="40" t="s">
        <v>144</v>
      </c>
      <c r="D96" s="33" t="s">
        <v>253</v>
      </c>
      <c r="E96" s="34">
        <v>7916569232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254</v>
      </c>
      <c r="C97" s="40" t="s">
        <v>144</v>
      </c>
      <c r="D97" s="33" t="s">
        <v>255</v>
      </c>
      <c r="E97" s="34">
        <v>7916569233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256</v>
      </c>
      <c r="C98" s="40" t="s">
        <v>144</v>
      </c>
      <c r="D98" s="33" t="s">
        <v>257</v>
      </c>
      <c r="E98" s="34">
        <v>7916569235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258</v>
      </c>
      <c r="C99" s="40" t="s">
        <v>144</v>
      </c>
      <c r="D99" s="33" t="s">
        <v>259</v>
      </c>
      <c r="E99" s="34">
        <v>7916569236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260</v>
      </c>
      <c r="C100" s="40" t="s">
        <v>144</v>
      </c>
      <c r="D100" s="33" t="s">
        <v>261</v>
      </c>
      <c r="E100" s="34">
        <v>7913090494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262</v>
      </c>
      <c r="C101" s="40" t="s">
        <v>144</v>
      </c>
      <c r="D101" s="33" t="s">
        <v>263</v>
      </c>
      <c r="E101" s="34">
        <v>7916569239</v>
      </c>
      <c r="F101" s="35">
        <v>4577000</v>
      </c>
      <c r="G101" s="21">
        <f t="shared" si="16"/>
        <v>778090</v>
      </c>
      <c r="H101" s="21">
        <f t="shared" si="17"/>
        <v>22885</v>
      </c>
      <c r="I101" s="21">
        <f t="shared" si="18"/>
        <v>137310</v>
      </c>
      <c r="J101" s="21">
        <f t="shared" si="19"/>
        <v>45770</v>
      </c>
      <c r="K101" s="20">
        <f t="shared" si="20"/>
        <v>984055</v>
      </c>
      <c r="L101" s="21">
        <f t="shared" si="13"/>
        <v>366160</v>
      </c>
      <c r="M101" s="21">
        <f t="shared" si="14"/>
        <v>68655</v>
      </c>
      <c r="N101" s="21">
        <f t="shared" si="15"/>
        <v>45770</v>
      </c>
      <c r="O101" s="20">
        <f t="shared" si="21"/>
        <v>480585</v>
      </c>
      <c r="P101" s="22">
        <f t="shared" si="22"/>
        <v>1464640</v>
      </c>
      <c r="Q101" s="22">
        <f t="shared" si="23"/>
        <v>91540</v>
      </c>
      <c r="R101" s="22"/>
      <c r="S101" s="23">
        <f>VLOOKUP(B101,[1]Sheet1!B$8:J$131,9,FALSE)</f>
        <v>4012500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264</v>
      </c>
      <c r="C102" s="40" t="s">
        <v>97</v>
      </c>
      <c r="D102" s="33" t="s">
        <v>265</v>
      </c>
      <c r="E102" s="41">
        <v>7911017745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 t="shared" si="14"/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266</v>
      </c>
      <c r="C103" s="40" t="s">
        <v>70</v>
      </c>
      <c r="D103" s="33" t="s">
        <v>267</v>
      </c>
      <c r="E103" s="41">
        <v>7936616222</v>
      </c>
      <c r="F103" s="35">
        <v>4577000</v>
      </c>
      <c r="G103" s="21">
        <f t="shared" si="16"/>
        <v>778090</v>
      </c>
      <c r="H103" s="21">
        <f t="shared" si="17"/>
        <v>22885</v>
      </c>
      <c r="I103" s="21">
        <f t="shared" si="18"/>
        <v>137310</v>
      </c>
      <c r="J103" s="21">
        <f>(F103)*$J$8</f>
        <v>45770</v>
      </c>
      <c r="K103" s="20">
        <f t="shared" si="20"/>
        <v>984055</v>
      </c>
      <c r="L103" s="21">
        <f>(F103)*$L$8</f>
        <v>366160</v>
      </c>
      <c r="M103" s="21">
        <f t="shared" si="14"/>
        <v>68655</v>
      </c>
      <c r="N103" s="21">
        <f>(F103)*$N$8</f>
        <v>45770</v>
      </c>
      <c r="O103" s="20">
        <f t="shared" si="21"/>
        <v>480585</v>
      </c>
      <c r="P103" s="22">
        <f t="shared" si="22"/>
        <v>1464640</v>
      </c>
      <c r="Q103" s="22">
        <f t="shared" si="23"/>
        <v>91540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268</v>
      </c>
      <c r="C104" s="40" t="s">
        <v>141</v>
      </c>
      <c r="D104" s="33" t="s">
        <v>269</v>
      </c>
      <c r="E104" s="41">
        <v>9321648647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270</v>
      </c>
      <c r="C105" s="40" t="s">
        <v>52</v>
      </c>
      <c r="D105" s="33" t="s">
        <v>271</v>
      </c>
      <c r="E105" s="41">
        <v>7912010459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 t="shared" si="14"/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 t="e">
        <f>VLOOKUP(B105,[1]Sheet1!B$8:J$131,9,FALSE)</f>
        <v>#N/A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17" t="s">
        <v>272</v>
      </c>
      <c r="C106" s="40" t="s">
        <v>29</v>
      </c>
      <c r="D106" s="42" t="s">
        <v>273</v>
      </c>
      <c r="E106" s="34" t="s">
        <v>273</v>
      </c>
      <c r="F106" s="35">
        <v>4800000</v>
      </c>
      <c r="G106" s="21">
        <f t="shared" si="16"/>
        <v>816000.00000000012</v>
      </c>
      <c r="H106" s="21">
        <f t="shared" si="17"/>
        <v>24000</v>
      </c>
      <c r="I106" s="21">
        <f t="shared" si="18"/>
        <v>144000</v>
      </c>
      <c r="J106" s="21">
        <f>(F106)*$J$8</f>
        <v>48000</v>
      </c>
      <c r="K106" s="20">
        <f t="shared" si="20"/>
        <v>1032000.0000000001</v>
      </c>
      <c r="L106" s="21">
        <f>(F106)*$L$8</f>
        <v>384000</v>
      </c>
      <c r="M106" s="21">
        <f>(F106)*$M$8</f>
        <v>72000</v>
      </c>
      <c r="N106" s="21">
        <f>(F106)*$N$8</f>
        <v>48000</v>
      </c>
      <c r="O106" s="20">
        <f t="shared" si="21"/>
        <v>504000</v>
      </c>
      <c r="P106" s="22">
        <f t="shared" si="22"/>
        <v>1536000</v>
      </c>
      <c r="Q106" s="22">
        <f t="shared" si="23"/>
        <v>96000</v>
      </c>
      <c r="R106" s="2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3" t="s">
        <v>274</v>
      </c>
      <c r="C107" s="40" t="s">
        <v>275</v>
      </c>
      <c r="D107" s="42" t="s">
        <v>276</v>
      </c>
      <c r="E107" s="34"/>
      <c r="F107" s="35">
        <v>8300000</v>
      </c>
      <c r="G107" s="44"/>
      <c r="H107" s="44">
        <f t="shared" si="17"/>
        <v>41500</v>
      </c>
      <c r="I107" s="44"/>
      <c r="J107" s="44"/>
      <c r="K107" s="20">
        <f t="shared" si="20"/>
        <v>41500</v>
      </c>
      <c r="L107" s="44"/>
      <c r="M107" s="44"/>
      <c r="N107" s="44"/>
      <c r="O107" s="20">
        <f t="shared" si="21"/>
        <v>0</v>
      </c>
      <c r="P107" s="22">
        <f t="shared" si="22"/>
        <v>41500</v>
      </c>
      <c r="Q107" s="22"/>
      <c r="R107" s="45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24" customFormat="1" ht="16.5" customHeight="1" x14ac:dyDescent="0.25">
      <c r="A108" s="16">
        <f t="shared" si="24"/>
        <v>100</v>
      </c>
      <c r="B108" s="46" t="s">
        <v>277</v>
      </c>
      <c r="C108" s="47" t="s">
        <v>278</v>
      </c>
      <c r="D108" s="48" t="s">
        <v>279</v>
      </c>
      <c r="E108" s="49" t="s">
        <v>279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ref="J108:J160" si="25">(F108)*$J$8</f>
        <v>50000</v>
      </c>
      <c r="K108" s="20">
        <f t="shared" si="20"/>
        <v>1075000</v>
      </c>
      <c r="L108" s="51">
        <f t="shared" ref="L108:L160" si="26">(F108)*$L$8</f>
        <v>400000</v>
      </c>
      <c r="M108" s="51">
        <f t="shared" ref="M108:M160" si="27">(F108)*$M$8</f>
        <v>75000</v>
      </c>
      <c r="N108" s="51">
        <f t="shared" ref="N108:N160" si="28">(F108)*$N$8</f>
        <v>50000</v>
      </c>
      <c r="O108" s="20">
        <f t="shared" si="21"/>
        <v>525000</v>
      </c>
      <c r="P108" s="22">
        <f t="shared" si="22"/>
        <v>1600000</v>
      </c>
      <c r="Q108" s="22">
        <f t="shared" si="23"/>
        <v>100000</v>
      </c>
      <c r="R108" s="52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s="57" customFormat="1" ht="16.5" customHeight="1" x14ac:dyDescent="0.25">
      <c r="A109" s="16">
        <f t="shared" si="24"/>
        <v>101</v>
      </c>
      <c r="B109" s="46" t="s">
        <v>280</v>
      </c>
      <c r="C109" s="53" t="s">
        <v>281</v>
      </c>
      <c r="D109" s="54">
        <v>7909052618</v>
      </c>
      <c r="E109" s="54">
        <v>7909052618</v>
      </c>
      <c r="F109" s="50">
        <v>5000000</v>
      </c>
      <c r="G109" s="51">
        <f t="shared" si="16"/>
        <v>850000.00000000012</v>
      </c>
      <c r="H109" s="51">
        <f t="shared" si="17"/>
        <v>25000</v>
      </c>
      <c r="I109" s="51">
        <f t="shared" si="18"/>
        <v>150000</v>
      </c>
      <c r="J109" s="51">
        <f t="shared" si="25"/>
        <v>50000</v>
      </c>
      <c r="K109" s="20">
        <f t="shared" si="20"/>
        <v>1075000</v>
      </c>
      <c r="L109" s="51">
        <f t="shared" si="26"/>
        <v>400000</v>
      </c>
      <c r="M109" s="51">
        <f t="shared" si="27"/>
        <v>75000</v>
      </c>
      <c r="N109" s="51">
        <f t="shared" si="28"/>
        <v>50000</v>
      </c>
      <c r="O109" s="20">
        <f t="shared" si="21"/>
        <v>525000</v>
      </c>
      <c r="P109" s="22">
        <f t="shared" si="22"/>
        <v>1600000</v>
      </c>
      <c r="Q109" s="55">
        <f t="shared" si="23"/>
        <v>100000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282</v>
      </c>
      <c r="C110" s="47" t="s">
        <v>283</v>
      </c>
      <c r="D110" s="54">
        <v>7911182217</v>
      </c>
      <c r="E110" s="54">
        <v>7911182217</v>
      </c>
      <c r="F110" s="50">
        <v>4577000</v>
      </c>
      <c r="G110" s="51">
        <f t="shared" si="16"/>
        <v>778090</v>
      </c>
      <c r="H110" s="51">
        <f t="shared" si="17"/>
        <v>22885</v>
      </c>
      <c r="I110" s="51">
        <f t="shared" si="18"/>
        <v>137310</v>
      </c>
      <c r="J110" s="51">
        <f t="shared" si="25"/>
        <v>45770</v>
      </c>
      <c r="K110" s="20">
        <f t="shared" si="20"/>
        <v>984055</v>
      </c>
      <c r="L110" s="51">
        <f t="shared" si="26"/>
        <v>366160</v>
      </c>
      <c r="M110" s="51">
        <f t="shared" si="27"/>
        <v>68655</v>
      </c>
      <c r="N110" s="51">
        <f t="shared" si="28"/>
        <v>45770</v>
      </c>
      <c r="O110" s="20">
        <f t="shared" si="21"/>
        <v>480585</v>
      </c>
      <c r="P110" s="22">
        <f t="shared" si="22"/>
        <v>1464640</v>
      </c>
      <c r="Q110" s="55">
        <f t="shared" si="23"/>
        <v>91540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284</v>
      </c>
      <c r="C111" s="47" t="s">
        <v>285</v>
      </c>
      <c r="D111" s="58" t="s">
        <v>286</v>
      </c>
      <c r="E111" s="58" t="s">
        <v>286</v>
      </c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20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20">
        <f t="shared" si="21"/>
        <v>504000</v>
      </c>
      <c r="P111" s="22">
        <f t="shared" si="22"/>
        <v>1536000</v>
      </c>
      <c r="Q111" s="55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287</v>
      </c>
      <c r="C112" s="47" t="s">
        <v>285</v>
      </c>
      <c r="D112" s="54">
        <v>7909272078</v>
      </c>
      <c r="E112" s="54">
        <v>7909272078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55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288</v>
      </c>
      <c r="C113" s="47" t="s">
        <v>285</v>
      </c>
      <c r="D113" s="54">
        <v>7910229588</v>
      </c>
      <c r="E113" s="54">
        <v>7910229588</v>
      </c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20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20">
        <f t="shared" si="21"/>
        <v>480585</v>
      </c>
      <c r="P113" s="22">
        <f t="shared" si="22"/>
        <v>1464640</v>
      </c>
      <c r="Q113" s="55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289</v>
      </c>
      <c r="C114" s="59" t="s">
        <v>290</v>
      </c>
      <c r="D114" s="54">
        <v>7910229588</v>
      </c>
      <c r="E114" s="54">
        <v>7910229588</v>
      </c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20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20">
        <f t="shared" si="21"/>
        <v>504000</v>
      </c>
      <c r="P114" s="22">
        <f t="shared" si="22"/>
        <v>1536000</v>
      </c>
      <c r="Q114" s="55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291</v>
      </c>
      <c r="C115" s="60" t="s">
        <v>292</v>
      </c>
      <c r="D115" s="61">
        <v>7908508899</v>
      </c>
      <c r="E115" s="61">
        <v>7908508899</v>
      </c>
      <c r="F115" s="50">
        <v>5100000</v>
      </c>
      <c r="G115" s="51">
        <f t="shared" si="16"/>
        <v>867000.00000000012</v>
      </c>
      <c r="H115" s="51">
        <f t="shared" si="17"/>
        <v>25500</v>
      </c>
      <c r="I115" s="51">
        <f t="shared" si="18"/>
        <v>153000</v>
      </c>
      <c r="J115" s="51">
        <f t="shared" si="25"/>
        <v>51000</v>
      </c>
      <c r="K115" s="20">
        <f t="shared" si="20"/>
        <v>1096500</v>
      </c>
      <c r="L115" s="51">
        <f t="shared" si="26"/>
        <v>408000</v>
      </c>
      <c r="M115" s="51">
        <f t="shared" si="27"/>
        <v>76500</v>
      </c>
      <c r="N115" s="51">
        <f t="shared" si="28"/>
        <v>51000</v>
      </c>
      <c r="O115" s="20">
        <f t="shared" si="21"/>
        <v>535500</v>
      </c>
      <c r="P115" s="22">
        <f t="shared" si="22"/>
        <v>1632000</v>
      </c>
      <c r="Q115" s="55">
        <f t="shared" si="23"/>
        <v>102000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293</v>
      </c>
      <c r="C116" s="59" t="s">
        <v>294</v>
      </c>
      <c r="D116" s="61"/>
      <c r="E116" s="61"/>
      <c r="F116" s="62">
        <v>5500000</v>
      </c>
      <c r="G116" s="63">
        <f t="shared" si="16"/>
        <v>935000.00000000012</v>
      </c>
      <c r="H116" s="63">
        <f t="shared" si="17"/>
        <v>27500</v>
      </c>
      <c r="I116" s="63">
        <f t="shared" si="18"/>
        <v>165000</v>
      </c>
      <c r="J116" s="63">
        <f t="shared" si="25"/>
        <v>55000</v>
      </c>
      <c r="K116" s="64">
        <f t="shared" si="20"/>
        <v>1182500</v>
      </c>
      <c r="L116" s="63">
        <f t="shared" si="26"/>
        <v>440000</v>
      </c>
      <c r="M116" s="63">
        <f t="shared" si="27"/>
        <v>82500</v>
      </c>
      <c r="N116" s="63">
        <f t="shared" si="28"/>
        <v>55000</v>
      </c>
      <c r="O116" s="64">
        <f t="shared" si="21"/>
        <v>577500</v>
      </c>
      <c r="P116" s="55">
        <f t="shared" si="22"/>
        <v>1760000</v>
      </c>
      <c r="Q116" s="65">
        <f t="shared" si="23"/>
        <v>110000</v>
      </c>
      <c r="R116" s="6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67" t="s">
        <v>295</v>
      </c>
      <c r="C117" s="68" t="s">
        <v>296</v>
      </c>
      <c r="D117" s="69">
        <v>7911308519</v>
      </c>
      <c r="E117" s="69"/>
      <c r="F117" s="70">
        <v>8300000</v>
      </c>
      <c r="G117" s="71">
        <f t="shared" si="16"/>
        <v>1411000</v>
      </c>
      <c r="H117" s="71">
        <f t="shared" si="17"/>
        <v>41500</v>
      </c>
      <c r="I117" s="71">
        <f t="shared" si="18"/>
        <v>249000</v>
      </c>
      <c r="J117" s="71">
        <f t="shared" si="25"/>
        <v>83000</v>
      </c>
      <c r="K117" s="64">
        <f t="shared" si="20"/>
        <v>1784500</v>
      </c>
      <c r="L117" s="71">
        <f t="shared" si="26"/>
        <v>664000</v>
      </c>
      <c r="M117" s="71">
        <f t="shared" si="27"/>
        <v>124500</v>
      </c>
      <c r="N117" s="71">
        <f t="shared" si="28"/>
        <v>83000</v>
      </c>
      <c r="O117" s="64">
        <f t="shared" si="21"/>
        <v>871500</v>
      </c>
      <c r="P117" s="55">
        <f t="shared" si="22"/>
        <v>2656000</v>
      </c>
      <c r="Q117" s="65">
        <f t="shared" si="23"/>
        <v>166000</v>
      </c>
      <c r="R117" s="7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297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298</v>
      </c>
      <c r="C119" s="53" t="s">
        <v>65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5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299</v>
      </c>
      <c r="C120" s="53" t="s">
        <v>300</v>
      </c>
      <c r="D120" s="61">
        <v>7937684817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301</v>
      </c>
      <c r="C121" s="53" t="s">
        <v>300</v>
      </c>
      <c r="D121" s="61">
        <v>7910308599</v>
      </c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302</v>
      </c>
      <c r="C122" s="53" t="s">
        <v>303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5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304</v>
      </c>
      <c r="C123" s="53" t="s">
        <v>305</v>
      </c>
      <c r="D123" s="61"/>
      <c r="E123" s="61"/>
      <c r="F123" s="50">
        <v>4800000</v>
      </c>
      <c r="G123" s="51">
        <f t="shared" si="16"/>
        <v>816000.00000000012</v>
      </c>
      <c r="H123" s="51">
        <f t="shared" si="17"/>
        <v>24000</v>
      </c>
      <c r="I123" s="51">
        <f t="shared" si="18"/>
        <v>144000</v>
      </c>
      <c r="J123" s="51">
        <f t="shared" si="25"/>
        <v>48000</v>
      </c>
      <c r="K123" s="64">
        <f t="shared" si="20"/>
        <v>1032000.0000000001</v>
      </c>
      <c r="L123" s="51">
        <f t="shared" si="26"/>
        <v>384000</v>
      </c>
      <c r="M123" s="51">
        <f t="shared" si="27"/>
        <v>72000</v>
      </c>
      <c r="N123" s="51">
        <f t="shared" si="28"/>
        <v>48000</v>
      </c>
      <c r="O123" s="64">
        <f t="shared" si="21"/>
        <v>504000</v>
      </c>
      <c r="P123" s="55">
        <f t="shared" si="22"/>
        <v>1536000</v>
      </c>
      <c r="Q123" s="52">
        <f t="shared" si="23"/>
        <v>96000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306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307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308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5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309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5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310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5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46" t="s">
        <v>311</v>
      </c>
      <c r="C129" s="53" t="s">
        <v>285</v>
      </c>
      <c r="D129" s="61"/>
      <c r="E129" s="61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64">
        <f t="shared" si="20"/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64">
        <f t="shared" si="21"/>
        <v>480585</v>
      </c>
      <c r="P129" s="55">
        <f t="shared" si="22"/>
        <v>1464640</v>
      </c>
      <c r="Q129" s="52">
        <f t="shared" si="23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3" t="s">
        <v>314</v>
      </c>
      <c r="C130" s="74" t="s">
        <v>315</v>
      </c>
      <c r="D130" s="75">
        <v>7934404014</v>
      </c>
      <c r="E130" s="75">
        <v>7934404014</v>
      </c>
      <c r="F130" s="70">
        <v>5500000</v>
      </c>
      <c r="G130" s="71">
        <f t="shared" si="16"/>
        <v>935000.00000000012</v>
      </c>
      <c r="H130" s="71">
        <f t="shared" si="17"/>
        <v>27500</v>
      </c>
      <c r="I130" s="71">
        <f t="shared" si="18"/>
        <v>165000</v>
      </c>
      <c r="J130" s="71">
        <f t="shared" si="25"/>
        <v>55000</v>
      </c>
      <c r="K130" s="76">
        <f t="shared" si="20"/>
        <v>1182500</v>
      </c>
      <c r="L130" s="71">
        <f t="shared" si="26"/>
        <v>440000</v>
      </c>
      <c r="M130" s="71">
        <f t="shared" si="27"/>
        <v>82500</v>
      </c>
      <c r="N130" s="71">
        <f t="shared" si="28"/>
        <v>55000</v>
      </c>
      <c r="O130" s="76">
        <f t="shared" si="21"/>
        <v>577500</v>
      </c>
      <c r="P130" s="65">
        <f t="shared" si="22"/>
        <v>1760000</v>
      </c>
      <c r="Q130" s="72">
        <f>F130*2%</f>
        <v>110000</v>
      </c>
      <c r="R130" s="7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77" t="s">
        <v>316</v>
      </c>
      <c r="C131" s="78" t="s">
        <v>317</v>
      </c>
      <c r="D131" s="79">
        <v>8721710506</v>
      </c>
      <c r="E131" s="79">
        <v>8721710506</v>
      </c>
      <c r="F131" s="50">
        <v>5000000</v>
      </c>
      <c r="G131" s="51">
        <f t="shared" si="16"/>
        <v>850000.00000000012</v>
      </c>
      <c r="H131" s="51">
        <f t="shared" si="17"/>
        <v>25000</v>
      </c>
      <c r="I131" s="51">
        <f t="shared" si="18"/>
        <v>150000</v>
      </c>
      <c r="J131" s="51">
        <f t="shared" si="25"/>
        <v>50000</v>
      </c>
      <c r="K131" s="50">
        <f t="shared" si="20"/>
        <v>1075000</v>
      </c>
      <c r="L131" s="51">
        <f t="shared" si="26"/>
        <v>400000</v>
      </c>
      <c r="M131" s="51">
        <f t="shared" si="27"/>
        <v>75000</v>
      </c>
      <c r="N131" s="51">
        <f t="shared" si="28"/>
        <v>50000</v>
      </c>
      <c r="O131" s="50">
        <f t="shared" si="21"/>
        <v>525000</v>
      </c>
      <c r="P131" s="52">
        <f t="shared" si="22"/>
        <v>1600000</v>
      </c>
      <c r="Q131" s="52">
        <f>F131*2%</f>
        <v>100000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318</v>
      </c>
      <c r="C132" s="78" t="s">
        <v>317</v>
      </c>
      <c r="D132" s="79">
        <v>7913082370</v>
      </c>
      <c r="E132" s="79">
        <v>7913082370</v>
      </c>
      <c r="F132" s="50">
        <v>5000000</v>
      </c>
      <c r="G132" s="51">
        <f t="shared" si="16"/>
        <v>850000.00000000012</v>
      </c>
      <c r="H132" s="51">
        <f t="shared" si="17"/>
        <v>25000</v>
      </c>
      <c r="I132" s="51">
        <f t="shared" si="18"/>
        <v>150000</v>
      </c>
      <c r="J132" s="51">
        <f t="shared" si="25"/>
        <v>50000</v>
      </c>
      <c r="K132" s="50">
        <f t="shared" si="20"/>
        <v>1075000</v>
      </c>
      <c r="L132" s="51">
        <f t="shared" si="26"/>
        <v>400000</v>
      </c>
      <c r="M132" s="51">
        <f t="shared" si="27"/>
        <v>75000</v>
      </c>
      <c r="N132" s="51">
        <f t="shared" si="28"/>
        <v>50000</v>
      </c>
      <c r="O132" s="50">
        <f t="shared" si="21"/>
        <v>525000</v>
      </c>
      <c r="P132" s="52">
        <f t="shared" si="22"/>
        <v>1600000</v>
      </c>
      <c r="Q132" s="52">
        <f t="shared" ref="Q132:Q160" si="29">F132*2%</f>
        <v>100000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319</v>
      </c>
      <c r="C133" s="78" t="s">
        <v>320</v>
      </c>
      <c r="D133" s="79">
        <v>7916213918</v>
      </c>
      <c r="E133" s="79">
        <v>7916213918</v>
      </c>
      <c r="F133" s="50">
        <v>4800000</v>
      </c>
      <c r="G133" s="51">
        <f t="shared" si="16"/>
        <v>816000.00000000012</v>
      </c>
      <c r="H133" s="51">
        <f t="shared" si="17"/>
        <v>24000</v>
      </c>
      <c r="I133" s="51">
        <f t="shared" si="18"/>
        <v>144000</v>
      </c>
      <c r="J133" s="51">
        <f t="shared" si="25"/>
        <v>48000</v>
      </c>
      <c r="K133" s="50">
        <f t="shared" si="20"/>
        <v>1032000.0000000001</v>
      </c>
      <c r="L133" s="51">
        <f t="shared" si="26"/>
        <v>384000</v>
      </c>
      <c r="M133" s="51">
        <f t="shared" si="27"/>
        <v>72000</v>
      </c>
      <c r="N133" s="51">
        <f t="shared" si="28"/>
        <v>48000</v>
      </c>
      <c r="O133" s="50">
        <f t="shared" si="21"/>
        <v>504000</v>
      </c>
      <c r="P133" s="52">
        <f t="shared" si="22"/>
        <v>1536000</v>
      </c>
      <c r="Q133" s="52">
        <f t="shared" si="29"/>
        <v>96000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321</v>
      </c>
      <c r="C134" s="78" t="s">
        <v>322</v>
      </c>
      <c r="D134" s="79">
        <v>7914210718</v>
      </c>
      <c r="E134" s="79">
        <v>7914210718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52">
        <f t="shared" si="29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80" t="s">
        <v>323</v>
      </c>
      <c r="C135" s="80" t="s">
        <v>324</v>
      </c>
      <c r="D135" s="79">
        <v>7916189006</v>
      </c>
      <c r="E135" s="79">
        <v>7916189006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52">
        <f t="shared" si="29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78" t="s">
        <v>325</v>
      </c>
      <c r="C136" s="78" t="s">
        <v>326</v>
      </c>
      <c r="D136" s="79">
        <v>8022813836</v>
      </c>
      <c r="E136" s="79">
        <v>8022813836</v>
      </c>
      <c r="F136" s="50">
        <v>4800000</v>
      </c>
      <c r="G136" s="51">
        <f t="shared" si="16"/>
        <v>816000.00000000012</v>
      </c>
      <c r="H136" s="51">
        <f t="shared" si="17"/>
        <v>24000</v>
      </c>
      <c r="I136" s="51">
        <f t="shared" si="18"/>
        <v>144000</v>
      </c>
      <c r="J136" s="51">
        <f t="shared" si="25"/>
        <v>48000</v>
      </c>
      <c r="K136" s="50">
        <f t="shared" si="20"/>
        <v>1032000.0000000001</v>
      </c>
      <c r="L136" s="51">
        <f t="shared" si="26"/>
        <v>384000</v>
      </c>
      <c r="M136" s="51">
        <f t="shared" si="27"/>
        <v>72000</v>
      </c>
      <c r="N136" s="51">
        <f t="shared" si="28"/>
        <v>48000</v>
      </c>
      <c r="O136" s="50">
        <f t="shared" si="21"/>
        <v>504000</v>
      </c>
      <c r="P136" s="52">
        <f t="shared" si="22"/>
        <v>1536000</v>
      </c>
      <c r="Q136" s="52">
        <f t="shared" si="29"/>
        <v>96000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327</v>
      </c>
      <c r="C137" s="78" t="s">
        <v>328</v>
      </c>
      <c r="D137" s="79">
        <v>7911475429</v>
      </c>
      <c r="E137" s="79">
        <v>7911475429</v>
      </c>
      <c r="F137" s="50">
        <v>5100000</v>
      </c>
      <c r="G137" s="51">
        <f t="shared" ref="G137:G160" si="30">F137*$G$8</f>
        <v>867000.00000000012</v>
      </c>
      <c r="H137" s="51">
        <f t="shared" ref="H137:H160" si="31">F137*$H$8</f>
        <v>25500</v>
      </c>
      <c r="I137" s="51">
        <f t="shared" ref="I137:I160" si="32">(F137)*$I$8</f>
        <v>153000</v>
      </c>
      <c r="J137" s="51">
        <f t="shared" si="25"/>
        <v>51000</v>
      </c>
      <c r="K137" s="50">
        <f t="shared" ref="K137:K160" si="33">G137+I137+J137+H137</f>
        <v>1096500</v>
      </c>
      <c r="L137" s="51">
        <f t="shared" si="26"/>
        <v>408000</v>
      </c>
      <c r="M137" s="51">
        <f t="shared" si="27"/>
        <v>76500</v>
      </c>
      <c r="N137" s="51">
        <f t="shared" si="28"/>
        <v>51000</v>
      </c>
      <c r="O137" s="50">
        <f t="shared" ref="O137:O160" si="34">L137+M137+N137+R137</f>
        <v>535500</v>
      </c>
      <c r="P137" s="52">
        <f t="shared" ref="P137:P160" si="35">K137+L137+M137+N137</f>
        <v>1632000</v>
      </c>
      <c r="Q137" s="52">
        <f t="shared" si="29"/>
        <v>102000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78" t="s">
        <v>329</v>
      </c>
      <c r="C138" s="78" t="s">
        <v>330</v>
      </c>
      <c r="D138" s="79"/>
      <c r="E138" s="61"/>
      <c r="F138" s="50">
        <v>4800000</v>
      </c>
      <c r="G138" s="51">
        <f t="shared" si="30"/>
        <v>816000.00000000012</v>
      </c>
      <c r="H138" s="51">
        <f t="shared" si="31"/>
        <v>24000</v>
      </c>
      <c r="I138" s="51">
        <f t="shared" si="32"/>
        <v>144000</v>
      </c>
      <c r="J138" s="51">
        <f t="shared" si="25"/>
        <v>48000</v>
      </c>
      <c r="K138" s="50">
        <f t="shared" si="33"/>
        <v>1032000.0000000001</v>
      </c>
      <c r="L138" s="51">
        <f t="shared" si="26"/>
        <v>384000</v>
      </c>
      <c r="M138" s="51">
        <f t="shared" si="27"/>
        <v>72000</v>
      </c>
      <c r="N138" s="51">
        <f t="shared" si="28"/>
        <v>48000</v>
      </c>
      <c r="O138" s="50">
        <f t="shared" si="34"/>
        <v>504000</v>
      </c>
      <c r="P138" s="52">
        <f t="shared" si="35"/>
        <v>1536000</v>
      </c>
      <c r="Q138" s="52">
        <f t="shared" si="29"/>
        <v>96000</v>
      </c>
      <c r="R138" s="52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3" si="36">A138+1</f>
        <v>131</v>
      </c>
      <c r="B139" s="78" t="s">
        <v>331</v>
      </c>
      <c r="C139" s="78" t="s">
        <v>330</v>
      </c>
      <c r="D139" s="79"/>
      <c r="E139" s="61"/>
      <c r="F139" s="50">
        <v>4800000</v>
      </c>
      <c r="G139" s="51">
        <f t="shared" si="30"/>
        <v>816000.00000000012</v>
      </c>
      <c r="H139" s="51">
        <f t="shared" si="31"/>
        <v>24000</v>
      </c>
      <c r="I139" s="51">
        <f t="shared" si="32"/>
        <v>144000</v>
      </c>
      <c r="J139" s="51">
        <f t="shared" si="25"/>
        <v>48000</v>
      </c>
      <c r="K139" s="50">
        <f t="shared" si="33"/>
        <v>1032000.0000000001</v>
      </c>
      <c r="L139" s="51">
        <f t="shared" si="26"/>
        <v>384000</v>
      </c>
      <c r="M139" s="51">
        <f t="shared" si="27"/>
        <v>72000</v>
      </c>
      <c r="N139" s="51">
        <f t="shared" si="28"/>
        <v>48000</v>
      </c>
      <c r="O139" s="50">
        <f t="shared" si="34"/>
        <v>504000</v>
      </c>
      <c r="P139" s="52">
        <f t="shared" si="35"/>
        <v>1536000</v>
      </c>
      <c r="Q139" s="52">
        <f t="shared" si="29"/>
        <v>96000</v>
      </c>
      <c r="R139" s="52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81" t="s">
        <v>332</v>
      </c>
      <c r="C140" s="78" t="s">
        <v>333</v>
      </c>
      <c r="D140" s="79">
        <v>7916518244</v>
      </c>
      <c r="E140" s="79">
        <v>7916518244</v>
      </c>
      <c r="F140" s="62">
        <v>5100000</v>
      </c>
      <c r="G140" s="63">
        <f t="shared" si="30"/>
        <v>867000.00000000012</v>
      </c>
      <c r="H140" s="63">
        <f t="shared" si="31"/>
        <v>25500</v>
      </c>
      <c r="I140" s="63">
        <f t="shared" si="32"/>
        <v>153000</v>
      </c>
      <c r="J140" s="63">
        <f t="shared" si="25"/>
        <v>51000</v>
      </c>
      <c r="K140" s="62">
        <f t="shared" si="33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34"/>
        <v>535500</v>
      </c>
      <c r="P140" s="66">
        <f t="shared" si="35"/>
        <v>1632000</v>
      </c>
      <c r="Q140" s="66">
        <f t="shared" si="29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334</v>
      </c>
      <c r="C141" s="78" t="s">
        <v>335</v>
      </c>
      <c r="D141" s="82">
        <v>8721870417</v>
      </c>
      <c r="E141" s="82">
        <v>8721870417</v>
      </c>
      <c r="F141" s="50">
        <v>4800000</v>
      </c>
      <c r="G141" s="63">
        <f t="shared" si="30"/>
        <v>816000.00000000012</v>
      </c>
      <c r="H141" s="63">
        <f t="shared" si="31"/>
        <v>24000</v>
      </c>
      <c r="I141" s="63">
        <f t="shared" si="32"/>
        <v>144000</v>
      </c>
      <c r="J141" s="63">
        <f t="shared" si="25"/>
        <v>48000</v>
      </c>
      <c r="K141" s="62">
        <f t="shared" si="33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336</v>
      </c>
      <c r="C142" s="78" t="s">
        <v>337</v>
      </c>
      <c r="D142" s="79"/>
      <c r="E142" s="79"/>
      <c r="F142" s="50">
        <v>4800000</v>
      </c>
      <c r="G142" s="63">
        <f t="shared" si="30"/>
        <v>816000.00000000012</v>
      </c>
      <c r="H142" s="63">
        <f t="shared" si="31"/>
        <v>24000</v>
      </c>
      <c r="I142" s="63">
        <f t="shared" si="32"/>
        <v>144000</v>
      </c>
      <c r="J142" s="63">
        <f t="shared" si="25"/>
        <v>48000</v>
      </c>
      <c r="K142" s="62">
        <f t="shared" si="33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1" t="s">
        <v>338</v>
      </c>
      <c r="C143" s="78" t="s">
        <v>339</v>
      </c>
      <c r="D143" s="79">
        <v>7915240672</v>
      </c>
      <c r="E143" s="79">
        <v>7915240672</v>
      </c>
      <c r="F143" s="50">
        <v>4800000</v>
      </c>
      <c r="G143" s="63">
        <f t="shared" si="30"/>
        <v>816000.00000000012</v>
      </c>
      <c r="H143" s="63">
        <f t="shared" si="31"/>
        <v>24000</v>
      </c>
      <c r="I143" s="63">
        <f t="shared" si="32"/>
        <v>144000</v>
      </c>
      <c r="J143" s="63">
        <f t="shared" si="25"/>
        <v>48000</v>
      </c>
      <c r="K143" s="62">
        <f t="shared" si="33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340</v>
      </c>
      <c r="C144" s="78" t="s">
        <v>341</v>
      </c>
      <c r="D144" s="79"/>
      <c r="E144" s="79"/>
      <c r="F144" s="62">
        <v>5000000</v>
      </c>
      <c r="G144" s="63">
        <f t="shared" si="30"/>
        <v>850000.00000000012</v>
      </c>
      <c r="H144" s="63">
        <f t="shared" si="31"/>
        <v>25000</v>
      </c>
      <c r="I144" s="63">
        <f t="shared" si="32"/>
        <v>150000</v>
      </c>
      <c r="J144" s="63">
        <f t="shared" si="25"/>
        <v>50000</v>
      </c>
      <c r="K144" s="62">
        <f t="shared" si="33"/>
        <v>1075000</v>
      </c>
      <c r="L144" s="63">
        <f t="shared" si="26"/>
        <v>400000</v>
      </c>
      <c r="M144" s="63">
        <f t="shared" si="27"/>
        <v>75000</v>
      </c>
      <c r="N144" s="63">
        <f t="shared" si="28"/>
        <v>50000</v>
      </c>
      <c r="O144" s="62">
        <f t="shared" si="34"/>
        <v>525000</v>
      </c>
      <c r="P144" s="66">
        <f t="shared" si="35"/>
        <v>1600000</v>
      </c>
      <c r="Q144" s="66">
        <f t="shared" si="29"/>
        <v>100000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342</v>
      </c>
      <c r="C145" s="78" t="s">
        <v>343</v>
      </c>
      <c r="D145" s="79">
        <v>7916336462</v>
      </c>
      <c r="E145" s="79"/>
      <c r="F145" s="62">
        <v>4800000</v>
      </c>
      <c r="G145" s="63">
        <f t="shared" si="30"/>
        <v>816000.00000000012</v>
      </c>
      <c r="H145" s="63">
        <f t="shared" si="31"/>
        <v>24000</v>
      </c>
      <c r="I145" s="63">
        <f t="shared" si="32"/>
        <v>144000</v>
      </c>
      <c r="J145" s="63">
        <f t="shared" si="25"/>
        <v>48000</v>
      </c>
      <c r="K145" s="62">
        <f t="shared" si="33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4"/>
        <v>504000</v>
      </c>
      <c r="P145" s="66">
        <f t="shared" si="35"/>
        <v>1536000</v>
      </c>
      <c r="Q145" s="66">
        <f t="shared" si="29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346</v>
      </c>
      <c r="C146" s="78" t="s">
        <v>347</v>
      </c>
      <c r="D146" s="79">
        <v>8015050619</v>
      </c>
      <c r="E146" s="79"/>
      <c r="F146" s="62">
        <v>5000000</v>
      </c>
      <c r="G146" s="63">
        <f t="shared" si="30"/>
        <v>850000.00000000012</v>
      </c>
      <c r="H146" s="63">
        <f t="shared" si="31"/>
        <v>25000</v>
      </c>
      <c r="I146" s="63">
        <f t="shared" si="32"/>
        <v>150000</v>
      </c>
      <c r="J146" s="63">
        <f t="shared" si="25"/>
        <v>50000</v>
      </c>
      <c r="K146" s="62">
        <f t="shared" si="33"/>
        <v>1075000</v>
      </c>
      <c r="L146" s="63">
        <f t="shared" si="26"/>
        <v>400000</v>
      </c>
      <c r="M146" s="63">
        <f t="shared" si="27"/>
        <v>75000</v>
      </c>
      <c r="N146" s="63">
        <f t="shared" si="28"/>
        <v>50000</v>
      </c>
      <c r="O146" s="62">
        <f t="shared" si="34"/>
        <v>525000</v>
      </c>
      <c r="P146" s="66">
        <f t="shared" si="35"/>
        <v>1600000</v>
      </c>
      <c r="Q146" s="66">
        <f t="shared" si="29"/>
        <v>100000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80" t="s">
        <v>348</v>
      </c>
      <c r="C147" s="80" t="s">
        <v>349</v>
      </c>
      <c r="D147" s="79">
        <v>9107162563</v>
      </c>
      <c r="E147" s="79"/>
      <c r="F147" s="62">
        <v>5000000</v>
      </c>
      <c r="G147" s="63">
        <f t="shared" si="30"/>
        <v>850000.00000000012</v>
      </c>
      <c r="H147" s="63">
        <f t="shared" si="31"/>
        <v>25000</v>
      </c>
      <c r="I147" s="63">
        <f t="shared" si="32"/>
        <v>150000</v>
      </c>
      <c r="J147" s="63">
        <f t="shared" si="25"/>
        <v>50000</v>
      </c>
      <c r="K147" s="62">
        <f t="shared" si="33"/>
        <v>1075000</v>
      </c>
      <c r="L147" s="63">
        <f t="shared" si="26"/>
        <v>400000</v>
      </c>
      <c r="M147" s="63">
        <f t="shared" si="27"/>
        <v>75000</v>
      </c>
      <c r="N147" s="63">
        <f t="shared" si="28"/>
        <v>50000</v>
      </c>
      <c r="O147" s="62">
        <f t="shared" si="34"/>
        <v>525000</v>
      </c>
      <c r="P147" s="66">
        <f t="shared" si="35"/>
        <v>1600000</v>
      </c>
      <c r="Q147" s="66">
        <f t="shared" si="29"/>
        <v>100000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350</v>
      </c>
      <c r="C148" s="78" t="s">
        <v>351</v>
      </c>
      <c r="D148" s="79"/>
      <c r="E148" s="79"/>
      <c r="F148" s="62">
        <v>4800000</v>
      </c>
      <c r="G148" s="63">
        <f t="shared" si="30"/>
        <v>816000.00000000012</v>
      </c>
      <c r="H148" s="63">
        <f t="shared" si="31"/>
        <v>24000</v>
      </c>
      <c r="I148" s="63">
        <f t="shared" si="32"/>
        <v>144000</v>
      </c>
      <c r="J148" s="63">
        <f t="shared" si="25"/>
        <v>48000</v>
      </c>
      <c r="K148" s="62">
        <f t="shared" si="33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4"/>
        <v>504000</v>
      </c>
      <c r="P148" s="66">
        <f t="shared" si="35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352</v>
      </c>
      <c r="C149" s="78" t="s">
        <v>353</v>
      </c>
      <c r="D149" s="84" t="s">
        <v>354</v>
      </c>
      <c r="E149" s="79"/>
      <c r="F149" s="62">
        <v>5100000</v>
      </c>
      <c r="G149" s="63">
        <f t="shared" si="30"/>
        <v>867000.00000000012</v>
      </c>
      <c r="H149" s="63">
        <f t="shared" si="31"/>
        <v>25500</v>
      </c>
      <c r="I149" s="63">
        <f t="shared" si="32"/>
        <v>153000</v>
      </c>
      <c r="J149" s="63">
        <f t="shared" si="25"/>
        <v>51000</v>
      </c>
      <c r="K149" s="62">
        <f t="shared" si="33"/>
        <v>1096500</v>
      </c>
      <c r="L149" s="63">
        <f t="shared" si="26"/>
        <v>408000</v>
      </c>
      <c r="M149" s="63">
        <f t="shared" si="27"/>
        <v>76500</v>
      </c>
      <c r="N149" s="63">
        <f t="shared" si="28"/>
        <v>51000</v>
      </c>
      <c r="O149" s="62">
        <f t="shared" si="34"/>
        <v>535500</v>
      </c>
      <c r="P149" s="66">
        <f t="shared" si="35"/>
        <v>1632000</v>
      </c>
      <c r="Q149" s="66">
        <f t="shared" si="29"/>
        <v>102000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355</v>
      </c>
      <c r="C150" s="78" t="s">
        <v>356</v>
      </c>
      <c r="D150" s="79">
        <v>7411266152</v>
      </c>
      <c r="E150" s="79"/>
      <c r="F150" s="62">
        <v>4800000</v>
      </c>
      <c r="G150" s="63">
        <f t="shared" si="30"/>
        <v>816000.00000000012</v>
      </c>
      <c r="H150" s="63">
        <f t="shared" si="31"/>
        <v>24000</v>
      </c>
      <c r="I150" s="63">
        <f t="shared" si="32"/>
        <v>144000</v>
      </c>
      <c r="J150" s="63">
        <f t="shared" si="25"/>
        <v>48000</v>
      </c>
      <c r="K150" s="62">
        <f t="shared" si="33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78" t="s">
        <v>357</v>
      </c>
      <c r="C151" s="78" t="s">
        <v>356</v>
      </c>
      <c r="D151" s="79"/>
      <c r="E151" s="79"/>
      <c r="F151" s="62">
        <v>4800000</v>
      </c>
      <c r="G151" s="63">
        <f t="shared" si="30"/>
        <v>816000.00000000012</v>
      </c>
      <c r="H151" s="63">
        <f t="shared" si="31"/>
        <v>24000</v>
      </c>
      <c r="I151" s="63">
        <f t="shared" si="32"/>
        <v>144000</v>
      </c>
      <c r="J151" s="63">
        <f t="shared" si="25"/>
        <v>48000</v>
      </c>
      <c r="K151" s="62">
        <f t="shared" si="33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358</v>
      </c>
      <c r="C152" s="78" t="s">
        <v>356</v>
      </c>
      <c r="D152" s="84" t="s">
        <v>359</v>
      </c>
      <c r="E152" s="79"/>
      <c r="F152" s="62">
        <v>4800000</v>
      </c>
      <c r="G152" s="63">
        <f t="shared" si="30"/>
        <v>816000.00000000012</v>
      </c>
      <c r="H152" s="63">
        <f t="shared" si="31"/>
        <v>24000</v>
      </c>
      <c r="I152" s="63">
        <f t="shared" si="32"/>
        <v>144000</v>
      </c>
      <c r="J152" s="63">
        <f t="shared" si="25"/>
        <v>48000</v>
      </c>
      <c r="K152" s="62">
        <f t="shared" si="33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360</v>
      </c>
      <c r="C153" s="78" t="s">
        <v>356</v>
      </c>
      <c r="D153" s="79">
        <v>8925195510</v>
      </c>
      <c r="E153" s="79"/>
      <c r="F153" s="62">
        <v>4800000</v>
      </c>
      <c r="G153" s="63">
        <f t="shared" si="30"/>
        <v>816000.00000000012</v>
      </c>
      <c r="H153" s="63">
        <f t="shared" si="31"/>
        <v>24000</v>
      </c>
      <c r="I153" s="63">
        <f t="shared" si="32"/>
        <v>144000</v>
      </c>
      <c r="J153" s="63">
        <f t="shared" si="25"/>
        <v>48000</v>
      </c>
      <c r="K153" s="62">
        <f t="shared" si="33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361</v>
      </c>
      <c r="C154" s="78" t="s">
        <v>356</v>
      </c>
      <c r="D154" s="79">
        <v>7722451557</v>
      </c>
      <c r="E154" s="79"/>
      <c r="F154" s="62">
        <v>4800000</v>
      </c>
      <c r="G154" s="63">
        <f t="shared" si="30"/>
        <v>816000.00000000012</v>
      </c>
      <c r="H154" s="63">
        <f t="shared" si="31"/>
        <v>24000</v>
      </c>
      <c r="I154" s="63">
        <f t="shared" si="32"/>
        <v>144000</v>
      </c>
      <c r="J154" s="63">
        <f t="shared" si="25"/>
        <v>48000</v>
      </c>
      <c r="K154" s="62">
        <f t="shared" si="33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362</v>
      </c>
      <c r="C155" s="78" t="s">
        <v>363</v>
      </c>
      <c r="D155" s="85">
        <v>7911224019</v>
      </c>
      <c r="E155" s="79"/>
      <c r="F155" s="62">
        <v>4800000</v>
      </c>
      <c r="G155" s="63">
        <f t="shared" si="30"/>
        <v>816000.00000000012</v>
      </c>
      <c r="H155" s="63">
        <f t="shared" si="31"/>
        <v>24000</v>
      </c>
      <c r="I155" s="63">
        <f t="shared" si="32"/>
        <v>144000</v>
      </c>
      <c r="J155" s="63">
        <f t="shared" si="25"/>
        <v>48000</v>
      </c>
      <c r="K155" s="62">
        <f t="shared" si="33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81" t="s">
        <v>364</v>
      </c>
      <c r="C156" s="87" t="s">
        <v>65</v>
      </c>
      <c r="D156" s="84" t="s">
        <v>365</v>
      </c>
      <c r="E156" s="88"/>
      <c r="F156" s="62">
        <v>4800000</v>
      </c>
      <c r="G156" s="63">
        <f t="shared" si="30"/>
        <v>816000.00000000012</v>
      </c>
      <c r="H156" s="63">
        <f t="shared" si="31"/>
        <v>24000</v>
      </c>
      <c r="I156" s="63">
        <f t="shared" si="32"/>
        <v>144000</v>
      </c>
      <c r="J156" s="63">
        <f t="shared" si="25"/>
        <v>48000</v>
      </c>
      <c r="K156" s="62">
        <f t="shared" si="33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366</v>
      </c>
      <c r="C157" s="87" t="s">
        <v>367</v>
      </c>
      <c r="D157" s="90">
        <v>7916017542</v>
      </c>
      <c r="E157" s="88"/>
      <c r="F157" s="62">
        <v>5100000</v>
      </c>
      <c r="G157" s="63">
        <f t="shared" si="30"/>
        <v>867000.00000000012</v>
      </c>
      <c r="H157" s="63">
        <f t="shared" si="31"/>
        <v>25500</v>
      </c>
      <c r="I157" s="63">
        <f t="shared" si="32"/>
        <v>153000</v>
      </c>
      <c r="J157" s="63">
        <f t="shared" si="25"/>
        <v>51000</v>
      </c>
      <c r="K157" s="62">
        <f t="shared" si="33"/>
        <v>1096500</v>
      </c>
      <c r="L157" s="63">
        <f t="shared" si="26"/>
        <v>408000</v>
      </c>
      <c r="M157" s="63">
        <f t="shared" si="27"/>
        <v>76500</v>
      </c>
      <c r="N157" s="63">
        <f t="shared" si="28"/>
        <v>51000</v>
      </c>
      <c r="O157" s="62">
        <f t="shared" si="34"/>
        <v>535500</v>
      </c>
      <c r="P157" s="66">
        <f t="shared" si="35"/>
        <v>1632000</v>
      </c>
      <c r="Q157" s="66">
        <f t="shared" si="29"/>
        <v>102000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78" t="s">
        <v>368</v>
      </c>
      <c r="C158" s="87" t="s">
        <v>369</v>
      </c>
      <c r="D158" s="90">
        <v>3012013111</v>
      </c>
      <c r="E158" s="88"/>
      <c r="F158" s="62">
        <v>4800000</v>
      </c>
      <c r="G158" s="63">
        <f t="shared" si="30"/>
        <v>816000.00000000012</v>
      </c>
      <c r="H158" s="63">
        <f t="shared" si="31"/>
        <v>24000</v>
      </c>
      <c r="I158" s="63">
        <f t="shared" si="32"/>
        <v>144000</v>
      </c>
      <c r="J158" s="63">
        <f t="shared" si="25"/>
        <v>48000</v>
      </c>
      <c r="K158" s="62">
        <f t="shared" si="33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4"/>
        <v>504000</v>
      </c>
      <c r="P158" s="66">
        <f t="shared" si="35"/>
        <v>1536000</v>
      </c>
      <c r="Q158" s="66">
        <f t="shared" si="29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78" t="s">
        <v>370</v>
      </c>
      <c r="C159" s="87" t="s">
        <v>371</v>
      </c>
      <c r="D159" s="90"/>
      <c r="E159" s="88"/>
      <c r="F159" s="62">
        <v>8300000</v>
      </c>
      <c r="G159" s="63">
        <f t="shared" si="30"/>
        <v>1411000</v>
      </c>
      <c r="H159" s="63">
        <f t="shared" si="31"/>
        <v>41500</v>
      </c>
      <c r="I159" s="63">
        <f t="shared" si="32"/>
        <v>249000</v>
      </c>
      <c r="J159" s="63">
        <f t="shared" si="25"/>
        <v>83000</v>
      </c>
      <c r="K159" s="62">
        <f t="shared" si="33"/>
        <v>1784500</v>
      </c>
      <c r="L159" s="63">
        <f t="shared" si="26"/>
        <v>664000</v>
      </c>
      <c r="M159" s="63">
        <f t="shared" si="27"/>
        <v>124500</v>
      </c>
      <c r="N159" s="63">
        <f t="shared" si="28"/>
        <v>83000</v>
      </c>
      <c r="O159" s="62">
        <f t="shared" si="34"/>
        <v>871500</v>
      </c>
      <c r="P159" s="66">
        <f t="shared" si="35"/>
        <v>2656000</v>
      </c>
      <c r="Q159" s="66">
        <f t="shared" si="29"/>
        <v>166000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78" t="s">
        <v>372</v>
      </c>
      <c r="C160" s="87" t="s">
        <v>373</v>
      </c>
      <c r="D160" s="90">
        <v>298015973</v>
      </c>
      <c r="E160" s="88"/>
      <c r="F160" s="62">
        <v>4800000</v>
      </c>
      <c r="G160" s="63">
        <f t="shared" si="30"/>
        <v>816000.00000000012</v>
      </c>
      <c r="H160" s="63">
        <f t="shared" si="31"/>
        <v>24000</v>
      </c>
      <c r="I160" s="63">
        <f t="shared" si="32"/>
        <v>144000</v>
      </c>
      <c r="J160" s="63">
        <f t="shared" si="25"/>
        <v>48000</v>
      </c>
      <c r="K160" s="62">
        <f t="shared" si="33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4"/>
        <v>504000</v>
      </c>
      <c r="P160" s="66">
        <f t="shared" si="35"/>
        <v>1536000</v>
      </c>
      <c r="Q160" s="66">
        <f t="shared" si="29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63" t="s">
        <v>430</v>
      </c>
      <c r="C161" s="145" t="s">
        <v>326</v>
      </c>
      <c r="D161" s="154" t="s">
        <v>455</v>
      </c>
      <c r="E161" s="79"/>
      <c r="F161" s="164">
        <v>4800000</v>
      </c>
      <c r="G161" s="63">
        <f t="shared" ref="G161:G171" si="37">F161*$G$8</f>
        <v>816000.00000000012</v>
      </c>
      <c r="H161" s="63">
        <f t="shared" ref="H161:H171" si="38">F161*$H$8</f>
        <v>24000</v>
      </c>
      <c r="I161" s="63">
        <f t="shared" ref="I161:I171" si="39">(F161)*$I$8</f>
        <v>144000</v>
      </c>
      <c r="J161" s="63">
        <f t="shared" ref="J161:J171" si="40">(F161)*$J$8</f>
        <v>48000</v>
      </c>
      <c r="K161" s="62">
        <f t="shared" ref="K161:K171" si="41">G161+I161+J161+H161</f>
        <v>1032000.0000000001</v>
      </c>
      <c r="L161" s="63">
        <f t="shared" ref="L161:L171" si="42">(F161)*$L$8</f>
        <v>384000</v>
      </c>
      <c r="M161" s="63">
        <f t="shared" ref="M161:M171" si="43">(F161)*$M$8</f>
        <v>72000</v>
      </c>
      <c r="N161" s="63">
        <f t="shared" ref="N161:N171" si="44">(F161)*$N$8</f>
        <v>48000</v>
      </c>
      <c r="O161" s="62">
        <f t="shared" ref="O161:O171" si="45">L161+M161+N161+R161</f>
        <v>504000</v>
      </c>
      <c r="P161" s="66">
        <f t="shared" ref="P161:P171" si="46">K161+L161+M161+N161</f>
        <v>1536000</v>
      </c>
      <c r="Q161" s="66">
        <f t="shared" ref="Q161:Q171" si="47">F161*2%</f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63" t="s">
        <v>429</v>
      </c>
      <c r="C162" s="145" t="s">
        <v>431</v>
      </c>
      <c r="D162" s="84">
        <v>7409096233</v>
      </c>
      <c r="E162" s="79"/>
      <c r="F162" s="165">
        <v>5100000</v>
      </c>
      <c r="G162" s="63">
        <f t="shared" si="37"/>
        <v>867000.00000000012</v>
      </c>
      <c r="H162" s="63">
        <f t="shared" si="38"/>
        <v>25500</v>
      </c>
      <c r="I162" s="63">
        <f t="shared" si="39"/>
        <v>153000</v>
      </c>
      <c r="J162" s="63">
        <f t="shared" si="40"/>
        <v>51000</v>
      </c>
      <c r="K162" s="62">
        <f t="shared" si="41"/>
        <v>1096500</v>
      </c>
      <c r="L162" s="63">
        <f t="shared" si="42"/>
        <v>408000</v>
      </c>
      <c r="M162" s="63">
        <f t="shared" si="43"/>
        <v>76500</v>
      </c>
      <c r="N162" s="63">
        <f t="shared" si="44"/>
        <v>51000</v>
      </c>
      <c r="O162" s="62">
        <f t="shared" si="45"/>
        <v>535500</v>
      </c>
      <c r="P162" s="66">
        <f t="shared" si="46"/>
        <v>1632000</v>
      </c>
      <c r="Q162" s="66">
        <f t="shared" si="47"/>
        <v>102000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63" t="s">
        <v>432</v>
      </c>
      <c r="C163" s="145" t="s">
        <v>433</v>
      </c>
      <c r="D163" s="90">
        <v>7913218482</v>
      </c>
      <c r="E163" s="79"/>
      <c r="F163" s="165">
        <v>4800000</v>
      </c>
      <c r="G163" s="63">
        <f t="shared" si="37"/>
        <v>816000.00000000012</v>
      </c>
      <c r="H163" s="63">
        <f t="shared" si="38"/>
        <v>24000</v>
      </c>
      <c r="I163" s="63">
        <f t="shared" si="39"/>
        <v>144000</v>
      </c>
      <c r="J163" s="63">
        <f t="shared" si="40"/>
        <v>48000</v>
      </c>
      <c r="K163" s="62">
        <f t="shared" si="41"/>
        <v>1032000.0000000001</v>
      </c>
      <c r="L163" s="63">
        <f t="shared" si="42"/>
        <v>384000</v>
      </c>
      <c r="M163" s="63">
        <f t="shared" si="43"/>
        <v>72000</v>
      </c>
      <c r="N163" s="63">
        <f t="shared" si="44"/>
        <v>48000</v>
      </c>
      <c r="O163" s="62">
        <f t="shared" si="45"/>
        <v>504000</v>
      </c>
      <c r="P163" s="66">
        <f t="shared" si="46"/>
        <v>1536000</v>
      </c>
      <c r="Q163" s="66">
        <f t="shared" si="47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63" t="s">
        <v>434</v>
      </c>
      <c r="C164" s="145" t="s">
        <v>433</v>
      </c>
      <c r="D164" s="90"/>
      <c r="E164" s="79"/>
      <c r="F164" s="165">
        <v>4800000</v>
      </c>
      <c r="G164" s="63">
        <f t="shared" si="37"/>
        <v>816000.00000000012</v>
      </c>
      <c r="H164" s="63">
        <f t="shared" si="38"/>
        <v>24000</v>
      </c>
      <c r="I164" s="63">
        <f t="shared" si="39"/>
        <v>144000</v>
      </c>
      <c r="J164" s="63">
        <f t="shared" si="40"/>
        <v>48000</v>
      </c>
      <c r="K164" s="62">
        <f t="shared" si="41"/>
        <v>1032000.0000000001</v>
      </c>
      <c r="L164" s="63">
        <f t="shared" si="42"/>
        <v>384000</v>
      </c>
      <c r="M164" s="63">
        <f t="shared" si="43"/>
        <v>72000</v>
      </c>
      <c r="N164" s="63">
        <f t="shared" si="44"/>
        <v>48000</v>
      </c>
      <c r="O164" s="62">
        <f t="shared" si="45"/>
        <v>504000</v>
      </c>
      <c r="P164" s="66">
        <f t="shared" si="46"/>
        <v>1536000</v>
      </c>
      <c r="Q164" s="66">
        <f t="shared" si="47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63" t="s">
        <v>435</v>
      </c>
      <c r="C165" s="145" t="s">
        <v>433</v>
      </c>
      <c r="D165" s="90">
        <v>7914294032</v>
      </c>
      <c r="E165" s="79"/>
      <c r="F165" s="165">
        <v>4800000</v>
      </c>
      <c r="G165" s="63">
        <f t="shared" si="37"/>
        <v>816000.00000000012</v>
      </c>
      <c r="H165" s="63">
        <f t="shared" si="38"/>
        <v>24000</v>
      </c>
      <c r="I165" s="63">
        <f t="shared" si="39"/>
        <v>144000</v>
      </c>
      <c r="J165" s="63">
        <f t="shared" si="40"/>
        <v>48000</v>
      </c>
      <c r="K165" s="62">
        <f t="shared" si="41"/>
        <v>1032000.0000000001</v>
      </c>
      <c r="L165" s="63">
        <f t="shared" si="42"/>
        <v>384000</v>
      </c>
      <c r="M165" s="63">
        <f t="shared" si="43"/>
        <v>72000</v>
      </c>
      <c r="N165" s="63">
        <f t="shared" si="44"/>
        <v>48000</v>
      </c>
      <c r="O165" s="62">
        <f t="shared" si="45"/>
        <v>504000</v>
      </c>
      <c r="P165" s="66">
        <f t="shared" si="46"/>
        <v>1536000</v>
      </c>
      <c r="Q165" s="66">
        <f t="shared" si="47"/>
        <v>96000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63" t="s">
        <v>438</v>
      </c>
      <c r="C166" s="145" t="s">
        <v>433</v>
      </c>
      <c r="D166" s="90"/>
      <c r="E166" s="79"/>
      <c r="F166" s="165">
        <v>4800000</v>
      </c>
      <c r="G166" s="63">
        <f t="shared" si="37"/>
        <v>816000.00000000012</v>
      </c>
      <c r="H166" s="63">
        <f t="shared" si="38"/>
        <v>24000</v>
      </c>
      <c r="I166" s="63">
        <f t="shared" si="39"/>
        <v>144000</v>
      </c>
      <c r="J166" s="63">
        <f t="shared" si="40"/>
        <v>48000</v>
      </c>
      <c r="K166" s="62">
        <f t="shared" si="41"/>
        <v>1032000.0000000001</v>
      </c>
      <c r="L166" s="63">
        <f t="shared" si="42"/>
        <v>384000</v>
      </c>
      <c r="M166" s="63">
        <f t="shared" si="43"/>
        <v>72000</v>
      </c>
      <c r="N166" s="63">
        <f t="shared" si="44"/>
        <v>48000</v>
      </c>
      <c r="O166" s="62">
        <f t="shared" si="45"/>
        <v>504000</v>
      </c>
      <c r="P166" s="66">
        <f t="shared" si="46"/>
        <v>1536000</v>
      </c>
      <c r="Q166" s="66">
        <f t="shared" si="47"/>
        <v>96000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63" t="s">
        <v>439</v>
      </c>
      <c r="C167" s="145" t="s">
        <v>433</v>
      </c>
      <c r="D167" s="90"/>
      <c r="E167" s="79"/>
      <c r="F167" s="165">
        <v>4800000</v>
      </c>
      <c r="G167" s="63">
        <f t="shared" si="37"/>
        <v>816000.00000000012</v>
      </c>
      <c r="H167" s="63">
        <f t="shared" si="38"/>
        <v>24000</v>
      </c>
      <c r="I167" s="63">
        <f t="shared" si="39"/>
        <v>144000</v>
      </c>
      <c r="J167" s="63">
        <f t="shared" si="40"/>
        <v>48000</v>
      </c>
      <c r="K167" s="62">
        <f t="shared" si="41"/>
        <v>1032000.0000000001</v>
      </c>
      <c r="L167" s="63">
        <f t="shared" si="42"/>
        <v>384000</v>
      </c>
      <c r="M167" s="63">
        <f t="shared" si="43"/>
        <v>72000</v>
      </c>
      <c r="N167" s="63">
        <f t="shared" si="44"/>
        <v>48000</v>
      </c>
      <c r="O167" s="62">
        <f t="shared" si="45"/>
        <v>504000</v>
      </c>
      <c r="P167" s="66">
        <f t="shared" si="46"/>
        <v>1536000</v>
      </c>
      <c r="Q167" s="66">
        <f t="shared" si="47"/>
        <v>96000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63" t="s">
        <v>440</v>
      </c>
      <c r="C168" s="148" t="s">
        <v>441</v>
      </c>
      <c r="D168" s="90">
        <v>3824435409</v>
      </c>
      <c r="E168" s="79"/>
      <c r="F168" s="165">
        <v>4800000</v>
      </c>
      <c r="G168" s="63">
        <f t="shared" si="37"/>
        <v>816000.00000000012</v>
      </c>
      <c r="H168" s="63">
        <f t="shared" si="38"/>
        <v>24000</v>
      </c>
      <c r="I168" s="63">
        <f t="shared" si="39"/>
        <v>144000</v>
      </c>
      <c r="J168" s="63">
        <f t="shared" si="40"/>
        <v>48000</v>
      </c>
      <c r="K168" s="62">
        <f t="shared" si="41"/>
        <v>1032000.0000000001</v>
      </c>
      <c r="L168" s="63">
        <f t="shared" si="42"/>
        <v>384000</v>
      </c>
      <c r="M168" s="63">
        <f t="shared" si="43"/>
        <v>72000</v>
      </c>
      <c r="N168" s="63">
        <f t="shared" si="44"/>
        <v>48000</v>
      </c>
      <c r="O168" s="62">
        <f t="shared" si="45"/>
        <v>504000</v>
      </c>
      <c r="P168" s="66">
        <f t="shared" si="46"/>
        <v>1536000</v>
      </c>
      <c r="Q168" s="66">
        <f t="shared" si="47"/>
        <v>96000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163" t="s">
        <v>442</v>
      </c>
      <c r="C169" s="148" t="s">
        <v>441</v>
      </c>
      <c r="D169" s="147">
        <v>7913232294</v>
      </c>
      <c r="E169" s="79"/>
      <c r="F169" s="165">
        <v>4800000</v>
      </c>
      <c r="G169" s="63">
        <f t="shared" si="37"/>
        <v>816000.00000000012</v>
      </c>
      <c r="H169" s="63">
        <f t="shared" si="38"/>
        <v>24000</v>
      </c>
      <c r="I169" s="63">
        <f t="shared" si="39"/>
        <v>144000</v>
      </c>
      <c r="J169" s="63">
        <f t="shared" si="40"/>
        <v>48000</v>
      </c>
      <c r="K169" s="62">
        <f t="shared" si="41"/>
        <v>1032000.0000000001</v>
      </c>
      <c r="L169" s="63">
        <f t="shared" si="42"/>
        <v>384000</v>
      </c>
      <c r="M169" s="63">
        <f t="shared" si="43"/>
        <v>72000</v>
      </c>
      <c r="N169" s="63">
        <f t="shared" si="44"/>
        <v>48000</v>
      </c>
      <c r="O169" s="62">
        <f t="shared" si="45"/>
        <v>504000</v>
      </c>
      <c r="P169" s="66">
        <f t="shared" si="46"/>
        <v>1536000</v>
      </c>
      <c r="Q169" s="66">
        <f t="shared" si="47"/>
        <v>96000</v>
      </c>
      <c r="R169" s="6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63" t="s">
        <v>444</v>
      </c>
      <c r="C170" s="148" t="s">
        <v>330</v>
      </c>
      <c r="D170" s="90">
        <v>8925674290</v>
      </c>
      <c r="E170" s="79"/>
      <c r="F170" s="165">
        <v>4577000</v>
      </c>
      <c r="G170" s="63">
        <f t="shared" si="37"/>
        <v>778090</v>
      </c>
      <c r="H170" s="63">
        <f t="shared" si="38"/>
        <v>22885</v>
      </c>
      <c r="I170" s="63">
        <f t="shared" si="39"/>
        <v>137310</v>
      </c>
      <c r="J170" s="63">
        <f t="shared" si="40"/>
        <v>45770</v>
      </c>
      <c r="K170" s="62">
        <f>G170+I170+J170+H170</f>
        <v>984055</v>
      </c>
      <c r="L170" s="63">
        <f t="shared" si="42"/>
        <v>366160</v>
      </c>
      <c r="M170" s="63">
        <f t="shared" si="43"/>
        <v>68655</v>
      </c>
      <c r="N170" s="63">
        <f t="shared" si="44"/>
        <v>45770</v>
      </c>
      <c r="O170" s="62">
        <f t="shared" si="45"/>
        <v>480585</v>
      </c>
      <c r="P170" s="66">
        <f t="shared" si="46"/>
        <v>1464640</v>
      </c>
      <c r="Q170" s="66">
        <f t="shared" si="47"/>
        <v>91540</v>
      </c>
      <c r="R170" s="6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16">
        <f t="shared" si="36"/>
        <v>163</v>
      </c>
      <c r="B171" s="163" t="s">
        <v>445</v>
      </c>
      <c r="C171" s="148" t="s">
        <v>330</v>
      </c>
      <c r="D171" s="90">
        <v>7911377298</v>
      </c>
      <c r="E171" s="79"/>
      <c r="F171" s="165">
        <v>4577000</v>
      </c>
      <c r="G171" s="63">
        <f t="shared" si="37"/>
        <v>778090</v>
      </c>
      <c r="H171" s="63">
        <f t="shared" si="38"/>
        <v>22885</v>
      </c>
      <c r="I171" s="63">
        <f t="shared" si="39"/>
        <v>137310</v>
      </c>
      <c r="J171" s="63">
        <f t="shared" si="40"/>
        <v>45770</v>
      </c>
      <c r="K171" s="62">
        <f t="shared" si="41"/>
        <v>984055</v>
      </c>
      <c r="L171" s="63">
        <f t="shared" si="42"/>
        <v>366160</v>
      </c>
      <c r="M171" s="63">
        <f t="shared" si="43"/>
        <v>68655</v>
      </c>
      <c r="N171" s="63">
        <f t="shared" si="44"/>
        <v>45770</v>
      </c>
      <c r="O171" s="62">
        <f t="shared" si="45"/>
        <v>480585</v>
      </c>
      <c r="P171" s="66">
        <f t="shared" si="46"/>
        <v>1464640</v>
      </c>
      <c r="Q171" s="66">
        <f t="shared" si="47"/>
        <v>91540</v>
      </c>
      <c r="R171" s="6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16">
        <f t="shared" si="36"/>
        <v>164</v>
      </c>
      <c r="B172" s="148" t="s">
        <v>457</v>
      </c>
      <c r="C172" s="148" t="s">
        <v>345</v>
      </c>
      <c r="D172" s="90">
        <v>6622115205</v>
      </c>
      <c r="E172" s="79"/>
      <c r="F172" s="165">
        <v>5000000</v>
      </c>
      <c r="G172" s="63">
        <f>F172*$G$8</f>
        <v>850000.00000000012</v>
      </c>
      <c r="H172" s="63">
        <f>F172*$H$8</f>
        <v>25000</v>
      </c>
      <c r="I172" s="63">
        <f>(F172)*$I$8</f>
        <v>150000</v>
      </c>
      <c r="J172" s="63">
        <f>(F172)*$J$8</f>
        <v>50000</v>
      </c>
      <c r="K172" s="62">
        <f>G172+I172+J172+H172</f>
        <v>1075000</v>
      </c>
      <c r="L172" s="63">
        <f>(F172)*$L$8</f>
        <v>400000</v>
      </c>
      <c r="M172" s="63">
        <f>(F172)*$M$8</f>
        <v>75000</v>
      </c>
      <c r="N172" s="63">
        <f>(F172)*$N$8</f>
        <v>50000</v>
      </c>
      <c r="O172" s="62">
        <f>L172+M172+N172+R172</f>
        <v>525000</v>
      </c>
      <c r="P172" s="66">
        <f>K172+L172+M172+N172</f>
        <v>1600000</v>
      </c>
      <c r="Q172" s="66">
        <f>F172*2%</f>
        <v>100000</v>
      </c>
      <c r="R172" s="6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si="36"/>
        <v>165</v>
      </c>
      <c r="B173" s="174" t="s">
        <v>458</v>
      </c>
      <c r="C173" s="200"/>
      <c r="D173" s="199"/>
      <c r="E173" s="88"/>
      <c r="F173" s="201">
        <v>4577000</v>
      </c>
      <c r="G173" s="63">
        <f>F173*$G$8</f>
        <v>778090</v>
      </c>
      <c r="H173" s="63">
        <f>F173*$H$8</f>
        <v>22885</v>
      </c>
      <c r="I173" s="63">
        <f>(F173)*$I$8</f>
        <v>137310</v>
      </c>
      <c r="J173" s="63">
        <f>(F173)*$J$8</f>
        <v>45770</v>
      </c>
      <c r="K173" s="62">
        <f>G173+I173+J173+H173</f>
        <v>984055</v>
      </c>
      <c r="L173" s="63">
        <f>(F173)*$L$8</f>
        <v>366160</v>
      </c>
      <c r="M173" s="63">
        <f>(F173)*$M$8</f>
        <v>68655</v>
      </c>
      <c r="N173" s="63">
        <f>(F173)*$N$8</f>
        <v>45770</v>
      </c>
      <c r="O173" s="62">
        <f>L173+M173+N173+R173</f>
        <v>480585</v>
      </c>
      <c r="P173" s="66">
        <f>K173+L173+M173+N173</f>
        <v>1464640</v>
      </c>
      <c r="Q173" s="66">
        <f>F173*2%</f>
        <v>91540</v>
      </c>
      <c r="R173" s="6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97" customFormat="1" ht="31.5" customHeight="1" x14ac:dyDescent="0.25">
      <c r="A174" s="83"/>
      <c r="B174" s="91" t="s">
        <v>374</v>
      </c>
      <c r="C174" s="92"/>
      <c r="D174" s="93"/>
      <c r="E174" s="94"/>
      <c r="F174" s="95">
        <f t="shared" ref="F174:R174" si="48">SUM(F9:F173)</f>
        <v>818228000</v>
      </c>
      <c r="G174" s="95">
        <f t="shared" si="48"/>
        <v>137687760</v>
      </c>
      <c r="H174" s="95">
        <f t="shared" si="48"/>
        <v>4091140</v>
      </c>
      <c r="I174" s="95">
        <f t="shared" si="48"/>
        <v>24297840</v>
      </c>
      <c r="J174" s="95">
        <f t="shared" si="48"/>
        <v>8099280</v>
      </c>
      <c r="K174" s="95">
        <f t="shared" si="48"/>
        <v>174176020</v>
      </c>
      <c r="L174" s="95">
        <f t="shared" si="48"/>
        <v>64794240</v>
      </c>
      <c r="M174" s="95">
        <f t="shared" si="48"/>
        <v>12148920</v>
      </c>
      <c r="N174" s="95">
        <f t="shared" si="48"/>
        <v>8099280</v>
      </c>
      <c r="O174" s="95">
        <f t="shared" si="48"/>
        <v>88451690</v>
      </c>
      <c r="P174" s="95">
        <f t="shared" si="48"/>
        <v>259218460</v>
      </c>
      <c r="Q174" s="95">
        <f t="shared" si="48"/>
        <v>16198560</v>
      </c>
      <c r="R174" s="95">
        <f t="shared" si="48"/>
        <v>3409250</v>
      </c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</row>
    <row r="175" spans="1:39" s="99" customFormat="1" ht="14.25" customHeight="1" x14ac:dyDescent="0.2">
      <c r="A175" s="98"/>
      <c r="D175" s="7"/>
      <c r="E175" s="100"/>
      <c r="F175" s="98"/>
      <c r="G175" s="98"/>
      <c r="H175" s="98"/>
      <c r="I175" s="98"/>
      <c r="J175" s="98"/>
      <c r="K175" s="101"/>
      <c r="L175" s="444"/>
      <c r="M175" s="444"/>
      <c r="N175" s="445"/>
      <c r="O175" s="445"/>
      <c r="P175" s="102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3"/>
      <c r="AJ175" s="103"/>
      <c r="AK175" s="103"/>
    </row>
    <row r="176" spans="1:39" s="99" customFormat="1" x14ac:dyDescent="0.2">
      <c r="A176" s="98"/>
      <c r="D176" s="7"/>
      <c r="E176" s="100"/>
      <c r="F176" s="101">
        <f>+F174+4800000</f>
        <v>823028000</v>
      </c>
      <c r="G176" s="98"/>
      <c r="H176" s="98"/>
      <c r="I176" s="98"/>
      <c r="J176" s="98"/>
      <c r="K176" s="101"/>
      <c r="L176" s="443"/>
      <c r="M176" s="443"/>
      <c r="N176" s="104"/>
      <c r="O176" s="105"/>
      <c r="P176" s="106"/>
      <c r="Q176" s="103"/>
      <c r="R176" s="329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103"/>
      <c r="AF176" s="103"/>
      <c r="AG176" s="103"/>
      <c r="AH176" s="103"/>
      <c r="AI176" s="103"/>
      <c r="AJ176" s="103"/>
      <c r="AK176" s="103"/>
    </row>
    <row r="177" spans="1:39" s="99" customFormat="1" x14ac:dyDescent="0.2">
      <c r="A177" s="98"/>
      <c r="D177" s="7"/>
      <c r="E177" s="100"/>
      <c r="F177" s="98"/>
      <c r="G177" s="98"/>
      <c r="H177" s="98"/>
      <c r="I177" s="98"/>
      <c r="J177" s="98"/>
      <c r="K177" s="101"/>
      <c r="L177" s="443"/>
      <c r="M177" s="443"/>
      <c r="N177" s="104"/>
      <c r="O177" s="107"/>
      <c r="P177" s="107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  <c r="AJ177" s="103"/>
      <c r="AK177" s="103"/>
    </row>
    <row r="178" spans="1:39" s="99" customFormat="1" x14ac:dyDescent="0.2">
      <c r="A178" s="98"/>
      <c r="D178" s="7"/>
      <c r="E178" s="100"/>
      <c r="F178" s="98"/>
      <c r="G178" s="98"/>
      <c r="H178" s="98"/>
      <c r="I178" s="98"/>
      <c r="J178" s="101"/>
      <c r="K178" s="98"/>
      <c r="L178" s="98"/>
      <c r="M178" s="98"/>
      <c r="N178" s="98"/>
      <c r="O178" s="98"/>
      <c r="P178" s="108"/>
      <c r="Q178" s="108"/>
      <c r="R178" s="108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103"/>
    </row>
    <row r="179" spans="1:39" s="99" customFormat="1" x14ac:dyDescent="0.2">
      <c r="A179" s="98"/>
      <c r="B179" s="151" t="s">
        <v>375</v>
      </c>
      <c r="C179" s="110"/>
      <c r="D179" s="111"/>
      <c r="E179" s="100"/>
      <c r="F179" s="443" t="s">
        <v>376</v>
      </c>
      <c r="G179" s="443"/>
      <c r="H179" s="151"/>
      <c r="I179" s="98"/>
      <c r="L179" s="151" t="s">
        <v>377</v>
      </c>
      <c r="O179" s="98"/>
      <c r="P179" s="443" t="s">
        <v>378</v>
      </c>
      <c r="Q179" s="443"/>
      <c r="R179" s="107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  <c r="AL179" s="103"/>
      <c r="AM179" s="103"/>
    </row>
    <row r="180" spans="1:39" s="99" customFormat="1" x14ac:dyDescent="0.2">
      <c r="A180" s="98"/>
      <c r="D180" s="7"/>
      <c r="E180" s="100"/>
      <c r="F180" s="112"/>
      <c r="G180" s="98"/>
      <c r="H180" s="98"/>
      <c r="I180" s="98"/>
      <c r="J180" s="101"/>
      <c r="L180" s="113"/>
      <c r="O180" s="98"/>
      <c r="P180" s="98"/>
      <c r="Q180" s="98"/>
      <c r="R180" s="107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</row>
    <row r="181" spans="1:39" s="98" customFormat="1" x14ac:dyDescent="0.2">
      <c r="B181" s="99"/>
      <c r="C181" s="99"/>
      <c r="D181" s="7"/>
      <c r="E181" s="100"/>
      <c r="O181" s="114"/>
      <c r="P181" s="113"/>
      <c r="R181" s="107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</row>
    <row r="182" spans="1:39" s="98" customFormat="1" x14ac:dyDescent="0.2">
      <c r="B182" s="99"/>
      <c r="C182" s="99"/>
      <c r="D182" s="7"/>
      <c r="E182" s="100"/>
      <c r="F182" s="114"/>
      <c r="G182" s="114"/>
      <c r="H182" s="114"/>
      <c r="R182" s="116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</row>
    <row r="183" spans="1:39" s="98" customFormat="1" x14ac:dyDescent="0.2">
      <c r="B183" s="99"/>
      <c r="C183" s="99"/>
      <c r="D183" s="7"/>
      <c r="E183" s="100"/>
      <c r="L183" s="114"/>
      <c r="P183" s="112"/>
      <c r="R183" s="107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</row>
    <row r="184" spans="1:39" s="98" customFormat="1" x14ac:dyDescent="0.2">
      <c r="B184" s="99"/>
      <c r="C184" s="99"/>
      <c r="D184" s="7"/>
      <c r="E184" s="100"/>
      <c r="L184" s="112"/>
      <c r="R184" s="107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</row>
    <row r="185" spans="1:39" s="98" customFormat="1" ht="15" customHeight="1" x14ac:dyDescent="0.2">
      <c r="B185" s="443"/>
      <c r="C185" s="443"/>
      <c r="D185" s="117"/>
      <c r="E185" s="118"/>
      <c r="F185" s="443" t="s">
        <v>379</v>
      </c>
      <c r="G185" s="443"/>
      <c r="H185" s="151"/>
      <c r="L185" s="151" t="s">
        <v>380</v>
      </c>
      <c r="P185" s="443" t="s">
        <v>381</v>
      </c>
      <c r="Q185" s="443"/>
      <c r="R185" s="107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</row>
    <row r="187" spans="1:39" ht="56.25" customHeight="1" x14ac:dyDescent="0.2">
      <c r="Q187" s="119" t="s">
        <v>382</v>
      </c>
      <c r="R187" s="119" t="s">
        <v>383</v>
      </c>
    </row>
    <row r="188" spans="1:39" x14ac:dyDescent="0.2">
      <c r="J188" s="6"/>
    </row>
    <row r="189" spans="1:39" s="1" customFormat="1" x14ac:dyDescent="0.2">
      <c r="B189" s="4"/>
      <c r="C189" s="4"/>
      <c r="D189" s="7"/>
      <c r="E189" s="8"/>
      <c r="F189" s="5"/>
      <c r="G189" s="120"/>
      <c r="H189" s="120"/>
      <c r="I189" s="120"/>
      <c r="P189" s="2"/>
      <c r="Q189" s="121">
        <v>0.33</v>
      </c>
      <c r="R189" s="121">
        <v>0.4</v>
      </c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22"/>
      <c r="AM189" s="122"/>
    </row>
    <row r="190" spans="1:39" x14ac:dyDescent="0.2">
      <c r="F190" s="5"/>
      <c r="Q190" s="123">
        <f>Q174*Q189</f>
        <v>5345524.8</v>
      </c>
      <c r="R190" s="123">
        <f>R174*R189</f>
        <v>1363700</v>
      </c>
    </row>
    <row r="191" spans="1:39" x14ac:dyDescent="0.2">
      <c r="R191" s="124">
        <f>Q190+R190</f>
        <v>6709224.7999999998</v>
      </c>
      <c r="S191" s="3" t="s">
        <v>384</v>
      </c>
    </row>
    <row r="192" spans="1:39" x14ac:dyDescent="0.2">
      <c r="R192" s="2">
        <v>124.77800000000001</v>
      </c>
      <c r="S192" s="3" t="s">
        <v>385</v>
      </c>
    </row>
    <row r="193" spans="1:39" s="2" customFormat="1" x14ac:dyDescent="0.2">
      <c r="A193" s="1"/>
      <c r="B193" s="4"/>
      <c r="C193" s="4"/>
      <c r="D193" s="7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 t="s">
        <v>386</v>
      </c>
      <c r="Q193" s="124">
        <f>P174+R191</f>
        <v>265927684.80000001</v>
      </c>
      <c r="R193" s="123">
        <f>R191-R192</f>
        <v>6709100.0219999999</v>
      </c>
      <c r="S193" s="3" t="s">
        <v>387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7" spans="1:39" s="2" customFormat="1" ht="15" x14ac:dyDescent="0.2">
      <c r="A197" s="1"/>
      <c r="B197" s="125" t="s">
        <v>388</v>
      </c>
      <c r="C197" s="4" t="str">
        <f>LOWER(B197)</f>
        <v>trần minh hoàng</v>
      </c>
      <c r="D197" s="7"/>
      <c r="E197" s="8"/>
      <c r="F197" s="1" t="s">
        <v>389</v>
      </c>
      <c r="G197" s="1"/>
      <c r="H197" s="1"/>
      <c r="I197" s="1"/>
      <c r="J197" s="1"/>
      <c r="K197" s="1"/>
      <c r="L197" s="1"/>
      <c r="M197" s="1"/>
      <c r="N197" s="1"/>
      <c r="O197" s="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s="2" customFormat="1" ht="15" x14ac:dyDescent="0.2">
      <c r="A198" s="1"/>
      <c r="B198" s="125" t="s">
        <v>390</v>
      </c>
      <c r="C198" s="4" t="str">
        <f t="shared" ref="C198:C226" si="49">LOWER(B198)</f>
        <v>đồng tấn tài</v>
      </c>
      <c r="D198" s="7"/>
      <c r="E198" s="8"/>
      <c r="F198" s="1">
        <v>325000</v>
      </c>
      <c r="G198" s="1"/>
      <c r="H198" s="1"/>
      <c r="I198" s="1"/>
      <c r="J198" s="1"/>
      <c r="K198" s="1"/>
      <c r="L198" s="1"/>
      <c r="M198" s="1"/>
      <c r="N198" s="1"/>
      <c r="O198" s="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s="2" customFormat="1" ht="15" x14ac:dyDescent="0.2">
      <c r="A199" s="1"/>
      <c r="B199" s="125" t="s">
        <v>391</v>
      </c>
      <c r="C199" s="4" t="str">
        <f t="shared" si="49"/>
        <v>cao chánh dũng</v>
      </c>
      <c r="D199" s="7"/>
      <c r="E199" s="8"/>
      <c r="F199" s="1">
        <v>21815</v>
      </c>
      <c r="G199" s="1"/>
      <c r="H199" s="1"/>
      <c r="I199" s="1"/>
      <c r="J199" s="1"/>
      <c r="K199" s="1"/>
      <c r="L199" s="1"/>
      <c r="M199" s="1"/>
      <c r="N199" s="1"/>
      <c r="O199" s="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s="2" customFormat="1" ht="15" x14ac:dyDescent="0.2">
      <c r="A200" s="1"/>
      <c r="B200" s="125" t="s">
        <v>392</v>
      </c>
      <c r="C200" s="4" t="str">
        <f t="shared" si="49"/>
        <v>trần văn nguyện</v>
      </c>
      <c r="D200" s="7"/>
      <c r="E200" s="8"/>
      <c r="F200" s="1">
        <v>3376565</v>
      </c>
      <c r="G200" s="1"/>
      <c r="H200" s="1">
        <v>637500</v>
      </c>
      <c r="I200" s="1">
        <v>429100</v>
      </c>
      <c r="J200" s="1"/>
      <c r="K200" s="1"/>
      <c r="L200" s="1"/>
      <c r="M200" s="1"/>
      <c r="N200" s="1"/>
      <c r="O200" s="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s="2" customFormat="1" ht="15" x14ac:dyDescent="0.2">
      <c r="A201" s="1"/>
      <c r="B201" s="125" t="s">
        <v>393</v>
      </c>
      <c r="C201" s="4" t="str">
        <f t="shared" si="49"/>
        <v>châu văn phước</v>
      </c>
      <c r="D201" s="7"/>
      <c r="E201" s="8"/>
      <c r="F201" s="1">
        <v>1065000</v>
      </c>
      <c r="G201" s="1"/>
      <c r="H201" s="1">
        <v>850000</v>
      </c>
      <c r="I201" s="1">
        <v>286100</v>
      </c>
      <c r="J201" s="1"/>
      <c r="K201" s="1"/>
      <c r="L201" s="1"/>
      <c r="M201" s="1"/>
      <c r="N201" s="1"/>
      <c r="O201" s="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s="2" customFormat="1" ht="15" x14ac:dyDescent="0.2">
      <c r="A202" s="1"/>
      <c r="B202" s="125" t="s">
        <v>394</v>
      </c>
      <c r="C202" s="4" t="str">
        <f t="shared" si="49"/>
        <v>lê tấn hùng</v>
      </c>
      <c r="D202" s="7"/>
      <c r="E202" s="8"/>
      <c r="F202" s="1">
        <v>866000</v>
      </c>
      <c r="G202" s="1"/>
      <c r="H202" s="1">
        <f>SUM(H200:H201)</f>
        <v>1487500</v>
      </c>
      <c r="I202" s="1">
        <f>SUM(I200:I201)</f>
        <v>715200</v>
      </c>
      <c r="J202" s="126">
        <f>+H202+I202</f>
        <v>2202700</v>
      </c>
      <c r="K202" s="1"/>
      <c r="L202" s="1"/>
      <c r="M202" s="1"/>
      <c r="N202" s="1"/>
      <c r="O202" s="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s="2" customFormat="1" ht="15" x14ac:dyDescent="0.2">
      <c r="A203" s="1"/>
      <c r="B203" s="125" t="s">
        <v>395</v>
      </c>
      <c r="C203" s="4" t="str">
        <f t="shared" si="49"/>
        <v>nguyễn văn chiến</v>
      </c>
      <c r="D203" s="7"/>
      <c r="E203" s="8"/>
      <c r="F203" s="1">
        <v>570000</v>
      </c>
      <c r="G203" s="1"/>
      <c r="H203" s="1"/>
      <c r="I203" s="1"/>
      <c r="J203" s="1"/>
      <c r="K203" s="1"/>
      <c r="L203" s="1"/>
      <c r="M203" s="1"/>
      <c r="N203" s="1"/>
      <c r="O203" s="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2" customFormat="1" ht="15" x14ac:dyDescent="0.2">
      <c r="A204" s="1"/>
      <c r="B204" s="125" t="s">
        <v>396</v>
      </c>
      <c r="C204" s="4" t="str">
        <f t="shared" si="49"/>
        <v>nguyễn thành vân</v>
      </c>
      <c r="D204" s="7"/>
      <c r="E204" s="8"/>
      <c r="F204" s="127">
        <f>SUM(F198:F203)</f>
        <v>6224380</v>
      </c>
      <c r="G204" s="1"/>
      <c r="H204" s="1"/>
      <c r="I204" s="1"/>
      <c r="J204" s="1"/>
      <c r="K204" s="1"/>
      <c r="L204" s="1"/>
      <c r="M204" s="1"/>
      <c r="N204" s="1"/>
      <c r="O204" s="1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2" customFormat="1" ht="15" x14ac:dyDescent="0.2">
      <c r="A205" s="1"/>
      <c r="B205" s="125" t="s">
        <v>397</v>
      </c>
      <c r="C205" s="4" t="str">
        <f t="shared" si="49"/>
        <v>nguyễn thành tài</v>
      </c>
      <c r="D205" s="7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2" customFormat="1" ht="30" x14ac:dyDescent="0.2">
      <c r="A206" s="1"/>
      <c r="B206" s="125" t="s">
        <v>398</v>
      </c>
      <c r="C206" s="4" t="str">
        <f t="shared" si="49"/>
        <v>nguyễn thành long</v>
      </c>
      <c r="D206" s="7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2" customFormat="1" ht="15" x14ac:dyDescent="0.2">
      <c r="A207" s="1"/>
      <c r="B207" s="125" t="s">
        <v>399</v>
      </c>
      <c r="C207" s="4" t="str">
        <f t="shared" si="49"/>
        <v>võ  văn giàu</v>
      </c>
      <c r="D207" s="7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2" customFormat="1" ht="15" x14ac:dyDescent="0.2">
      <c r="A208" s="1"/>
      <c r="B208" s="125" t="s">
        <v>400</v>
      </c>
      <c r="C208" s="4" t="str">
        <f t="shared" si="49"/>
        <v>lê phi thành</v>
      </c>
      <c r="D208" s="7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8" customFormat="1" ht="15" x14ac:dyDescent="0.2">
      <c r="A209" s="1"/>
      <c r="B209" s="125" t="s">
        <v>401</v>
      </c>
      <c r="C209" s="4" t="str">
        <f t="shared" si="49"/>
        <v>lê phi trung</v>
      </c>
      <c r="D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8" customFormat="1" ht="30" x14ac:dyDescent="0.2">
      <c r="A210" s="1"/>
      <c r="B210" s="125" t="s">
        <v>402</v>
      </c>
      <c r="C210" s="4" t="str">
        <f t="shared" si="49"/>
        <v>huỳnh  văn phương</v>
      </c>
      <c r="D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8" customFormat="1" ht="15" x14ac:dyDescent="0.2">
      <c r="A211" s="1"/>
      <c r="B211" s="125" t="s">
        <v>403</v>
      </c>
      <c r="C211" s="4" t="str">
        <f t="shared" si="49"/>
        <v>lâm văn thương</v>
      </c>
      <c r="D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8" customFormat="1" ht="15" x14ac:dyDescent="0.2">
      <c r="A212" s="1"/>
      <c r="B212" s="125" t="s">
        <v>404</v>
      </c>
      <c r="C212" s="4" t="str">
        <f t="shared" si="49"/>
        <v>thạch phương</v>
      </c>
      <c r="D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8" customFormat="1" ht="15" x14ac:dyDescent="0.2">
      <c r="A213" s="1"/>
      <c r="B213" s="125" t="s">
        <v>405</v>
      </c>
      <c r="C213" s="4" t="str">
        <f t="shared" si="49"/>
        <v>nguyễn văn rắng</v>
      </c>
      <c r="D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8" customFormat="1" ht="15" x14ac:dyDescent="0.2">
      <c r="A214" s="1"/>
      <c r="B214" s="125" t="s">
        <v>406</v>
      </c>
      <c r="C214" s="4" t="str">
        <f t="shared" si="49"/>
        <v>võ văn có</v>
      </c>
      <c r="D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407</v>
      </c>
      <c r="C215" s="4" t="str">
        <f t="shared" si="49"/>
        <v>trần quốc nam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15" x14ac:dyDescent="0.2">
      <c r="A216" s="1"/>
      <c r="B216" s="125" t="s">
        <v>408</v>
      </c>
      <c r="C216" s="4" t="str">
        <f t="shared" si="49"/>
        <v>trần văn phi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409</v>
      </c>
      <c r="C217" s="4" t="str">
        <f t="shared" si="49"/>
        <v>lê văn triệu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410</v>
      </c>
      <c r="C218" s="4" t="str">
        <f t="shared" si="49"/>
        <v>lê minh trọng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s="8" customFormat="1" ht="15" x14ac:dyDescent="0.2">
      <c r="A219" s="1"/>
      <c r="B219" s="125" t="s">
        <v>411</v>
      </c>
      <c r="C219" s="4" t="str">
        <f t="shared" si="49"/>
        <v>lê minh nghĩa</v>
      </c>
      <c r="D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s="8" customFormat="1" ht="15" x14ac:dyDescent="0.2">
      <c r="A220" s="1"/>
      <c r="B220" s="125" t="s">
        <v>412</v>
      </c>
      <c r="C220" s="4" t="str">
        <f t="shared" si="49"/>
        <v>sơn hoàng minh</v>
      </c>
      <c r="D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s="8" customFormat="1" ht="15" x14ac:dyDescent="0.2">
      <c r="A221" s="1"/>
      <c r="B221" s="125" t="s">
        <v>413</v>
      </c>
      <c r="C221" s="4" t="str">
        <f t="shared" si="49"/>
        <v>trần  văn tây</v>
      </c>
      <c r="D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s="8" customFormat="1" ht="15" x14ac:dyDescent="0.2">
      <c r="A222" s="1"/>
      <c r="B222" s="125" t="s">
        <v>414</v>
      </c>
      <c r="C222" s="4" t="str">
        <f t="shared" si="49"/>
        <v>phan lâm thương</v>
      </c>
      <c r="D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s="8" customFormat="1" ht="15" x14ac:dyDescent="0.2">
      <c r="A223" s="1"/>
      <c r="B223" s="125" t="s">
        <v>415</v>
      </c>
      <c r="C223" s="4" t="str">
        <f t="shared" si="49"/>
        <v>trần văn trung</v>
      </c>
      <c r="D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s="8" customFormat="1" ht="15" x14ac:dyDescent="0.2">
      <c r="A224" s="1"/>
      <c r="B224" s="125" t="s">
        <v>416</v>
      </c>
      <c r="C224" s="4" t="str">
        <f t="shared" si="49"/>
        <v>ngô hoàng phong</v>
      </c>
      <c r="D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s="8" customFormat="1" ht="15" x14ac:dyDescent="0.2">
      <c r="A225" s="1"/>
      <c r="B225" s="125" t="s">
        <v>417</v>
      </c>
      <c r="C225" s="4" t="str">
        <f t="shared" si="49"/>
        <v>sơn hoàng thanh</v>
      </c>
      <c r="D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s="8" customFormat="1" ht="15" x14ac:dyDescent="0.2">
      <c r="A226" s="1"/>
      <c r="B226" s="125" t="s">
        <v>418</v>
      </c>
      <c r="C226" s="4" t="str">
        <f t="shared" si="49"/>
        <v>kim em</v>
      </c>
      <c r="D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</sheetData>
  <mergeCells count="25">
    <mergeCell ref="B185:C185"/>
    <mergeCell ref="F185:G185"/>
    <mergeCell ref="P185:Q185"/>
    <mergeCell ref="L175:M175"/>
    <mergeCell ref="N175:O175"/>
    <mergeCell ref="L176:M176"/>
    <mergeCell ref="L177:M177"/>
    <mergeCell ref="F179:G179"/>
    <mergeCell ref="P179:Q179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3622047244094491" bottom="0.23622047244094491" header="0.31496062992125984" footer="3.937007874015748E-2"/>
  <pageSetup paperSize="9" scale="55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28"/>
  <sheetViews>
    <sheetView topLeftCell="A4" zoomScaleNormal="100" workbookViewId="0">
      <pane xSplit="2" ySplit="5" topLeftCell="G170" activePane="bottomRight" state="frozen"/>
      <selection activeCell="A4" sqref="A4"/>
      <selection pane="topRight" activeCell="C4" sqref="C4"/>
      <selection pane="bottomLeft" activeCell="A9" sqref="A9"/>
      <selection pane="bottomRight" activeCell="P176" sqref="P176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2.5703125" style="4" customWidth="1"/>
    <col min="4" max="4" width="13.42578125" style="7" customWidth="1"/>
    <col min="5" max="5" width="13.140625" style="8" bestFit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5.7109375" style="3" bestFit="1" customWidth="1"/>
    <col min="20" max="20" width="14.7109375" style="3" bestFit="1" customWidth="1"/>
    <col min="21" max="21" width="15.7109375" style="3" bestFit="1" customWidth="1"/>
    <col min="22" max="22" width="9.140625" style="3"/>
    <col min="23" max="23" width="14.7109375" style="3" bestFit="1" customWidth="1"/>
    <col min="24" max="24" width="20" style="3" customWidth="1"/>
    <col min="25" max="25" width="19.140625" style="3" bestFit="1" customWidth="1"/>
    <col min="26" max="26" width="14.7109375" style="3" customWidth="1"/>
    <col min="27" max="27" width="9.28515625" style="3" bestFit="1" customWidth="1"/>
    <col min="28" max="28" width="21.42578125" style="3" customWidth="1"/>
    <col min="29" max="29" width="23.140625" style="3" customWidth="1"/>
    <col min="30" max="39" width="9.140625" style="3"/>
    <col min="40" max="16384" width="9.140625" style="4"/>
  </cols>
  <sheetData>
    <row r="1" spans="1:39" x14ac:dyDescent="0.2">
      <c r="A1" s="428" t="s">
        <v>0</v>
      </c>
      <c r="B1" s="428"/>
      <c r="C1" s="428"/>
      <c r="D1" s="428"/>
      <c r="E1" s="428"/>
    </row>
    <row r="2" spans="1:39" x14ac:dyDescent="0.2">
      <c r="A2" s="428" t="s">
        <v>1</v>
      </c>
      <c r="B2" s="428"/>
      <c r="C2" s="428"/>
      <c r="D2" s="428"/>
      <c r="E2" s="428"/>
      <c r="F2" s="428"/>
      <c r="M2" s="5"/>
      <c r="N2" s="5"/>
      <c r="O2" s="6"/>
    </row>
    <row r="3" spans="1:39" ht="8.25" customHeight="1" x14ac:dyDescent="0.2"/>
    <row r="4" spans="1:39" ht="23.25" x14ac:dyDescent="0.35">
      <c r="A4" s="429" t="s">
        <v>460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</row>
    <row r="6" spans="1:39" s="9" customFormat="1" ht="15" customHeight="1" x14ac:dyDescent="0.25">
      <c r="A6" s="430" t="s">
        <v>3</v>
      </c>
      <c r="B6" s="430" t="s">
        <v>4</v>
      </c>
      <c r="C6" s="430" t="s">
        <v>5</v>
      </c>
      <c r="D6" s="433" t="s">
        <v>6</v>
      </c>
      <c r="E6" s="430" t="s">
        <v>7</v>
      </c>
      <c r="F6" s="436" t="s">
        <v>8</v>
      </c>
      <c r="G6" s="439" t="s">
        <v>9</v>
      </c>
      <c r="H6" s="440"/>
      <c r="I6" s="440"/>
      <c r="J6" s="441"/>
      <c r="K6" s="426" t="s">
        <v>10</v>
      </c>
      <c r="L6" s="439" t="s">
        <v>11</v>
      </c>
      <c r="M6" s="440"/>
      <c r="N6" s="441"/>
      <c r="O6" s="426" t="s">
        <v>12</v>
      </c>
      <c r="P6" s="426" t="s">
        <v>13</v>
      </c>
      <c r="Q6" s="426" t="s">
        <v>14</v>
      </c>
      <c r="R6" s="426" t="s">
        <v>15</v>
      </c>
      <c r="X6" s="9">
        <f>373.5/4.5*100</f>
        <v>8300</v>
      </c>
    </row>
    <row r="7" spans="1:39" s="9" customFormat="1" x14ac:dyDescent="0.25">
      <c r="A7" s="431"/>
      <c r="B7" s="431"/>
      <c r="C7" s="431"/>
      <c r="D7" s="434"/>
      <c r="E7" s="431"/>
      <c r="F7" s="437"/>
      <c r="G7" s="10" t="s">
        <v>16</v>
      </c>
      <c r="H7" s="10" t="s">
        <v>17</v>
      </c>
      <c r="I7" s="10" t="s">
        <v>18</v>
      </c>
      <c r="J7" s="10" t="s">
        <v>19</v>
      </c>
      <c r="K7" s="442"/>
      <c r="L7" s="10" t="s">
        <v>20</v>
      </c>
      <c r="M7" s="10" t="s">
        <v>18</v>
      </c>
      <c r="N7" s="10" t="s">
        <v>21</v>
      </c>
      <c r="O7" s="442"/>
      <c r="P7" s="442"/>
      <c r="Q7" s="427"/>
      <c r="R7" s="427"/>
    </row>
    <row r="8" spans="1:39" s="15" customFormat="1" ht="27.75" customHeight="1" x14ac:dyDescent="0.25">
      <c r="A8" s="432"/>
      <c r="B8" s="432"/>
      <c r="C8" s="432"/>
      <c r="D8" s="435"/>
      <c r="E8" s="432"/>
      <c r="F8" s="438"/>
      <c r="G8" s="11">
        <v>0.17</v>
      </c>
      <c r="H8" s="11">
        <v>5.0000000000000001E-3</v>
      </c>
      <c r="I8" s="12">
        <v>0.03</v>
      </c>
      <c r="J8" s="13">
        <v>0.01</v>
      </c>
      <c r="K8" s="427"/>
      <c r="L8" s="12">
        <v>0.08</v>
      </c>
      <c r="M8" s="14">
        <v>1.4999999999999999E-2</v>
      </c>
      <c r="N8" s="13">
        <v>0.01</v>
      </c>
      <c r="O8" s="427"/>
      <c r="P8" s="427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>
        <v>7910091707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73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162" customFormat="1" ht="16.5" customHeight="1" x14ac:dyDescent="0.25">
      <c r="A39" s="177">
        <f t="shared" si="12"/>
        <v>31</v>
      </c>
      <c r="B39" s="178" t="s">
        <v>109</v>
      </c>
      <c r="C39" s="178" t="s">
        <v>110</v>
      </c>
      <c r="D39" s="179" t="s">
        <v>111</v>
      </c>
      <c r="E39" s="177">
        <v>7910349188</v>
      </c>
      <c r="F39" s="180">
        <v>5000000</v>
      </c>
      <c r="G39" s="181">
        <f t="shared" si="3"/>
        <v>850000.00000000012</v>
      </c>
      <c r="H39" s="181">
        <f t="shared" si="4"/>
        <v>25000</v>
      </c>
      <c r="I39" s="181">
        <f t="shared" si="5"/>
        <v>150000</v>
      </c>
      <c r="J39" s="181">
        <f t="shared" si="6"/>
        <v>50000</v>
      </c>
      <c r="K39" s="180">
        <f t="shared" si="7"/>
        <v>1075000</v>
      </c>
      <c r="L39" s="181">
        <f t="shared" si="0"/>
        <v>400000</v>
      </c>
      <c r="M39" s="181">
        <f t="shared" si="1"/>
        <v>75000</v>
      </c>
      <c r="N39" s="181">
        <f t="shared" si="2"/>
        <v>50000</v>
      </c>
      <c r="O39" s="180">
        <f t="shared" si="8"/>
        <v>575000</v>
      </c>
      <c r="P39" s="182">
        <f t="shared" si="9"/>
        <v>1600000</v>
      </c>
      <c r="Q39" s="22">
        <f t="shared" si="10"/>
        <v>100000</v>
      </c>
      <c r="R39" s="182">
        <f t="shared" si="11"/>
        <v>50000</v>
      </c>
      <c r="S39" s="161">
        <f>VLOOKUP(B39,[1]Sheet1!B$8:J$131,9,FALSE)</f>
        <v>4012500</v>
      </c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</row>
    <row r="40" spans="1:39" s="24" customFormat="1" ht="16.5" customHeight="1" x14ac:dyDescent="0.25">
      <c r="A40" s="16">
        <f t="shared" si="12"/>
        <v>32</v>
      </c>
      <c r="B40" s="25" t="s">
        <v>112</v>
      </c>
      <c r="C40" s="25" t="s">
        <v>113</v>
      </c>
      <c r="D40" s="18" t="s">
        <v>114</v>
      </c>
      <c r="E40" s="16">
        <v>8010005130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115</v>
      </c>
      <c r="C41" s="25" t="s">
        <v>116</v>
      </c>
      <c r="D41" s="18" t="s">
        <v>117</v>
      </c>
      <c r="E41" s="19" t="s">
        <v>117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118</v>
      </c>
      <c r="C42" s="25" t="s">
        <v>119</v>
      </c>
      <c r="D42" s="18" t="s">
        <v>120</v>
      </c>
      <c r="E42" s="16">
        <v>7908155414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17" t="s">
        <v>121</v>
      </c>
      <c r="C43" s="17" t="s">
        <v>122</v>
      </c>
      <c r="D43" s="18" t="s">
        <v>123</v>
      </c>
      <c r="E43" s="19" t="s">
        <v>124</v>
      </c>
      <c r="F43" s="20">
        <v>5500000</v>
      </c>
      <c r="G43" s="21">
        <f t="shared" si="3"/>
        <v>935000.00000000012</v>
      </c>
      <c r="H43" s="21">
        <f t="shared" si="4"/>
        <v>27500</v>
      </c>
      <c r="I43" s="21">
        <f t="shared" si="5"/>
        <v>165000</v>
      </c>
      <c r="J43" s="21">
        <f t="shared" si="6"/>
        <v>55000</v>
      </c>
      <c r="K43" s="20">
        <f t="shared" si="7"/>
        <v>1182500</v>
      </c>
      <c r="L43" s="21">
        <f t="shared" si="0"/>
        <v>440000</v>
      </c>
      <c r="M43" s="21">
        <f t="shared" si="1"/>
        <v>82500</v>
      </c>
      <c r="N43" s="21">
        <f t="shared" si="2"/>
        <v>55000</v>
      </c>
      <c r="O43" s="20">
        <f t="shared" si="8"/>
        <v>632500</v>
      </c>
      <c r="P43" s="22">
        <f t="shared" si="9"/>
        <v>1760000</v>
      </c>
      <c r="Q43" s="22">
        <f t="shared" si="10"/>
        <v>110000</v>
      </c>
      <c r="R43" s="22">
        <f t="shared" si="11"/>
        <v>55000</v>
      </c>
      <c r="S43" s="23">
        <f>VLOOKUP(B43,[1]Sheet1!B$8:J$131,9,FALSE)</f>
        <v>4690000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125</v>
      </c>
      <c r="C44" s="25" t="s">
        <v>126</v>
      </c>
      <c r="D44" s="16">
        <v>7916236322</v>
      </c>
      <c r="E44" s="16">
        <v>7916236322</v>
      </c>
      <c r="F44" s="20">
        <v>5100000</v>
      </c>
      <c r="G44" s="21">
        <f t="shared" si="3"/>
        <v>867000.00000000012</v>
      </c>
      <c r="H44" s="21">
        <f t="shared" si="4"/>
        <v>25500</v>
      </c>
      <c r="I44" s="21">
        <f t="shared" si="5"/>
        <v>153000</v>
      </c>
      <c r="J44" s="21">
        <f t="shared" si="6"/>
        <v>51000</v>
      </c>
      <c r="K44" s="20">
        <f t="shared" si="7"/>
        <v>1096500</v>
      </c>
      <c r="L44" s="21">
        <f t="shared" si="0"/>
        <v>408000</v>
      </c>
      <c r="M44" s="21">
        <f t="shared" si="1"/>
        <v>76500</v>
      </c>
      <c r="N44" s="21">
        <f t="shared" si="2"/>
        <v>51000</v>
      </c>
      <c r="O44" s="20">
        <f t="shared" si="8"/>
        <v>586500</v>
      </c>
      <c r="P44" s="22">
        <f t="shared" si="9"/>
        <v>1632000</v>
      </c>
      <c r="Q44" s="22">
        <f t="shared" si="10"/>
        <v>102000</v>
      </c>
      <c r="R44" s="22">
        <f t="shared" si="11"/>
        <v>51000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x14ac:dyDescent="0.25">
      <c r="A45" s="16">
        <f t="shared" si="12"/>
        <v>37</v>
      </c>
      <c r="B45" s="25" t="s">
        <v>127</v>
      </c>
      <c r="C45" s="25" t="s">
        <v>128</v>
      </c>
      <c r="D45" s="18" t="s">
        <v>129</v>
      </c>
      <c r="E45" s="16" t="s">
        <v>130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131</v>
      </c>
      <c r="C46" s="30" t="s">
        <v>132</v>
      </c>
      <c r="D46" s="18" t="s">
        <v>133</v>
      </c>
      <c r="E46" s="19" t="s">
        <v>134</v>
      </c>
      <c r="F46" s="20">
        <v>4800000</v>
      </c>
      <c r="G46" s="21">
        <f t="shared" si="3"/>
        <v>816000.00000000012</v>
      </c>
      <c r="H46" s="21">
        <f t="shared" si="4"/>
        <v>24000</v>
      </c>
      <c r="I46" s="21">
        <f t="shared" si="5"/>
        <v>144000</v>
      </c>
      <c r="J46" s="21">
        <f t="shared" si="6"/>
        <v>48000</v>
      </c>
      <c r="K46" s="20">
        <f t="shared" si="7"/>
        <v>1032000.0000000001</v>
      </c>
      <c r="L46" s="21">
        <f t="shared" si="0"/>
        <v>384000</v>
      </c>
      <c r="M46" s="21">
        <f t="shared" si="1"/>
        <v>72000</v>
      </c>
      <c r="N46" s="21">
        <f t="shared" si="2"/>
        <v>48000</v>
      </c>
      <c r="O46" s="20">
        <f t="shared" si="8"/>
        <v>552000</v>
      </c>
      <c r="P46" s="22">
        <f t="shared" si="9"/>
        <v>1536000</v>
      </c>
      <c r="Q46" s="22">
        <f t="shared" si="10"/>
        <v>96000</v>
      </c>
      <c r="R46" s="22">
        <f t="shared" si="11"/>
        <v>48000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thickBot="1" x14ac:dyDescent="0.3">
      <c r="A47" s="16">
        <f t="shared" si="12"/>
        <v>39</v>
      </c>
      <c r="B47" s="25" t="s">
        <v>135</v>
      </c>
      <c r="C47" s="25" t="s">
        <v>136</v>
      </c>
      <c r="D47" s="39">
        <v>7913068882</v>
      </c>
      <c r="E47" s="16">
        <v>7913068882</v>
      </c>
      <c r="F47" s="20">
        <v>5000000</v>
      </c>
      <c r="G47" s="21">
        <f t="shared" si="3"/>
        <v>850000.00000000012</v>
      </c>
      <c r="H47" s="21">
        <f t="shared" si="4"/>
        <v>25000</v>
      </c>
      <c r="I47" s="21">
        <f t="shared" si="5"/>
        <v>150000</v>
      </c>
      <c r="J47" s="21">
        <f t="shared" si="6"/>
        <v>50000</v>
      </c>
      <c r="K47" s="20">
        <f t="shared" si="7"/>
        <v>1075000</v>
      </c>
      <c r="L47" s="21">
        <f t="shared" si="0"/>
        <v>400000</v>
      </c>
      <c r="M47" s="21">
        <f t="shared" si="1"/>
        <v>75000</v>
      </c>
      <c r="N47" s="21">
        <f t="shared" si="2"/>
        <v>50000</v>
      </c>
      <c r="O47" s="20">
        <f t="shared" si="8"/>
        <v>575000</v>
      </c>
      <c r="P47" s="22">
        <f t="shared" si="9"/>
        <v>1600000</v>
      </c>
      <c r="Q47" s="22">
        <f t="shared" si="10"/>
        <v>100000</v>
      </c>
      <c r="R47" s="22">
        <f t="shared" si="11"/>
        <v>50000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137</v>
      </c>
      <c r="C48" s="17" t="s">
        <v>138</v>
      </c>
      <c r="D48" s="18" t="s">
        <v>139</v>
      </c>
      <c r="E48" s="19" t="s">
        <v>139</v>
      </c>
      <c r="F48" s="20">
        <v>5100000</v>
      </c>
      <c r="G48" s="21">
        <f t="shared" si="3"/>
        <v>867000.00000000012</v>
      </c>
      <c r="H48" s="21">
        <f t="shared" si="4"/>
        <v>25500</v>
      </c>
      <c r="I48" s="21">
        <f t="shared" si="5"/>
        <v>153000</v>
      </c>
      <c r="J48" s="21">
        <f t="shared" si="6"/>
        <v>51000</v>
      </c>
      <c r="K48" s="20">
        <f t="shared" si="7"/>
        <v>1096500</v>
      </c>
      <c r="L48" s="21">
        <f t="shared" si="0"/>
        <v>408000</v>
      </c>
      <c r="M48" s="21">
        <f t="shared" si="1"/>
        <v>76500</v>
      </c>
      <c r="N48" s="21">
        <f t="shared" si="2"/>
        <v>51000</v>
      </c>
      <c r="O48" s="20">
        <f t="shared" si="8"/>
        <v>586500</v>
      </c>
      <c r="P48" s="22">
        <f t="shared" si="9"/>
        <v>1632000</v>
      </c>
      <c r="Q48" s="22">
        <f t="shared" si="10"/>
        <v>102000</v>
      </c>
      <c r="R48" s="22">
        <f t="shared" si="11"/>
        <v>51000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140</v>
      </c>
      <c r="C49" s="17" t="s">
        <v>141</v>
      </c>
      <c r="D49" s="18" t="s">
        <v>142</v>
      </c>
      <c r="E49" s="16">
        <v>7916044224</v>
      </c>
      <c r="F49" s="20">
        <v>4800000</v>
      </c>
      <c r="G49" s="21">
        <f t="shared" si="3"/>
        <v>816000.00000000012</v>
      </c>
      <c r="H49" s="21">
        <f t="shared" si="4"/>
        <v>24000</v>
      </c>
      <c r="I49" s="21">
        <f t="shared" si="5"/>
        <v>144000</v>
      </c>
      <c r="J49" s="21">
        <f t="shared" si="6"/>
        <v>48000</v>
      </c>
      <c r="K49" s="20">
        <f t="shared" si="7"/>
        <v>1032000.0000000001</v>
      </c>
      <c r="L49" s="21">
        <f t="shared" si="0"/>
        <v>384000</v>
      </c>
      <c r="M49" s="21">
        <f t="shared" si="1"/>
        <v>72000</v>
      </c>
      <c r="N49" s="21">
        <f t="shared" si="2"/>
        <v>48000</v>
      </c>
      <c r="O49" s="20">
        <f t="shared" si="8"/>
        <v>552000</v>
      </c>
      <c r="P49" s="22">
        <f t="shared" si="9"/>
        <v>1536000</v>
      </c>
      <c r="Q49" s="22">
        <f t="shared" si="10"/>
        <v>96000</v>
      </c>
      <c r="R49" s="22">
        <f t="shared" si="11"/>
        <v>48000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143</v>
      </c>
      <c r="C50" s="17" t="s">
        <v>144</v>
      </c>
      <c r="D50" s="18" t="s">
        <v>145</v>
      </c>
      <c r="E50" s="19" t="s">
        <v>145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146</v>
      </c>
      <c r="C51" s="17" t="s">
        <v>147</v>
      </c>
      <c r="D51" s="18" t="s">
        <v>148</v>
      </c>
      <c r="E51" s="19" t="s">
        <v>149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150</v>
      </c>
      <c r="C52" s="17" t="s">
        <v>151</v>
      </c>
      <c r="D52" s="18" t="s">
        <v>152</v>
      </c>
      <c r="E52" s="19" t="s">
        <v>153</v>
      </c>
      <c r="F52" s="20">
        <v>5500000</v>
      </c>
      <c r="G52" s="21">
        <f t="shared" si="3"/>
        <v>935000.00000000012</v>
      </c>
      <c r="H52" s="21">
        <f t="shared" si="4"/>
        <v>27500</v>
      </c>
      <c r="I52" s="21">
        <f t="shared" si="5"/>
        <v>165000</v>
      </c>
      <c r="J52" s="21">
        <f t="shared" si="6"/>
        <v>55000</v>
      </c>
      <c r="K52" s="20">
        <f t="shared" si="7"/>
        <v>1182500</v>
      </c>
      <c r="L52" s="21">
        <f t="shared" si="0"/>
        <v>440000</v>
      </c>
      <c r="M52" s="21">
        <f t="shared" si="1"/>
        <v>82500</v>
      </c>
      <c r="N52" s="21">
        <f t="shared" si="2"/>
        <v>55000</v>
      </c>
      <c r="O52" s="20">
        <f t="shared" si="8"/>
        <v>632500</v>
      </c>
      <c r="P52" s="22">
        <f t="shared" si="9"/>
        <v>1760000</v>
      </c>
      <c r="Q52" s="22">
        <f t="shared" si="10"/>
        <v>110000</v>
      </c>
      <c r="R52" s="22">
        <f t="shared" si="11"/>
        <v>55000</v>
      </c>
      <c r="S52" s="23">
        <f>VLOOKUP(B52,[1]Sheet1!B$8:J$131,9,FALSE)</f>
        <v>4020000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154</v>
      </c>
      <c r="C53" s="17" t="s">
        <v>144</v>
      </c>
      <c r="D53" s="18" t="s">
        <v>155</v>
      </c>
      <c r="E53" s="19" t="s">
        <v>155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156</v>
      </c>
      <c r="C54" s="17" t="s">
        <v>157</v>
      </c>
      <c r="D54" s="18" t="s">
        <v>158</v>
      </c>
      <c r="E54" s="19" t="s">
        <v>159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160</v>
      </c>
      <c r="C55" s="17" t="s">
        <v>161</v>
      </c>
      <c r="D55" s="18" t="s">
        <v>162</v>
      </c>
      <c r="E55" s="19" t="s">
        <v>162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163</v>
      </c>
      <c r="C56" s="17" t="s">
        <v>144</v>
      </c>
      <c r="D56" s="18" t="s">
        <v>164</v>
      </c>
      <c r="E56" s="19" t="s">
        <v>165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166</v>
      </c>
      <c r="C57" s="17" t="s">
        <v>144</v>
      </c>
      <c r="D57" s="18" t="s">
        <v>167</v>
      </c>
      <c r="E57" s="19" t="s">
        <v>167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168</v>
      </c>
      <c r="C58" s="17" t="s">
        <v>169</v>
      </c>
      <c r="D58" s="18" t="s">
        <v>170</v>
      </c>
      <c r="E58" s="19" t="s">
        <v>171</v>
      </c>
      <c r="F58" s="20">
        <v>4800000</v>
      </c>
      <c r="G58" s="21">
        <f t="shared" si="3"/>
        <v>816000.00000000012</v>
      </c>
      <c r="H58" s="21">
        <f t="shared" si="4"/>
        <v>24000</v>
      </c>
      <c r="I58" s="21">
        <f t="shared" si="5"/>
        <v>144000</v>
      </c>
      <c r="J58" s="21">
        <f t="shared" si="6"/>
        <v>48000</v>
      </c>
      <c r="K58" s="20">
        <f t="shared" si="7"/>
        <v>1032000.0000000001</v>
      </c>
      <c r="L58" s="21">
        <f t="shared" si="0"/>
        <v>384000</v>
      </c>
      <c r="M58" s="21">
        <f t="shared" si="1"/>
        <v>72000</v>
      </c>
      <c r="N58" s="21">
        <f t="shared" si="2"/>
        <v>48000</v>
      </c>
      <c r="O58" s="20">
        <f t="shared" si="8"/>
        <v>552000</v>
      </c>
      <c r="P58" s="22">
        <f t="shared" si="9"/>
        <v>1536000</v>
      </c>
      <c r="Q58" s="22">
        <f t="shared" si="10"/>
        <v>96000</v>
      </c>
      <c r="R58" s="22">
        <f t="shared" si="11"/>
        <v>48000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172</v>
      </c>
      <c r="C59" s="17" t="s">
        <v>173</v>
      </c>
      <c r="D59" s="18" t="s">
        <v>174</v>
      </c>
      <c r="E59" s="19" t="s">
        <v>174</v>
      </c>
      <c r="F59" s="20">
        <v>5100000</v>
      </c>
      <c r="G59" s="21">
        <f t="shared" si="3"/>
        <v>867000.00000000012</v>
      </c>
      <c r="H59" s="21">
        <f t="shared" si="4"/>
        <v>25500</v>
      </c>
      <c r="I59" s="21">
        <f t="shared" si="5"/>
        <v>153000</v>
      </c>
      <c r="J59" s="21">
        <f t="shared" si="6"/>
        <v>51000</v>
      </c>
      <c r="K59" s="20">
        <f t="shared" si="7"/>
        <v>1096500</v>
      </c>
      <c r="L59" s="21">
        <f t="shared" si="0"/>
        <v>408000</v>
      </c>
      <c r="M59" s="21">
        <f t="shared" si="1"/>
        <v>76500</v>
      </c>
      <c r="N59" s="21">
        <f t="shared" si="2"/>
        <v>51000</v>
      </c>
      <c r="O59" s="20">
        <f t="shared" si="8"/>
        <v>586500</v>
      </c>
      <c r="P59" s="22">
        <f t="shared" si="9"/>
        <v>1632000</v>
      </c>
      <c r="Q59" s="22">
        <f t="shared" si="10"/>
        <v>102000</v>
      </c>
      <c r="R59" s="22">
        <f t="shared" si="11"/>
        <v>51000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175</v>
      </c>
      <c r="C60" s="17" t="s">
        <v>157</v>
      </c>
      <c r="D60" s="18" t="s">
        <v>176</v>
      </c>
      <c r="E60" s="19" t="s">
        <v>177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178</v>
      </c>
      <c r="C61" s="17" t="s">
        <v>144</v>
      </c>
      <c r="D61" s="18" t="s">
        <v>179</v>
      </c>
      <c r="E61" s="16">
        <v>7916044232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 t="e">
        <f>VLOOKUP(B61,[1]Sheet1!B$8:J$131,9,FALSE)</f>
        <v>#N/A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180</v>
      </c>
      <c r="C62" s="17" t="s">
        <v>144</v>
      </c>
      <c r="D62" s="18" t="s">
        <v>181</v>
      </c>
      <c r="E62" s="16">
        <v>7916044233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182</v>
      </c>
      <c r="C63" s="17" t="s">
        <v>157</v>
      </c>
      <c r="D63" s="18" t="s">
        <v>183</v>
      </c>
      <c r="E63" s="16">
        <v>7916044234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184</v>
      </c>
      <c r="C64" s="17" t="s">
        <v>144</v>
      </c>
      <c r="D64" s="18" t="s">
        <v>185</v>
      </c>
      <c r="E64" s="16">
        <v>7916044235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186</v>
      </c>
      <c r="C65" s="17" t="s">
        <v>147</v>
      </c>
      <c r="D65" s="18" t="s">
        <v>187</v>
      </c>
      <c r="E65" s="16">
        <v>7916044236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188</v>
      </c>
      <c r="C66" s="17" t="s">
        <v>157</v>
      </c>
      <c r="D66" s="18" t="s">
        <v>189</v>
      </c>
      <c r="E66" s="16">
        <v>7916044237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190</v>
      </c>
      <c r="C67" s="17" t="s">
        <v>157</v>
      </c>
      <c r="D67" s="18" t="s">
        <v>191</v>
      </c>
      <c r="E67" s="16">
        <v>7910117329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192</v>
      </c>
      <c r="C68" s="17" t="s">
        <v>144</v>
      </c>
      <c r="D68" s="18" t="s">
        <v>193</v>
      </c>
      <c r="E68" s="16">
        <v>7916044238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194</v>
      </c>
      <c r="C69" s="17" t="s">
        <v>144</v>
      </c>
      <c r="D69" s="18" t="s">
        <v>195</v>
      </c>
      <c r="E69" s="16">
        <v>7916044239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196</v>
      </c>
      <c r="C70" s="17" t="s">
        <v>144</v>
      </c>
      <c r="D70" s="18" t="s">
        <v>197</v>
      </c>
      <c r="E70" s="19" t="s">
        <v>198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199</v>
      </c>
      <c r="C71" s="17" t="s">
        <v>169</v>
      </c>
      <c r="D71" s="18" t="s">
        <v>200</v>
      </c>
      <c r="E71" s="16">
        <v>7908109707</v>
      </c>
      <c r="F71" s="20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552000</v>
      </c>
      <c r="P71" s="22">
        <f t="shared" si="9"/>
        <v>1536000</v>
      </c>
      <c r="Q71" s="22">
        <f t="shared" si="10"/>
        <v>96000</v>
      </c>
      <c r="R71" s="22">
        <f t="shared" si="11"/>
        <v>48000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201</v>
      </c>
      <c r="C72" s="17" t="s">
        <v>157</v>
      </c>
      <c r="D72" s="18" t="s">
        <v>202</v>
      </c>
      <c r="E72" s="16">
        <v>7910111185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203</v>
      </c>
      <c r="C73" s="17" t="s">
        <v>144</v>
      </c>
      <c r="D73" s="18" t="s">
        <v>193</v>
      </c>
      <c r="E73" s="16">
        <v>7916044240</v>
      </c>
      <c r="F73" s="20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101" si="13">(F73)*$L$8</f>
        <v>366160</v>
      </c>
      <c r="M73" s="21">
        <f t="shared" ref="M73:M105" si="14">(F73)*$M$8</f>
        <v>68655</v>
      </c>
      <c r="N73" s="21">
        <f t="shared" ref="N73:N101" si="15">(F73)*$N$8</f>
        <v>45770</v>
      </c>
      <c r="O73" s="20">
        <f t="shared" si="8"/>
        <v>526355</v>
      </c>
      <c r="P73" s="22">
        <f t="shared" si="9"/>
        <v>1464640</v>
      </c>
      <c r="Q73" s="22">
        <f t="shared" si="10"/>
        <v>91540</v>
      </c>
      <c r="R73" s="22">
        <f t="shared" si="11"/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204</v>
      </c>
      <c r="C74" s="17" t="s">
        <v>157</v>
      </c>
      <c r="D74" s="18" t="s">
        <v>205</v>
      </c>
      <c r="E74" s="16">
        <v>7916044241</v>
      </c>
      <c r="F74" s="20">
        <v>4577000</v>
      </c>
      <c r="G74" s="21">
        <f t="shared" ref="G74:G137" si="16">F74*$G$8</f>
        <v>778090</v>
      </c>
      <c r="H74" s="21">
        <f t="shared" ref="H74:H137" si="17">F74*$H$8</f>
        <v>22885</v>
      </c>
      <c r="I74" s="21">
        <f t="shared" ref="I74:I137" si="18">(F74)*$I$8</f>
        <v>137310</v>
      </c>
      <c r="J74" s="21">
        <f t="shared" ref="J74:J101" si="19">(F74)*$J$8</f>
        <v>45770</v>
      </c>
      <c r="K74" s="20">
        <f t="shared" ref="K74:K136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526355</v>
      </c>
      <c r="P74" s="22">
        <f t="shared" ref="P74:P137" si="22">K74+L74+M74+N74</f>
        <v>1464640</v>
      </c>
      <c r="Q74" s="22">
        <f t="shared" ref="Q74:Q137" si="23">F74*2%</f>
        <v>91540</v>
      </c>
      <c r="R74" s="22">
        <f>F74*1%</f>
        <v>45770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206</v>
      </c>
      <c r="C75" s="40" t="s">
        <v>207</v>
      </c>
      <c r="D75" s="33" t="s">
        <v>208</v>
      </c>
      <c r="E75" s="34" t="s">
        <v>209</v>
      </c>
      <c r="F75" s="20">
        <v>5100000</v>
      </c>
      <c r="G75" s="21">
        <f t="shared" si="16"/>
        <v>867000.00000000012</v>
      </c>
      <c r="H75" s="21">
        <f t="shared" si="17"/>
        <v>25500</v>
      </c>
      <c r="I75" s="21">
        <f t="shared" si="18"/>
        <v>153000</v>
      </c>
      <c r="J75" s="21">
        <f t="shared" si="19"/>
        <v>51000</v>
      </c>
      <c r="K75" s="20">
        <f t="shared" si="20"/>
        <v>1096500</v>
      </c>
      <c r="L75" s="21">
        <f t="shared" si="13"/>
        <v>408000</v>
      </c>
      <c r="M75" s="21">
        <f t="shared" si="14"/>
        <v>76500</v>
      </c>
      <c r="N75" s="21">
        <f t="shared" si="15"/>
        <v>51000</v>
      </c>
      <c r="O75" s="20">
        <f t="shared" si="21"/>
        <v>586500</v>
      </c>
      <c r="P75" s="22">
        <f t="shared" si="22"/>
        <v>1632000</v>
      </c>
      <c r="Q75" s="22">
        <f t="shared" si="23"/>
        <v>102000</v>
      </c>
      <c r="R75" s="22">
        <f>F75*1%</f>
        <v>51000</v>
      </c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40" t="s">
        <v>210</v>
      </c>
      <c r="C76" s="40" t="s">
        <v>211</v>
      </c>
      <c r="D76" s="33" t="s">
        <v>212</v>
      </c>
      <c r="E76" s="34">
        <v>7916569214</v>
      </c>
      <c r="F76" s="35">
        <v>4800000</v>
      </c>
      <c r="G76" s="21">
        <f t="shared" si="16"/>
        <v>816000.00000000012</v>
      </c>
      <c r="H76" s="21">
        <f t="shared" si="17"/>
        <v>24000</v>
      </c>
      <c r="I76" s="21">
        <f t="shared" si="18"/>
        <v>144000</v>
      </c>
      <c r="J76" s="21">
        <f t="shared" si="19"/>
        <v>48000</v>
      </c>
      <c r="K76" s="20">
        <f t="shared" si="20"/>
        <v>1032000.0000000001</v>
      </c>
      <c r="L76" s="21">
        <f t="shared" si="13"/>
        <v>384000</v>
      </c>
      <c r="M76" s="21">
        <f t="shared" si="14"/>
        <v>72000</v>
      </c>
      <c r="N76" s="21">
        <f t="shared" si="15"/>
        <v>48000</v>
      </c>
      <c r="O76" s="20">
        <f t="shared" si="21"/>
        <v>504000</v>
      </c>
      <c r="P76" s="22">
        <f t="shared" si="22"/>
        <v>1536000</v>
      </c>
      <c r="Q76" s="22">
        <f t="shared" si="23"/>
        <v>96000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213</v>
      </c>
      <c r="C77" s="40" t="s">
        <v>157</v>
      </c>
      <c r="D77" s="33" t="s">
        <v>214</v>
      </c>
      <c r="E77" s="34">
        <v>7916569215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215</v>
      </c>
      <c r="C78" s="40" t="s">
        <v>157</v>
      </c>
      <c r="D78" s="33" t="s">
        <v>216</v>
      </c>
      <c r="E78" s="34">
        <v>7916569216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217</v>
      </c>
      <c r="C79" s="40" t="s">
        <v>157</v>
      </c>
      <c r="D79" s="33" t="s">
        <v>218</v>
      </c>
      <c r="E79" s="34">
        <v>7916569217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219</v>
      </c>
      <c r="C80" s="40" t="s">
        <v>144</v>
      </c>
      <c r="D80" s="33" t="s">
        <v>220</v>
      </c>
      <c r="E80" s="34">
        <v>7916569218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221</v>
      </c>
      <c r="C81" s="40" t="s">
        <v>144</v>
      </c>
      <c r="D81" s="33" t="s">
        <v>222</v>
      </c>
      <c r="E81" s="34">
        <v>8011015315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223</v>
      </c>
      <c r="C82" s="40" t="s">
        <v>144</v>
      </c>
      <c r="D82" s="33" t="s">
        <v>224</v>
      </c>
      <c r="E82" s="34">
        <v>7916569219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225</v>
      </c>
      <c r="C83" s="40" t="s">
        <v>144</v>
      </c>
      <c r="D83" s="33" t="s">
        <v>226</v>
      </c>
      <c r="E83" s="34">
        <v>7916569220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227</v>
      </c>
      <c r="C84" s="40" t="s">
        <v>228</v>
      </c>
      <c r="D84" s="33" t="s">
        <v>229</v>
      </c>
      <c r="E84" s="34">
        <v>7916569221</v>
      </c>
      <c r="F84" s="35">
        <v>5100000</v>
      </c>
      <c r="G84" s="21">
        <f t="shared" si="16"/>
        <v>867000.00000000012</v>
      </c>
      <c r="H84" s="21">
        <f t="shared" si="17"/>
        <v>25500</v>
      </c>
      <c r="I84" s="21">
        <f t="shared" si="18"/>
        <v>153000</v>
      </c>
      <c r="J84" s="21">
        <f t="shared" si="19"/>
        <v>51000</v>
      </c>
      <c r="K84" s="20">
        <f t="shared" si="20"/>
        <v>1096500</v>
      </c>
      <c r="L84" s="21">
        <f t="shared" si="13"/>
        <v>408000</v>
      </c>
      <c r="M84" s="21">
        <f t="shared" si="14"/>
        <v>76500</v>
      </c>
      <c r="N84" s="21">
        <f t="shared" si="15"/>
        <v>51000</v>
      </c>
      <c r="O84" s="20">
        <f t="shared" si="21"/>
        <v>535500</v>
      </c>
      <c r="P84" s="22">
        <f t="shared" si="22"/>
        <v>1632000</v>
      </c>
      <c r="Q84" s="22">
        <f t="shared" si="23"/>
        <v>102000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230</v>
      </c>
      <c r="C85" s="40" t="s">
        <v>144</v>
      </c>
      <c r="D85" s="33" t="s">
        <v>231</v>
      </c>
      <c r="E85" s="34">
        <v>7916569222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232</v>
      </c>
      <c r="C86" s="40" t="s">
        <v>144</v>
      </c>
      <c r="D86" s="33" t="s">
        <v>233</v>
      </c>
      <c r="E86" s="34">
        <v>7916569223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234</v>
      </c>
      <c r="C87" s="40" t="s">
        <v>144</v>
      </c>
      <c r="D87" s="33" t="s">
        <v>235</v>
      </c>
      <c r="E87" s="34">
        <v>7916569224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236</v>
      </c>
      <c r="C88" s="40" t="s">
        <v>144</v>
      </c>
      <c r="D88" s="33" t="s">
        <v>237</v>
      </c>
      <c r="E88" s="34" t="s">
        <v>237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238</v>
      </c>
      <c r="C89" s="40" t="s">
        <v>144</v>
      </c>
      <c r="D89" s="33" t="s">
        <v>239</v>
      </c>
      <c r="E89" s="34">
        <v>7916569225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240</v>
      </c>
      <c r="C90" s="40" t="s">
        <v>144</v>
      </c>
      <c r="D90" s="33" t="s">
        <v>241</v>
      </c>
      <c r="E90" s="34">
        <v>7916569226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242</v>
      </c>
      <c r="C91" s="40" t="s">
        <v>144</v>
      </c>
      <c r="D91" s="33" t="s">
        <v>243</v>
      </c>
      <c r="E91" s="34">
        <v>7916569227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244</v>
      </c>
      <c r="C92" s="40" t="s">
        <v>144</v>
      </c>
      <c r="D92" s="33" t="s">
        <v>245</v>
      </c>
      <c r="E92" s="34">
        <v>7916569228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246</v>
      </c>
      <c r="C93" s="40" t="s">
        <v>144</v>
      </c>
      <c r="D93" s="33" t="s">
        <v>247</v>
      </c>
      <c r="E93" s="34">
        <v>7916569229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248</v>
      </c>
      <c r="C94" s="40" t="s">
        <v>144</v>
      </c>
      <c r="D94" s="33" t="s">
        <v>249</v>
      </c>
      <c r="E94" s="34">
        <v>7916569230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250</v>
      </c>
      <c r="C95" s="40" t="s">
        <v>144</v>
      </c>
      <c r="D95" s="33" t="s">
        <v>251</v>
      </c>
      <c r="E95" s="34">
        <v>7916569231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252</v>
      </c>
      <c r="C96" s="40" t="s">
        <v>144</v>
      </c>
      <c r="D96" s="33" t="s">
        <v>253</v>
      </c>
      <c r="E96" s="34">
        <v>7916569232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254</v>
      </c>
      <c r="C97" s="40" t="s">
        <v>144</v>
      </c>
      <c r="D97" s="33" t="s">
        <v>255</v>
      </c>
      <c r="E97" s="34">
        <v>7916569233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256</v>
      </c>
      <c r="C98" s="40" t="s">
        <v>144</v>
      </c>
      <c r="D98" s="33" t="s">
        <v>257</v>
      </c>
      <c r="E98" s="34">
        <v>7916569235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258</v>
      </c>
      <c r="C99" s="40" t="s">
        <v>144</v>
      </c>
      <c r="D99" s="33" t="s">
        <v>259</v>
      </c>
      <c r="E99" s="34">
        <v>7916569236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260</v>
      </c>
      <c r="C100" s="40" t="s">
        <v>144</v>
      </c>
      <c r="D100" s="33" t="s">
        <v>261</v>
      </c>
      <c r="E100" s="34">
        <v>7913090494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262</v>
      </c>
      <c r="C101" s="40" t="s">
        <v>144</v>
      </c>
      <c r="D101" s="33" t="s">
        <v>263</v>
      </c>
      <c r="E101" s="34">
        <v>7916569239</v>
      </c>
      <c r="F101" s="35">
        <v>4577000</v>
      </c>
      <c r="G101" s="21">
        <f t="shared" si="16"/>
        <v>778090</v>
      </c>
      <c r="H101" s="21">
        <f t="shared" si="17"/>
        <v>22885</v>
      </c>
      <c r="I101" s="21">
        <f t="shared" si="18"/>
        <v>137310</v>
      </c>
      <c r="J101" s="21">
        <f t="shared" si="19"/>
        <v>45770</v>
      </c>
      <c r="K101" s="20">
        <f t="shared" si="20"/>
        <v>984055</v>
      </c>
      <c r="L101" s="21">
        <f t="shared" si="13"/>
        <v>366160</v>
      </c>
      <c r="M101" s="21">
        <f t="shared" si="14"/>
        <v>68655</v>
      </c>
      <c r="N101" s="21">
        <f t="shared" si="15"/>
        <v>45770</v>
      </c>
      <c r="O101" s="20">
        <f t="shared" si="21"/>
        <v>480585</v>
      </c>
      <c r="P101" s="22">
        <f t="shared" si="22"/>
        <v>1464640</v>
      </c>
      <c r="Q101" s="22">
        <f t="shared" si="23"/>
        <v>91540</v>
      </c>
      <c r="R101" s="22"/>
      <c r="S101" s="23">
        <f>VLOOKUP(B101,[1]Sheet1!B$8:J$131,9,FALSE)</f>
        <v>4012500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264</v>
      </c>
      <c r="C102" s="40" t="s">
        <v>97</v>
      </c>
      <c r="D102" s="33" t="s">
        <v>265</v>
      </c>
      <c r="E102" s="41">
        <v>7911017745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 t="shared" si="14"/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266</v>
      </c>
      <c r="C103" s="40" t="s">
        <v>70</v>
      </c>
      <c r="D103" s="33" t="s">
        <v>267</v>
      </c>
      <c r="E103" s="41">
        <v>7936616222</v>
      </c>
      <c r="F103" s="35">
        <v>4577000</v>
      </c>
      <c r="G103" s="21">
        <f t="shared" si="16"/>
        <v>778090</v>
      </c>
      <c r="H103" s="21">
        <f t="shared" si="17"/>
        <v>22885</v>
      </c>
      <c r="I103" s="21">
        <f t="shared" si="18"/>
        <v>137310</v>
      </c>
      <c r="J103" s="21">
        <f>(F103)*$J$8</f>
        <v>45770</v>
      </c>
      <c r="K103" s="20">
        <f t="shared" si="20"/>
        <v>984055</v>
      </c>
      <c r="L103" s="21">
        <f>(F103)*$L$8</f>
        <v>366160</v>
      </c>
      <c r="M103" s="21">
        <f t="shared" si="14"/>
        <v>68655</v>
      </c>
      <c r="N103" s="21">
        <f>(F103)*$N$8</f>
        <v>45770</v>
      </c>
      <c r="O103" s="20">
        <f t="shared" si="21"/>
        <v>480585</v>
      </c>
      <c r="P103" s="22">
        <f t="shared" si="22"/>
        <v>1464640</v>
      </c>
      <c r="Q103" s="22">
        <f t="shared" si="23"/>
        <v>91540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268</v>
      </c>
      <c r="C104" s="40" t="s">
        <v>141</v>
      </c>
      <c r="D104" s="33" t="s">
        <v>269</v>
      </c>
      <c r="E104" s="41">
        <v>9321648647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270</v>
      </c>
      <c r="C105" s="40" t="s">
        <v>52</v>
      </c>
      <c r="D105" s="33" t="s">
        <v>271</v>
      </c>
      <c r="E105" s="41">
        <v>7912010459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 t="shared" si="14"/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 t="e">
        <f>VLOOKUP(B105,[1]Sheet1!B$8:J$131,9,FALSE)</f>
        <v>#N/A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17" t="s">
        <v>272</v>
      </c>
      <c r="C106" s="40" t="s">
        <v>29</v>
      </c>
      <c r="D106" s="42" t="s">
        <v>273</v>
      </c>
      <c r="E106" s="34" t="s">
        <v>273</v>
      </c>
      <c r="F106" s="35">
        <v>4800000</v>
      </c>
      <c r="G106" s="21">
        <f t="shared" si="16"/>
        <v>816000.00000000012</v>
      </c>
      <c r="H106" s="21">
        <f t="shared" si="17"/>
        <v>24000</v>
      </c>
      <c r="I106" s="21">
        <f t="shared" si="18"/>
        <v>144000</v>
      </c>
      <c r="J106" s="21">
        <f>(F106)*$J$8</f>
        <v>48000</v>
      </c>
      <c r="K106" s="20">
        <f t="shared" si="20"/>
        <v>1032000.0000000001</v>
      </c>
      <c r="L106" s="21">
        <f>(F106)*$L$8</f>
        <v>384000</v>
      </c>
      <c r="M106" s="21">
        <f>(F106)*$M$8</f>
        <v>72000</v>
      </c>
      <c r="N106" s="21">
        <f>(F106)*$N$8</f>
        <v>48000</v>
      </c>
      <c r="O106" s="20">
        <f t="shared" si="21"/>
        <v>504000</v>
      </c>
      <c r="P106" s="22">
        <f t="shared" si="22"/>
        <v>1536000</v>
      </c>
      <c r="Q106" s="22">
        <f t="shared" si="23"/>
        <v>96000</v>
      </c>
      <c r="R106" s="2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3" t="s">
        <v>274</v>
      </c>
      <c r="C107" s="40" t="s">
        <v>275</v>
      </c>
      <c r="D107" s="42" t="s">
        <v>276</v>
      </c>
      <c r="E107" s="34"/>
      <c r="F107" s="35">
        <v>8300000</v>
      </c>
      <c r="G107" s="44"/>
      <c r="H107" s="44">
        <f t="shared" si="17"/>
        <v>41500</v>
      </c>
      <c r="I107" s="44"/>
      <c r="J107" s="44"/>
      <c r="K107" s="20">
        <f t="shared" si="20"/>
        <v>41500</v>
      </c>
      <c r="L107" s="44"/>
      <c r="M107" s="44"/>
      <c r="N107" s="44"/>
      <c r="O107" s="20">
        <f t="shared" si="21"/>
        <v>0</v>
      </c>
      <c r="P107" s="22">
        <f t="shared" si="22"/>
        <v>41500</v>
      </c>
      <c r="Q107" s="22"/>
      <c r="R107" s="45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24" customFormat="1" ht="16.5" customHeight="1" x14ac:dyDescent="0.25">
      <c r="A108" s="16">
        <f t="shared" si="24"/>
        <v>100</v>
      </c>
      <c r="B108" s="46" t="s">
        <v>277</v>
      </c>
      <c r="C108" s="47" t="s">
        <v>278</v>
      </c>
      <c r="D108" s="48" t="s">
        <v>279</v>
      </c>
      <c r="E108" s="49" t="s">
        <v>279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ref="J108:J171" si="25">(F108)*$J$8</f>
        <v>50000</v>
      </c>
      <c r="K108" s="20">
        <f t="shared" si="20"/>
        <v>1075000</v>
      </c>
      <c r="L108" s="51">
        <f t="shared" ref="L108:L171" si="26">(F108)*$L$8</f>
        <v>400000</v>
      </c>
      <c r="M108" s="51">
        <f t="shared" ref="M108:M171" si="27">(F108)*$M$8</f>
        <v>75000</v>
      </c>
      <c r="N108" s="51">
        <f t="shared" ref="N108:N171" si="28">(F108)*$N$8</f>
        <v>50000</v>
      </c>
      <c r="O108" s="20">
        <f t="shared" si="21"/>
        <v>525000</v>
      </c>
      <c r="P108" s="22">
        <f t="shared" si="22"/>
        <v>1600000</v>
      </c>
      <c r="Q108" s="22">
        <f t="shared" si="23"/>
        <v>100000</v>
      </c>
      <c r="R108" s="52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s="57" customFormat="1" ht="16.5" customHeight="1" x14ac:dyDescent="0.25">
      <c r="A109" s="16">
        <f t="shared" si="24"/>
        <v>101</v>
      </c>
      <c r="B109" s="46" t="s">
        <v>280</v>
      </c>
      <c r="C109" s="53" t="s">
        <v>281</v>
      </c>
      <c r="D109" s="54">
        <v>7909052618</v>
      </c>
      <c r="E109" s="54">
        <v>7909052618</v>
      </c>
      <c r="F109" s="50">
        <v>5000000</v>
      </c>
      <c r="G109" s="51">
        <f t="shared" si="16"/>
        <v>850000.00000000012</v>
      </c>
      <c r="H109" s="51">
        <f t="shared" si="17"/>
        <v>25000</v>
      </c>
      <c r="I109" s="51">
        <f t="shared" si="18"/>
        <v>150000</v>
      </c>
      <c r="J109" s="51">
        <f t="shared" si="25"/>
        <v>50000</v>
      </c>
      <c r="K109" s="20">
        <f t="shared" si="20"/>
        <v>1075000</v>
      </c>
      <c r="L109" s="51">
        <f t="shared" si="26"/>
        <v>400000</v>
      </c>
      <c r="M109" s="51">
        <f t="shared" si="27"/>
        <v>75000</v>
      </c>
      <c r="N109" s="51">
        <f t="shared" si="28"/>
        <v>50000</v>
      </c>
      <c r="O109" s="20">
        <f t="shared" si="21"/>
        <v>525000</v>
      </c>
      <c r="P109" s="22">
        <f t="shared" si="22"/>
        <v>1600000</v>
      </c>
      <c r="Q109" s="22">
        <f t="shared" si="23"/>
        <v>100000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282</v>
      </c>
      <c r="C110" s="47" t="s">
        <v>283</v>
      </c>
      <c r="D110" s="54">
        <v>7911182217</v>
      </c>
      <c r="E110" s="54">
        <v>7911182217</v>
      </c>
      <c r="F110" s="50">
        <v>4577000</v>
      </c>
      <c r="G110" s="51">
        <f t="shared" si="16"/>
        <v>778090</v>
      </c>
      <c r="H110" s="51">
        <f t="shared" si="17"/>
        <v>22885</v>
      </c>
      <c r="I110" s="51">
        <f t="shared" si="18"/>
        <v>137310</v>
      </c>
      <c r="J110" s="51">
        <f t="shared" si="25"/>
        <v>45770</v>
      </c>
      <c r="K110" s="20">
        <f t="shared" si="20"/>
        <v>984055</v>
      </c>
      <c r="L110" s="51">
        <f t="shared" si="26"/>
        <v>366160</v>
      </c>
      <c r="M110" s="51">
        <f t="shared" si="27"/>
        <v>68655</v>
      </c>
      <c r="N110" s="51">
        <f t="shared" si="28"/>
        <v>45770</v>
      </c>
      <c r="O110" s="20">
        <f t="shared" si="21"/>
        <v>480585</v>
      </c>
      <c r="P110" s="22">
        <f t="shared" si="22"/>
        <v>1464640</v>
      </c>
      <c r="Q110" s="22">
        <f t="shared" si="23"/>
        <v>91540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284</v>
      </c>
      <c r="C111" s="47" t="s">
        <v>285</v>
      </c>
      <c r="D111" s="58" t="s">
        <v>286</v>
      </c>
      <c r="E111" s="58" t="s">
        <v>286</v>
      </c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20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20">
        <f t="shared" si="21"/>
        <v>504000</v>
      </c>
      <c r="P111" s="22">
        <f t="shared" si="22"/>
        <v>1536000</v>
      </c>
      <c r="Q111" s="2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287</v>
      </c>
      <c r="C112" s="47" t="s">
        <v>285</v>
      </c>
      <c r="D112" s="54">
        <v>7909272078</v>
      </c>
      <c r="E112" s="54">
        <v>7909272078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22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288</v>
      </c>
      <c r="C113" s="47" t="s">
        <v>285</v>
      </c>
      <c r="D113" s="54">
        <v>7910229588</v>
      </c>
      <c r="E113" s="54">
        <v>7910229588</v>
      </c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20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20">
        <f t="shared" si="21"/>
        <v>480585</v>
      </c>
      <c r="P113" s="22">
        <f t="shared" si="22"/>
        <v>1464640</v>
      </c>
      <c r="Q113" s="2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289</v>
      </c>
      <c r="C114" s="59" t="s">
        <v>290</v>
      </c>
      <c r="D114" s="54">
        <v>7910229588</v>
      </c>
      <c r="E114" s="54">
        <v>7910229588</v>
      </c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20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20">
        <f t="shared" si="21"/>
        <v>504000</v>
      </c>
      <c r="P114" s="22">
        <f t="shared" si="22"/>
        <v>1536000</v>
      </c>
      <c r="Q114" s="22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291</v>
      </c>
      <c r="C115" s="60" t="s">
        <v>292</v>
      </c>
      <c r="D115" s="61">
        <v>7908508899</v>
      </c>
      <c r="E115" s="61">
        <v>7908508899</v>
      </c>
      <c r="F115" s="50">
        <v>5100000</v>
      </c>
      <c r="G115" s="51">
        <f t="shared" si="16"/>
        <v>867000.00000000012</v>
      </c>
      <c r="H115" s="51">
        <f t="shared" si="17"/>
        <v>25500</v>
      </c>
      <c r="I115" s="51">
        <f t="shared" si="18"/>
        <v>153000</v>
      </c>
      <c r="J115" s="51">
        <f t="shared" si="25"/>
        <v>51000</v>
      </c>
      <c r="K115" s="20">
        <f t="shared" si="20"/>
        <v>1096500</v>
      </c>
      <c r="L115" s="51">
        <f t="shared" si="26"/>
        <v>408000</v>
      </c>
      <c r="M115" s="51">
        <f t="shared" si="27"/>
        <v>76500</v>
      </c>
      <c r="N115" s="51">
        <f t="shared" si="28"/>
        <v>51000</v>
      </c>
      <c r="O115" s="20">
        <f t="shared" si="21"/>
        <v>535500</v>
      </c>
      <c r="P115" s="22">
        <f t="shared" si="22"/>
        <v>1632000</v>
      </c>
      <c r="Q115" s="22">
        <f t="shared" si="23"/>
        <v>102000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293</v>
      </c>
      <c r="C116" s="59" t="s">
        <v>294</v>
      </c>
      <c r="D116" s="61"/>
      <c r="E116" s="61"/>
      <c r="F116" s="62">
        <v>5500000</v>
      </c>
      <c r="G116" s="63">
        <f t="shared" si="16"/>
        <v>935000.00000000012</v>
      </c>
      <c r="H116" s="63">
        <f t="shared" si="17"/>
        <v>27500</v>
      </c>
      <c r="I116" s="63">
        <f t="shared" si="18"/>
        <v>165000</v>
      </c>
      <c r="J116" s="63">
        <f t="shared" si="25"/>
        <v>55000</v>
      </c>
      <c r="K116" s="64">
        <f t="shared" si="20"/>
        <v>1182500</v>
      </c>
      <c r="L116" s="63">
        <f t="shared" si="26"/>
        <v>440000</v>
      </c>
      <c r="M116" s="63">
        <f t="shared" si="27"/>
        <v>82500</v>
      </c>
      <c r="N116" s="63">
        <f t="shared" si="28"/>
        <v>55000</v>
      </c>
      <c r="O116" s="64">
        <f t="shared" si="21"/>
        <v>577500</v>
      </c>
      <c r="P116" s="55">
        <f t="shared" si="22"/>
        <v>1760000</v>
      </c>
      <c r="Q116" s="22">
        <f t="shared" si="23"/>
        <v>110000</v>
      </c>
      <c r="R116" s="6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67" t="s">
        <v>295</v>
      </c>
      <c r="C117" s="68" t="s">
        <v>296</v>
      </c>
      <c r="D117" s="69">
        <v>7911308519</v>
      </c>
      <c r="E117" s="69"/>
      <c r="F117" s="70">
        <v>8300000</v>
      </c>
      <c r="G117" s="71">
        <f t="shared" si="16"/>
        <v>1411000</v>
      </c>
      <c r="H117" s="71">
        <f t="shared" si="17"/>
        <v>41500</v>
      </c>
      <c r="I117" s="71">
        <f t="shared" si="18"/>
        <v>249000</v>
      </c>
      <c r="J117" s="71">
        <f t="shared" si="25"/>
        <v>83000</v>
      </c>
      <c r="K117" s="64">
        <f t="shared" si="20"/>
        <v>1784500</v>
      </c>
      <c r="L117" s="71">
        <f t="shared" si="26"/>
        <v>664000</v>
      </c>
      <c r="M117" s="71">
        <f t="shared" si="27"/>
        <v>124500</v>
      </c>
      <c r="N117" s="71">
        <f t="shared" si="28"/>
        <v>83000</v>
      </c>
      <c r="O117" s="64">
        <f t="shared" si="21"/>
        <v>871500</v>
      </c>
      <c r="P117" s="55">
        <f t="shared" si="22"/>
        <v>2656000</v>
      </c>
      <c r="Q117" s="22">
        <f t="shared" si="23"/>
        <v>166000</v>
      </c>
      <c r="R117" s="7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297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2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298</v>
      </c>
      <c r="C119" s="53" t="s">
        <v>65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2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299</v>
      </c>
      <c r="C120" s="53" t="s">
        <v>300</v>
      </c>
      <c r="D120" s="61">
        <v>7937684817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2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301</v>
      </c>
      <c r="C121" s="53" t="s">
        <v>300</v>
      </c>
      <c r="D121" s="61">
        <v>7910308599</v>
      </c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2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302</v>
      </c>
      <c r="C122" s="53" t="s">
        <v>303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2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304</v>
      </c>
      <c r="C123" s="53" t="s">
        <v>305</v>
      </c>
      <c r="D123" s="61"/>
      <c r="E123" s="61"/>
      <c r="F123" s="50">
        <v>4800000</v>
      </c>
      <c r="G123" s="51">
        <f t="shared" si="16"/>
        <v>816000.00000000012</v>
      </c>
      <c r="H123" s="51">
        <f t="shared" si="17"/>
        <v>24000</v>
      </c>
      <c r="I123" s="51">
        <f t="shared" si="18"/>
        <v>144000</v>
      </c>
      <c r="J123" s="51">
        <f t="shared" si="25"/>
        <v>48000</v>
      </c>
      <c r="K123" s="64">
        <f t="shared" si="20"/>
        <v>1032000.0000000001</v>
      </c>
      <c r="L123" s="51">
        <f t="shared" si="26"/>
        <v>384000</v>
      </c>
      <c r="M123" s="51">
        <f t="shared" si="27"/>
        <v>72000</v>
      </c>
      <c r="N123" s="51">
        <f t="shared" si="28"/>
        <v>48000</v>
      </c>
      <c r="O123" s="64">
        <f t="shared" si="21"/>
        <v>504000</v>
      </c>
      <c r="P123" s="55">
        <f t="shared" si="22"/>
        <v>1536000</v>
      </c>
      <c r="Q123" s="22">
        <f t="shared" si="23"/>
        <v>96000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306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2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307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2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308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2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309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2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310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2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46" t="s">
        <v>311</v>
      </c>
      <c r="C129" s="53" t="s">
        <v>285</v>
      </c>
      <c r="D129" s="61"/>
      <c r="E129" s="61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64">
        <f t="shared" si="20"/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64">
        <f t="shared" si="21"/>
        <v>480585</v>
      </c>
      <c r="P129" s="55">
        <f t="shared" si="22"/>
        <v>1464640</v>
      </c>
      <c r="Q129" s="22">
        <f t="shared" si="23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3" t="s">
        <v>314</v>
      </c>
      <c r="C130" s="74" t="s">
        <v>315</v>
      </c>
      <c r="D130" s="75">
        <v>7934404014</v>
      </c>
      <c r="E130" s="75">
        <v>7934404014</v>
      </c>
      <c r="F130" s="70">
        <v>5500000</v>
      </c>
      <c r="G130" s="71">
        <f t="shared" si="16"/>
        <v>935000.00000000012</v>
      </c>
      <c r="H130" s="71">
        <f t="shared" si="17"/>
        <v>27500</v>
      </c>
      <c r="I130" s="71">
        <f t="shared" si="18"/>
        <v>165000</v>
      </c>
      <c r="J130" s="71">
        <f t="shared" si="25"/>
        <v>55000</v>
      </c>
      <c r="K130" s="76">
        <f t="shared" si="20"/>
        <v>1182500</v>
      </c>
      <c r="L130" s="71">
        <f t="shared" si="26"/>
        <v>440000</v>
      </c>
      <c r="M130" s="71">
        <f t="shared" si="27"/>
        <v>82500</v>
      </c>
      <c r="N130" s="71">
        <f t="shared" si="28"/>
        <v>55000</v>
      </c>
      <c r="O130" s="76">
        <f t="shared" si="21"/>
        <v>577500</v>
      </c>
      <c r="P130" s="65">
        <f t="shared" si="22"/>
        <v>1760000</v>
      </c>
      <c r="Q130" s="22">
        <f t="shared" si="23"/>
        <v>110000</v>
      </c>
      <c r="R130" s="7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77" t="s">
        <v>316</v>
      </c>
      <c r="C131" s="78" t="s">
        <v>317</v>
      </c>
      <c r="D131" s="79">
        <v>8721710506</v>
      </c>
      <c r="E131" s="79">
        <v>8721710506</v>
      </c>
      <c r="F131" s="50">
        <v>5000000</v>
      </c>
      <c r="G131" s="51">
        <f t="shared" si="16"/>
        <v>850000.00000000012</v>
      </c>
      <c r="H131" s="51">
        <f t="shared" si="17"/>
        <v>25000</v>
      </c>
      <c r="I131" s="51">
        <f t="shared" si="18"/>
        <v>150000</v>
      </c>
      <c r="J131" s="51">
        <f t="shared" si="25"/>
        <v>50000</v>
      </c>
      <c r="K131" s="50">
        <f t="shared" si="20"/>
        <v>1075000</v>
      </c>
      <c r="L131" s="51">
        <f t="shared" si="26"/>
        <v>400000</v>
      </c>
      <c r="M131" s="51">
        <f t="shared" si="27"/>
        <v>75000</v>
      </c>
      <c r="N131" s="51">
        <f t="shared" si="28"/>
        <v>50000</v>
      </c>
      <c r="O131" s="50">
        <f t="shared" si="21"/>
        <v>525000</v>
      </c>
      <c r="P131" s="52">
        <f t="shared" si="22"/>
        <v>1600000</v>
      </c>
      <c r="Q131" s="22">
        <f t="shared" si="23"/>
        <v>100000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318</v>
      </c>
      <c r="C132" s="78" t="s">
        <v>317</v>
      </c>
      <c r="D132" s="79">
        <v>7913082370</v>
      </c>
      <c r="E132" s="79">
        <v>7913082370</v>
      </c>
      <c r="F132" s="50">
        <v>5000000</v>
      </c>
      <c r="G132" s="51">
        <f t="shared" si="16"/>
        <v>850000.00000000012</v>
      </c>
      <c r="H132" s="51">
        <f t="shared" si="17"/>
        <v>25000</v>
      </c>
      <c r="I132" s="51">
        <f t="shared" si="18"/>
        <v>150000</v>
      </c>
      <c r="J132" s="51">
        <f t="shared" si="25"/>
        <v>50000</v>
      </c>
      <c r="K132" s="50">
        <f t="shared" si="20"/>
        <v>1075000</v>
      </c>
      <c r="L132" s="51">
        <f t="shared" si="26"/>
        <v>400000</v>
      </c>
      <c r="M132" s="51">
        <f t="shared" si="27"/>
        <v>75000</v>
      </c>
      <c r="N132" s="51">
        <f t="shared" si="28"/>
        <v>50000</v>
      </c>
      <c r="O132" s="50">
        <f t="shared" si="21"/>
        <v>525000</v>
      </c>
      <c r="P132" s="52">
        <f t="shared" si="22"/>
        <v>1600000</v>
      </c>
      <c r="Q132" s="22">
        <f t="shared" si="23"/>
        <v>100000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319</v>
      </c>
      <c r="C133" s="78" t="s">
        <v>320</v>
      </c>
      <c r="D133" s="79">
        <v>7916213918</v>
      </c>
      <c r="E133" s="79">
        <v>7916213918</v>
      </c>
      <c r="F133" s="50">
        <v>4800000</v>
      </c>
      <c r="G133" s="51">
        <f t="shared" si="16"/>
        <v>816000.00000000012</v>
      </c>
      <c r="H133" s="51">
        <f t="shared" si="17"/>
        <v>24000</v>
      </c>
      <c r="I133" s="51">
        <f t="shared" si="18"/>
        <v>144000</v>
      </c>
      <c r="J133" s="51">
        <f t="shared" si="25"/>
        <v>48000</v>
      </c>
      <c r="K133" s="50">
        <f t="shared" si="20"/>
        <v>1032000.0000000001</v>
      </c>
      <c r="L133" s="51">
        <f t="shared" si="26"/>
        <v>384000</v>
      </c>
      <c r="M133" s="51">
        <f t="shared" si="27"/>
        <v>72000</v>
      </c>
      <c r="N133" s="51">
        <f t="shared" si="28"/>
        <v>48000</v>
      </c>
      <c r="O133" s="50">
        <f t="shared" si="21"/>
        <v>504000</v>
      </c>
      <c r="P133" s="52">
        <f t="shared" si="22"/>
        <v>1536000</v>
      </c>
      <c r="Q133" s="22">
        <f t="shared" si="23"/>
        <v>96000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321</v>
      </c>
      <c r="C134" s="78" t="s">
        <v>322</v>
      </c>
      <c r="D134" s="79">
        <v>7914210718</v>
      </c>
      <c r="E134" s="79">
        <v>7914210718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22">
        <f t="shared" si="23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80" t="s">
        <v>323</v>
      </c>
      <c r="C135" s="80" t="s">
        <v>324</v>
      </c>
      <c r="D135" s="79">
        <v>7916189006</v>
      </c>
      <c r="E135" s="79">
        <v>7916189006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22">
        <f t="shared" si="23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78" t="s">
        <v>325</v>
      </c>
      <c r="C136" s="78" t="s">
        <v>326</v>
      </c>
      <c r="D136" s="79">
        <v>8022813836</v>
      </c>
      <c r="E136" s="79">
        <v>8022813836</v>
      </c>
      <c r="F136" s="50">
        <v>4800000</v>
      </c>
      <c r="G136" s="51">
        <f t="shared" si="16"/>
        <v>816000.00000000012</v>
      </c>
      <c r="H136" s="51">
        <f t="shared" si="17"/>
        <v>24000</v>
      </c>
      <c r="I136" s="51">
        <f t="shared" si="18"/>
        <v>144000</v>
      </c>
      <c r="J136" s="51">
        <f t="shared" si="25"/>
        <v>48000</v>
      </c>
      <c r="K136" s="50">
        <f t="shared" si="20"/>
        <v>1032000.0000000001</v>
      </c>
      <c r="L136" s="51">
        <f t="shared" si="26"/>
        <v>384000</v>
      </c>
      <c r="M136" s="51">
        <f t="shared" si="27"/>
        <v>72000</v>
      </c>
      <c r="N136" s="51">
        <f t="shared" si="28"/>
        <v>48000</v>
      </c>
      <c r="O136" s="50">
        <f t="shared" si="21"/>
        <v>504000</v>
      </c>
      <c r="P136" s="52">
        <f t="shared" si="22"/>
        <v>1536000</v>
      </c>
      <c r="Q136" s="22">
        <f t="shared" si="23"/>
        <v>96000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327</v>
      </c>
      <c r="C137" s="78" t="s">
        <v>328</v>
      </c>
      <c r="D137" s="79">
        <v>7911475429</v>
      </c>
      <c r="E137" s="79">
        <v>7911475429</v>
      </c>
      <c r="F137" s="50">
        <v>5100000</v>
      </c>
      <c r="G137" s="51">
        <f t="shared" si="16"/>
        <v>867000.00000000012</v>
      </c>
      <c r="H137" s="51">
        <f t="shared" si="17"/>
        <v>25500</v>
      </c>
      <c r="I137" s="51">
        <f t="shared" si="18"/>
        <v>153000</v>
      </c>
      <c r="J137" s="51">
        <f t="shared" si="25"/>
        <v>51000</v>
      </c>
      <c r="K137" s="50">
        <f>G137+I137+J137+H137</f>
        <v>1096500</v>
      </c>
      <c r="L137" s="51">
        <f t="shared" si="26"/>
        <v>408000</v>
      </c>
      <c r="M137" s="51">
        <f t="shared" si="27"/>
        <v>76500</v>
      </c>
      <c r="N137" s="51">
        <f t="shared" si="28"/>
        <v>51000</v>
      </c>
      <c r="O137" s="50">
        <f t="shared" si="21"/>
        <v>535500</v>
      </c>
      <c r="P137" s="52">
        <f t="shared" si="22"/>
        <v>1632000</v>
      </c>
      <c r="Q137" s="22">
        <f t="shared" si="23"/>
        <v>102000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78" t="s">
        <v>329</v>
      </c>
      <c r="C138" s="78" t="s">
        <v>330</v>
      </c>
      <c r="D138" s="79"/>
      <c r="E138" s="61"/>
      <c r="F138" s="50">
        <v>4800000</v>
      </c>
      <c r="G138" s="51">
        <f t="shared" ref="G138:G173" si="29">F138*$G$8</f>
        <v>816000.00000000012</v>
      </c>
      <c r="H138" s="51">
        <f t="shared" ref="H138:H173" si="30">F138*$H$8</f>
        <v>24000</v>
      </c>
      <c r="I138" s="51">
        <f t="shared" ref="I138:I173" si="31">(F138)*$I$8</f>
        <v>144000</v>
      </c>
      <c r="J138" s="51">
        <f t="shared" si="25"/>
        <v>48000</v>
      </c>
      <c r="K138" s="50">
        <f t="shared" ref="K138:K173" si="32">G138+I138+J138+H138</f>
        <v>1032000.0000000001</v>
      </c>
      <c r="L138" s="51">
        <f t="shared" si="26"/>
        <v>384000</v>
      </c>
      <c r="M138" s="51">
        <f t="shared" si="27"/>
        <v>72000</v>
      </c>
      <c r="N138" s="51">
        <f t="shared" si="28"/>
        <v>48000</v>
      </c>
      <c r="O138" s="50">
        <f t="shared" ref="O138:O173" si="33">L138+M138+N138+R138</f>
        <v>504000</v>
      </c>
      <c r="P138" s="52">
        <f t="shared" ref="P138:P171" si="34">K138+L138+M138+N138</f>
        <v>1536000</v>
      </c>
      <c r="Q138" s="22">
        <f t="shared" ref="Q138:Q175" si="35">F138*2%</f>
        <v>96000</v>
      </c>
      <c r="R138" s="52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5" si="36">A138+1</f>
        <v>131</v>
      </c>
      <c r="B139" s="78" t="s">
        <v>331</v>
      </c>
      <c r="C139" s="78" t="s">
        <v>330</v>
      </c>
      <c r="D139" s="79"/>
      <c r="E139" s="61"/>
      <c r="F139" s="50">
        <v>4800000</v>
      </c>
      <c r="G139" s="51">
        <f t="shared" si="29"/>
        <v>816000.00000000012</v>
      </c>
      <c r="H139" s="51">
        <f t="shared" si="30"/>
        <v>24000</v>
      </c>
      <c r="I139" s="51">
        <f t="shared" si="31"/>
        <v>144000</v>
      </c>
      <c r="J139" s="51">
        <f t="shared" si="25"/>
        <v>48000</v>
      </c>
      <c r="K139" s="50">
        <f t="shared" si="32"/>
        <v>1032000.0000000001</v>
      </c>
      <c r="L139" s="51">
        <f t="shared" si="26"/>
        <v>384000</v>
      </c>
      <c r="M139" s="51">
        <f t="shared" si="27"/>
        <v>72000</v>
      </c>
      <c r="N139" s="51">
        <f t="shared" si="28"/>
        <v>48000</v>
      </c>
      <c r="O139" s="50">
        <f t="shared" si="33"/>
        <v>504000</v>
      </c>
      <c r="P139" s="52">
        <f t="shared" si="34"/>
        <v>1536000</v>
      </c>
      <c r="Q139" s="22">
        <f t="shared" si="35"/>
        <v>96000</v>
      </c>
      <c r="R139" s="52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81" t="s">
        <v>332</v>
      </c>
      <c r="C140" s="78" t="s">
        <v>333</v>
      </c>
      <c r="D140" s="79">
        <v>7916518244</v>
      </c>
      <c r="E140" s="79">
        <v>7916518244</v>
      </c>
      <c r="F140" s="62">
        <v>5100000</v>
      </c>
      <c r="G140" s="63">
        <f t="shared" si="29"/>
        <v>867000.00000000012</v>
      </c>
      <c r="H140" s="63">
        <f t="shared" si="30"/>
        <v>25500</v>
      </c>
      <c r="I140" s="63">
        <f t="shared" si="31"/>
        <v>153000</v>
      </c>
      <c r="J140" s="63">
        <f t="shared" si="25"/>
        <v>51000</v>
      </c>
      <c r="K140" s="62">
        <f t="shared" si="32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33"/>
        <v>535500</v>
      </c>
      <c r="P140" s="66">
        <f t="shared" si="34"/>
        <v>1632000</v>
      </c>
      <c r="Q140" s="22">
        <f t="shared" si="35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334</v>
      </c>
      <c r="C141" s="78" t="s">
        <v>335</v>
      </c>
      <c r="D141" s="82">
        <v>8721870417</v>
      </c>
      <c r="E141" s="82">
        <v>8721870417</v>
      </c>
      <c r="F141" s="50">
        <v>4800000</v>
      </c>
      <c r="G141" s="63">
        <f t="shared" si="29"/>
        <v>816000.00000000012</v>
      </c>
      <c r="H141" s="63">
        <f t="shared" si="30"/>
        <v>24000</v>
      </c>
      <c r="I141" s="63">
        <f t="shared" si="31"/>
        <v>144000</v>
      </c>
      <c r="J141" s="63">
        <f t="shared" si="25"/>
        <v>48000</v>
      </c>
      <c r="K141" s="62">
        <f t="shared" si="32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3"/>
        <v>504000</v>
      </c>
      <c r="P141" s="66">
        <f t="shared" si="34"/>
        <v>1536000</v>
      </c>
      <c r="Q141" s="22">
        <f t="shared" si="35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336</v>
      </c>
      <c r="C142" s="78" t="s">
        <v>337</v>
      </c>
      <c r="D142" s="79"/>
      <c r="E142" s="79"/>
      <c r="F142" s="50">
        <v>4800000</v>
      </c>
      <c r="G142" s="63">
        <f t="shared" si="29"/>
        <v>816000.00000000012</v>
      </c>
      <c r="H142" s="63">
        <f t="shared" si="30"/>
        <v>24000</v>
      </c>
      <c r="I142" s="63">
        <f t="shared" si="31"/>
        <v>144000</v>
      </c>
      <c r="J142" s="63">
        <f t="shared" si="25"/>
        <v>48000</v>
      </c>
      <c r="K142" s="62">
        <f t="shared" si="32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3"/>
        <v>504000</v>
      </c>
      <c r="P142" s="66">
        <f t="shared" si="34"/>
        <v>1536000</v>
      </c>
      <c r="Q142" s="22">
        <f t="shared" si="35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1" t="s">
        <v>338</v>
      </c>
      <c r="C143" s="78" t="s">
        <v>339</v>
      </c>
      <c r="D143" s="79">
        <v>7915240672</v>
      </c>
      <c r="E143" s="79">
        <v>7915240672</v>
      </c>
      <c r="F143" s="50">
        <v>4800000</v>
      </c>
      <c r="G143" s="63">
        <f t="shared" si="29"/>
        <v>816000.00000000012</v>
      </c>
      <c r="H143" s="63">
        <f t="shared" si="30"/>
        <v>24000</v>
      </c>
      <c r="I143" s="63">
        <f t="shared" si="31"/>
        <v>144000</v>
      </c>
      <c r="J143" s="63">
        <f t="shared" si="25"/>
        <v>48000</v>
      </c>
      <c r="K143" s="62">
        <f t="shared" si="32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3"/>
        <v>504000</v>
      </c>
      <c r="P143" s="66">
        <f t="shared" si="34"/>
        <v>1536000</v>
      </c>
      <c r="Q143" s="22">
        <f t="shared" si="35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340</v>
      </c>
      <c r="C144" s="78" t="s">
        <v>341</v>
      </c>
      <c r="D144" s="79">
        <v>7916611193</v>
      </c>
      <c r="E144" s="79"/>
      <c r="F144" s="62">
        <v>5000000</v>
      </c>
      <c r="G144" s="63">
        <f t="shared" si="29"/>
        <v>850000.00000000012</v>
      </c>
      <c r="H144" s="63">
        <f t="shared" si="30"/>
        <v>25000</v>
      </c>
      <c r="I144" s="63">
        <f t="shared" si="31"/>
        <v>150000</v>
      </c>
      <c r="J144" s="63">
        <f t="shared" si="25"/>
        <v>50000</v>
      </c>
      <c r="K144" s="62">
        <f t="shared" si="32"/>
        <v>1075000</v>
      </c>
      <c r="L144" s="63">
        <f t="shared" si="26"/>
        <v>400000</v>
      </c>
      <c r="M144" s="63">
        <f t="shared" si="27"/>
        <v>75000</v>
      </c>
      <c r="N144" s="63">
        <f t="shared" si="28"/>
        <v>50000</v>
      </c>
      <c r="O144" s="62">
        <f t="shared" si="33"/>
        <v>525000</v>
      </c>
      <c r="P144" s="66">
        <f t="shared" si="34"/>
        <v>1600000</v>
      </c>
      <c r="Q144" s="22">
        <f t="shared" si="35"/>
        <v>100000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342</v>
      </c>
      <c r="C145" s="78" t="s">
        <v>343</v>
      </c>
      <c r="D145" s="79">
        <v>7916336462</v>
      </c>
      <c r="E145" s="79"/>
      <c r="F145" s="62">
        <v>4800000</v>
      </c>
      <c r="G145" s="63">
        <f t="shared" si="29"/>
        <v>816000.00000000012</v>
      </c>
      <c r="H145" s="63">
        <f t="shared" si="30"/>
        <v>24000</v>
      </c>
      <c r="I145" s="63">
        <f t="shared" si="31"/>
        <v>144000</v>
      </c>
      <c r="J145" s="63">
        <f t="shared" si="25"/>
        <v>48000</v>
      </c>
      <c r="K145" s="62">
        <f t="shared" si="32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3"/>
        <v>504000</v>
      </c>
      <c r="P145" s="66">
        <f t="shared" si="34"/>
        <v>1536000</v>
      </c>
      <c r="Q145" s="22">
        <f t="shared" si="35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346</v>
      </c>
      <c r="C146" s="78" t="s">
        <v>347</v>
      </c>
      <c r="D146" s="79">
        <v>8015050619</v>
      </c>
      <c r="E146" s="79"/>
      <c r="F146" s="62">
        <v>5000000</v>
      </c>
      <c r="G146" s="63">
        <f t="shared" si="29"/>
        <v>850000.00000000012</v>
      </c>
      <c r="H146" s="63">
        <f t="shared" si="30"/>
        <v>25000</v>
      </c>
      <c r="I146" s="63">
        <f t="shared" si="31"/>
        <v>150000</v>
      </c>
      <c r="J146" s="63">
        <f t="shared" si="25"/>
        <v>50000</v>
      </c>
      <c r="K146" s="62">
        <f t="shared" si="32"/>
        <v>1075000</v>
      </c>
      <c r="L146" s="63">
        <f t="shared" si="26"/>
        <v>400000</v>
      </c>
      <c r="M146" s="63">
        <f t="shared" si="27"/>
        <v>75000</v>
      </c>
      <c r="N146" s="63">
        <f t="shared" si="28"/>
        <v>50000</v>
      </c>
      <c r="O146" s="62">
        <f t="shared" si="33"/>
        <v>525000</v>
      </c>
      <c r="P146" s="66">
        <f t="shared" si="34"/>
        <v>1600000</v>
      </c>
      <c r="Q146" s="22">
        <f t="shared" si="35"/>
        <v>100000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80" t="s">
        <v>348</v>
      </c>
      <c r="C147" s="80" t="s">
        <v>349</v>
      </c>
      <c r="D147" s="79">
        <v>9107162563</v>
      </c>
      <c r="E147" s="79"/>
      <c r="F147" s="62">
        <v>5000000</v>
      </c>
      <c r="G147" s="63">
        <f t="shared" si="29"/>
        <v>850000.00000000012</v>
      </c>
      <c r="H147" s="63">
        <f t="shared" si="30"/>
        <v>25000</v>
      </c>
      <c r="I147" s="63">
        <f t="shared" si="31"/>
        <v>150000</v>
      </c>
      <c r="J147" s="63">
        <f t="shared" si="25"/>
        <v>50000</v>
      </c>
      <c r="K147" s="62">
        <f t="shared" si="32"/>
        <v>1075000</v>
      </c>
      <c r="L147" s="63">
        <f t="shared" si="26"/>
        <v>400000</v>
      </c>
      <c r="M147" s="63">
        <f t="shared" si="27"/>
        <v>75000</v>
      </c>
      <c r="N147" s="63">
        <f t="shared" si="28"/>
        <v>50000</v>
      </c>
      <c r="O147" s="62">
        <f t="shared" si="33"/>
        <v>525000</v>
      </c>
      <c r="P147" s="66">
        <f t="shared" si="34"/>
        <v>1600000</v>
      </c>
      <c r="Q147" s="22">
        <f t="shared" si="35"/>
        <v>100000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350</v>
      </c>
      <c r="C148" s="78" t="s">
        <v>351</v>
      </c>
      <c r="D148" s="79"/>
      <c r="E148" s="79"/>
      <c r="F148" s="62">
        <v>4800000</v>
      </c>
      <c r="G148" s="63">
        <f t="shared" si="29"/>
        <v>816000.00000000012</v>
      </c>
      <c r="H148" s="63">
        <f t="shared" si="30"/>
        <v>24000</v>
      </c>
      <c r="I148" s="63">
        <f t="shared" si="31"/>
        <v>144000</v>
      </c>
      <c r="J148" s="63">
        <f t="shared" si="25"/>
        <v>48000</v>
      </c>
      <c r="K148" s="62">
        <f t="shared" si="32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3"/>
        <v>504000</v>
      </c>
      <c r="P148" s="66">
        <f t="shared" si="34"/>
        <v>1536000</v>
      </c>
      <c r="Q148" s="22">
        <f t="shared" si="35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352</v>
      </c>
      <c r="C149" s="78" t="s">
        <v>353</v>
      </c>
      <c r="D149" s="84" t="s">
        <v>354</v>
      </c>
      <c r="E149" s="79"/>
      <c r="F149" s="62">
        <v>5100000</v>
      </c>
      <c r="G149" s="63">
        <f t="shared" si="29"/>
        <v>867000.00000000012</v>
      </c>
      <c r="H149" s="63">
        <f t="shared" si="30"/>
        <v>25500</v>
      </c>
      <c r="I149" s="63">
        <f t="shared" si="31"/>
        <v>153000</v>
      </c>
      <c r="J149" s="63">
        <f t="shared" si="25"/>
        <v>51000</v>
      </c>
      <c r="K149" s="62">
        <f t="shared" si="32"/>
        <v>1096500</v>
      </c>
      <c r="L149" s="63">
        <f t="shared" si="26"/>
        <v>408000</v>
      </c>
      <c r="M149" s="63">
        <f t="shared" si="27"/>
        <v>76500</v>
      </c>
      <c r="N149" s="63">
        <f t="shared" si="28"/>
        <v>51000</v>
      </c>
      <c r="O149" s="62">
        <f t="shared" si="33"/>
        <v>535500</v>
      </c>
      <c r="P149" s="66">
        <f t="shared" si="34"/>
        <v>1632000</v>
      </c>
      <c r="Q149" s="22">
        <f t="shared" si="35"/>
        <v>102000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162" customFormat="1" ht="16.5" customHeight="1" x14ac:dyDescent="0.25">
      <c r="A150" s="177">
        <f t="shared" si="36"/>
        <v>142</v>
      </c>
      <c r="B150" s="194" t="s">
        <v>355</v>
      </c>
      <c r="C150" s="194" t="s">
        <v>356</v>
      </c>
      <c r="D150" s="157">
        <v>7411266152</v>
      </c>
      <c r="E150" s="157"/>
      <c r="F150" s="159">
        <v>4800000</v>
      </c>
      <c r="G150" s="158">
        <f t="shared" si="29"/>
        <v>816000.00000000012</v>
      </c>
      <c r="H150" s="158">
        <f t="shared" si="30"/>
        <v>24000</v>
      </c>
      <c r="I150" s="158">
        <f t="shared" si="31"/>
        <v>144000</v>
      </c>
      <c r="J150" s="158">
        <f t="shared" si="25"/>
        <v>48000</v>
      </c>
      <c r="K150" s="159">
        <f t="shared" si="32"/>
        <v>1032000.0000000001</v>
      </c>
      <c r="L150" s="158">
        <f t="shared" si="26"/>
        <v>384000</v>
      </c>
      <c r="M150" s="158">
        <f t="shared" si="27"/>
        <v>72000</v>
      </c>
      <c r="N150" s="158">
        <f t="shared" si="28"/>
        <v>48000</v>
      </c>
      <c r="O150" s="159">
        <f t="shared" si="33"/>
        <v>504000</v>
      </c>
      <c r="P150" s="160">
        <f t="shared" si="34"/>
        <v>1536000</v>
      </c>
      <c r="Q150" s="22">
        <f t="shared" si="35"/>
        <v>96000</v>
      </c>
      <c r="R150" s="160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</row>
    <row r="151" spans="1:39" s="57" customFormat="1" ht="16.5" customHeight="1" x14ac:dyDescent="0.25">
      <c r="A151" s="16">
        <f t="shared" si="36"/>
        <v>143</v>
      </c>
      <c r="B151" s="78" t="s">
        <v>357</v>
      </c>
      <c r="C151" s="78" t="s">
        <v>356</v>
      </c>
      <c r="D151" s="79"/>
      <c r="E151" s="79"/>
      <c r="F151" s="62">
        <v>4800000</v>
      </c>
      <c r="G151" s="63">
        <f t="shared" si="29"/>
        <v>816000.00000000012</v>
      </c>
      <c r="H151" s="63">
        <f t="shared" si="30"/>
        <v>24000</v>
      </c>
      <c r="I151" s="63">
        <f t="shared" si="31"/>
        <v>144000</v>
      </c>
      <c r="J151" s="63">
        <f t="shared" si="25"/>
        <v>48000</v>
      </c>
      <c r="K151" s="62">
        <f t="shared" si="32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3"/>
        <v>504000</v>
      </c>
      <c r="P151" s="66">
        <f t="shared" si="34"/>
        <v>1536000</v>
      </c>
      <c r="Q151" s="22">
        <f t="shared" si="35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358</v>
      </c>
      <c r="C152" s="78" t="s">
        <v>356</v>
      </c>
      <c r="D152" s="84" t="s">
        <v>359</v>
      </c>
      <c r="E152" s="79"/>
      <c r="F152" s="62">
        <v>4800000</v>
      </c>
      <c r="G152" s="63">
        <f t="shared" si="29"/>
        <v>816000.00000000012</v>
      </c>
      <c r="H152" s="63">
        <f t="shared" si="30"/>
        <v>24000</v>
      </c>
      <c r="I152" s="63">
        <f t="shared" si="31"/>
        <v>144000</v>
      </c>
      <c r="J152" s="63">
        <f t="shared" si="25"/>
        <v>48000</v>
      </c>
      <c r="K152" s="62">
        <f t="shared" si="32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3"/>
        <v>504000</v>
      </c>
      <c r="P152" s="66">
        <f t="shared" si="34"/>
        <v>1536000</v>
      </c>
      <c r="Q152" s="22">
        <f t="shared" si="35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360</v>
      </c>
      <c r="C153" s="78" t="s">
        <v>356</v>
      </c>
      <c r="D153" s="79">
        <v>8925195510</v>
      </c>
      <c r="E153" s="79"/>
      <c r="F153" s="62">
        <v>4800000</v>
      </c>
      <c r="G153" s="63">
        <f t="shared" si="29"/>
        <v>816000.00000000012</v>
      </c>
      <c r="H153" s="63">
        <f t="shared" si="30"/>
        <v>24000</v>
      </c>
      <c r="I153" s="63">
        <f t="shared" si="31"/>
        <v>144000</v>
      </c>
      <c r="J153" s="63">
        <f t="shared" si="25"/>
        <v>48000</v>
      </c>
      <c r="K153" s="62">
        <f t="shared" si="32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3"/>
        <v>504000</v>
      </c>
      <c r="P153" s="66">
        <f t="shared" si="34"/>
        <v>1536000</v>
      </c>
      <c r="Q153" s="22">
        <f t="shared" si="35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361</v>
      </c>
      <c r="C154" s="78" t="s">
        <v>356</v>
      </c>
      <c r="D154" s="79">
        <v>7722451557</v>
      </c>
      <c r="E154" s="79"/>
      <c r="F154" s="62">
        <v>4800000</v>
      </c>
      <c r="G154" s="63">
        <f t="shared" si="29"/>
        <v>816000.00000000012</v>
      </c>
      <c r="H154" s="63">
        <f t="shared" si="30"/>
        <v>24000</v>
      </c>
      <c r="I154" s="63">
        <f t="shared" si="31"/>
        <v>144000</v>
      </c>
      <c r="J154" s="63">
        <f t="shared" si="25"/>
        <v>48000</v>
      </c>
      <c r="K154" s="62">
        <f t="shared" si="32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3"/>
        <v>504000</v>
      </c>
      <c r="P154" s="66">
        <f t="shared" si="34"/>
        <v>1536000</v>
      </c>
      <c r="Q154" s="22">
        <f t="shared" si="35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362</v>
      </c>
      <c r="C155" s="78" t="s">
        <v>363</v>
      </c>
      <c r="D155" s="85">
        <v>7911224019</v>
      </c>
      <c r="E155" s="79"/>
      <c r="F155" s="62">
        <v>4800000</v>
      </c>
      <c r="G155" s="63">
        <f t="shared" si="29"/>
        <v>816000.00000000012</v>
      </c>
      <c r="H155" s="63">
        <f t="shared" si="30"/>
        <v>24000</v>
      </c>
      <c r="I155" s="63">
        <f t="shared" si="31"/>
        <v>144000</v>
      </c>
      <c r="J155" s="63">
        <f t="shared" si="25"/>
        <v>48000</v>
      </c>
      <c r="K155" s="62">
        <f t="shared" si="32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3"/>
        <v>504000</v>
      </c>
      <c r="P155" s="66">
        <f t="shared" si="34"/>
        <v>1536000</v>
      </c>
      <c r="Q155" s="22">
        <f t="shared" si="35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81" t="s">
        <v>364</v>
      </c>
      <c r="C156" s="87" t="s">
        <v>65</v>
      </c>
      <c r="D156" s="84" t="s">
        <v>365</v>
      </c>
      <c r="E156" s="88"/>
      <c r="F156" s="62">
        <v>4800000</v>
      </c>
      <c r="G156" s="63">
        <f t="shared" si="29"/>
        <v>816000.00000000012</v>
      </c>
      <c r="H156" s="63">
        <f t="shared" si="30"/>
        <v>24000</v>
      </c>
      <c r="I156" s="63">
        <f t="shared" si="31"/>
        <v>144000</v>
      </c>
      <c r="J156" s="63">
        <f t="shared" si="25"/>
        <v>48000</v>
      </c>
      <c r="K156" s="62">
        <f t="shared" si="32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3"/>
        <v>504000</v>
      </c>
      <c r="P156" s="66">
        <f t="shared" si="34"/>
        <v>1536000</v>
      </c>
      <c r="Q156" s="22">
        <f t="shared" si="35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366</v>
      </c>
      <c r="C157" s="87" t="s">
        <v>367</v>
      </c>
      <c r="D157" s="90">
        <v>7916017542</v>
      </c>
      <c r="E157" s="88"/>
      <c r="F157" s="62">
        <v>5100000</v>
      </c>
      <c r="G157" s="63">
        <f t="shared" si="29"/>
        <v>867000.00000000012</v>
      </c>
      <c r="H157" s="63">
        <f t="shared" si="30"/>
        <v>25500</v>
      </c>
      <c r="I157" s="63">
        <f t="shared" si="31"/>
        <v>153000</v>
      </c>
      <c r="J157" s="63">
        <f t="shared" si="25"/>
        <v>51000</v>
      </c>
      <c r="K157" s="62">
        <f t="shared" si="32"/>
        <v>1096500</v>
      </c>
      <c r="L157" s="63">
        <f t="shared" si="26"/>
        <v>408000</v>
      </c>
      <c r="M157" s="63">
        <f t="shared" si="27"/>
        <v>76500</v>
      </c>
      <c r="N157" s="63">
        <f t="shared" si="28"/>
        <v>51000</v>
      </c>
      <c r="O157" s="62">
        <f t="shared" si="33"/>
        <v>535500</v>
      </c>
      <c r="P157" s="66">
        <f t="shared" si="34"/>
        <v>1632000</v>
      </c>
      <c r="Q157" s="22">
        <f t="shared" si="35"/>
        <v>102000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78" t="s">
        <v>368</v>
      </c>
      <c r="C158" s="87" t="s">
        <v>369</v>
      </c>
      <c r="D158" s="90">
        <v>3012013111</v>
      </c>
      <c r="E158" s="88"/>
      <c r="F158" s="62">
        <v>4800000</v>
      </c>
      <c r="G158" s="63">
        <f t="shared" si="29"/>
        <v>816000.00000000012</v>
      </c>
      <c r="H158" s="63">
        <f t="shared" si="30"/>
        <v>24000</v>
      </c>
      <c r="I158" s="63">
        <f t="shared" si="31"/>
        <v>144000</v>
      </c>
      <c r="J158" s="63">
        <f t="shared" si="25"/>
        <v>48000</v>
      </c>
      <c r="K158" s="62">
        <f t="shared" si="32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3"/>
        <v>504000</v>
      </c>
      <c r="P158" s="66">
        <f t="shared" si="34"/>
        <v>1536000</v>
      </c>
      <c r="Q158" s="22">
        <f t="shared" si="35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78" t="s">
        <v>370</v>
      </c>
      <c r="C159" s="87" t="s">
        <v>371</v>
      </c>
      <c r="D159" s="195" t="s">
        <v>479</v>
      </c>
      <c r="E159" s="88"/>
      <c r="F159" s="62">
        <v>8300000</v>
      </c>
      <c r="G159" s="63">
        <f t="shared" si="29"/>
        <v>1411000</v>
      </c>
      <c r="H159" s="63">
        <f t="shared" si="30"/>
        <v>41500</v>
      </c>
      <c r="I159" s="63">
        <f t="shared" si="31"/>
        <v>249000</v>
      </c>
      <c r="J159" s="63">
        <f t="shared" si="25"/>
        <v>83000</v>
      </c>
      <c r="K159" s="62">
        <f t="shared" si="32"/>
        <v>1784500</v>
      </c>
      <c r="L159" s="63">
        <f t="shared" si="26"/>
        <v>664000</v>
      </c>
      <c r="M159" s="63">
        <f t="shared" si="27"/>
        <v>124500</v>
      </c>
      <c r="N159" s="63">
        <f t="shared" si="28"/>
        <v>83000</v>
      </c>
      <c r="O159" s="62">
        <f t="shared" si="33"/>
        <v>871500</v>
      </c>
      <c r="P159" s="66">
        <f t="shared" si="34"/>
        <v>2656000</v>
      </c>
      <c r="Q159" s="22">
        <f t="shared" si="35"/>
        <v>166000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78" t="s">
        <v>372</v>
      </c>
      <c r="C160" s="87" t="s">
        <v>373</v>
      </c>
      <c r="D160" s="90">
        <v>3824541232</v>
      </c>
      <c r="E160" s="88"/>
      <c r="F160" s="62">
        <v>4800000</v>
      </c>
      <c r="G160" s="63">
        <f t="shared" si="29"/>
        <v>816000.00000000012</v>
      </c>
      <c r="H160" s="63">
        <f t="shared" si="30"/>
        <v>24000</v>
      </c>
      <c r="I160" s="63">
        <f t="shared" si="31"/>
        <v>144000</v>
      </c>
      <c r="J160" s="63">
        <f t="shared" si="25"/>
        <v>48000</v>
      </c>
      <c r="K160" s="62">
        <f t="shared" si="32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3"/>
        <v>504000</v>
      </c>
      <c r="P160" s="66">
        <f t="shared" si="34"/>
        <v>1536000</v>
      </c>
      <c r="Q160" s="22">
        <f t="shared" si="35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83">
        <f t="shared" si="36"/>
        <v>153</v>
      </c>
      <c r="B161" s="148" t="s">
        <v>430</v>
      </c>
      <c r="C161" s="148" t="s">
        <v>326</v>
      </c>
      <c r="D161" s="170" t="s">
        <v>455</v>
      </c>
      <c r="E161" s="79"/>
      <c r="F161" s="164">
        <v>4800000</v>
      </c>
      <c r="G161" s="63">
        <f t="shared" si="29"/>
        <v>816000.00000000012</v>
      </c>
      <c r="H161" s="63">
        <f t="shared" si="30"/>
        <v>24000</v>
      </c>
      <c r="I161" s="63">
        <f t="shared" si="31"/>
        <v>144000</v>
      </c>
      <c r="J161" s="63">
        <f t="shared" si="25"/>
        <v>48000</v>
      </c>
      <c r="K161" s="62">
        <f t="shared" si="32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3"/>
        <v>504000</v>
      </c>
      <c r="P161" s="66">
        <f t="shared" si="34"/>
        <v>1536000</v>
      </c>
      <c r="Q161" s="22">
        <f t="shared" si="35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83">
        <f t="shared" si="36"/>
        <v>154</v>
      </c>
      <c r="B162" s="148" t="s">
        <v>429</v>
      </c>
      <c r="C162" s="148" t="s">
        <v>431</v>
      </c>
      <c r="D162" s="84">
        <v>7409096233</v>
      </c>
      <c r="E162" s="79"/>
      <c r="F162" s="171">
        <v>5100000</v>
      </c>
      <c r="G162" s="63">
        <f t="shared" si="29"/>
        <v>867000.00000000012</v>
      </c>
      <c r="H162" s="63">
        <f t="shared" si="30"/>
        <v>25500</v>
      </c>
      <c r="I162" s="63">
        <f t="shared" si="31"/>
        <v>153000</v>
      </c>
      <c r="J162" s="63">
        <f t="shared" si="25"/>
        <v>51000</v>
      </c>
      <c r="K162" s="62">
        <f t="shared" si="32"/>
        <v>1096500</v>
      </c>
      <c r="L162" s="63">
        <f t="shared" si="26"/>
        <v>408000</v>
      </c>
      <c r="M162" s="63">
        <f t="shared" si="27"/>
        <v>76500</v>
      </c>
      <c r="N162" s="63">
        <f t="shared" si="28"/>
        <v>51000</v>
      </c>
      <c r="O162" s="62">
        <f t="shared" si="33"/>
        <v>535500</v>
      </c>
      <c r="P162" s="66">
        <f t="shared" si="34"/>
        <v>1632000</v>
      </c>
      <c r="Q162" s="22">
        <f t="shared" si="35"/>
        <v>102000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83">
        <f t="shared" si="36"/>
        <v>155</v>
      </c>
      <c r="B163" s="148" t="s">
        <v>432</v>
      </c>
      <c r="C163" s="148" t="s">
        <v>433</v>
      </c>
      <c r="D163" s="172">
        <v>7913218482</v>
      </c>
      <c r="E163" s="79"/>
      <c r="F163" s="171">
        <v>4800000</v>
      </c>
      <c r="G163" s="63">
        <f t="shared" si="29"/>
        <v>816000.00000000012</v>
      </c>
      <c r="H163" s="63">
        <f t="shared" si="30"/>
        <v>24000</v>
      </c>
      <c r="I163" s="63">
        <f t="shared" si="31"/>
        <v>144000</v>
      </c>
      <c r="J163" s="63">
        <f t="shared" si="25"/>
        <v>48000</v>
      </c>
      <c r="K163" s="62">
        <f t="shared" si="32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3"/>
        <v>504000</v>
      </c>
      <c r="P163" s="66">
        <f t="shared" si="34"/>
        <v>1536000</v>
      </c>
      <c r="Q163" s="22">
        <f t="shared" si="35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83">
        <f t="shared" si="36"/>
        <v>156</v>
      </c>
      <c r="B164" s="148" t="s">
        <v>434</v>
      </c>
      <c r="C164" s="148" t="s">
        <v>433</v>
      </c>
      <c r="D164" s="172"/>
      <c r="E164" s="79"/>
      <c r="F164" s="171">
        <v>4800000</v>
      </c>
      <c r="G164" s="63">
        <f t="shared" si="29"/>
        <v>816000.00000000012</v>
      </c>
      <c r="H164" s="63">
        <f t="shared" si="30"/>
        <v>24000</v>
      </c>
      <c r="I164" s="63">
        <f t="shared" si="31"/>
        <v>144000</v>
      </c>
      <c r="J164" s="63">
        <f t="shared" si="25"/>
        <v>48000</v>
      </c>
      <c r="K164" s="62">
        <f t="shared" si="32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33"/>
        <v>504000</v>
      </c>
      <c r="P164" s="66">
        <f t="shared" si="34"/>
        <v>1536000</v>
      </c>
      <c r="Q164" s="22">
        <f t="shared" si="35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162" customFormat="1" ht="16.5" customHeight="1" x14ac:dyDescent="0.25">
      <c r="A165" s="177">
        <f t="shared" si="36"/>
        <v>157</v>
      </c>
      <c r="B165" s="155" t="s">
        <v>435</v>
      </c>
      <c r="C165" s="155" t="s">
        <v>433</v>
      </c>
      <c r="D165" s="156">
        <v>7914294032</v>
      </c>
      <c r="E165" s="157"/>
      <c r="F165" s="166">
        <v>4800000</v>
      </c>
      <c r="G165" s="158">
        <f t="shared" si="29"/>
        <v>816000.00000000012</v>
      </c>
      <c r="H165" s="158">
        <f t="shared" si="30"/>
        <v>24000</v>
      </c>
      <c r="I165" s="158">
        <f t="shared" si="31"/>
        <v>144000</v>
      </c>
      <c r="J165" s="158">
        <f t="shared" si="25"/>
        <v>48000</v>
      </c>
      <c r="K165" s="159">
        <f t="shared" si="32"/>
        <v>1032000.0000000001</v>
      </c>
      <c r="L165" s="158">
        <f t="shared" si="26"/>
        <v>384000</v>
      </c>
      <c r="M165" s="158">
        <f t="shared" si="27"/>
        <v>72000</v>
      </c>
      <c r="N165" s="158">
        <f t="shared" si="28"/>
        <v>48000</v>
      </c>
      <c r="O165" s="159">
        <f t="shared" si="33"/>
        <v>504000</v>
      </c>
      <c r="P165" s="160">
        <f t="shared" si="34"/>
        <v>1536000</v>
      </c>
      <c r="Q165" s="22">
        <f t="shared" si="35"/>
        <v>96000</v>
      </c>
      <c r="R165" s="160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</row>
    <row r="166" spans="1:39" s="57" customFormat="1" ht="57" customHeight="1" x14ac:dyDescent="0.25">
      <c r="A166" s="83">
        <f t="shared" si="36"/>
        <v>158</v>
      </c>
      <c r="B166" s="148" t="s">
        <v>438</v>
      </c>
      <c r="C166" s="148" t="s">
        <v>433</v>
      </c>
      <c r="D166" s="172"/>
      <c r="E166" s="79"/>
      <c r="F166" s="171">
        <v>4800000</v>
      </c>
      <c r="G166" s="63">
        <f t="shared" si="29"/>
        <v>816000.00000000012</v>
      </c>
      <c r="H166" s="63">
        <f t="shared" si="30"/>
        <v>24000</v>
      </c>
      <c r="I166" s="63">
        <f t="shared" si="31"/>
        <v>144000</v>
      </c>
      <c r="J166" s="63">
        <f t="shared" si="25"/>
        <v>48000</v>
      </c>
      <c r="K166" s="62">
        <f t="shared" si="32"/>
        <v>1032000.0000000001</v>
      </c>
      <c r="L166" s="63">
        <f t="shared" si="26"/>
        <v>384000</v>
      </c>
      <c r="M166" s="63">
        <f t="shared" si="27"/>
        <v>72000</v>
      </c>
      <c r="N166" s="63">
        <f t="shared" si="28"/>
        <v>48000</v>
      </c>
      <c r="O166" s="62">
        <f t="shared" si="33"/>
        <v>504000</v>
      </c>
      <c r="P166" s="66">
        <f t="shared" si="34"/>
        <v>1536000</v>
      </c>
      <c r="Q166" s="22">
        <f t="shared" si="35"/>
        <v>96000</v>
      </c>
      <c r="R166" s="66"/>
      <c r="S166" s="56"/>
      <c r="T166" s="56"/>
      <c r="U166" s="56"/>
      <c r="V166" s="56"/>
      <c r="W166" s="56"/>
      <c r="X166" s="56"/>
      <c r="Y166" s="56"/>
      <c r="Z166" s="334" t="s">
        <v>579</v>
      </c>
      <c r="AA166" s="334" t="s">
        <v>578</v>
      </c>
      <c r="AB166" s="335" t="s">
        <v>577</v>
      </c>
      <c r="AC166" s="335" t="s">
        <v>576</v>
      </c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83">
        <f t="shared" si="36"/>
        <v>159</v>
      </c>
      <c r="B167" s="148" t="s">
        <v>439</v>
      </c>
      <c r="C167" s="148" t="s">
        <v>433</v>
      </c>
      <c r="D167" s="172"/>
      <c r="E167" s="79"/>
      <c r="F167" s="171">
        <v>4800000</v>
      </c>
      <c r="G167" s="63">
        <f t="shared" si="29"/>
        <v>816000.00000000012</v>
      </c>
      <c r="H167" s="63">
        <f t="shared" si="30"/>
        <v>24000</v>
      </c>
      <c r="I167" s="63">
        <f t="shared" si="31"/>
        <v>144000</v>
      </c>
      <c r="J167" s="63">
        <f t="shared" si="25"/>
        <v>48000</v>
      </c>
      <c r="K167" s="62">
        <f t="shared" si="32"/>
        <v>1032000.0000000001</v>
      </c>
      <c r="L167" s="63">
        <f t="shared" si="26"/>
        <v>384000</v>
      </c>
      <c r="M167" s="63">
        <f t="shared" si="27"/>
        <v>72000</v>
      </c>
      <c r="N167" s="63">
        <f t="shared" si="28"/>
        <v>48000</v>
      </c>
      <c r="O167" s="62">
        <f t="shared" si="33"/>
        <v>504000</v>
      </c>
      <c r="P167" s="66">
        <f t="shared" si="34"/>
        <v>1536000</v>
      </c>
      <c r="Q167" s="22">
        <f t="shared" si="35"/>
        <v>96000</v>
      </c>
      <c r="R167" s="66"/>
      <c r="S167" s="56"/>
      <c r="T167" s="56"/>
      <c r="U167" s="56"/>
      <c r="V167" s="56"/>
      <c r="W167" s="56"/>
      <c r="X167" s="56"/>
      <c r="Y167" s="56"/>
      <c r="Z167" s="453">
        <v>2018</v>
      </c>
      <c r="AA167" s="185">
        <v>1</v>
      </c>
      <c r="AB167" s="331">
        <v>172170780</v>
      </c>
      <c r="AC167" s="185">
        <v>171956700</v>
      </c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83">
        <f t="shared" si="36"/>
        <v>160</v>
      </c>
      <c r="B168" s="148" t="s">
        <v>440</v>
      </c>
      <c r="C168" s="148" t="s">
        <v>441</v>
      </c>
      <c r="D168" s="172">
        <v>3824435409</v>
      </c>
      <c r="E168" s="79"/>
      <c r="F168" s="171">
        <v>4800000</v>
      </c>
      <c r="G168" s="63">
        <f t="shared" si="29"/>
        <v>816000.00000000012</v>
      </c>
      <c r="H168" s="63">
        <f t="shared" si="30"/>
        <v>24000</v>
      </c>
      <c r="I168" s="63">
        <f t="shared" si="31"/>
        <v>144000</v>
      </c>
      <c r="J168" s="63">
        <f t="shared" si="25"/>
        <v>48000</v>
      </c>
      <c r="K168" s="62">
        <f t="shared" si="32"/>
        <v>1032000.0000000001</v>
      </c>
      <c r="L168" s="63">
        <f t="shared" si="26"/>
        <v>384000</v>
      </c>
      <c r="M168" s="63">
        <f t="shared" si="27"/>
        <v>72000</v>
      </c>
      <c r="N168" s="63">
        <f t="shared" si="28"/>
        <v>48000</v>
      </c>
      <c r="O168" s="62">
        <f t="shared" si="33"/>
        <v>504000</v>
      </c>
      <c r="P168" s="66">
        <f t="shared" si="34"/>
        <v>1536000</v>
      </c>
      <c r="Q168" s="22">
        <f t="shared" si="35"/>
        <v>96000</v>
      </c>
      <c r="R168" s="66"/>
      <c r="S168" s="56"/>
      <c r="T168" s="56">
        <f>5000000+4800000</f>
        <v>9800000</v>
      </c>
      <c r="U168" s="56">
        <f>+T168*2</f>
        <v>19600000</v>
      </c>
      <c r="V168" s="56">
        <f>+U168*21.5/100</f>
        <v>4214000</v>
      </c>
      <c r="W168" s="56"/>
      <c r="X168" s="56"/>
      <c r="Y168" s="56"/>
      <c r="Z168" s="453"/>
      <c r="AA168" s="185">
        <v>2</v>
      </c>
      <c r="AB168" s="132">
        <v>0</v>
      </c>
      <c r="AC168" s="185">
        <v>173866200</v>
      </c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83">
        <f t="shared" si="36"/>
        <v>161</v>
      </c>
      <c r="B169" s="148" t="s">
        <v>442</v>
      </c>
      <c r="C169" s="148" t="s">
        <v>441</v>
      </c>
      <c r="D169" s="173">
        <v>7913232294</v>
      </c>
      <c r="E169" s="79"/>
      <c r="F169" s="171">
        <v>4800000</v>
      </c>
      <c r="G169" s="63">
        <f t="shared" si="29"/>
        <v>816000.00000000012</v>
      </c>
      <c r="H169" s="63">
        <f t="shared" si="30"/>
        <v>24000</v>
      </c>
      <c r="I169" s="63">
        <f t="shared" si="31"/>
        <v>144000</v>
      </c>
      <c r="J169" s="63">
        <f t="shared" si="25"/>
        <v>48000</v>
      </c>
      <c r="K169" s="62">
        <f t="shared" si="32"/>
        <v>1032000.0000000001</v>
      </c>
      <c r="L169" s="63">
        <f t="shared" si="26"/>
        <v>384000</v>
      </c>
      <c r="M169" s="63">
        <f t="shared" si="27"/>
        <v>72000</v>
      </c>
      <c r="N169" s="63">
        <f t="shared" si="28"/>
        <v>48000</v>
      </c>
      <c r="O169" s="62">
        <f t="shared" si="33"/>
        <v>504000</v>
      </c>
      <c r="P169" s="66">
        <f t="shared" si="34"/>
        <v>1536000</v>
      </c>
      <c r="Q169" s="22">
        <f t="shared" si="35"/>
        <v>96000</v>
      </c>
      <c r="R169" s="66"/>
      <c r="S169" s="56"/>
      <c r="T169" s="56">
        <v>4800000</v>
      </c>
      <c r="U169" s="56"/>
      <c r="V169" s="56">
        <f>+T169*32%</f>
        <v>1536000</v>
      </c>
      <c r="W169" s="56"/>
      <c r="X169" s="56" t="s">
        <v>573</v>
      </c>
      <c r="Y169" s="276">
        <f>+V171+112860</f>
        <v>318825</v>
      </c>
      <c r="Z169" s="453"/>
      <c r="AA169" s="185">
        <v>3</v>
      </c>
      <c r="AB169" s="132">
        <v>344532050</v>
      </c>
      <c r="AC169" s="185">
        <v>169876850</v>
      </c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83">
        <f t="shared" si="36"/>
        <v>162</v>
      </c>
      <c r="B170" s="148" t="s">
        <v>444</v>
      </c>
      <c r="C170" s="148" t="s">
        <v>330</v>
      </c>
      <c r="D170" s="172">
        <v>8925674290</v>
      </c>
      <c r="E170" s="79"/>
      <c r="F170" s="171">
        <v>4577000</v>
      </c>
      <c r="G170" s="63">
        <f t="shared" si="29"/>
        <v>778090</v>
      </c>
      <c r="H170" s="63">
        <f t="shared" si="30"/>
        <v>22885</v>
      </c>
      <c r="I170" s="63">
        <f t="shared" si="31"/>
        <v>137310</v>
      </c>
      <c r="J170" s="63">
        <f t="shared" si="25"/>
        <v>45770</v>
      </c>
      <c r="K170" s="62">
        <f>G170+I170+J170+H170</f>
        <v>984055</v>
      </c>
      <c r="L170" s="63">
        <f t="shared" si="26"/>
        <v>366160</v>
      </c>
      <c r="M170" s="63">
        <f t="shared" si="27"/>
        <v>68655</v>
      </c>
      <c r="N170" s="63">
        <f t="shared" si="28"/>
        <v>45770</v>
      </c>
      <c r="O170" s="62">
        <f t="shared" si="33"/>
        <v>480585</v>
      </c>
      <c r="P170" s="66">
        <f t="shared" si="34"/>
        <v>1464640</v>
      </c>
      <c r="Q170" s="22">
        <f t="shared" si="35"/>
        <v>91540</v>
      </c>
      <c r="R170" s="66"/>
      <c r="S170" s="274"/>
      <c r="T170" s="276">
        <f>4800000*32%</f>
        <v>1536000</v>
      </c>
      <c r="U170" s="276">
        <f>+T170*14</f>
        <v>21504000</v>
      </c>
      <c r="V170" s="56"/>
      <c r="W170" s="56"/>
      <c r="X170" s="57" t="s">
        <v>580</v>
      </c>
      <c r="Y170" s="276">
        <f>467583+1840081</f>
        <v>2307664</v>
      </c>
      <c r="Z170" s="453"/>
      <c r="AA170" s="185">
        <v>4</v>
      </c>
      <c r="AB170" s="132">
        <v>170843420</v>
      </c>
      <c r="AC170" s="185">
        <v>170967920</v>
      </c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83">
        <f t="shared" si="36"/>
        <v>163</v>
      </c>
      <c r="B171" s="148" t="s">
        <v>445</v>
      </c>
      <c r="C171" s="148" t="s">
        <v>330</v>
      </c>
      <c r="D171" s="172">
        <v>7911377298</v>
      </c>
      <c r="E171" s="79"/>
      <c r="F171" s="171">
        <v>4577000</v>
      </c>
      <c r="G171" s="63">
        <f t="shared" si="29"/>
        <v>778090</v>
      </c>
      <c r="H171" s="63">
        <f t="shared" si="30"/>
        <v>22885</v>
      </c>
      <c r="I171" s="63">
        <f t="shared" si="31"/>
        <v>137310</v>
      </c>
      <c r="J171" s="63">
        <f t="shared" si="25"/>
        <v>45770</v>
      </c>
      <c r="K171" s="62">
        <f t="shared" si="32"/>
        <v>984055</v>
      </c>
      <c r="L171" s="63">
        <f t="shared" si="26"/>
        <v>366160</v>
      </c>
      <c r="M171" s="63">
        <f t="shared" si="27"/>
        <v>68655</v>
      </c>
      <c r="N171" s="63">
        <f t="shared" si="28"/>
        <v>45770</v>
      </c>
      <c r="O171" s="62">
        <f t="shared" si="33"/>
        <v>480585</v>
      </c>
      <c r="P171" s="66">
        <f t="shared" si="34"/>
        <v>1464640</v>
      </c>
      <c r="Q171" s="22">
        <f t="shared" si="35"/>
        <v>91540</v>
      </c>
      <c r="R171" s="66"/>
      <c r="S171" s="274" t="s">
        <v>514</v>
      </c>
      <c r="T171" s="276">
        <f>4577000*32%</f>
        <v>1464640</v>
      </c>
      <c r="U171" s="276">
        <f>+T171*8</f>
        <v>11717120</v>
      </c>
      <c r="V171" s="56">
        <f>4577000*4.5/100</f>
        <v>205965</v>
      </c>
      <c r="W171" s="278">
        <f>+U171+V171</f>
        <v>11923085</v>
      </c>
      <c r="X171" s="56" t="s">
        <v>517</v>
      </c>
      <c r="Y171" s="276">
        <f>4577000*4.5/100*9</f>
        <v>1853685</v>
      </c>
      <c r="Z171" s="453"/>
      <c r="AA171" s="185">
        <v>5</v>
      </c>
      <c r="AB171" s="132">
        <v>175869490</v>
      </c>
      <c r="AC171" s="185">
        <v>176085490</v>
      </c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83">
        <f t="shared" si="36"/>
        <v>164</v>
      </c>
      <c r="B172" s="148" t="s">
        <v>457</v>
      </c>
      <c r="C172" s="148" t="s">
        <v>345</v>
      </c>
      <c r="D172" s="172">
        <v>6622115205</v>
      </c>
      <c r="E172" s="79"/>
      <c r="F172" s="171">
        <v>5000000</v>
      </c>
      <c r="G172" s="63">
        <f t="shared" si="29"/>
        <v>850000.00000000012</v>
      </c>
      <c r="H172" s="63">
        <f t="shared" si="30"/>
        <v>25000</v>
      </c>
      <c r="I172" s="63">
        <f t="shared" si="31"/>
        <v>150000</v>
      </c>
      <c r="J172" s="63">
        <f>(F172)*$J$8</f>
        <v>50000</v>
      </c>
      <c r="K172" s="62">
        <f t="shared" si="32"/>
        <v>1075000</v>
      </c>
      <c r="L172" s="63">
        <f>(F172)*$L$8</f>
        <v>400000</v>
      </c>
      <c r="M172" s="63">
        <f>(F172)*$M$8</f>
        <v>75000</v>
      </c>
      <c r="N172" s="63">
        <f>(F172)*$N$8</f>
        <v>50000</v>
      </c>
      <c r="O172" s="62">
        <f t="shared" si="33"/>
        <v>525000</v>
      </c>
      <c r="P172" s="66">
        <f>K172+L172+M172+N172</f>
        <v>1600000</v>
      </c>
      <c r="Q172" s="22">
        <f t="shared" si="35"/>
        <v>100000</v>
      </c>
      <c r="R172" s="66"/>
      <c r="S172" s="56" t="s">
        <v>515</v>
      </c>
      <c r="T172" s="276">
        <f>4577000*32%</f>
        <v>1464640</v>
      </c>
      <c r="U172" s="276">
        <f>+T172*9</f>
        <v>13181760</v>
      </c>
      <c r="V172" s="56">
        <f>4577000*4.5/100*9</f>
        <v>1853685</v>
      </c>
      <c r="W172" s="278">
        <f>+U172-V172</f>
        <v>11328075</v>
      </c>
      <c r="X172" s="280" t="s">
        <v>575</v>
      </c>
      <c r="Y172" s="276">
        <f>AC184-AB184</f>
        <v>5657820</v>
      </c>
      <c r="Z172" s="453"/>
      <c r="AA172" s="185">
        <v>6</v>
      </c>
      <c r="AB172" s="132">
        <v>0</v>
      </c>
      <c r="AC172" s="185">
        <v>198065795</v>
      </c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83">
        <f t="shared" si="36"/>
        <v>165</v>
      </c>
      <c r="B173" s="174" t="s">
        <v>458</v>
      </c>
      <c r="C173" s="175" t="s">
        <v>459</v>
      </c>
      <c r="D173" s="172">
        <v>7916236317</v>
      </c>
      <c r="E173" s="79"/>
      <c r="F173" s="176">
        <v>4577000</v>
      </c>
      <c r="G173" s="63">
        <f t="shared" si="29"/>
        <v>778090</v>
      </c>
      <c r="H173" s="63">
        <f t="shared" si="30"/>
        <v>22885</v>
      </c>
      <c r="I173" s="63">
        <f t="shared" si="31"/>
        <v>137310</v>
      </c>
      <c r="J173" s="63">
        <f>(F173)*$J$8</f>
        <v>45770</v>
      </c>
      <c r="K173" s="62">
        <f t="shared" si="32"/>
        <v>984055</v>
      </c>
      <c r="L173" s="63">
        <f>(F173)*$L$8</f>
        <v>366160</v>
      </c>
      <c r="M173" s="63">
        <f>(F173)*$M$8</f>
        <v>68655</v>
      </c>
      <c r="N173" s="63">
        <f>(F173)*$N$8</f>
        <v>45770</v>
      </c>
      <c r="O173" s="62">
        <f t="shared" si="33"/>
        <v>480585</v>
      </c>
      <c r="P173" s="66">
        <f>K173+L173+M173+N173</f>
        <v>1464640</v>
      </c>
      <c r="Q173" s="22">
        <f t="shared" si="35"/>
        <v>91540</v>
      </c>
      <c r="R173" s="66"/>
      <c r="S173" s="56" t="s">
        <v>516</v>
      </c>
      <c r="T173" s="276">
        <f>4800000*32%</f>
        <v>1536000</v>
      </c>
      <c r="U173" s="276">
        <f>+T173*14</f>
        <v>21504000</v>
      </c>
      <c r="V173" s="56">
        <f>4800000*4.5/100*2</f>
        <v>432000</v>
      </c>
      <c r="W173" s="278">
        <f>+U173+V173</f>
        <v>21936000</v>
      </c>
      <c r="X173" s="336" t="s">
        <v>581</v>
      </c>
      <c r="Y173" s="276">
        <f>+Y170+Y171+Y172-Y169</f>
        <v>9500344</v>
      </c>
      <c r="Z173" s="453"/>
      <c r="AA173" s="185">
        <v>7</v>
      </c>
      <c r="AB173" s="132">
        <v>398021010</v>
      </c>
      <c r="AC173" s="185">
        <v>198696540</v>
      </c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83">
        <f t="shared" si="36"/>
        <v>166</v>
      </c>
      <c r="B174" s="174" t="s">
        <v>461</v>
      </c>
      <c r="C174" s="148" t="s">
        <v>330</v>
      </c>
      <c r="D174" s="172"/>
      <c r="E174" s="79"/>
      <c r="F174" s="176">
        <v>4577000</v>
      </c>
      <c r="G174" s="63">
        <f>F174*$G$8</f>
        <v>778090</v>
      </c>
      <c r="H174" s="63">
        <f>F174*$H$8</f>
        <v>22885</v>
      </c>
      <c r="I174" s="63">
        <f>(F174)*$I$8</f>
        <v>137310</v>
      </c>
      <c r="J174" s="63">
        <f>(F174)*$J$8</f>
        <v>45770</v>
      </c>
      <c r="K174" s="62">
        <f>G174+I174+J174+H174</f>
        <v>984055</v>
      </c>
      <c r="L174" s="63">
        <f>(F174)*$L$8</f>
        <v>366160</v>
      </c>
      <c r="M174" s="63">
        <f>(F174)*$M$8</f>
        <v>68655</v>
      </c>
      <c r="N174" s="63">
        <f>(F174)*$N$8</f>
        <v>45770</v>
      </c>
      <c r="O174" s="62">
        <f>L174+M174+N174+R174</f>
        <v>480585</v>
      </c>
      <c r="P174" s="66">
        <f>K174+L174+M174+N174</f>
        <v>1464640</v>
      </c>
      <c r="Q174" s="22">
        <f t="shared" si="35"/>
        <v>91540</v>
      </c>
      <c r="R174" s="66"/>
      <c r="S174" s="56"/>
      <c r="T174" s="56"/>
      <c r="U174" s="56"/>
      <c r="V174" s="56">
        <f>+V171*3</f>
        <v>617895</v>
      </c>
      <c r="W174" s="56"/>
      <c r="X174" s="56"/>
      <c r="Y174" s="276"/>
      <c r="Z174" s="453"/>
      <c r="AA174" s="185">
        <v>8</v>
      </c>
      <c r="AB174" s="333">
        <v>197679040</v>
      </c>
      <c r="AC174" s="185">
        <v>197679040</v>
      </c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83">
        <f t="shared" si="36"/>
        <v>167</v>
      </c>
      <c r="B175" s="174" t="s">
        <v>446</v>
      </c>
      <c r="C175" s="148" t="s">
        <v>330</v>
      </c>
      <c r="D175" s="172"/>
      <c r="E175" s="79"/>
      <c r="F175" s="176">
        <v>4577000</v>
      </c>
      <c r="G175" s="63">
        <f>F175*$G$8</f>
        <v>778090</v>
      </c>
      <c r="H175" s="63">
        <f>F175*$H$8</f>
        <v>22885</v>
      </c>
      <c r="I175" s="63">
        <f>(F175)*$I$8</f>
        <v>137310</v>
      </c>
      <c r="J175" s="63">
        <f>(F175)*$J$8</f>
        <v>45770</v>
      </c>
      <c r="K175" s="62">
        <f>G175+I175+J175+H175</f>
        <v>984055</v>
      </c>
      <c r="L175" s="63">
        <f>(F175)*$L$8</f>
        <v>366160</v>
      </c>
      <c r="M175" s="63">
        <f>(F175)*$M$8</f>
        <v>68655</v>
      </c>
      <c r="N175" s="63">
        <f>(F175)*$N$8</f>
        <v>45770</v>
      </c>
      <c r="O175" s="62">
        <f>L175+M175+N175+R175</f>
        <v>480585</v>
      </c>
      <c r="P175" s="66">
        <f>K175+L175+M175+N175</f>
        <v>1464640</v>
      </c>
      <c r="Q175" s="22">
        <f t="shared" si="35"/>
        <v>91540</v>
      </c>
      <c r="R175" s="66"/>
      <c r="S175" s="56"/>
      <c r="T175" s="56"/>
      <c r="U175" s="56"/>
      <c r="V175" s="56">
        <f>5100000*4.5/100</f>
        <v>229500</v>
      </c>
      <c r="W175" s="276">
        <f>+V174+V175</f>
        <v>847395</v>
      </c>
      <c r="X175" s="56"/>
      <c r="Y175" s="278"/>
      <c r="Z175" s="453"/>
      <c r="AA175" s="185">
        <v>9</v>
      </c>
      <c r="AB175" s="185">
        <v>0</v>
      </c>
      <c r="AC175" s="185">
        <v>209865540</v>
      </c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97" customFormat="1" ht="31.5" customHeight="1" x14ac:dyDescent="0.25">
      <c r="A176" s="83"/>
      <c r="B176" s="91" t="s">
        <v>374</v>
      </c>
      <c r="C176" s="92"/>
      <c r="D176" s="93"/>
      <c r="E176" s="94"/>
      <c r="F176" s="95">
        <f>SUM(F9:F175)</f>
        <v>827382000</v>
      </c>
      <c r="G176" s="95">
        <f t="shared" ref="G176:R176" si="37">SUM(G9:G175)</f>
        <v>139243940</v>
      </c>
      <c r="H176" s="95">
        <f t="shared" si="37"/>
        <v>4136910</v>
      </c>
      <c r="I176" s="95">
        <f t="shared" si="37"/>
        <v>24572460</v>
      </c>
      <c r="J176" s="95">
        <f t="shared" si="37"/>
        <v>8190820</v>
      </c>
      <c r="K176" s="95">
        <f t="shared" si="37"/>
        <v>176144130</v>
      </c>
      <c r="L176" s="95">
        <f t="shared" si="37"/>
        <v>65526560</v>
      </c>
      <c r="M176" s="95">
        <f t="shared" si="37"/>
        <v>12286230</v>
      </c>
      <c r="N176" s="95">
        <f t="shared" si="37"/>
        <v>8190820</v>
      </c>
      <c r="O176" s="95">
        <f t="shared" si="37"/>
        <v>89412860</v>
      </c>
      <c r="P176" s="95">
        <f>SUM(P9:P175)</f>
        <v>262147740</v>
      </c>
      <c r="Q176" s="95">
        <f>SUM(Q9:Q175)</f>
        <v>16381640</v>
      </c>
      <c r="R176" s="95">
        <f t="shared" si="37"/>
        <v>3409250</v>
      </c>
      <c r="S176" s="96"/>
      <c r="T176" s="96"/>
      <c r="U176" s="96"/>
      <c r="V176" s="56">
        <f>4800000*4.5/100</f>
        <v>216000</v>
      </c>
      <c r="W176" s="279">
        <f>+W175+V176</f>
        <v>1063395</v>
      </c>
      <c r="X176" s="96"/>
      <c r="Y176" s="96"/>
      <c r="Z176" s="453"/>
      <c r="AA176" s="333">
        <v>10</v>
      </c>
      <c r="AB176" s="185">
        <v>418995640</v>
      </c>
      <c r="AC176" s="333">
        <v>208329540</v>
      </c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</row>
    <row r="177" spans="1:39" s="99" customFormat="1" ht="14.25" customHeight="1" x14ac:dyDescent="0.25">
      <c r="A177" s="98"/>
      <c r="D177" s="7"/>
      <c r="E177" s="100"/>
      <c r="F177" s="98"/>
      <c r="G177" s="98"/>
      <c r="H177" s="98"/>
      <c r="I177" s="98"/>
      <c r="J177" s="98"/>
      <c r="K177" s="101"/>
      <c r="L177" s="444"/>
      <c r="M177" s="444"/>
      <c r="N177" s="445"/>
      <c r="O177" s="445"/>
      <c r="P177" s="102"/>
      <c r="Q177" s="103"/>
      <c r="R177" s="103"/>
      <c r="S177" s="103"/>
      <c r="T177" s="103"/>
      <c r="U177" s="103"/>
      <c r="V177" s="103"/>
      <c r="W177" s="103"/>
      <c r="X177" s="103"/>
      <c r="Y177" s="103"/>
      <c r="Z177" s="453"/>
      <c r="AA177" s="132">
        <v>11</v>
      </c>
      <c r="AB177" s="185">
        <v>215737820</v>
      </c>
      <c r="AC177" s="132">
        <v>214344540</v>
      </c>
      <c r="AD177" s="103"/>
      <c r="AE177" s="103"/>
      <c r="AF177" s="103"/>
      <c r="AG177" s="103"/>
      <c r="AH177" s="103"/>
      <c r="AI177" s="103"/>
      <c r="AJ177" s="103"/>
      <c r="AK177" s="103"/>
    </row>
    <row r="178" spans="1:39" s="99" customFormat="1" ht="15" x14ac:dyDescent="0.25">
      <c r="A178" s="98"/>
      <c r="D178" s="7"/>
      <c r="E178" s="100"/>
      <c r="F178" s="101">
        <f>+F176+4800000</f>
        <v>832182000</v>
      </c>
      <c r="G178" s="98">
        <f>+F178*2%-166000</f>
        <v>16477640</v>
      </c>
      <c r="H178" s="98"/>
      <c r="I178" s="98"/>
      <c r="J178" s="98"/>
      <c r="K178" s="101"/>
      <c r="L178" s="443"/>
      <c r="M178" s="443"/>
      <c r="N178" s="104"/>
      <c r="O178" s="105"/>
      <c r="P178" s="106"/>
      <c r="Q178" s="103"/>
      <c r="R178" s="103"/>
      <c r="S178" s="103"/>
      <c r="T178" s="103"/>
      <c r="U178" s="103"/>
      <c r="V178" s="103"/>
      <c r="W178" s="103"/>
      <c r="X178" s="103"/>
      <c r="Y178" s="103"/>
      <c r="Z178" s="453"/>
      <c r="AA178" s="132">
        <v>12</v>
      </c>
      <c r="AB178" s="185">
        <v>223609820</v>
      </c>
      <c r="AC178" s="132">
        <v>236200540</v>
      </c>
      <c r="AD178" s="103"/>
      <c r="AE178" s="103"/>
      <c r="AF178" s="103"/>
      <c r="AG178" s="103"/>
      <c r="AH178" s="103"/>
      <c r="AI178" s="103"/>
      <c r="AJ178" s="103"/>
      <c r="AK178" s="103"/>
    </row>
    <row r="179" spans="1:39" s="99" customFormat="1" ht="15" x14ac:dyDescent="0.25">
      <c r="A179" s="98"/>
      <c r="D179" s="7"/>
      <c r="E179" s="100"/>
      <c r="F179" s="98"/>
      <c r="G179" s="98"/>
      <c r="H179" s="98"/>
      <c r="I179" s="98"/>
      <c r="J179" s="98"/>
      <c r="K179" s="101"/>
      <c r="L179" s="443"/>
      <c r="M179" s="443"/>
      <c r="N179" s="104"/>
      <c r="O179" s="107"/>
      <c r="P179" s="107"/>
      <c r="Q179" s="103"/>
      <c r="R179" s="103"/>
      <c r="S179" s="103"/>
      <c r="T179" s="103"/>
      <c r="U179" s="103"/>
      <c r="V179" s="103"/>
      <c r="W179" s="103"/>
      <c r="X179" s="103"/>
      <c r="Y179" s="103"/>
      <c r="Z179" s="454">
        <v>2019</v>
      </c>
      <c r="AA179" s="132">
        <v>1</v>
      </c>
      <c r="AB179" s="185">
        <v>242671320</v>
      </c>
      <c r="AC179" s="132">
        <v>245878680</v>
      </c>
      <c r="AD179" s="103"/>
      <c r="AE179" s="103"/>
      <c r="AF179" s="103"/>
      <c r="AG179" s="103"/>
      <c r="AH179" s="103"/>
      <c r="AI179" s="103"/>
      <c r="AJ179" s="103"/>
      <c r="AK179" s="103"/>
    </row>
    <row r="180" spans="1:39" s="99" customFormat="1" ht="15" x14ac:dyDescent="0.25">
      <c r="A180" s="98"/>
      <c r="D180" s="7"/>
      <c r="E180" s="100"/>
      <c r="F180" s="98"/>
      <c r="G180" s="98"/>
      <c r="H180" s="98"/>
      <c r="I180" s="98"/>
      <c r="J180" s="101"/>
      <c r="K180" s="98"/>
      <c r="L180" s="98"/>
      <c r="M180" s="98"/>
      <c r="N180" s="98"/>
      <c r="O180" s="98"/>
      <c r="P180" s="108"/>
      <c r="Q180" s="108"/>
      <c r="R180" s="108"/>
      <c r="S180" s="103"/>
      <c r="T180" s="103"/>
      <c r="U180" s="103"/>
      <c r="V180" s="103"/>
      <c r="W180" s="103"/>
      <c r="X180" s="103"/>
      <c r="Y180" s="103"/>
      <c r="Z180" s="454"/>
      <c r="AA180" s="132">
        <v>2</v>
      </c>
      <c r="AB180" s="185">
        <v>262283100</v>
      </c>
      <c r="AC180" s="132">
        <v>259218460</v>
      </c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</row>
    <row r="181" spans="1:39" s="99" customFormat="1" ht="15" x14ac:dyDescent="0.25">
      <c r="A181" s="98"/>
      <c r="B181" s="169" t="s">
        <v>375</v>
      </c>
      <c r="C181" s="110"/>
      <c r="D181" s="111"/>
      <c r="E181" s="100"/>
      <c r="F181" s="443" t="s">
        <v>376</v>
      </c>
      <c r="G181" s="443"/>
      <c r="H181" s="169"/>
      <c r="I181" s="98"/>
      <c r="L181" s="169" t="s">
        <v>377</v>
      </c>
      <c r="O181" s="98"/>
      <c r="P181" s="443" t="s">
        <v>378</v>
      </c>
      <c r="Q181" s="443"/>
      <c r="R181" s="107"/>
      <c r="S181" s="103"/>
      <c r="T181" s="103"/>
      <c r="U181" s="103"/>
      <c r="V181" s="103"/>
      <c r="W181" s="103"/>
      <c r="X181" s="103"/>
      <c r="Y181" s="103"/>
      <c r="Z181" s="454"/>
      <c r="AA181" s="132">
        <v>3</v>
      </c>
      <c r="AB181" s="185">
        <v>264934300</v>
      </c>
      <c r="AC181" s="132">
        <v>262147740</v>
      </c>
      <c r="AD181" s="103"/>
      <c r="AE181" s="103"/>
      <c r="AF181" s="103"/>
      <c r="AG181" s="103"/>
      <c r="AH181" s="103"/>
      <c r="AI181" s="103"/>
      <c r="AJ181" s="103"/>
      <c r="AK181" s="103"/>
      <c r="AL181" s="103"/>
      <c r="AM181" s="103"/>
    </row>
    <row r="182" spans="1:39" s="99" customFormat="1" ht="15" x14ac:dyDescent="0.25">
      <c r="A182" s="98"/>
      <c r="D182" s="7"/>
      <c r="E182" s="100"/>
      <c r="F182" s="112"/>
      <c r="G182" s="98"/>
      <c r="H182" s="98"/>
      <c r="I182" s="98"/>
      <c r="J182" s="101"/>
      <c r="L182" s="113"/>
      <c r="O182" s="98"/>
      <c r="P182" s="98"/>
      <c r="Q182" s="98"/>
      <c r="R182" s="107"/>
      <c r="S182" s="103"/>
      <c r="T182" s="103"/>
      <c r="U182" s="103"/>
      <c r="V182" s="103"/>
      <c r="W182" s="103"/>
      <c r="X182" s="103"/>
      <c r="Y182" s="103"/>
      <c r="Z182" s="454"/>
      <c r="AA182" s="132">
        <v>4</v>
      </c>
      <c r="AB182" s="185">
        <v>0</v>
      </c>
      <c r="AC182" s="132">
        <v>268038300</v>
      </c>
      <c r="AD182" s="103"/>
      <c r="AE182" s="103"/>
      <c r="AF182" s="103"/>
      <c r="AG182" s="103"/>
      <c r="AH182" s="103"/>
      <c r="AI182" s="103"/>
      <c r="AJ182" s="103"/>
      <c r="AK182" s="103"/>
      <c r="AL182" s="103"/>
      <c r="AM182" s="103"/>
    </row>
    <row r="183" spans="1:39" s="98" customFormat="1" ht="15" x14ac:dyDescent="0.25">
      <c r="B183" s="99"/>
      <c r="C183" s="99"/>
      <c r="D183" s="7"/>
      <c r="E183" s="100"/>
      <c r="O183" s="114"/>
      <c r="P183" s="113"/>
      <c r="R183" s="107"/>
      <c r="S183" s="115"/>
      <c r="T183" s="115"/>
      <c r="U183" s="115"/>
      <c r="V183" s="115"/>
      <c r="W183" s="115"/>
      <c r="X183" s="115"/>
      <c r="Y183" s="115"/>
      <c r="Z183" s="454"/>
      <c r="AA183" s="330">
        <v>5</v>
      </c>
      <c r="AB183" s="185">
        <v>531657285</v>
      </c>
      <c r="AC183" s="331">
        <v>263445020</v>
      </c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</row>
    <row r="184" spans="1:39" s="98" customFormat="1" x14ac:dyDescent="0.2">
      <c r="B184" s="99"/>
      <c r="C184" s="99"/>
      <c r="D184" s="7"/>
      <c r="E184" s="100"/>
      <c r="F184" s="114"/>
      <c r="G184" s="114"/>
      <c r="H184" s="114"/>
      <c r="R184" s="116"/>
      <c r="S184" s="115"/>
      <c r="T184" s="115"/>
      <c r="U184" s="115"/>
      <c r="V184" s="115"/>
      <c r="W184" s="115"/>
      <c r="X184" s="115"/>
      <c r="Y184" s="115"/>
      <c r="Z184" s="90"/>
      <c r="AA184" s="332" t="s">
        <v>574</v>
      </c>
      <c r="AB184" s="332">
        <f>SUM(AB167:AB183)</f>
        <v>3619005075</v>
      </c>
      <c r="AC184" s="332">
        <f>SUM(AC167:AC183)</f>
        <v>3624662895</v>
      </c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</row>
    <row r="185" spans="1:39" s="98" customFormat="1" x14ac:dyDescent="0.2">
      <c r="B185" s="99"/>
      <c r="C185" s="99"/>
      <c r="D185" s="7"/>
      <c r="E185" s="100"/>
      <c r="L185" s="114"/>
      <c r="P185" s="112"/>
      <c r="R185" s="107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</row>
    <row r="186" spans="1:39" s="98" customFormat="1" x14ac:dyDescent="0.2">
      <c r="B186" s="99"/>
      <c r="C186" s="99"/>
      <c r="D186" s="7"/>
      <c r="E186" s="100"/>
      <c r="L186" s="112"/>
      <c r="R186" s="107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</row>
    <row r="187" spans="1:39" s="98" customFormat="1" ht="15" customHeight="1" x14ac:dyDescent="0.2">
      <c r="B187" s="443"/>
      <c r="C187" s="443"/>
      <c r="D187" s="117"/>
      <c r="E187" s="118"/>
      <c r="F187" s="443" t="s">
        <v>379</v>
      </c>
      <c r="G187" s="443"/>
      <c r="H187" s="169"/>
      <c r="L187" s="169" t="s">
        <v>380</v>
      </c>
      <c r="P187" s="443" t="s">
        <v>381</v>
      </c>
      <c r="Q187" s="443"/>
      <c r="R187" s="107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</row>
    <row r="189" spans="1:39" ht="56.25" customHeight="1" x14ac:dyDescent="0.2">
      <c r="Q189" s="119" t="s">
        <v>382</v>
      </c>
      <c r="R189" s="119" t="s">
        <v>383</v>
      </c>
    </row>
    <row r="190" spans="1:39" x14ac:dyDescent="0.2">
      <c r="J190" s="6"/>
    </row>
    <row r="191" spans="1:39" s="1" customFormat="1" x14ac:dyDescent="0.2">
      <c r="B191" s="4"/>
      <c r="C191" s="4"/>
      <c r="D191" s="7"/>
      <c r="E191" s="8"/>
      <c r="F191" s="5"/>
      <c r="G191" s="120"/>
      <c r="H191" s="120"/>
      <c r="I191" s="120"/>
      <c r="P191" s="2"/>
      <c r="Q191" s="121">
        <v>0.33</v>
      </c>
      <c r="R191" s="121">
        <v>0.4</v>
      </c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2"/>
      <c r="AL191" s="122"/>
      <c r="AM191" s="122"/>
    </row>
    <row r="192" spans="1:39" x14ac:dyDescent="0.2">
      <c r="F192" s="5"/>
      <c r="Q192" s="123">
        <f>Q176*Q191</f>
        <v>5405941.2000000002</v>
      </c>
      <c r="R192" s="123">
        <f>R176*R191</f>
        <v>1363700</v>
      </c>
    </row>
    <row r="193" spans="1:39" x14ac:dyDescent="0.2">
      <c r="R193" s="124">
        <f>Q192+R192</f>
        <v>6769641.2000000002</v>
      </c>
      <c r="S193" s="3" t="s">
        <v>384</v>
      </c>
    </row>
    <row r="194" spans="1:39" x14ac:dyDescent="0.2">
      <c r="R194" s="2">
        <v>124.77800000000001</v>
      </c>
      <c r="S194" s="3" t="s">
        <v>385</v>
      </c>
    </row>
    <row r="195" spans="1:39" s="2" customFormat="1" x14ac:dyDescent="0.2">
      <c r="A195" s="1"/>
      <c r="B195" s="4"/>
      <c r="C195" s="4"/>
      <c r="D195" s="7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 t="s">
        <v>386</v>
      </c>
      <c r="Q195" s="124">
        <f>P176+R193</f>
        <v>268917381.19999999</v>
      </c>
      <c r="R195" s="123">
        <f>R193-R194</f>
        <v>6769516.4220000003</v>
      </c>
      <c r="S195" s="3" t="s">
        <v>387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9" spans="1:39" s="2" customFormat="1" ht="15" x14ac:dyDescent="0.2">
      <c r="A199" s="1"/>
      <c r="B199" s="125" t="s">
        <v>388</v>
      </c>
      <c r="C199" s="4" t="str">
        <f>LOWER(B199)</f>
        <v>trần minh hoàng</v>
      </c>
      <c r="D199" s="7"/>
      <c r="E199" s="8"/>
      <c r="F199" s="1" t="s">
        <v>389</v>
      </c>
      <c r="G199" s="1"/>
      <c r="H199" s="1"/>
      <c r="I199" s="1"/>
      <c r="J199" s="1"/>
      <c r="K199" s="1"/>
      <c r="L199" s="1"/>
      <c r="M199" s="1"/>
      <c r="N199" s="1"/>
      <c r="O199" s="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s="2" customFormat="1" ht="15" x14ac:dyDescent="0.2">
      <c r="A200" s="1"/>
      <c r="B200" s="125" t="s">
        <v>390</v>
      </c>
      <c r="C200" s="4" t="str">
        <f t="shared" ref="C200:C228" si="38">LOWER(B200)</f>
        <v>đồng tấn tài</v>
      </c>
      <c r="D200" s="7"/>
      <c r="E200" s="8"/>
      <c r="F200" s="1">
        <v>325000</v>
      </c>
      <c r="G200" s="1"/>
      <c r="H200" s="1"/>
      <c r="I200" s="1"/>
      <c r="J200" s="1"/>
      <c r="K200" s="1"/>
      <c r="L200" s="1"/>
      <c r="M200" s="1"/>
      <c r="N200" s="1"/>
      <c r="O200" s="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s="2" customFormat="1" ht="15" x14ac:dyDescent="0.2">
      <c r="A201" s="1"/>
      <c r="B201" s="125" t="s">
        <v>391</v>
      </c>
      <c r="C201" s="4" t="str">
        <f t="shared" si="38"/>
        <v>cao chánh dũng</v>
      </c>
      <c r="D201" s="7"/>
      <c r="E201" s="8"/>
      <c r="F201" s="1">
        <v>21815</v>
      </c>
      <c r="G201" s="1"/>
      <c r="H201" s="1"/>
      <c r="I201" s="1"/>
      <c r="J201" s="1"/>
      <c r="K201" s="1"/>
      <c r="L201" s="1"/>
      <c r="M201" s="1"/>
      <c r="N201" s="1"/>
      <c r="O201" s="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s="2" customFormat="1" ht="15" x14ac:dyDescent="0.2">
      <c r="A202" s="1"/>
      <c r="B202" s="125" t="s">
        <v>392</v>
      </c>
      <c r="C202" s="4" t="str">
        <f t="shared" si="38"/>
        <v>trần văn nguyện</v>
      </c>
      <c r="D202" s="7"/>
      <c r="E202" s="8"/>
      <c r="F202" s="1">
        <v>3376565</v>
      </c>
      <c r="G202" s="1"/>
      <c r="H202" s="1">
        <v>637500</v>
      </c>
      <c r="I202" s="1">
        <v>429100</v>
      </c>
      <c r="J202" s="1"/>
      <c r="K202" s="1"/>
      <c r="L202" s="1"/>
      <c r="M202" s="1"/>
      <c r="N202" s="1"/>
      <c r="O202" s="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s="2" customFormat="1" ht="15" x14ac:dyDescent="0.2">
      <c r="A203" s="1"/>
      <c r="B203" s="125" t="s">
        <v>393</v>
      </c>
      <c r="C203" s="4" t="str">
        <f t="shared" si="38"/>
        <v>châu văn phước</v>
      </c>
      <c r="D203" s="7"/>
      <c r="E203" s="8"/>
      <c r="F203" s="1">
        <v>1065000</v>
      </c>
      <c r="G203" s="1"/>
      <c r="H203" s="1">
        <v>850000</v>
      </c>
      <c r="I203" s="1">
        <v>286100</v>
      </c>
      <c r="J203" s="1"/>
      <c r="K203" s="1"/>
      <c r="L203" s="1"/>
      <c r="M203" s="1"/>
      <c r="N203" s="1"/>
      <c r="O203" s="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2" customFormat="1" ht="15" x14ac:dyDescent="0.2">
      <c r="A204" s="1"/>
      <c r="B204" s="125" t="s">
        <v>394</v>
      </c>
      <c r="C204" s="4" t="str">
        <f t="shared" si="38"/>
        <v>lê tấn hùng</v>
      </c>
      <c r="D204" s="7"/>
      <c r="E204" s="8"/>
      <c r="F204" s="1">
        <v>866000</v>
      </c>
      <c r="G204" s="1"/>
      <c r="H204" s="1">
        <f>SUM(H202:H203)</f>
        <v>1487500</v>
      </c>
      <c r="I204" s="1">
        <f>SUM(I202:I203)</f>
        <v>715200</v>
      </c>
      <c r="J204" s="126">
        <f>+H204+I204</f>
        <v>2202700</v>
      </c>
      <c r="K204" s="1"/>
      <c r="L204" s="1"/>
      <c r="M204" s="1"/>
      <c r="N204" s="1"/>
      <c r="O204" s="1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2" customFormat="1" ht="15" x14ac:dyDescent="0.2">
      <c r="A205" s="1"/>
      <c r="B205" s="125" t="s">
        <v>395</v>
      </c>
      <c r="C205" s="4" t="str">
        <f t="shared" si="38"/>
        <v>nguyễn văn chiến</v>
      </c>
      <c r="D205" s="7"/>
      <c r="E205" s="8"/>
      <c r="F205" s="1">
        <v>570000</v>
      </c>
      <c r="G205" s="1"/>
      <c r="H205" s="1"/>
      <c r="I205" s="1"/>
      <c r="J205" s="1"/>
      <c r="K205" s="1"/>
      <c r="L205" s="1"/>
      <c r="M205" s="1"/>
      <c r="N205" s="1"/>
      <c r="O205" s="1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2" customFormat="1" ht="15" x14ac:dyDescent="0.2">
      <c r="A206" s="1"/>
      <c r="B206" s="125" t="s">
        <v>396</v>
      </c>
      <c r="C206" s="4" t="str">
        <f t="shared" si="38"/>
        <v>nguyễn thành vân</v>
      </c>
      <c r="D206" s="7"/>
      <c r="E206" s="8"/>
      <c r="F206" s="127">
        <f>SUM(F200:F205)</f>
        <v>6224380</v>
      </c>
      <c r="G206" s="1"/>
      <c r="H206" s="1"/>
      <c r="I206" s="1"/>
      <c r="J206" s="1"/>
      <c r="K206" s="1"/>
      <c r="L206" s="1"/>
      <c r="M206" s="1"/>
      <c r="N206" s="1"/>
      <c r="O206" s="1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2" customFormat="1" ht="15" x14ac:dyDescent="0.2">
      <c r="A207" s="1"/>
      <c r="B207" s="125" t="s">
        <v>397</v>
      </c>
      <c r="C207" s="4" t="str">
        <f t="shared" si="38"/>
        <v>nguyễn thành tài</v>
      </c>
      <c r="D207" s="7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2" customFormat="1" ht="30" x14ac:dyDescent="0.2">
      <c r="A208" s="1"/>
      <c r="B208" s="125" t="s">
        <v>398</v>
      </c>
      <c r="C208" s="4" t="str">
        <f t="shared" si="38"/>
        <v>nguyễn thành long</v>
      </c>
      <c r="D208" s="7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2" customFormat="1" ht="15" x14ac:dyDescent="0.2">
      <c r="A209" s="1"/>
      <c r="B209" s="125" t="s">
        <v>399</v>
      </c>
      <c r="C209" s="4" t="str">
        <f t="shared" si="38"/>
        <v>võ  văn giàu</v>
      </c>
      <c r="D209" s="7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2" customFormat="1" ht="15" x14ac:dyDescent="0.2">
      <c r="A210" s="1"/>
      <c r="B210" s="125" t="s">
        <v>400</v>
      </c>
      <c r="C210" s="4" t="str">
        <f t="shared" si="38"/>
        <v>lê phi thành</v>
      </c>
      <c r="D210" s="7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8" customFormat="1" ht="15" x14ac:dyDescent="0.2">
      <c r="A211" s="1"/>
      <c r="B211" s="125" t="s">
        <v>401</v>
      </c>
      <c r="C211" s="4" t="str">
        <f t="shared" si="38"/>
        <v>lê phi trung</v>
      </c>
      <c r="D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8" customFormat="1" ht="30" x14ac:dyDescent="0.2">
      <c r="A212" s="1"/>
      <c r="B212" s="125" t="s">
        <v>402</v>
      </c>
      <c r="C212" s="4" t="str">
        <f t="shared" si="38"/>
        <v>huỳnh  văn phương</v>
      </c>
      <c r="D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8" customFormat="1" ht="15" x14ac:dyDescent="0.2">
      <c r="A213" s="1"/>
      <c r="B213" s="125" t="s">
        <v>403</v>
      </c>
      <c r="C213" s="4" t="str">
        <f t="shared" si="38"/>
        <v>lâm văn thương</v>
      </c>
      <c r="D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8" customFormat="1" ht="15" x14ac:dyDescent="0.2">
      <c r="A214" s="1"/>
      <c r="B214" s="125" t="s">
        <v>404</v>
      </c>
      <c r="C214" s="4" t="str">
        <f t="shared" si="38"/>
        <v>thạch phương</v>
      </c>
      <c r="D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405</v>
      </c>
      <c r="C215" s="4" t="str">
        <f t="shared" si="38"/>
        <v>nguyễn văn rắng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15" x14ac:dyDescent="0.2">
      <c r="A216" s="1"/>
      <c r="B216" s="125" t="s">
        <v>406</v>
      </c>
      <c r="C216" s="4" t="str">
        <f t="shared" si="38"/>
        <v>võ văn có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407</v>
      </c>
      <c r="C217" s="4" t="str">
        <f t="shared" si="38"/>
        <v>trần quốc nam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408</v>
      </c>
      <c r="C218" s="4" t="str">
        <f t="shared" si="38"/>
        <v>trần văn phi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s="8" customFormat="1" ht="15" x14ac:dyDescent="0.2">
      <c r="A219" s="1"/>
      <c r="B219" s="125" t="s">
        <v>409</v>
      </c>
      <c r="C219" s="4" t="str">
        <f t="shared" si="38"/>
        <v>lê văn triệu</v>
      </c>
      <c r="D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s="8" customFormat="1" ht="15" x14ac:dyDescent="0.2">
      <c r="A220" s="1"/>
      <c r="B220" s="125" t="s">
        <v>410</v>
      </c>
      <c r="C220" s="4" t="str">
        <f t="shared" si="38"/>
        <v>lê minh trọng</v>
      </c>
      <c r="D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s="8" customFormat="1" ht="15" x14ac:dyDescent="0.2">
      <c r="A221" s="1"/>
      <c r="B221" s="125" t="s">
        <v>411</v>
      </c>
      <c r="C221" s="4" t="str">
        <f t="shared" si="38"/>
        <v>lê minh nghĩa</v>
      </c>
      <c r="D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s="8" customFormat="1" ht="15" x14ac:dyDescent="0.2">
      <c r="A222" s="1"/>
      <c r="B222" s="125" t="s">
        <v>412</v>
      </c>
      <c r="C222" s="4" t="str">
        <f t="shared" si="38"/>
        <v>sơn hoàng minh</v>
      </c>
      <c r="D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s="8" customFormat="1" ht="15" x14ac:dyDescent="0.2">
      <c r="A223" s="1"/>
      <c r="B223" s="125" t="s">
        <v>413</v>
      </c>
      <c r="C223" s="4" t="str">
        <f t="shared" si="38"/>
        <v>trần  văn tây</v>
      </c>
      <c r="D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s="8" customFormat="1" ht="15" x14ac:dyDescent="0.2">
      <c r="A224" s="1"/>
      <c r="B224" s="125" t="s">
        <v>414</v>
      </c>
      <c r="C224" s="4" t="str">
        <f t="shared" si="38"/>
        <v>phan lâm thương</v>
      </c>
      <c r="D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s="8" customFormat="1" ht="15" x14ac:dyDescent="0.2">
      <c r="A225" s="1"/>
      <c r="B225" s="125" t="s">
        <v>415</v>
      </c>
      <c r="C225" s="4" t="str">
        <f t="shared" si="38"/>
        <v>trần văn trung</v>
      </c>
      <c r="D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s="8" customFormat="1" ht="15" x14ac:dyDescent="0.2">
      <c r="A226" s="1"/>
      <c r="B226" s="125" t="s">
        <v>416</v>
      </c>
      <c r="C226" s="4" t="str">
        <f t="shared" si="38"/>
        <v>ngô hoàng phong</v>
      </c>
      <c r="D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s="8" customFormat="1" ht="15" x14ac:dyDescent="0.2">
      <c r="A227" s="1"/>
      <c r="B227" s="125" t="s">
        <v>417</v>
      </c>
      <c r="C227" s="4" t="str">
        <f t="shared" si="38"/>
        <v>sơn hoàng thanh</v>
      </c>
      <c r="D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2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s="8" customFormat="1" ht="15" x14ac:dyDescent="0.2">
      <c r="A228" s="1"/>
      <c r="B228" s="125" t="s">
        <v>418</v>
      </c>
      <c r="C228" s="4" t="str">
        <f t="shared" si="38"/>
        <v>kim em</v>
      </c>
      <c r="D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2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</sheetData>
  <mergeCells count="27">
    <mergeCell ref="Z167:Z178"/>
    <mergeCell ref="Z179:Z183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B187:C187"/>
    <mergeCell ref="F187:G187"/>
    <mergeCell ref="P187:Q187"/>
    <mergeCell ref="L177:M177"/>
    <mergeCell ref="N177:O177"/>
    <mergeCell ref="L178:M178"/>
    <mergeCell ref="L179:M179"/>
    <mergeCell ref="F181:G181"/>
    <mergeCell ref="P181:Q181"/>
  </mergeCells>
  <pageMargins left="0" right="0" top="0" bottom="0" header="0.31496062992126" footer="3.9370078740157501E-2"/>
  <pageSetup paperSize="9" scale="55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3" sqref="D13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144">
        <v>1</v>
      </c>
      <c r="B2" s="129"/>
      <c r="C2" s="188" t="s">
        <v>462</v>
      </c>
      <c r="D2" s="188" t="s">
        <v>468</v>
      </c>
      <c r="E2" s="186">
        <v>5000000</v>
      </c>
      <c r="F2" s="130">
        <v>100000</v>
      </c>
      <c r="G2" s="170">
        <v>7916033083</v>
      </c>
      <c r="H2" s="143">
        <v>43556</v>
      </c>
      <c r="I2" s="80" t="s">
        <v>471</v>
      </c>
      <c r="J2" s="46"/>
    </row>
    <row r="3" spans="1:10" x14ac:dyDescent="0.25">
      <c r="A3" s="144">
        <v>2</v>
      </c>
      <c r="B3" s="131"/>
      <c r="C3" s="188" t="s">
        <v>463</v>
      </c>
      <c r="D3" s="188" t="s">
        <v>469</v>
      </c>
      <c r="E3" s="187">
        <v>4800000</v>
      </c>
      <c r="F3" s="183"/>
      <c r="G3" s="84"/>
      <c r="H3" s="143">
        <v>43556</v>
      </c>
      <c r="I3" s="184" t="s">
        <v>472</v>
      </c>
      <c r="J3" s="184"/>
    </row>
    <row r="4" spans="1:10" x14ac:dyDescent="0.25">
      <c r="A4" s="144">
        <v>3</v>
      </c>
      <c r="B4" s="133"/>
      <c r="C4" s="188" t="s">
        <v>464</v>
      </c>
      <c r="D4" s="188" t="s">
        <v>285</v>
      </c>
      <c r="E4" s="187">
        <v>4577000</v>
      </c>
      <c r="F4" s="183"/>
      <c r="G4" s="172"/>
      <c r="H4" s="143">
        <v>43556</v>
      </c>
      <c r="I4" s="80" t="s">
        <v>471</v>
      </c>
      <c r="J4" s="184"/>
    </row>
    <row r="5" spans="1:10" x14ac:dyDescent="0.25">
      <c r="A5" s="144">
        <v>4</v>
      </c>
      <c r="B5" s="133"/>
      <c r="C5" s="188" t="s">
        <v>465</v>
      </c>
      <c r="D5" s="188" t="s">
        <v>285</v>
      </c>
      <c r="E5" s="187">
        <v>4577000</v>
      </c>
      <c r="F5" s="183"/>
      <c r="G5" s="172"/>
      <c r="H5" s="143">
        <v>43556</v>
      </c>
      <c r="I5" s="184" t="s">
        <v>478</v>
      </c>
      <c r="J5" s="184"/>
    </row>
    <row r="6" spans="1:10" x14ac:dyDescent="0.25">
      <c r="A6" s="144">
        <v>5</v>
      </c>
      <c r="B6" s="131"/>
      <c r="C6" s="188" t="s">
        <v>466</v>
      </c>
      <c r="D6" s="188" t="s">
        <v>285</v>
      </c>
      <c r="E6" s="187">
        <v>4577000</v>
      </c>
      <c r="F6" s="183"/>
      <c r="G6" s="173"/>
      <c r="H6" s="143">
        <v>43556</v>
      </c>
      <c r="I6" s="80" t="s">
        <v>471</v>
      </c>
      <c r="J6" s="46"/>
    </row>
    <row r="7" spans="1:10" ht="15.75" x14ac:dyDescent="0.25">
      <c r="A7" s="144">
        <v>6</v>
      </c>
      <c r="B7" s="131"/>
      <c r="C7" s="188" t="s">
        <v>467</v>
      </c>
      <c r="D7" s="188" t="s">
        <v>470</v>
      </c>
      <c r="E7" s="187">
        <v>4577000</v>
      </c>
      <c r="F7" s="185"/>
      <c r="G7" s="173"/>
      <c r="H7" s="143">
        <v>43556</v>
      </c>
      <c r="I7" s="189" t="s">
        <v>473</v>
      </c>
      <c r="J7" s="46"/>
    </row>
    <row r="8" spans="1:10" x14ac:dyDescent="0.25">
      <c r="A8" s="144">
        <v>7</v>
      </c>
      <c r="B8" s="190"/>
      <c r="C8" s="191" t="s">
        <v>474</v>
      </c>
      <c r="D8" s="190" t="s">
        <v>477</v>
      </c>
      <c r="E8" s="192">
        <v>4800000</v>
      </c>
      <c r="F8" s="192"/>
      <c r="G8" s="154" t="s">
        <v>475</v>
      </c>
      <c r="H8" s="193">
        <v>43191</v>
      </c>
      <c r="I8" s="190" t="s">
        <v>476</v>
      </c>
      <c r="J8" s="19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32"/>
  <sheetViews>
    <sheetView topLeftCell="A4" zoomScaleNormal="100" workbookViewId="0">
      <pane xSplit="2" ySplit="5" topLeftCell="H176" activePane="bottomRight" state="frozen"/>
      <selection activeCell="A4" sqref="A4"/>
      <selection pane="topRight" activeCell="C4" sqref="C4"/>
      <selection pane="bottomLeft" activeCell="A9" sqref="A9"/>
      <selection pane="bottomRight" activeCell="P180" sqref="P180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2.570312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28" t="s">
        <v>0</v>
      </c>
      <c r="B1" s="428"/>
      <c r="C1" s="428"/>
      <c r="D1" s="428"/>
      <c r="E1" s="428"/>
    </row>
    <row r="2" spans="1:39" x14ac:dyDescent="0.2">
      <c r="A2" s="428" t="s">
        <v>1</v>
      </c>
      <c r="B2" s="428"/>
      <c r="C2" s="428"/>
      <c r="D2" s="428"/>
      <c r="E2" s="428"/>
      <c r="F2" s="428"/>
      <c r="M2" s="5"/>
      <c r="N2" s="5"/>
      <c r="O2" s="6"/>
    </row>
    <row r="3" spans="1:39" ht="8.25" customHeight="1" x14ac:dyDescent="0.2"/>
    <row r="4" spans="1:39" ht="23.25" x14ac:dyDescent="0.35">
      <c r="A4" s="429" t="s">
        <v>480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</row>
    <row r="6" spans="1:39" s="9" customFormat="1" ht="15" customHeight="1" x14ac:dyDescent="0.25">
      <c r="A6" s="430" t="s">
        <v>3</v>
      </c>
      <c r="B6" s="430" t="s">
        <v>4</v>
      </c>
      <c r="C6" s="430" t="s">
        <v>5</v>
      </c>
      <c r="D6" s="433" t="s">
        <v>6</v>
      </c>
      <c r="E6" s="430" t="s">
        <v>7</v>
      </c>
      <c r="F6" s="436" t="s">
        <v>8</v>
      </c>
      <c r="G6" s="439" t="s">
        <v>9</v>
      </c>
      <c r="H6" s="440"/>
      <c r="I6" s="440"/>
      <c r="J6" s="441"/>
      <c r="K6" s="426" t="s">
        <v>10</v>
      </c>
      <c r="L6" s="439" t="s">
        <v>11</v>
      </c>
      <c r="M6" s="440"/>
      <c r="N6" s="441"/>
      <c r="O6" s="426" t="s">
        <v>12</v>
      </c>
      <c r="P6" s="426" t="s">
        <v>13</v>
      </c>
      <c r="Q6" s="426" t="s">
        <v>14</v>
      </c>
      <c r="R6" s="426" t="s">
        <v>15</v>
      </c>
    </row>
    <row r="7" spans="1:39" s="9" customFormat="1" x14ac:dyDescent="0.25">
      <c r="A7" s="431"/>
      <c r="B7" s="431"/>
      <c r="C7" s="431"/>
      <c r="D7" s="434"/>
      <c r="E7" s="431"/>
      <c r="F7" s="437"/>
      <c r="G7" s="10" t="s">
        <v>16</v>
      </c>
      <c r="H7" s="10" t="s">
        <v>17</v>
      </c>
      <c r="I7" s="10" t="s">
        <v>18</v>
      </c>
      <c r="J7" s="10" t="s">
        <v>19</v>
      </c>
      <c r="K7" s="442"/>
      <c r="L7" s="10" t="s">
        <v>20</v>
      </c>
      <c r="M7" s="10" t="s">
        <v>18</v>
      </c>
      <c r="N7" s="10" t="s">
        <v>21</v>
      </c>
      <c r="O7" s="442"/>
      <c r="P7" s="442"/>
      <c r="Q7" s="427"/>
      <c r="R7" s="427"/>
    </row>
    <row r="8" spans="1:39" s="15" customFormat="1" ht="27.75" customHeight="1" x14ac:dyDescent="0.25">
      <c r="A8" s="432"/>
      <c r="B8" s="432"/>
      <c r="C8" s="432"/>
      <c r="D8" s="435"/>
      <c r="E8" s="432"/>
      <c r="F8" s="438"/>
      <c r="G8" s="11">
        <v>0.17</v>
      </c>
      <c r="H8" s="11">
        <v>5.0000000000000001E-3</v>
      </c>
      <c r="I8" s="12">
        <v>0.03</v>
      </c>
      <c r="J8" s="13">
        <v>0.01</v>
      </c>
      <c r="K8" s="427"/>
      <c r="L8" s="12">
        <v>0.08</v>
      </c>
      <c r="M8" s="14">
        <v>1.4999999999999999E-2</v>
      </c>
      <c r="N8" s="13">
        <v>0.01</v>
      </c>
      <c r="O8" s="427"/>
      <c r="P8" s="427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1" si="0">(F9)*$L$8</f>
        <v>952000</v>
      </c>
      <c r="M9" s="21">
        <f t="shared" ref="M9:M71" si="1">(F9)*$M$8</f>
        <v>178500</v>
      </c>
      <c r="N9" s="21">
        <f t="shared" ref="N9:N71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2" si="3">F10*$G$8</f>
        <v>816000.00000000012</v>
      </c>
      <c r="H10" s="21">
        <f t="shared" ref="H10:H72" si="4">F10*$H$8</f>
        <v>24000</v>
      </c>
      <c r="I10" s="21">
        <f t="shared" ref="I10:I72" si="5">(F10)*$I$8</f>
        <v>144000</v>
      </c>
      <c r="J10" s="21">
        <f t="shared" ref="J10:J72" si="6">(F10)*$J$8</f>
        <v>48000</v>
      </c>
      <c r="K10" s="20">
        <f t="shared" ref="K10:K72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2" si="8">L10+M10+N10+R10</f>
        <v>552000</v>
      </c>
      <c r="P10" s="22">
        <f t="shared" ref="P10:P72" si="9">K10+L10+M10+N10</f>
        <v>1536000</v>
      </c>
      <c r="Q10" s="22">
        <f t="shared" ref="Q10:Q72" si="10">F10*2%</f>
        <v>96000</v>
      </c>
      <c r="R10" s="22">
        <f t="shared" ref="R10:R72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112</v>
      </c>
      <c r="C39" s="25" t="s">
        <v>113</v>
      </c>
      <c r="D39" s="18" t="s">
        <v>114</v>
      </c>
      <c r="E39" s="16">
        <v>8010005130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115</v>
      </c>
      <c r="C40" s="25" t="s">
        <v>116</v>
      </c>
      <c r="D40" s="18" t="s">
        <v>117</v>
      </c>
      <c r="E40" s="19" t="s">
        <v>117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118</v>
      </c>
      <c r="C41" s="25" t="s">
        <v>119</v>
      </c>
      <c r="D41" s="18" t="s">
        <v>120</v>
      </c>
      <c r="E41" s="16">
        <v>7908155414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17" t="s">
        <v>121</v>
      </c>
      <c r="C42" s="17" t="s">
        <v>122</v>
      </c>
      <c r="D42" s="18" t="s">
        <v>123</v>
      </c>
      <c r="E42" s="19" t="s">
        <v>124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4690000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25" t="s">
        <v>125</v>
      </c>
      <c r="C43" s="25" t="s">
        <v>126</v>
      </c>
      <c r="D43" s="16">
        <v>7916236322</v>
      </c>
      <c r="E43" s="16">
        <v>7916236322</v>
      </c>
      <c r="F43" s="20">
        <v>5100000</v>
      </c>
      <c r="G43" s="21">
        <f t="shared" si="3"/>
        <v>867000.00000000012</v>
      </c>
      <c r="H43" s="21">
        <f t="shared" si="4"/>
        <v>25500</v>
      </c>
      <c r="I43" s="21">
        <f t="shared" si="5"/>
        <v>153000</v>
      </c>
      <c r="J43" s="21">
        <f t="shared" si="6"/>
        <v>51000</v>
      </c>
      <c r="K43" s="20">
        <f t="shared" si="7"/>
        <v>1096500</v>
      </c>
      <c r="L43" s="21">
        <f t="shared" si="0"/>
        <v>408000</v>
      </c>
      <c r="M43" s="21">
        <f t="shared" si="1"/>
        <v>76500</v>
      </c>
      <c r="N43" s="21">
        <f t="shared" si="2"/>
        <v>51000</v>
      </c>
      <c r="O43" s="20">
        <f t="shared" si="8"/>
        <v>586500</v>
      </c>
      <c r="P43" s="22">
        <f t="shared" si="9"/>
        <v>1632000</v>
      </c>
      <c r="Q43" s="22">
        <f t="shared" si="10"/>
        <v>102000</v>
      </c>
      <c r="R43" s="22">
        <f t="shared" si="11"/>
        <v>51000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127</v>
      </c>
      <c r="C44" s="25" t="s">
        <v>128</v>
      </c>
      <c r="D44" s="18" t="s">
        <v>129</v>
      </c>
      <c r="E44" s="16" t="s">
        <v>130</v>
      </c>
      <c r="F44" s="20">
        <v>5000000</v>
      </c>
      <c r="G44" s="21">
        <f t="shared" si="3"/>
        <v>850000.00000000012</v>
      </c>
      <c r="H44" s="21">
        <f t="shared" si="4"/>
        <v>25000</v>
      </c>
      <c r="I44" s="21">
        <f t="shared" si="5"/>
        <v>150000</v>
      </c>
      <c r="J44" s="21">
        <f t="shared" si="6"/>
        <v>50000</v>
      </c>
      <c r="K44" s="20">
        <f t="shared" si="7"/>
        <v>1075000</v>
      </c>
      <c r="L44" s="21">
        <f t="shared" si="0"/>
        <v>400000</v>
      </c>
      <c r="M44" s="21">
        <f t="shared" si="1"/>
        <v>75000</v>
      </c>
      <c r="N44" s="21">
        <f t="shared" si="2"/>
        <v>50000</v>
      </c>
      <c r="O44" s="20">
        <f t="shared" si="8"/>
        <v>575000</v>
      </c>
      <c r="P44" s="22">
        <f t="shared" si="9"/>
        <v>1600000</v>
      </c>
      <c r="Q44" s="22">
        <f t="shared" si="10"/>
        <v>100000</v>
      </c>
      <c r="R44" s="22">
        <f t="shared" si="11"/>
        <v>50000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thickBot="1" x14ac:dyDescent="0.3">
      <c r="A45" s="16">
        <f t="shared" si="12"/>
        <v>37</v>
      </c>
      <c r="B45" s="25" t="s">
        <v>131</v>
      </c>
      <c r="C45" s="30" t="s">
        <v>132</v>
      </c>
      <c r="D45" s="18" t="s">
        <v>133</v>
      </c>
      <c r="E45" s="19" t="s">
        <v>134</v>
      </c>
      <c r="F45" s="20">
        <v>4800000</v>
      </c>
      <c r="G45" s="21">
        <f t="shared" si="3"/>
        <v>816000.00000000012</v>
      </c>
      <c r="H45" s="21">
        <f t="shared" si="4"/>
        <v>24000</v>
      </c>
      <c r="I45" s="21">
        <f t="shared" si="5"/>
        <v>144000</v>
      </c>
      <c r="J45" s="21">
        <f t="shared" si="6"/>
        <v>48000</v>
      </c>
      <c r="K45" s="20">
        <f t="shared" si="7"/>
        <v>1032000.0000000001</v>
      </c>
      <c r="L45" s="21">
        <f t="shared" si="0"/>
        <v>384000</v>
      </c>
      <c r="M45" s="21">
        <f t="shared" si="1"/>
        <v>72000</v>
      </c>
      <c r="N45" s="21">
        <f t="shared" si="2"/>
        <v>48000</v>
      </c>
      <c r="O45" s="20">
        <f t="shared" si="8"/>
        <v>552000</v>
      </c>
      <c r="P45" s="22">
        <f t="shared" si="9"/>
        <v>1536000</v>
      </c>
      <c r="Q45" s="22">
        <f t="shared" si="10"/>
        <v>96000</v>
      </c>
      <c r="R45" s="22">
        <f t="shared" si="11"/>
        <v>48000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135</v>
      </c>
      <c r="C46" s="25" t="s">
        <v>136</v>
      </c>
      <c r="D46" s="39">
        <v>7913068882</v>
      </c>
      <c r="E46" s="16">
        <v>7913068882</v>
      </c>
      <c r="F46" s="20">
        <v>5000000</v>
      </c>
      <c r="G46" s="21">
        <f t="shared" si="3"/>
        <v>850000.00000000012</v>
      </c>
      <c r="H46" s="21">
        <f t="shared" si="4"/>
        <v>25000</v>
      </c>
      <c r="I46" s="21">
        <f t="shared" si="5"/>
        <v>150000</v>
      </c>
      <c r="J46" s="21">
        <f t="shared" si="6"/>
        <v>50000</v>
      </c>
      <c r="K46" s="20">
        <f t="shared" si="7"/>
        <v>1075000</v>
      </c>
      <c r="L46" s="21">
        <f t="shared" si="0"/>
        <v>400000</v>
      </c>
      <c r="M46" s="21">
        <f t="shared" si="1"/>
        <v>75000</v>
      </c>
      <c r="N46" s="21">
        <f t="shared" si="2"/>
        <v>50000</v>
      </c>
      <c r="O46" s="20">
        <f t="shared" si="8"/>
        <v>575000</v>
      </c>
      <c r="P46" s="22">
        <f t="shared" si="9"/>
        <v>1600000</v>
      </c>
      <c r="Q46" s="22">
        <f t="shared" si="10"/>
        <v>100000</v>
      </c>
      <c r="R46" s="22">
        <f t="shared" si="11"/>
        <v>50000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x14ac:dyDescent="0.25">
      <c r="A47" s="16">
        <f t="shared" si="12"/>
        <v>39</v>
      </c>
      <c r="B47" s="17" t="s">
        <v>137</v>
      </c>
      <c r="C47" s="17" t="s">
        <v>138</v>
      </c>
      <c r="D47" s="18" t="s">
        <v>139</v>
      </c>
      <c r="E47" s="19" t="s">
        <v>139</v>
      </c>
      <c r="F47" s="20">
        <v>5100000</v>
      </c>
      <c r="G47" s="21">
        <f t="shared" si="3"/>
        <v>867000.00000000012</v>
      </c>
      <c r="H47" s="21">
        <f t="shared" si="4"/>
        <v>25500</v>
      </c>
      <c r="I47" s="21">
        <f t="shared" si="5"/>
        <v>153000</v>
      </c>
      <c r="J47" s="21">
        <f t="shared" si="6"/>
        <v>51000</v>
      </c>
      <c r="K47" s="20">
        <f t="shared" si="7"/>
        <v>1096500</v>
      </c>
      <c r="L47" s="21">
        <f t="shared" si="0"/>
        <v>408000</v>
      </c>
      <c r="M47" s="21">
        <f t="shared" si="1"/>
        <v>76500</v>
      </c>
      <c r="N47" s="21">
        <f t="shared" si="2"/>
        <v>51000</v>
      </c>
      <c r="O47" s="20">
        <f t="shared" si="8"/>
        <v>586500</v>
      </c>
      <c r="P47" s="22">
        <f t="shared" si="9"/>
        <v>1632000</v>
      </c>
      <c r="Q47" s="22">
        <f t="shared" si="10"/>
        <v>102000</v>
      </c>
      <c r="R47" s="22">
        <f t="shared" si="11"/>
        <v>51000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140</v>
      </c>
      <c r="C48" s="17" t="s">
        <v>141</v>
      </c>
      <c r="D48" s="18" t="s">
        <v>142</v>
      </c>
      <c r="E48" s="16">
        <v>7916044224</v>
      </c>
      <c r="F48" s="20">
        <v>4800000</v>
      </c>
      <c r="G48" s="21">
        <f t="shared" si="3"/>
        <v>816000.00000000012</v>
      </c>
      <c r="H48" s="21">
        <f t="shared" si="4"/>
        <v>24000</v>
      </c>
      <c r="I48" s="21">
        <f t="shared" si="5"/>
        <v>144000</v>
      </c>
      <c r="J48" s="21">
        <f t="shared" si="6"/>
        <v>48000</v>
      </c>
      <c r="K48" s="20">
        <f t="shared" si="7"/>
        <v>1032000.0000000001</v>
      </c>
      <c r="L48" s="21">
        <f t="shared" si="0"/>
        <v>384000</v>
      </c>
      <c r="M48" s="21">
        <f t="shared" si="1"/>
        <v>72000</v>
      </c>
      <c r="N48" s="21">
        <f t="shared" si="2"/>
        <v>48000</v>
      </c>
      <c r="O48" s="20">
        <f t="shared" si="8"/>
        <v>552000</v>
      </c>
      <c r="P48" s="22">
        <f t="shared" si="9"/>
        <v>1536000</v>
      </c>
      <c r="Q48" s="22">
        <f t="shared" si="10"/>
        <v>96000</v>
      </c>
      <c r="R48" s="22">
        <f t="shared" si="11"/>
        <v>48000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143</v>
      </c>
      <c r="C49" s="17" t="s">
        <v>144</v>
      </c>
      <c r="D49" s="18" t="s">
        <v>145</v>
      </c>
      <c r="E49" s="19" t="s">
        <v>145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146</v>
      </c>
      <c r="C50" s="17" t="s">
        <v>147</v>
      </c>
      <c r="D50" s="18" t="s">
        <v>148</v>
      </c>
      <c r="E50" s="19" t="s">
        <v>149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162" customFormat="1" ht="16.5" customHeight="1" x14ac:dyDescent="0.25">
      <c r="A51" s="177">
        <f t="shared" si="12"/>
        <v>43</v>
      </c>
      <c r="B51" s="202" t="s">
        <v>150</v>
      </c>
      <c r="C51" s="202" t="s">
        <v>151</v>
      </c>
      <c r="D51" s="203" t="s">
        <v>152</v>
      </c>
      <c r="E51" s="204" t="s">
        <v>153</v>
      </c>
      <c r="F51" s="180">
        <v>5500000</v>
      </c>
      <c r="G51" s="181">
        <f t="shared" si="3"/>
        <v>935000.00000000012</v>
      </c>
      <c r="H51" s="181">
        <f t="shared" si="4"/>
        <v>27500</v>
      </c>
      <c r="I51" s="181">
        <f t="shared" si="5"/>
        <v>165000</v>
      </c>
      <c r="J51" s="181">
        <f t="shared" si="6"/>
        <v>55000</v>
      </c>
      <c r="K51" s="180">
        <f t="shared" si="7"/>
        <v>1182500</v>
      </c>
      <c r="L51" s="181">
        <f t="shared" si="0"/>
        <v>440000</v>
      </c>
      <c r="M51" s="181">
        <f t="shared" si="1"/>
        <v>82500</v>
      </c>
      <c r="N51" s="181">
        <f t="shared" si="2"/>
        <v>55000</v>
      </c>
      <c r="O51" s="180">
        <f t="shared" si="8"/>
        <v>632500</v>
      </c>
      <c r="P51" s="182">
        <f t="shared" si="9"/>
        <v>1760000</v>
      </c>
      <c r="Q51" s="182">
        <f t="shared" si="10"/>
        <v>110000</v>
      </c>
      <c r="R51" s="182">
        <f t="shared" si="11"/>
        <v>55000</v>
      </c>
      <c r="S51" s="161">
        <f>VLOOKUP(B51,[1]Sheet1!B$8:J$131,9,FALSE)</f>
        <v>4020000</v>
      </c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</row>
    <row r="52" spans="1:39" s="24" customFormat="1" ht="16.5" customHeight="1" x14ac:dyDescent="0.25">
      <c r="A52" s="16">
        <f t="shared" si="12"/>
        <v>44</v>
      </c>
      <c r="B52" s="17" t="s">
        <v>154</v>
      </c>
      <c r="C52" s="17" t="s">
        <v>144</v>
      </c>
      <c r="D52" s="18" t="s">
        <v>155</v>
      </c>
      <c r="E52" s="19" t="s">
        <v>155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162" customFormat="1" ht="16.5" customHeight="1" x14ac:dyDescent="0.25">
      <c r="A53" s="177">
        <f t="shared" si="12"/>
        <v>45</v>
      </c>
      <c r="B53" s="202" t="s">
        <v>156</v>
      </c>
      <c r="C53" s="202" t="s">
        <v>157</v>
      </c>
      <c r="D53" s="203" t="s">
        <v>158</v>
      </c>
      <c r="E53" s="204" t="s">
        <v>159</v>
      </c>
      <c r="F53" s="180">
        <v>4577000</v>
      </c>
      <c r="G53" s="181">
        <f t="shared" si="3"/>
        <v>778090</v>
      </c>
      <c r="H53" s="181">
        <f t="shared" si="4"/>
        <v>22885</v>
      </c>
      <c r="I53" s="181">
        <f t="shared" si="5"/>
        <v>137310</v>
      </c>
      <c r="J53" s="181">
        <f t="shared" si="6"/>
        <v>45770</v>
      </c>
      <c r="K53" s="180">
        <f t="shared" si="7"/>
        <v>984055</v>
      </c>
      <c r="L53" s="181">
        <f t="shared" si="0"/>
        <v>366160</v>
      </c>
      <c r="M53" s="181">
        <f t="shared" si="1"/>
        <v>68655</v>
      </c>
      <c r="N53" s="181">
        <f t="shared" si="2"/>
        <v>45770</v>
      </c>
      <c r="O53" s="180">
        <f t="shared" si="8"/>
        <v>526355</v>
      </c>
      <c r="P53" s="182">
        <f t="shared" si="9"/>
        <v>1464640</v>
      </c>
      <c r="Q53" s="182">
        <f t="shared" si="10"/>
        <v>91540</v>
      </c>
      <c r="R53" s="182">
        <f t="shared" si="11"/>
        <v>45770</v>
      </c>
      <c r="S53" s="161">
        <f>VLOOKUP(B53,[1]Sheet1!B$8:J$131,9,FALSE)</f>
        <v>4012500</v>
      </c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</row>
    <row r="54" spans="1:39" s="24" customFormat="1" ht="16.5" customHeight="1" x14ac:dyDescent="0.25">
      <c r="A54" s="16">
        <f t="shared" si="12"/>
        <v>46</v>
      </c>
      <c r="B54" s="17" t="s">
        <v>160</v>
      </c>
      <c r="C54" s="17" t="s">
        <v>161</v>
      </c>
      <c r="D54" s="18" t="s">
        <v>162</v>
      </c>
      <c r="E54" s="19" t="s">
        <v>162</v>
      </c>
      <c r="F54" s="20">
        <v>5100000</v>
      </c>
      <c r="G54" s="21">
        <f t="shared" si="3"/>
        <v>867000.00000000012</v>
      </c>
      <c r="H54" s="21">
        <f t="shared" si="4"/>
        <v>25500</v>
      </c>
      <c r="I54" s="21">
        <f t="shared" si="5"/>
        <v>153000</v>
      </c>
      <c r="J54" s="21">
        <f t="shared" si="6"/>
        <v>51000</v>
      </c>
      <c r="K54" s="20">
        <f t="shared" si="7"/>
        <v>1096500</v>
      </c>
      <c r="L54" s="21">
        <f t="shared" si="0"/>
        <v>408000</v>
      </c>
      <c r="M54" s="21">
        <f t="shared" si="1"/>
        <v>76500</v>
      </c>
      <c r="N54" s="21">
        <f t="shared" si="2"/>
        <v>51000</v>
      </c>
      <c r="O54" s="20">
        <f t="shared" si="8"/>
        <v>586500</v>
      </c>
      <c r="P54" s="22">
        <f t="shared" si="9"/>
        <v>1632000</v>
      </c>
      <c r="Q54" s="22">
        <f t="shared" si="10"/>
        <v>102000</v>
      </c>
      <c r="R54" s="22">
        <f t="shared" si="11"/>
        <v>51000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163</v>
      </c>
      <c r="C55" s="17" t="s">
        <v>144</v>
      </c>
      <c r="D55" s="18" t="s">
        <v>164</v>
      </c>
      <c r="E55" s="19" t="s">
        <v>165</v>
      </c>
      <c r="F55" s="20">
        <v>4577000</v>
      </c>
      <c r="G55" s="21">
        <f t="shared" si="3"/>
        <v>778090</v>
      </c>
      <c r="H55" s="21">
        <f t="shared" si="4"/>
        <v>22885</v>
      </c>
      <c r="I55" s="21">
        <f t="shared" si="5"/>
        <v>137310</v>
      </c>
      <c r="J55" s="21">
        <f t="shared" si="6"/>
        <v>45770</v>
      </c>
      <c r="K55" s="20">
        <f t="shared" si="7"/>
        <v>984055</v>
      </c>
      <c r="L55" s="21">
        <f t="shared" si="0"/>
        <v>366160</v>
      </c>
      <c r="M55" s="21">
        <f t="shared" si="1"/>
        <v>68655</v>
      </c>
      <c r="N55" s="21">
        <f t="shared" si="2"/>
        <v>45770</v>
      </c>
      <c r="O55" s="20">
        <f t="shared" si="8"/>
        <v>526355</v>
      </c>
      <c r="P55" s="22">
        <f t="shared" si="9"/>
        <v>1464640</v>
      </c>
      <c r="Q55" s="22">
        <f t="shared" si="10"/>
        <v>91540</v>
      </c>
      <c r="R55" s="22">
        <f t="shared" si="11"/>
        <v>45770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166</v>
      </c>
      <c r="C56" s="17" t="s">
        <v>144</v>
      </c>
      <c r="D56" s="18" t="s">
        <v>167</v>
      </c>
      <c r="E56" s="19" t="s">
        <v>167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168</v>
      </c>
      <c r="C57" s="17" t="s">
        <v>169</v>
      </c>
      <c r="D57" s="18" t="s">
        <v>170</v>
      </c>
      <c r="E57" s="19" t="s">
        <v>171</v>
      </c>
      <c r="F57" s="20">
        <v>4800000</v>
      </c>
      <c r="G57" s="21">
        <f t="shared" si="3"/>
        <v>816000.00000000012</v>
      </c>
      <c r="H57" s="21">
        <f t="shared" si="4"/>
        <v>24000</v>
      </c>
      <c r="I57" s="21">
        <f t="shared" si="5"/>
        <v>144000</v>
      </c>
      <c r="J57" s="21">
        <f t="shared" si="6"/>
        <v>48000</v>
      </c>
      <c r="K57" s="20">
        <f t="shared" si="7"/>
        <v>1032000.0000000001</v>
      </c>
      <c r="L57" s="21">
        <f t="shared" si="0"/>
        <v>384000</v>
      </c>
      <c r="M57" s="21">
        <f t="shared" si="1"/>
        <v>72000</v>
      </c>
      <c r="N57" s="21">
        <f t="shared" si="2"/>
        <v>48000</v>
      </c>
      <c r="O57" s="20">
        <f t="shared" si="8"/>
        <v>552000</v>
      </c>
      <c r="P57" s="22">
        <f t="shared" si="9"/>
        <v>1536000</v>
      </c>
      <c r="Q57" s="22">
        <f t="shared" si="10"/>
        <v>96000</v>
      </c>
      <c r="R57" s="22">
        <f t="shared" si="11"/>
        <v>48000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172</v>
      </c>
      <c r="C58" s="17" t="s">
        <v>173</v>
      </c>
      <c r="D58" s="18" t="s">
        <v>174</v>
      </c>
      <c r="E58" s="19" t="s">
        <v>174</v>
      </c>
      <c r="F58" s="20">
        <v>5100000</v>
      </c>
      <c r="G58" s="21">
        <f t="shared" si="3"/>
        <v>867000.00000000012</v>
      </c>
      <c r="H58" s="21">
        <f t="shared" si="4"/>
        <v>25500</v>
      </c>
      <c r="I58" s="21">
        <f t="shared" si="5"/>
        <v>153000</v>
      </c>
      <c r="J58" s="21">
        <f t="shared" si="6"/>
        <v>51000</v>
      </c>
      <c r="K58" s="20">
        <f t="shared" si="7"/>
        <v>1096500</v>
      </c>
      <c r="L58" s="21">
        <f t="shared" si="0"/>
        <v>408000</v>
      </c>
      <c r="M58" s="21">
        <f t="shared" si="1"/>
        <v>76500</v>
      </c>
      <c r="N58" s="21">
        <f t="shared" si="2"/>
        <v>51000</v>
      </c>
      <c r="O58" s="20">
        <f t="shared" si="8"/>
        <v>586500</v>
      </c>
      <c r="P58" s="22">
        <f t="shared" si="9"/>
        <v>1632000</v>
      </c>
      <c r="Q58" s="22">
        <f t="shared" si="10"/>
        <v>102000</v>
      </c>
      <c r="R58" s="22">
        <f t="shared" si="11"/>
        <v>51000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175</v>
      </c>
      <c r="C59" s="17" t="s">
        <v>157</v>
      </c>
      <c r="D59" s="18" t="s">
        <v>176</v>
      </c>
      <c r="E59" s="19" t="s">
        <v>177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178</v>
      </c>
      <c r="C60" s="17" t="s">
        <v>144</v>
      </c>
      <c r="D60" s="18" t="s">
        <v>179</v>
      </c>
      <c r="E60" s="16">
        <v>7916044232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 t="e">
        <f>VLOOKUP(B60,[1]Sheet1!B$8:J$131,9,FALSE)</f>
        <v>#N/A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180</v>
      </c>
      <c r="C61" s="17" t="s">
        <v>144</v>
      </c>
      <c r="D61" s="18" t="s">
        <v>181</v>
      </c>
      <c r="E61" s="16">
        <v>7916044233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182</v>
      </c>
      <c r="C62" s="17" t="s">
        <v>157</v>
      </c>
      <c r="D62" s="18" t="s">
        <v>183</v>
      </c>
      <c r="E62" s="16">
        <v>7916044234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184</v>
      </c>
      <c r="C63" s="17" t="s">
        <v>144</v>
      </c>
      <c r="D63" s="18" t="s">
        <v>185</v>
      </c>
      <c r="E63" s="16">
        <v>7916044235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186</v>
      </c>
      <c r="C64" s="17" t="s">
        <v>147</v>
      </c>
      <c r="D64" s="18" t="s">
        <v>187</v>
      </c>
      <c r="E64" s="16">
        <v>7916044236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188</v>
      </c>
      <c r="C65" s="17" t="s">
        <v>157</v>
      </c>
      <c r="D65" s="18" t="s">
        <v>189</v>
      </c>
      <c r="E65" s="16">
        <v>7916044237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190</v>
      </c>
      <c r="C66" s="17" t="s">
        <v>157</v>
      </c>
      <c r="D66" s="18" t="s">
        <v>191</v>
      </c>
      <c r="E66" s="16">
        <v>7910117329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192</v>
      </c>
      <c r="C67" s="17" t="s">
        <v>144</v>
      </c>
      <c r="D67" s="18" t="s">
        <v>193</v>
      </c>
      <c r="E67" s="16">
        <v>7916044238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194</v>
      </c>
      <c r="C68" s="17" t="s">
        <v>144</v>
      </c>
      <c r="D68" s="18" t="s">
        <v>195</v>
      </c>
      <c r="E68" s="16">
        <v>7916044239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196</v>
      </c>
      <c r="C69" s="17" t="s">
        <v>144</v>
      </c>
      <c r="D69" s="18" t="s">
        <v>197</v>
      </c>
      <c r="E69" s="19" t="s">
        <v>198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199</v>
      </c>
      <c r="C70" s="17" t="s">
        <v>169</v>
      </c>
      <c r="D70" s="18" t="s">
        <v>200</v>
      </c>
      <c r="E70" s="16">
        <v>7908109707</v>
      </c>
      <c r="F70" s="20">
        <v>4800000</v>
      </c>
      <c r="G70" s="21">
        <f t="shared" si="3"/>
        <v>816000.00000000012</v>
      </c>
      <c r="H70" s="21">
        <f t="shared" si="4"/>
        <v>24000</v>
      </c>
      <c r="I70" s="21">
        <f t="shared" si="5"/>
        <v>144000</v>
      </c>
      <c r="J70" s="21">
        <f t="shared" si="6"/>
        <v>48000</v>
      </c>
      <c r="K70" s="20">
        <f t="shared" si="7"/>
        <v>1032000.0000000001</v>
      </c>
      <c r="L70" s="21">
        <f t="shared" si="0"/>
        <v>384000</v>
      </c>
      <c r="M70" s="21">
        <f t="shared" si="1"/>
        <v>72000</v>
      </c>
      <c r="N70" s="21">
        <f t="shared" si="2"/>
        <v>48000</v>
      </c>
      <c r="O70" s="20">
        <f t="shared" si="8"/>
        <v>552000</v>
      </c>
      <c r="P70" s="22">
        <f t="shared" si="9"/>
        <v>1536000</v>
      </c>
      <c r="Q70" s="22">
        <f t="shared" si="10"/>
        <v>96000</v>
      </c>
      <c r="R70" s="22">
        <f t="shared" si="11"/>
        <v>48000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201</v>
      </c>
      <c r="C71" s="17" t="s">
        <v>157</v>
      </c>
      <c r="D71" s="18" t="s">
        <v>202</v>
      </c>
      <c r="E71" s="16">
        <v>7910111185</v>
      </c>
      <c r="F71" s="20">
        <v>4577000</v>
      </c>
      <c r="G71" s="21">
        <f t="shared" si="3"/>
        <v>778090</v>
      </c>
      <c r="H71" s="21">
        <f t="shared" si="4"/>
        <v>22885</v>
      </c>
      <c r="I71" s="21">
        <f t="shared" si="5"/>
        <v>137310</v>
      </c>
      <c r="J71" s="21">
        <f t="shared" si="6"/>
        <v>45770</v>
      </c>
      <c r="K71" s="20">
        <f t="shared" si="7"/>
        <v>984055</v>
      </c>
      <c r="L71" s="21">
        <f t="shared" si="0"/>
        <v>366160</v>
      </c>
      <c r="M71" s="21">
        <f t="shared" si="1"/>
        <v>68655</v>
      </c>
      <c r="N71" s="21">
        <f t="shared" si="2"/>
        <v>45770</v>
      </c>
      <c r="O71" s="20">
        <f t="shared" si="8"/>
        <v>526355</v>
      </c>
      <c r="P71" s="22">
        <f t="shared" si="9"/>
        <v>1464640</v>
      </c>
      <c r="Q71" s="22">
        <f t="shared" si="10"/>
        <v>91540</v>
      </c>
      <c r="R71" s="22">
        <f t="shared" si="11"/>
        <v>45770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203</v>
      </c>
      <c r="C72" s="17" t="s">
        <v>144</v>
      </c>
      <c r="D72" s="18" t="s">
        <v>193</v>
      </c>
      <c r="E72" s="16">
        <v>7916044240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ref="L72:L100" si="13">(F72)*$L$8</f>
        <v>366160</v>
      </c>
      <c r="M72" s="21">
        <f t="shared" ref="M72:M104" si="14">(F72)*$M$8</f>
        <v>68655</v>
      </c>
      <c r="N72" s="21">
        <f t="shared" ref="N72:N100" si="15">(F72)*$N$8</f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204</v>
      </c>
      <c r="C73" s="17" t="s">
        <v>157</v>
      </c>
      <c r="D73" s="18" t="s">
        <v>205</v>
      </c>
      <c r="E73" s="16">
        <v>7916044241</v>
      </c>
      <c r="F73" s="20">
        <v>4577000</v>
      </c>
      <c r="G73" s="21">
        <f t="shared" ref="G73:G136" si="16">F73*$G$8</f>
        <v>778090</v>
      </c>
      <c r="H73" s="21">
        <f t="shared" ref="H73:H136" si="17">F73*$H$8</f>
        <v>22885</v>
      </c>
      <c r="I73" s="21">
        <f t="shared" ref="I73:I136" si="18">(F73)*$I$8</f>
        <v>137310</v>
      </c>
      <c r="J73" s="21">
        <f t="shared" ref="J73:J100" si="19">(F73)*$J$8</f>
        <v>45770</v>
      </c>
      <c r="K73" s="20">
        <f t="shared" ref="K73:K135" si="20">G73+I73+J73+H73</f>
        <v>984055</v>
      </c>
      <c r="L73" s="21">
        <f t="shared" si="13"/>
        <v>366160</v>
      </c>
      <c r="M73" s="21">
        <f t="shared" si="14"/>
        <v>68655</v>
      </c>
      <c r="N73" s="21">
        <f t="shared" si="15"/>
        <v>45770</v>
      </c>
      <c r="O73" s="20">
        <f t="shared" ref="O73:O136" si="21">L73+M73+N73+R73</f>
        <v>526355</v>
      </c>
      <c r="P73" s="22">
        <f t="shared" ref="P73:P136" si="22">K73+L73+M73+N73</f>
        <v>1464640</v>
      </c>
      <c r="Q73" s="22">
        <f t="shared" ref="Q73:Q128" si="23">F73*2%</f>
        <v>91540</v>
      </c>
      <c r="R73" s="22">
        <f>F73*1%</f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40" t="s">
        <v>206</v>
      </c>
      <c r="C74" s="40" t="s">
        <v>207</v>
      </c>
      <c r="D74" s="33" t="s">
        <v>208</v>
      </c>
      <c r="E74" s="34" t="s">
        <v>209</v>
      </c>
      <c r="F74" s="20">
        <v>5100000</v>
      </c>
      <c r="G74" s="21">
        <f t="shared" si="16"/>
        <v>867000.00000000012</v>
      </c>
      <c r="H74" s="21">
        <f t="shared" si="17"/>
        <v>25500</v>
      </c>
      <c r="I74" s="21">
        <f t="shared" si="18"/>
        <v>153000</v>
      </c>
      <c r="J74" s="21">
        <f t="shared" si="19"/>
        <v>51000</v>
      </c>
      <c r="K74" s="20">
        <f t="shared" si="20"/>
        <v>1096500</v>
      </c>
      <c r="L74" s="21">
        <f t="shared" si="13"/>
        <v>408000</v>
      </c>
      <c r="M74" s="21">
        <f t="shared" si="14"/>
        <v>76500</v>
      </c>
      <c r="N74" s="21">
        <f t="shared" si="15"/>
        <v>51000</v>
      </c>
      <c r="O74" s="20">
        <f t="shared" si="21"/>
        <v>586500</v>
      </c>
      <c r="P74" s="22">
        <f t="shared" si="22"/>
        <v>1632000</v>
      </c>
      <c r="Q74" s="22">
        <f t="shared" si="23"/>
        <v>102000</v>
      </c>
      <c r="R74" s="22">
        <f>F74*1%</f>
        <v>51000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210</v>
      </c>
      <c r="C75" s="40" t="s">
        <v>211</v>
      </c>
      <c r="D75" s="33" t="s">
        <v>212</v>
      </c>
      <c r="E75" s="34">
        <v>7916569214</v>
      </c>
      <c r="F75" s="35">
        <v>4800000</v>
      </c>
      <c r="G75" s="21">
        <f t="shared" si="16"/>
        <v>816000.00000000012</v>
      </c>
      <c r="H75" s="21">
        <f t="shared" si="17"/>
        <v>24000</v>
      </c>
      <c r="I75" s="21">
        <f t="shared" si="18"/>
        <v>144000</v>
      </c>
      <c r="J75" s="21">
        <f t="shared" si="19"/>
        <v>48000</v>
      </c>
      <c r="K75" s="20">
        <f t="shared" si="20"/>
        <v>1032000.0000000001</v>
      </c>
      <c r="L75" s="21">
        <f t="shared" si="13"/>
        <v>384000</v>
      </c>
      <c r="M75" s="21">
        <f t="shared" si="14"/>
        <v>72000</v>
      </c>
      <c r="N75" s="21">
        <f t="shared" si="15"/>
        <v>48000</v>
      </c>
      <c r="O75" s="20">
        <f t="shared" si="21"/>
        <v>504000</v>
      </c>
      <c r="P75" s="22">
        <f t="shared" si="22"/>
        <v>1536000</v>
      </c>
      <c r="Q75" s="22">
        <f t="shared" si="23"/>
        <v>96000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17" t="s">
        <v>213</v>
      </c>
      <c r="C76" s="40" t="s">
        <v>157</v>
      </c>
      <c r="D76" s="33" t="s">
        <v>214</v>
      </c>
      <c r="E76" s="34">
        <v>7916569215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215</v>
      </c>
      <c r="C77" s="40" t="s">
        <v>157</v>
      </c>
      <c r="D77" s="33" t="s">
        <v>216</v>
      </c>
      <c r="E77" s="34">
        <v>7916569216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217</v>
      </c>
      <c r="C78" s="40" t="s">
        <v>157</v>
      </c>
      <c r="D78" s="33" t="s">
        <v>218</v>
      </c>
      <c r="E78" s="34">
        <v>7916569217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219</v>
      </c>
      <c r="C79" s="40" t="s">
        <v>144</v>
      </c>
      <c r="D79" s="33" t="s">
        <v>220</v>
      </c>
      <c r="E79" s="34">
        <v>7916569218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221</v>
      </c>
      <c r="C80" s="40" t="s">
        <v>144</v>
      </c>
      <c r="D80" s="33" t="s">
        <v>222</v>
      </c>
      <c r="E80" s="34">
        <v>8011015315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223</v>
      </c>
      <c r="C81" s="40" t="s">
        <v>144</v>
      </c>
      <c r="D81" s="33" t="s">
        <v>224</v>
      </c>
      <c r="E81" s="34">
        <v>7916569219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225</v>
      </c>
      <c r="C82" s="40" t="s">
        <v>144</v>
      </c>
      <c r="D82" s="33" t="s">
        <v>226</v>
      </c>
      <c r="E82" s="34">
        <v>7916569220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227</v>
      </c>
      <c r="C83" s="40" t="s">
        <v>228</v>
      </c>
      <c r="D83" s="33" t="s">
        <v>229</v>
      </c>
      <c r="E83" s="34">
        <v>7916569221</v>
      </c>
      <c r="F83" s="35">
        <v>5100000</v>
      </c>
      <c r="G83" s="21">
        <f t="shared" si="16"/>
        <v>867000.00000000012</v>
      </c>
      <c r="H83" s="21">
        <f t="shared" si="17"/>
        <v>25500</v>
      </c>
      <c r="I83" s="21">
        <f t="shared" si="18"/>
        <v>153000</v>
      </c>
      <c r="J83" s="21">
        <f t="shared" si="19"/>
        <v>51000</v>
      </c>
      <c r="K83" s="20">
        <f t="shared" si="20"/>
        <v>1096500</v>
      </c>
      <c r="L83" s="21">
        <f t="shared" si="13"/>
        <v>408000</v>
      </c>
      <c r="M83" s="21">
        <f t="shared" si="14"/>
        <v>76500</v>
      </c>
      <c r="N83" s="21">
        <f t="shared" si="15"/>
        <v>51000</v>
      </c>
      <c r="O83" s="20">
        <f t="shared" si="21"/>
        <v>535500</v>
      </c>
      <c r="P83" s="22">
        <f t="shared" si="22"/>
        <v>1632000</v>
      </c>
      <c r="Q83" s="22">
        <f t="shared" si="23"/>
        <v>102000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230</v>
      </c>
      <c r="C84" s="40" t="s">
        <v>144</v>
      </c>
      <c r="D84" s="33" t="s">
        <v>231</v>
      </c>
      <c r="E84" s="34">
        <v>7916569222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162" customFormat="1" ht="16.5" customHeight="1" x14ac:dyDescent="0.25">
      <c r="A85" s="177">
        <f t="shared" si="24"/>
        <v>77</v>
      </c>
      <c r="B85" s="202" t="s">
        <v>232</v>
      </c>
      <c r="C85" s="205" t="s">
        <v>144</v>
      </c>
      <c r="D85" s="206" t="s">
        <v>233</v>
      </c>
      <c r="E85" s="207">
        <v>7916569223</v>
      </c>
      <c r="F85" s="208">
        <v>4577000</v>
      </c>
      <c r="G85" s="181">
        <f t="shared" si="16"/>
        <v>778090</v>
      </c>
      <c r="H85" s="181">
        <f t="shared" si="17"/>
        <v>22885</v>
      </c>
      <c r="I85" s="181">
        <f t="shared" si="18"/>
        <v>137310</v>
      </c>
      <c r="J85" s="181">
        <f t="shared" si="19"/>
        <v>45770</v>
      </c>
      <c r="K85" s="180">
        <f t="shared" si="20"/>
        <v>984055</v>
      </c>
      <c r="L85" s="181">
        <f t="shared" si="13"/>
        <v>366160</v>
      </c>
      <c r="M85" s="181">
        <f t="shared" si="14"/>
        <v>68655</v>
      </c>
      <c r="N85" s="181">
        <f t="shared" si="15"/>
        <v>45770</v>
      </c>
      <c r="O85" s="180">
        <f t="shared" si="21"/>
        <v>480585</v>
      </c>
      <c r="P85" s="182">
        <f t="shared" si="22"/>
        <v>1464640</v>
      </c>
      <c r="Q85" s="182">
        <f t="shared" si="23"/>
        <v>91540</v>
      </c>
      <c r="R85" s="182"/>
      <c r="S85" s="161">
        <f>VLOOKUP(B85,[1]Sheet1!B$8:J$131,9,FALSE)</f>
        <v>4012500</v>
      </c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</row>
    <row r="86" spans="1:39" s="24" customFormat="1" ht="16.5" customHeight="1" x14ac:dyDescent="0.25">
      <c r="A86" s="16">
        <f t="shared" si="24"/>
        <v>78</v>
      </c>
      <c r="B86" s="17" t="s">
        <v>234</v>
      </c>
      <c r="C86" s="40" t="s">
        <v>144</v>
      </c>
      <c r="D86" s="33" t="s">
        <v>235</v>
      </c>
      <c r="E86" s="34">
        <v>7916569224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236</v>
      </c>
      <c r="C87" s="40" t="s">
        <v>144</v>
      </c>
      <c r="D87" s="33" t="s">
        <v>237</v>
      </c>
      <c r="E87" s="34" t="s">
        <v>237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238</v>
      </c>
      <c r="C88" s="40" t="s">
        <v>144</v>
      </c>
      <c r="D88" s="33" t="s">
        <v>239</v>
      </c>
      <c r="E88" s="34">
        <v>7916569225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240</v>
      </c>
      <c r="C89" s="40" t="s">
        <v>144</v>
      </c>
      <c r="D89" s="33" t="s">
        <v>241</v>
      </c>
      <c r="E89" s="34">
        <v>7916569226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242</v>
      </c>
      <c r="C90" s="40" t="s">
        <v>144</v>
      </c>
      <c r="D90" s="33" t="s">
        <v>243</v>
      </c>
      <c r="E90" s="34">
        <v>7916569227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244</v>
      </c>
      <c r="C91" s="40" t="s">
        <v>144</v>
      </c>
      <c r="D91" s="33" t="s">
        <v>245</v>
      </c>
      <c r="E91" s="34">
        <v>7916569228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246</v>
      </c>
      <c r="C92" s="40" t="s">
        <v>144</v>
      </c>
      <c r="D92" s="33" t="s">
        <v>247</v>
      </c>
      <c r="E92" s="34">
        <v>7916569229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248</v>
      </c>
      <c r="C93" s="40" t="s">
        <v>144</v>
      </c>
      <c r="D93" s="33" t="s">
        <v>249</v>
      </c>
      <c r="E93" s="34">
        <v>7916569230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250</v>
      </c>
      <c r="C94" s="40" t="s">
        <v>144</v>
      </c>
      <c r="D94" s="33" t="s">
        <v>251</v>
      </c>
      <c r="E94" s="34">
        <v>7916569231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252</v>
      </c>
      <c r="C95" s="40" t="s">
        <v>144</v>
      </c>
      <c r="D95" s="33" t="s">
        <v>253</v>
      </c>
      <c r="E95" s="34">
        <v>7916569232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254</v>
      </c>
      <c r="C96" s="40" t="s">
        <v>144</v>
      </c>
      <c r="D96" s="33" t="s">
        <v>255</v>
      </c>
      <c r="E96" s="34">
        <v>7916569233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256</v>
      </c>
      <c r="C97" s="40" t="s">
        <v>144</v>
      </c>
      <c r="D97" s="33" t="s">
        <v>257</v>
      </c>
      <c r="E97" s="34">
        <v>7916569235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258</v>
      </c>
      <c r="C98" s="40" t="s">
        <v>144</v>
      </c>
      <c r="D98" s="33" t="s">
        <v>259</v>
      </c>
      <c r="E98" s="34">
        <v>7916569236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260</v>
      </c>
      <c r="C99" s="40" t="s">
        <v>144</v>
      </c>
      <c r="D99" s="33" t="s">
        <v>261</v>
      </c>
      <c r="E99" s="34">
        <v>7913090494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262</v>
      </c>
      <c r="C100" s="40" t="s">
        <v>144</v>
      </c>
      <c r="D100" s="33" t="s">
        <v>263</v>
      </c>
      <c r="E100" s="34">
        <v>7916569239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264</v>
      </c>
      <c r="C101" s="40" t="s">
        <v>97</v>
      </c>
      <c r="D101" s="33" t="s">
        <v>265</v>
      </c>
      <c r="E101" s="41">
        <v>7911017745</v>
      </c>
      <c r="F101" s="35">
        <v>4800000</v>
      </c>
      <c r="G101" s="21">
        <f t="shared" si="16"/>
        <v>816000.00000000012</v>
      </c>
      <c r="H101" s="21">
        <f t="shared" si="17"/>
        <v>24000</v>
      </c>
      <c r="I101" s="21">
        <f t="shared" si="18"/>
        <v>144000</v>
      </c>
      <c r="J101" s="21">
        <f>(F101)*$J$8</f>
        <v>48000</v>
      </c>
      <c r="K101" s="20">
        <f t="shared" si="20"/>
        <v>1032000.0000000001</v>
      </c>
      <c r="L101" s="21">
        <f>(F101)*$L$8</f>
        <v>384000</v>
      </c>
      <c r="M101" s="21">
        <f t="shared" si="14"/>
        <v>72000</v>
      </c>
      <c r="N101" s="21">
        <f>(F101)*$N$8</f>
        <v>48000</v>
      </c>
      <c r="O101" s="20">
        <f t="shared" si="21"/>
        <v>504000</v>
      </c>
      <c r="P101" s="22">
        <f t="shared" si="22"/>
        <v>1536000</v>
      </c>
      <c r="Q101" s="22">
        <f t="shared" si="23"/>
        <v>96000</v>
      </c>
      <c r="R101" s="22"/>
      <c r="S101" s="23" t="e">
        <f>VLOOKUP(B101,[1]Sheet1!B$8:J$131,9,FALSE)</f>
        <v>#N/A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266</v>
      </c>
      <c r="C102" s="40" t="s">
        <v>70</v>
      </c>
      <c r="D102" s="33" t="s">
        <v>267</v>
      </c>
      <c r="E102" s="41">
        <v>7936616222</v>
      </c>
      <c r="F102" s="35">
        <v>4577000</v>
      </c>
      <c r="G102" s="21">
        <f t="shared" si="16"/>
        <v>778090</v>
      </c>
      <c r="H102" s="21">
        <f t="shared" si="17"/>
        <v>22885</v>
      </c>
      <c r="I102" s="21">
        <f t="shared" si="18"/>
        <v>137310</v>
      </c>
      <c r="J102" s="21">
        <f>(F102)*$J$8</f>
        <v>45770</v>
      </c>
      <c r="K102" s="20">
        <f t="shared" si="20"/>
        <v>984055</v>
      </c>
      <c r="L102" s="21">
        <f>(F102)*$L$8</f>
        <v>366160</v>
      </c>
      <c r="M102" s="21">
        <f t="shared" si="14"/>
        <v>68655</v>
      </c>
      <c r="N102" s="21">
        <f>(F102)*$N$8</f>
        <v>45770</v>
      </c>
      <c r="O102" s="20">
        <f t="shared" si="21"/>
        <v>480585</v>
      </c>
      <c r="P102" s="22">
        <f t="shared" si="22"/>
        <v>1464640</v>
      </c>
      <c r="Q102" s="22">
        <f t="shared" si="23"/>
        <v>91540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268</v>
      </c>
      <c r="C103" s="40" t="s">
        <v>141</v>
      </c>
      <c r="D103" s="33" t="s">
        <v>269</v>
      </c>
      <c r="E103" s="41">
        <v>9321648647</v>
      </c>
      <c r="F103" s="35">
        <v>4800000</v>
      </c>
      <c r="G103" s="21">
        <f t="shared" si="16"/>
        <v>816000.00000000012</v>
      </c>
      <c r="H103" s="21">
        <f t="shared" si="17"/>
        <v>24000</v>
      </c>
      <c r="I103" s="21">
        <f t="shared" si="18"/>
        <v>144000</v>
      </c>
      <c r="J103" s="21">
        <f>(F103)*$J$8</f>
        <v>48000</v>
      </c>
      <c r="K103" s="20">
        <f t="shared" si="20"/>
        <v>1032000.0000000001</v>
      </c>
      <c r="L103" s="21">
        <f>(F103)*$L$8</f>
        <v>384000</v>
      </c>
      <c r="M103" s="21">
        <f t="shared" si="14"/>
        <v>72000</v>
      </c>
      <c r="N103" s="21">
        <f>(F103)*$N$8</f>
        <v>48000</v>
      </c>
      <c r="O103" s="20">
        <f t="shared" si="21"/>
        <v>504000</v>
      </c>
      <c r="P103" s="22">
        <f t="shared" si="22"/>
        <v>1536000</v>
      </c>
      <c r="Q103" s="22">
        <f t="shared" si="23"/>
        <v>96000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270</v>
      </c>
      <c r="C104" s="40" t="s">
        <v>52</v>
      </c>
      <c r="D104" s="33" t="s">
        <v>271</v>
      </c>
      <c r="E104" s="41">
        <v>7912010459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272</v>
      </c>
      <c r="C105" s="40" t="s">
        <v>29</v>
      </c>
      <c r="D105" s="42" t="s">
        <v>273</v>
      </c>
      <c r="E105" s="34" t="s">
        <v>273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>(F105)*$M$8</f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43" t="s">
        <v>274</v>
      </c>
      <c r="C106" s="40" t="s">
        <v>275</v>
      </c>
      <c r="D106" s="42" t="s">
        <v>276</v>
      </c>
      <c r="E106" s="34"/>
      <c r="F106" s="35">
        <v>8300000</v>
      </c>
      <c r="G106" s="44"/>
      <c r="H106" s="44">
        <f t="shared" si="17"/>
        <v>41500</v>
      </c>
      <c r="I106" s="44"/>
      <c r="J106" s="44"/>
      <c r="K106" s="20">
        <f t="shared" si="20"/>
        <v>41500</v>
      </c>
      <c r="L106" s="44"/>
      <c r="M106" s="44"/>
      <c r="N106" s="44"/>
      <c r="O106" s="20">
        <f t="shared" si="21"/>
        <v>0</v>
      </c>
      <c r="P106" s="22">
        <f t="shared" si="22"/>
        <v>41500</v>
      </c>
      <c r="Q106" s="22">
        <f t="shared" si="23"/>
        <v>166000</v>
      </c>
      <c r="R106" s="45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6" t="s">
        <v>277</v>
      </c>
      <c r="C107" s="47" t="s">
        <v>278</v>
      </c>
      <c r="D107" s="48" t="s">
        <v>279</v>
      </c>
      <c r="E107" s="49" t="s">
        <v>279</v>
      </c>
      <c r="F107" s="50">
        <v>5000000</v>
      </c>
      <c r="G107" s="51">
        <f t="shared" si="16"/>
        <v>850000.00000000012</v>
      </c>
      <c r="H107" s="51">
        <f t="shared" si="17"/>
        <v>25000</v>
      </c>
      <c r="I107" s="51">
        <f t="shared" si="18"/>
        <v>150000</v>
      </c>
      <c r="J107" s="51">
        <f t="shared" ref="J107:J168" si="25">(F107)*$J$8</f>
        <v>50000</v>
      </c>
      <c r="K107" s="20">
        <f t="shared" si="20"/>
        <v>1075000</v>
      </c>
      <c r="L107" s="51">
        <f t="shared" ref="L107:L168" si="26">(F107)*$L$8</f>
        <v>400000</v>
      </c>
      <c r="M107" s="51">
        <f t="shared" ref="M107:M168" si="27">(F107)*$M$8</f>
        <v>75000</v>
      </c>
      <c r="N107" s="51">
        <f t="shared" ref="N107:N168" si="28">(F107)*$N$8</f>
        <v>50000</v>
      </c>
      <c r="O107" s="20">
        <f t="shared" si="21"/>
        <v>525000</v>
      </c>
      <c r="P107" s="22">
        <f t="shared" si="22"/>
        <v>1600000</v>
      </c>
      <c r="Q107" s="22">
        <f t="shared" si="23"/>
        <v>100000</v>
      </c>
      <c r="R107" s="52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57" customFormat="1" ht="16.5" customHeight="1" x14ac:dyDescent="0.25">
      <c r="A108" s="16">
        <f t="shared" si="24"/>
        <v>100</v>
      </c>
      <c r="B108" s="46" t="s">
        <v>280</v>
      </c>
      <c r="C108" s="53" t="s">
        <v>281</v>
      </c>
      <c r="D108" s="54">
        <v>7909052618</v>
      </c>
      <c r="E108" s="54">
        <v>7909052618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si="25"/>
        <v>50000</v>
      </c>
      <c r="K108" s="20">
        <f t="shared" si="20"/>
        <v>1075000</v>
      </c>
      <c r="L108" s="51">
        <f t="shared" si="26"/>
        <v>400000</v>
      </c>
      <c r="M108" s="51">
        <f t="shared" si="27"/>
        <v>75000</v>
      </c>
      <c r="N108" s="51">
        <f t="shared" si="28"/>
        <v>50000</v>
      </c>
      <c r="O108" s="20">
        <f t="shared" si="21"/>
        <v>525000</v>
      </c>
      <c r="P108" s="22">
        <f t="shared" si="22"/>
        <v>1600000</v>
      </c>
      <c r="Q108" s="55">
        <f t="shared" si="23"/>
        <v>100000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16.5" customHeight="1" x14ac:dyDescent="0.25">
      <c r="A109" s="16">
        <f t="shared" si="24"/>
        <v>101</v>
      </c>
      <c r="B109" s="46" t="s">
        <v>282</v>
      </c>
      <c r="C109" s="47" t="s">
        <v>283</v>
      </c>
      <c r="D109" s="54">
        <v>7911182217</v>
      </c>
      <c r="E109" s="54">
        <v>7911182217</v>
      </c>
      <c r="F109" s="50">
        <v>4577000</v>
      </c>
      <c r="G109" s="51">
        <f t="shared" si="16"/>
        <v>778090</v>
      </c>
      <c r="H109" s="51">
        <f t="shared" si="17"/>
        <v>22885</v>
      </c>
      <c r="I109" s="51">
        <f t="shared" si="18"/>
        <v>137310</v>
      </c>
      <c r="J109" s="51">
        <f t="shared" si="25"/>
        <v>45770</v>
      </c>
      <c r="K109" s="20">
        <f t="shared" si="20"/>
        <v>984055</v>
      </c>
      <c r="L109" s="51">
        <f t="shared" si="26"/>
        <v>366160</v>
      </c>
      <c r="M109" s="51">
        <f t="shared" si="27"/>
        <v>68655</v>
      </c>
      <c r="N109" s="51">
        <f t="shared" si="28"/>
        <v>45770</v>
      </c>
      <c r="O109" s="20">
        <f t="shared" si="21"/>
        <v>480585</v>
      </c>
      <c r="P109" s="22">
        <f t="shared" si="22"/>
        <v>1464640</v>
      </c>
      <c r="Q109" s="55">
        <f t="shared" si="23"/>
        <v>91540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284</v>
      </c>
      <c r="C110" s="47" t="s">
        <v>285</v>
      </c>
      <c r="D110" s="58" t="s">
        <v>286</v>
      </c>
      <c r="E110" s="58" t="s">
        <v>286</v>
      </c>
      <c r="F110" s="50">
        <v>4800000</v>
      </c>
      <c r="G110" s="51">
        <f t="shared" si="16"/>
        <v>816000.00000000012</v>
      </c>
      <c r="H110" s="51">
        <f t="shared" si="17"/>
        <v>24000</v>
      </c>
      <c r="I110" s="51">
        <f t="shared" si="18"/>
        <v>144000</v>
      </c>
      <c r="J110" s="51">
        <f t="shared" si="25"/>
        <v>48000</v>
      </c>
      <c r="K110" s="20">
        <f t="shared" si="20"/>
        <v>1032000.0000000001</v>
      </c>
      <c r="L110" s="51">
        <f t="shared" si="26"/>
        <v>384000</v>
      </c>
      <c r="M110" s="51">
        <f t="shared" si="27"/>
        <v>72000</v>
      </c>
      <c r="N110" s="51">
        <f t="shared" si="28"/>
        <v>48000</v>
      </c>
      <c r="O110" s="20">
        <f t="shared" si="21"/>
        <v>504000</v>
      </c>
      <c r="P110" s="22">
        <f t="shared" si="22"/>
        <v>1536000</v>
      </c>
      <c r="Q110" s="55">
        <f t="shared" si="23"/>
        <v>96000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287</v>
      </c>
      <c r="C111" s="47" t="s">
        <v>285</v>
      </c>
      <c r="D111" s="54">
        <v>7909272078</v>
      </c>
      <c r="E111" s="54">
        <v>7909272078</v>
      </c>
      <c r="F111" s="50">
        <v>4577000</v>
      </c>
      <c r="G111" s="51">
        <f t="shared" si="16"/>
        <v>778090</v>
      </c>
      <c r="H111" s="51">
        <f t="shared" si="17"/>
        <v>22885</v>
      </c>
      <c r="I111" s="51">
        <f t="shared" si="18"/>
        <v>137310</v>
      </c>
      <c r="J111" s="51">
        <f t="shared" si="25"/>
        <v>45770</v>
      </c>
      <c r="K111" s="20">
        <f t="shared" si="20"/>
        <v>984055</v>
      </c>
      <c r="L111" s="51">
        <f t="shared" si="26"/>
        <v>366160</v>
      </c>
      <c r="M111" s="51">
        <f t="shared" si="27"/>
        <v>68655</v>
      </c>
      <c r="N111" s="51">
        <f t="shared" si="28"/>
        <v>45770</v>
      </c>
      <c r="O111" s="20">
        <f t="shared" si="21"/>
        <v>480585</v>
      </c>
      <c r="P111" s="22">
        <f t="shared" si="22"/>
        <v>1464640</v>
      </c>
      <c r="Q111" s="55">
        <f t="shared" si="23"/>
        <v>91540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288</v>
      </c>
      <c r="C112" s="47" t="s">
        <v>285</v>
      </c>
      <c r="D112" s="54">
        <v>7910229588</v>
      </c>
      <c r="E112" s="54">
        <v>7910229588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55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289</v>
      </c>
      <c r="C113" s="59" t="s">
        <v>290</v>
      </c>
      <c r="D113" s="54">
        <v>7910229588</v>
      </c>
      <c r="E113" s="54">
        <v>7910229588</v>
      </c>
      <c r="F113" s="50">
        <v>4800000</v>
      </c>
      <c r="G113" s="51">
        <f t="shared" si="16"/>
        <v>816000.00000000012</v>
      </c>
      <c r="H113" s="51">
        <f t="shared" si="17"/>
        <v>24000</v>
      </c>
      <c r="I113" s="51">
        <f t="shared" si="18"/>
        <v>144000</v>
      </c>
      <c r="J113" s="51">
        <f t="shared" si="25"/>
        <v>48000</v>
      </c>
      <c r="K113" s="20">
        <f t="shared" si="20"/>
        <v>1032000.0000000001</v>
      </c>
      <c r="L113" s="51">
        <f t="shared" si="26"/>
        <v>384000</v>
      </c>
      <c r="M113" s="51">
        <f t="shared" si="27"/>
        <v>72000</v>
      </c>
      <c r="N113" s="51">
        <f t="shared" si="28"/>
        <v>48000</v>
      </c>
      <c r="O113" s="20">
        <f t="shared" si="21"/>
        <v>504000</v>
      </c>
      <c r="P113" s="22">
        <f t="shared" si="22"/>
        <v>1536000</v>
      </c>
      <c r="Q113" s="55">
        <f t="shared" si="23"/>
        <v>96000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291</v>
      </c>
      <c r="C114" s="60" t="s">
        <v>292</v>
      </c>
      <c r="D114" s="61">
        <v>7908508899</v>
      </c>
      <c r="E114" s="61">
        <v>7908508899</v>
      </c>
      <c r="F114" s="50">
        <v>5100000</v>
      </c>
      <c r="G114" s="51">
        <f t="shared" si="16"/>
        <v>867000.00000000012</v>
      </c>
      <c r="H114" s="51">
        <f t="shared" si="17"/>
        <v>25500</v>
      </c>
      <c r="I114" s="51">
        <f t="shared" si="18"/>
        <v>153000</v>
      </c>
      <c r="J114" s="51">
        <f t="shared" si="25"/>
        <v>51000</v>
      </c>
      <c r="K114" s="20">
        <f t="shared" si="20"/>
        <v>1096500</v>
      </c>
      <c r="L114" s="51">
        <f t="shared" si="26"/>
        <v>408000</v>
      </c>
      <c r="M114" s="51">
        <f t="shared" si="27"/>
        <v>76500</v>
      </c>
      <c r="N114" s="51">
        <f t="shared" si="28"/>
        <v>51000</v>
      </c>
      <c r="O114" s="20">
        <f t="shared" si="21"/>
        <v>535500</v>
      </c>
      <c r="P114" s="22">
        <f t="shared" si="22"/>
        <v>1632000</v>
      </c>
      <c r="Q114" s="55">
        <f t="shared" si="23"/>
        <v>102000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293</v>
      </c>
      <c r="C115" s="59" t="s">
        <v>294</v>
      </c>
      <c r="D115" s="61"/>
      <c r="E115" s="61"/>
      <c r="F115" s="62">
        <v>5500000</v>
      </c>
      <c r="G115" s="63">
        <f t="shared" si="16"/>
        <v>935000.00000000012</v>
      </c>
      <c r="H115" s="63">
        <f t="shared" si="17"/>
        <v>27500</v>
      </c>
      <c r="I115" s="63">
        <f t="shared" si="18"/>
        <v>165000</v>
      </c>
      <c r="J115" s="63">
        <f t="shared" si="25"/>
        <v>55000</v>
      </c>
      <c r="K115" s="64">
        <f t="shared" si="20"/>
        <v>1182500</v>
      </c>
      <c r="L115" s="63">
        <f t="shared" si="26"/>
        <v>440000</v>
      </c>
      <c r="M115" s="63">
        <f t="shared" si="27"/>
        <v>82500</v>
      </c>
      <c r="N115" s="63">
        <f t="shared" si="28"/>
        <v>55000</v>
      </c>
      <c r="O115" s="64">
        <f t="shared" si="21"/>
        <v>577500</v>
      </c>
      <c r="P115" s="55">
        <f t="shared" si="22"/>
        <v>1760000</v>
      </c>
      <c r="Q115" s="65">
        <f t="shared" si="23"/>
        <v>110000</v>
      </c>
      <c r="R115" s="6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67" t="s">
        <v>295</v>
      </c>
      <c r="C116" s="68" t="s">
        <v>296</v>
      </c>
      <c r="D116" s="69">
        <v>7911308519</v>
      </c>
      <c r="E116" s="69"/>
      <c r="F116" s="70">
        <v>8300000</v>
      </c>
      <c r="G116" s="71">
        <f t="shared" si="16"/>
        <v>1411000</v>
      </c>
      <c r="H116" s="71">
        <f t="shared" si="17"/>
        <v>41500</v>
      </c>
      <c r="I116" s="71">
        <f t="shared" si="18"/>
        <v>249000</v>
      </c>
      <c r="J116" s="71">
        <f t="shared" si="25"/>
        <v>83000</v>
      </c>
      <c r="K116" s="64">
        <f t="shared" si="20"/>
        <v>1784500</v>
      </c>
      <c r="L116" s="71">
        <f t="shared" si="26"/>
        <v>664000</v>
      </c>
      <c r="M116" s="71">
        <f t="shared" si="27"/>
        <v>124500</v>
      </c>
      <c r="N116" s="71">
        <f t="shared" si="28"/>
        <v>83000</v>
      </c>
      <c r="O116" s="64">
        <f t="shared" si="21"/>
        <v>871500</v>
      </c>
      <c r="P116" s="55">
        <f t="shared" si="22"/>
        <v>2656000</v>
      </c>
      <c r="Q116" s="65">
        <f t="shared" si="23"/>
        <v>166000</v>
      </c>
      <c r="R116" s="7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46" t="s">
        <v>297</v>
      </c>
      <c r="C117" s="53" t="s">
        <v>65</v>
      </c>
      <c r="D117" s="61"/>
      <c r="E117" s="61"/>
      <c r="F117" s="50">
        <v>4800000</v>
      </c>
      <c r="G117" s="51">
        <f t="shared" si="16"/>
        <v>816000.00000000012</v>
      </c>
      <c r="H117" s="51">
        <f t="shared" si="17"/>
        <v>24000</v>
      </c>
      <c r="I117" s="51">
        <f t="shared" si="18"/>
        <v>144000</v>
      </c>
      <c r="J117" s="51">
        <f t="shared" si="25"/>
        <v>48000</v>
      </c>
      <c r="K117" s="64">
        <f t="shared" si="20"/>
        <v>1032000.0000000001</v>
      </c>
      <c r="L117" s="51">
        <f t="shared" si="26"/>
        <v>384000</v>
      </c>
      <c r="M117" s="51">
        <f t="shared" si="27"/>
        <v>72000</v>
      </c>
      <c r="N117" s="51">
        <f t="shared" si="28"/>
        <v>48000</v>
      </c>
      <c r="O117" s="64">
        <f t="shared" si="21"/>
        <v>504000</v>
      </c>
      <c r="P117" s="55">
        <f t="shared" si="22"/>
        <v>1536000</v>
      </c>
      <c r="Q117" s="52">
        <f t="shared" si="23"/>
        <v>96000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298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299</v>
      </c>
      <c r="C119" s="53" t="s">
        <v>300</v>
      </c>
      <c r="D119" s="61">
        <v>7937684817</v>
      </c>
      <c r="E119" s="61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301</v>
      </c>
      <c r="C120" s="53" t="s">
        <v>300</v>
      </c>
      <c r="D120" s="61">
        <v>7910308599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302</v>
      </c>
      <c r="C121" s="53" t="s">
        <v>303</v>
      </c>
      <c r="D121" s="61"/>
      <c r="E121" s="61"/>
      <c r="F121" s="50">
        <v>4800000</v>
      </c>
      <c r="G121" s="51">
        <f t="shared" si="16"/>
        <v>816000.00000000012</v>
      </c>
      <c r="H121" s="51">
        <f t="shared" si="17"/>
        <v>24000</v>
      </c>
      <c r="I121" s="51">
        <f t="shared" si="18"/>
        <v>144000</v>
      </c>
      <c r="J121" s="51">
        <f t="shared" si="25"/>
        <v>48000</v>
      </c>
      <c r="K121" s="64">
        <f t="shared" si="20"/>
        <v>1032000.0000000001</v>
      </c>
      <c r="L121" s="51">
        <f t="shared" si="26"/>
        <v>384000</v>
      </c>
      <c r="M121" s="51">
        <f t="shared" si="27"/>
        <v>72000</v>
      </c>
      <c r="N121" s="51">
        <f t="shared" si="28"/>
        <v>48000</v>
      </c>
      <c r="O121" s="64">
        <f t="shared" si="21"/>
        <v>504000</v>
      </c>
      <c r="P121" s="55">
        <f t="shared" si="22"/>
        <v>1536000</v>
      </c>
      <c r="Q121" s="52">
        <f t="shared" si="23"/>
        <v>96000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304</v>
      </c>
      <c r="C122" s="53" t="s">
        <v>305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5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306</v>
      </c>
      <c r="C123" s="53" t="s">
        <v>285</v>
      </c>
      <c r="D123" s="61"/>
      <c r="E123" s="61"/>
      <c r="F123" s="50">
        <v>4577000</v>
      </c>
      <c r="G123" s="51">
        <f t="shared" si="16"/>
        <v>778090</v>
      </c>
      <c r="H123" s="51">
        <f t="shared" si="17"/>
        <v>22885</v>
      </c>
      <c r="I123" s="51">
        <f t="shared" si="18"/>
        <v>137310</v>
      </c>
      <c r="J123" s="51">
        <f t="shared" si="25"/>
        <v>45770</v>
      </c>
      <c r="K123" s="64">
        <f t="shared" si="20"/>
        <v>984055</v>
      </c>
      <c r="L123" s="51">
        <f t="shared" si="26"/>
        <v>366160</v>
      </c>
      <c r="M123" s="51">
        <f t="shared" si="27"/>
        <v>68655</v>
      </c>
      <c r="N123" s="51">
        <f t="shared" si="28"/>
        <v>45770</v>
      </c>
      <c r="O123" s="64">
        <f t="shared" si="21"/>
        <v>480585</v>
      </c>
      <c r="P123" s="55">
        <f t="shared" si="22"/>
        <v>1464640</v>
      </c>
      <c r="Q123" s="52">
        <f t="shared" si="23"/>
        <v>91540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307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308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309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5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310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5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311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5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73" t="s">
        <v>314</v>
      </c>
      <c r="C129" s="74" t="s">
        <v>315</v>
      </c>
      <c r="D129" s="75">
        <v>7934404014</v>
      </c>
      <c r="E129" s="75">
        <v>7934404014</v>
      </c>
      <c r="F129" s="70">
        <v>5500000</v>
      </c>
      <c r="G129" s="71">
        <f t="shared" si="16"/>
        <v>935000.00000000012</v>
      </c>
      <c r="H129" s="71">
        <f t="shared" si="17"/>
        <v>27500</v>
      </c>
      <c r="I129" s="71">
        <f t="shared" si="18"/>
        <v>165000</v>
      </c>
      <c r="J129" s="71">
        <f t="shared" si="25"/>
        <v>55000</v>
      </c>
      <c r="K129" s="76">
        <f t="shared" si="20"/>
        <v>1182500</v>
      </c>
      <c r="L129" s="71">
        <f t="shared" si="26"/>
        <v>440000</v>
      </c>
      <c r="M129" s="71">
        <f t="shared" si="27"/>
        <v>82500</v>
      </c>
      <c r="N129" s="71">
        <f t="shared" si="28"/>
        <v>55000</v>
      </c>
      <c r="O129" s="76">
        <f t="shared" si="21"/>
        <v>577500</v>
      </c>
      <c r="P129" s="65">
        <f t="shared" si="22"/>
        <v>1760000</v>
      </c>
      <c r="Q129" s="72">
        <f>F129*2%</f>
        <v>110000</v>
      </c>
      <c r="R129" s="7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7" t="s">
        <v>316</v>
      </c>
      <c r="C130" s="78" t="s">
        <v>317</v>
      </c>
      <c r="D130" s="79">
        <v>8721710506</v>
      </c>
      <c r="E130" s="79">
        <v>8721710506</v>
      </c>
      <c r="F130" s="50">
        <v>5000000</v>
      </c>
      <c r="G130" s="51">
        <f t="shared" si="16"/>
        <v>850000.00000000012</v>
      </c>
      <c r="H130" s="51">
        <f t="shared" si="17"/>
        <v>25000</v>
      </c>
      <c r="I130" s="51">
        <f t="shared" si="18"/>
        <v>150000</v>
      </c>
      <c r="J130" s="51">
        <f t="shared" si="25"/>
        <v>50000</v>
      </c>
      <c r="K130" s="50">
        <f t="shared" si="20"/>
        <v>1075000</v>
      </c>
      <c r="L130" s="51">
        <f t="shared" si="26"/>
        <v>400000</v>
      </c>
      <c r="M130" s="51">
        <f t="shared" si="27"/>
        <v>75000</v>
      </c>
      <c r="N130" s="51">
        <f t="shared" si="28"/>
        <v>50000</v>
      </c>
      <c r="O130" s="50">
        <f t="shared" si="21"/>
        <v>525000</v>
      </c>
      <c r="P130" s="52">
        <f t="shared" si="22"/>
        <v>1600000</v>
      </c>
      <c r="Q130" s="52">
        <f>F130*2%</f>
        <v>100000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78" t="s">
        <v>318</v>
      </c>
      <c r="C131" s="78" t="s">
        <v>317</v>
      </c>
      <c r="D131" s="79">
        <v>7913082370</v>
      </c>
      <c r="E131" s="79">
        <v>7913082370</v>
      </c>
      <c r="F131" s="50">
        <v>5000000</v>
      </c>
      <c r="G131" s="51">
        <f t="shared" si="16"/>
        <v>850000.00000000012</v>
      </c>
      <c r="H131" s="51">
        <f t="shared" si="17"/>
        <v>25000</v>
      </c>
      <c r="I131" s="51">
        <f t="shared" si="18"/>
        <v>150000</v>
      </c>
      <c r="J131" s="51">
        <f t="shared" si="25"/>
        <v>50000</v>
      </c>
      <c r="K131" s="50">
        <f t="shared" si="20"/>
        <v>1075000</v>
      </c>
      <c r="L131" s="51">
        <f t="shared" si="26"/>
        <v>400000</v>
      </c>
      <c r="M131" s="51">
        <f t="shared" si="27"/>
        <v>75000</v>
      </c>
      <c r="N131" s="51">
        <f t="shared" si="28"/>
        <v>50000</v>
      </c>
      <c r="O131" s="50">
        <f t="shared" si="21"/>
        <v>525000</v>
      </c>
      <c r="P131" s="52">
        <f t="shared" si="22"/>
        <v>1600000</v>
      </c>
      <c r="Q131" s="52">
        <f t="shared" ref="Q131:Q172" si="29">F131*2%</f>
        <v>100000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319</v>
      </c>
      <c r="C132" s="78" t="s">
        <v>320</v>
      </c>
      <c r="D132" s="79">
        <v>7916213918</v>
      </c>
      <c r="E132" s="79">
        <v>7916213918</v>
      </c>
      <c r="F132" s="50">
        <v>4800000</v>
      </c>
      <c r="G132" s="51">
        <f t="shared" si="16"/>
        <v>816000.00000000012</v>
      </c>
      <c r="H132" s="51">
        <f t="shared" si="17"/>
        <v>24000</v>
      </c>
      <c r="I132" s="51">
        <f t="shared" si="18"/>
        <v>144000</v>
      </c>
      <c r="J132" s="51">
        <f t="shared" si="25"/>
        <v>48000</v>
      </c>
      <c r="K132" s="50">
        <f t="shared" si="20"/>
        <v>1032000.0000000001</v>
      </c>
      <c r="L132" s="51">
        <f t="shared" si="26"/>
        <v>384000</v>
      </c>
      <c r="M132" s="51">
        <f t="shared" si="27"/>
        <v>72000</v>
      </c>
      <c r="N132" s="51">
        <f t="shared" si="28"/>
        <v>48000</v>
      </c>
      <c r="O132" s="50">
        <f t="shared" si="21"/>
        <v>504000</v>
      </c>
      <c r="P132" s="52">
        <f t="shared" si="22"/>
        <v>1536000</v>
      </c>
      <c r="Q132" s="52">
        <f t="shared" si="29"/>
        <v>96000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321</v>
      </c>
      <c r="C133" s="78" t="s">
        <v>322</v>
      </c>
      <c r="D133" s="79">
        <v>7914210718</v>
      </c>
      <c r="E133" s="79">
        <v>7914210718</v>
      </c>
      <c r="F133" s="50">
        <v>4800000</v>
      </c>
      <c r="G133" s="51">
        <f t="shared" si="16"/>
        <v>816000.00000000012</v>
      </c>
      <c r="H133" s="51">
        <f t="shared" si="17"/>
        <v>24000</v>
      </c>
      <c r="I133" s="51">
        <f t="shared" si="18"/>
        <v>144000</v>
      </c>
      <c r="J133" s="51">
        <f t="shared" si="25"/>
        <v>48000</v>
      </c>
      <c r="K133" s="50">
        <f t="shared" si="20"/>
        <v>1032000.0000000001</v>
      </c>
      <c r="L133" s="51">
        <f t="shared" si="26"/>
        <v>384000</v>
      </c>
      <c r="M133" s="51">
        <f t="shared" si="27"/>
        <v>72000</v>
      </c>
      <c r="N133" s="51">
        <f t="shared" si="28"/>
        <v>48000</v>
      </c>
      <c r="O133" s="50">
        <f t="shared" si="21"/>
        <v>504000</v>
      </c>
      <c r="P133" s="52">
        <f t="shared" si="22"/>
        <v>1536000</v>
      </c>
      <c r="Q133" s="52">
        <f t="shared" si="29"/>
        <v>96000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80" t="s">
        <v>323</v>
      </c>
      <c r="C134" s="80" t="s">
        <v>324</v>
      </c>
      <c r="D134" s="79">
        <v>7916189006</v>
      </c>
      <c r="E134" s="79">
        <v>7916189006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52">
        <f t="shared" si="29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78" t="s">
        <v>325</v>
      </c>
      <c r="C135" s="78" t="s">
        <v>326</v>
      </c>
      <c r="D135" s="79">
        <v>8022813836</v>
      </c>
      <c r="E135" s="79">
        <v>8022813836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52">
        <f t="shared" si="29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78" t="s">
        <v>327</v>
      </c>
      <c r="C136" s="78" t="s">
        <v>328</v>
      </c>
      <c r="D136" s="79">
        <v>7911475429</v>
      </c>
      <c r="E136" s="79">
        <v>7911475429</v>
      </c>
      <c r="F136" s="50">
        <v>5100000</v>
      </c>
      <c r="G136" s="51">
        <f t="shared" si="16"/>
        <v>867000.00000000012</v>
      </c>
      <c r="H136" s="51">
        <f t="shared" si="17"/>
        <v>25500</v>
      </c>
      <c r="I136" s="51">
        <f t="shared" si="18"/>
        <v>153000</v>
      </c>
      <c r="J136" s="51">
        <f t="shared" si="25"/>
        <v>51000</v>
      </c>
      <c r="K136" s="50">
        <f>G136+I136+J136+H136</f>
        <v>1096500</v>
      </c>
      <c r="L136" s="51">
        <f t="shared" si="26"/>
        <v>408000</v>
      </c>
      <c r="M136" s="51">
        <f t="shared" si="27"/>
        <v>76500</v>
      </c>
      <c r="N136" s="51">
        <f t="shared" si="28"/>
        <v>51000</v>
      </c>
      <c r="O136" s="50">
        <f t="shared" si="21"/>
        <v>535500</v>
      </c>
      <c r="P136" s="52">
        <f t="shared" si="22"/>
        <v>1632000</v>
      </c>
      <c r="Q136" s="52">
        <f t="shared" si="29"/>
        <v>102000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329</v>
      </c>
      <c r="C137" s="78" t="s">
        <v>330</v>
      </c>
      <c r="D137" s="79">
        <v>9423244680</v>
      </c>
      <c r="E137" s="61"/>
      <c r="F137" s="50">
        <v>4800000</v>
      </c>
      <c r="G137" s="51">
        <f t="shared" ref="G137:G172" si="30">F137*$G$8</f>
        <v>816000.00000000012</v>
      </c>
      <c r="H137" s="51">
        <f t="shared" ref="H137:H172" si="31">F137*$H$8</f>
        <v>24000</v>
      </c>
      <c r="I137" s="51">
        <f t="shared" ref="I137:I172" si="32">(F137)*$I$8</f>
        <v>144000</v>
      </c>
      <c r="J137" s="51">
        <f t="shared" si="25"/>
        <v>48000</v>
      </c>
      <c r="K137" s="50">
        <f t="shared" ref="K137:K172" si="33">G137+I137+J137+H137</f>
        <v>1032000.0000000001</v>
      </c>
      <c r="L137" s="51">
        <f t="shared" si="26"/>
        <v>384000</v>
      </c>
      <c r="M137" s="51">
        <f t="shared" si="27"/>
        <v>72000</v>
      </c>
      <c r="N137" s="51">
        <f t="shared" si="28"/>
        <v>48000</v>
      </c>
      <c r="O137" s="50">
        <f t="shared" ref="O137:O172" si="34">L137+M137+N137+R137</f>
        <v>504000</v>
      </c>
      <c r="P137" s="52">
        <f t="shared" ref="P137:P168" si="35">K137+L137+M137+N137</f>
        <v>1536000</v>
      </c>
      <c r="Q137" s="52">
        <f t="shared" si="29"/>
        <v>96000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162" customFormat="1" ht="16.5" customHeight="1" x14ac:dyDescent="0.25">
      <c r="A138" s="177">
        <f t="shared" si="24"/>
        <v>130</v>
      </c>
      <c r="B138" s="194" t="s">
        <v>331</v>
      </c>
      <c r="C138" s="194" t="s">
        <v>330</v>
      </c>
      <c r="D138" s="157">
        <v>9622975436</v>
      </c>
      <c r="E138" s="210"/>
      <c r="F138" s="211">
        <v>4800000</v>
      </c>
      <c r="G138" s="212">
        <f t="shared" si="30"/>
        <v>816000.00000000012</v>
      </c>
      <c r="H138" s="212">
        <f t="shared" si="31"/>
        <v>24000</v>
      </c>
      <c r="I138" s="212">
        <f t="shared" si="32"/>
        <v>144000</v>
      </c>
      <c r="J138" s="212">
        <f t="shared" si="25"/>
        <v>48000</v>
      </c>
      <c r="K138" s="211">
        <f t="shared" si="33"/>
        <v>1032000.0000000001</v>
      </c>
      <c r="L138" s="212">
        <f t="shared" si="26"/>
        <v>384000</v>
      </c>
      <c r="M138" s="212">
        <f t="shared" si="27"/>
        <v>72000</v>
      </c>
      <c r="N138" s="212">
        <f t="shared" si="28"/>
        <v>48000</v>
      </c>
      <c r="O138" s="211">
        <f t="shared" si="34"/>
        <v>504000</v>
      </c>
      <c r="P138" s="213">
        <f t="shared" si="35"/>
        <v>1536000</v>
      </c>
      <c r="Q138" s="213">
        <f t="shared" si="29"/>
        <v>96000</v>
      </c>
      <c r="R138" s="213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</row>
    <row r="139" spans="1:39" s="57" customFormat="1" ht="16.5" customHeight="1" x14ac:dyDescent="0.25">
      <c r="A139" s="16">
        <f t="shared" ref="A139:A179" si="36">A138+1</f>
        <v>131</v>
      </c>
      <c r="B139" s="81" t="s">
        <v>332</v>
      </c>
      <c r="C139" s="78" t="s">
        <v>333</v>
      </c>
      <c r="D139" s="79">
        <v>7916518244</v>
      </c>
      <c r="E139" s="79">
        <v>7916518244</v>
      </c>
      <c r="F139" s="62">
        <v>5100000</v>
      </c>
      <c r="G139" s="63">
        <f t="shared" si="30"/>
        <v>867000.00000000012</v>
      </c>
      <c r="H139" s="63">
        <f t="shared" si="31"/>
        <v>25500</v>
      </c>
      <c r="I139" s="63">
        <f t="shared" si="32"/>
        <v>153000</v>
      </c>
      <c r="J139" s="63">
        <f t="shared" si="25"/>
        <v>51000</v>
      </c>
      <c r="K139" s="62">
        <f t="shared" si="33"/>
        <v>1096500</v>
      </c>
      <c r="L139" s="63">
        <f t="shared" si="26"/>
        <v>408000</v>
      </c>
      <c r="M139" s="63">
        <f t="shared" si="27"/>
        <v>76500</v>
      </c>
      <c r="N139" s="63">
        <f t="shared" si="28"/>
        <v>51000</v>
      </c>
      <c r="O139" s="62">
        <f t="shared" si="34"/>
        <v>535500</v>
      </c>
      <c r="P139" s="66">
        <f t="shared" si="35"/>
        <v>1632000</v>
      </c>
      <c r="Q139" s="66">
        <f t="shared" si="29"/>
        <v>102000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81" t="s">
        <v>334</v>
      </c>
      <c r="C140" s="78" t="s">
        <v>335</v>
      </c>
      <c r="D140" s="82">
        <v>8721870417</v>
      </c>
      <c r="E140" s="82">
        <v>8721870417</v>
      </c>
      <c r="F140" s="50">
        <v>4800000</v>
      </c>
      <c r="G140" s="63">
        <f t="shared" si="30"/>
        <v>816000.00000000012</v>
      </c>
      <c r="H140" s="63">
        <f t="shared" si="31"/>
        <v>24000</v>
      </c>
      <c r="I140" s="63">
        <f t="shared" si="32"/>
        <v>144000</v>
      </c>
      <c r="J140" s="63">
        <f t="shared" si="25"/>
        <v>48000</v>
      </c>
      <c r="K140" s="62">
        <f t="shared" si="33"/>
        <v>1032000.0000000001</v>
      </c>
      <c r="L140" s="63">
        <f t="shared" si="26"/>
        <v>384000</v>
      </c>
      <c r="M140" s="63">
        <f t="shared" si="27"/>
        <v>72000</v>
      </c>
      <c r="N140" s="63">
        <f t="shared" si="28"/>
        <v>48000</v>
      </c>
      <c r="O140" s="62">
        <f t="shared" si="34"/>
        <v>504000</v>
      </c>
      <c r="P140" s="66">
        <f t="shared" si="35"/>
        <v>1536000</v>
      </c>
      <c r="Q140" s="66">
        <f t="shared" si="29"/>
        <v>96000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336</v>
      </c>
      <c r="C141" s="78" t="s">
        <v>337</v>
      </c>
      <c r="D141" s="79">
        <v>3824673980</v>
      </c>
      <c r="E141" s="79"/>
      <c r="F141" s="50">
        <v>4800000</v>
      </c>
      <c r="G141" s="63">
        <f t="shared" si="30"/>
        <v>816000.00000000012</v>
      </c>
      <c r="H141" s="63">
        <f t="shared" si="31"/>
        <v>24000</v>
      </c>
      <c r="I141" s="63">
        <f t="shared" si="32"/>
        <v>144000</v>
      </c>
      <c r="J141" s="63">
        <f t="shared" si="25"/>
        <v>48000</v>
      </c>
      <c r="K141" s="62">
        <f t="shared" si="33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338</v>
      </c>
      <c r="C142" s="78" t="s">
        <v>339</v>
      </c>
      <c r="D142" s="79">
        <v>7915240672</v>
      </c>
      <c r="E142" s="79">
        <v>7915240672</v>
      </c>
      <c r="F142" s="50">
        <v>4800000</v>
      </c>
      <c r="G142" s="63">
        <f t="shared" si="30"/>
        <v>816000.00000000012</v>
      </c>
      <c r="H142" s="63">
        <f t="shared" si="31"/>
        <v>24000</v>
      </c>
      <c r="I142" s="63">
        <f t="shared" si="32"/>
        <v>144000</v>
      </c>
      <c r="J142" s="63">
        <f t="shared" si="25"/>
        <v>48000</v>
      </c>
      <c r="K142" s="62">
        <f t="shared" si="33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78" t="s">
        <v>340</v>
      </c>
      <c r="C143" s="78" t="s">
        <v>341</v>
      </c>
      <c r="D143" s="79">
        <v>7916611193</v>
      </c>
      <c r="E143" s="79"/>
      <c r="F143" s="62">
        <v>5000000</v>
      </c>
      <c r="G143" s="63">
        <f t="shared" si="30"/>
        <v>850000.00000000012</v>
      </c>
      <c r="H143" s="63">
        <f t="shared" si="31"/>
        <v>25000</v>
      </c>
      <c r="I143" s="63">
        <f t="shared" si="32"/>
        <v>150000</v>
      </c>
      <c r="J143" s="63">
        <f t="shared" si="25"/>
        <v>50000</v>
      </c>
      <c r="K143" s="62">
        <f t="shared" si="33"/>
        <v>1075000</v>
      </c>
      <c r="L143" s="63">
        <f t="shared" si="26"/>
        <v>400000</v>
      </c>
      <c r="M143" s="63">
        <f t="shared" si="27"/>
        <v>75000</v>
      </c>
      <c r="N143" s="63">
        <f t="shared" si="28"/>
        <v>50000</v>
      </c>
      <c r="O143" s="62">
        <f t="shared" si="34"/>
        <v>525000</v>
      </c>
      <c r="P143" s="66">
        <f t="shared" si="35"/>
        <v>1600000</v>
      </c>
      <c r="Q143" s="66">
        <f t="shared" si="29"/>
        <v>100000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342</v>
      </c>
      <c r="C144" s="78" t="s">
        <v>343</v>
      </c>
      <c r="D144" s="79">
        <v>7916336462</v>
      </c>
      <c r="E144" s="79"/>
      <c r="F144" s="62">
        <v>4800000</v>
      </c>
      <c r="G144" s="63">
        <f t="shared" si="30"/>
        <v>816000.00000000012</v>
      </c>
      <c r="H144" s="63">
        <f t="shared" si="31"/>
        <v>24000</v>
      </c>
      <c r="I144" s="63">
        <f t="shared" si="32"/>
        <v>144000</v>
      </c>
      <c r="J144" s="63">
        <f t="shared" si="25"/>
        <v>48000</v>
      </c>
      <c r="K144" s="62">
        <f t="shared" si="33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4"/>
        <v>504000</v>
      </c>
      <c r="P144" s="66">
        <f t="shared" si="35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346</v>
      </c>
      <c r="C145" s="78" t="s">
        <v>347</v>
      </c>
      <c r="D145" s="79">
        <v>8015050619</v>
      </c>
      <c r="E145" s="79"/>
      <c r="F145" s="62">
        <v>5000000</v>
      </c>
      <c r="G145" s="63">
        <f t="shared" si="30"/>
        <v>850000.00000000012</v>
      </c>
      <c r="H145" s="63">
        <f t="shared" si="31"/>
        <v>25000</v>
      </c>
      <c r="I145" s="63">
        <f t="shared" si="32"/>
        <v>150000</v>
      </c>
      <c r="J145" s="63">
        <f t="shared" si="25"/>
        <v>50000</v>
      </c>
      <c r="K145" s="62">
        <f t="shared" si="33"/>
        <v>1075000</v>
      </c>
      <c r="L145" s="63">
        <f t="shared" si="26"/>
        <v>400000</v>
      </c>
      <c r="M145" s="63">
        <f t="shared" si="27"/>
        <v>75000</v>
      </c>
      <c r="N145" s="63">
        <f t="shared" si="28"/>
        <v>50000</v>
      </c>
      <c r="O145" s="62">
        <f t="shared" si="34"/>
        <v>525000</v>
      </c>
      <c r="P145" s="66">
        <f t="shared" si="35"/>
        <v>1600000</v>
      </c>
      <c r="Q145" s="66">
        <f t="shared" si="29"/>
        <v>100000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80" t="s">
        <v>348</v>
      </c>
      <c r="C146" s="80" t="s">
        <v>349</v>
      </c>
      <c r="D146" s="79">
        <v>9107162563</v>
      </c>
      <c r="E146" s="79"/>
      <c r="F146" s="62">
        <v>5000000</v>
      </c>
      <c r="G146" s="63">
        <f t="shared" si="30"/>
        <v>850000.00000000012</v>
      </c>
      <c r="H146" s="63">
        <f t="shared" si="31"/>
        <v>25000</v>
      </c>
      <c r="I146" s="63">
        <f t="shared" si="32"/>
        <v>150000</v>
      </c>
      <c r="J146" s="63">
        <f t="shared" si="25"/>
        <v>50000</v>
      </c>
      <c r="K146" s="62">
        <f t="shared" si="33"/>
        <v>1075000</v>
      </c>
      <c r="L146" s="63">
        <f t="shared" si="26"/>
        <v>400000</v>
      </c>
      <c r="M146" s="63">
        <f t="shared" si="27"/>
        <v>75000</v>
      </c>
      <c r="N146" s="63">
        <f t="shared" si="28"/>
        <v>50000</v>
      </c>
      <c r="O146" s="62">
        <f t="shared" si="34"/>
        <v>525000</v>
      </c>
      <c r="P146" s="66">
        <f t="shared" si="35"/>
        <v>1600000</v>
      </c>
      <c r="Q146" s="66">
        <f t="shared" si="29"/>
        <v>100000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78" t="s">
        <v>350</v>
      </c>
      <c r="C147" s="78" t="s">
        <v>351</v>
      </c>
      <c r="D147" s="79">
        <v>9123800118</v>
      </c>
      <c r="E147" s="79"/>
      <c r="F147" s="62">
        <v>4800000</v>
      </c>
      <c r="G147" s="63">
        <f t="shared" si="30"/>
        <v>816000.00000000012</v>
      </c>
      <c r="H147" s="63">
        <f t="shared" si="31"/>
        <v>24000</v>
      </c>
      <c r="I147" s="63">
        <f t="shared" si="32"/>
        <v>144000</v>
      </c>
      <c r="J147" s="63">
        <f t="shared" si="25"/>
        <v>48000</v>
      </c>
      <c r="K147" s="62">
        <f t="shared" si="33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352</v>
      </c>
      <c r="C148" s="78" t="s">
        <v>353</v>
      </c>
      <c r="D148" s="84" t="s">
        <v>354</v>
      </c>
      <c r="E148" s="79"/>
      <c r="F148" s="62">
        <v>5100000</v>
      </c>
      <c r="G148" s="63">
        <f t="shared" si="30"/>
        <v>867000.00000000012</v>
      </c>
      <c r="H148" s="63">
        <f t="shared" si="31"/>
        <v>25500</v>
      </c>
      <c r="I148" s="63">
        <f t="shared" si="32"/>
        <v>153000</v>
      </c>
      <c r="J148" s="63">
        <f t="shared" si="25"/>
        <v>51000</v>
      </c>
      <c r="K148" s="62">
        <f t="shared" si="33"/>
        <v>1096500</v>
      </c>
      <c r="L148" s="63">
        <f t="shared" si="26"/>
        <v>408000</v>
      </c>
      <c r="M148" s="63">
        <f t="shared" si="27"/>
        <v>76500</v>
      </c>
      <c r="N148" s="63">
        <f t="shared" si="28"/>
        <v>51000</v>
      </c>
      <c r="O148" s="62">
        <f t="shared" si="34"/>
        <v>535500</v>
      </c>
      <c r="P148" s="66">
        <f t="shared" si="35"/>
        <v>1632000</v>
      </c>
      <c r="Q148" s="66">
        <f t="shared" si="29"/>
        <v>102000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357</v>
      </c>
      <c r="C149" s="78" t="s">
        <v>356</v>
      </c>
      <c r="D149" s="79"/>
      <c r="E149" s="79"/>
      <c r="F149" s="62">
        <v>4800000</v>
      </c>
      <c r="G149" s="63">
        <f t="shared" si="30"/>
        <v>816000.00000000012</v>
      </c>
      <c r="H149" s="63">
        <f t="shared" si="31"/>
        <v>24000</v>
      </c>
      <c r="I149" s="63">
        <f t="shared" si="32"/>
        <v>144000</v>
      </c>
      <c r="J149" s="63">
        <f t="shared" si="25"/>
        <v>48000</v>
      </c>
      <c r="K149" s="62">
        <f t="shared" si="33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4"/>
        <v>504000</v>
      </c>
      <c r="P149" s="66">
        <f t="shared" si="35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358</v>
      </c>
      <c r="C150" s="78" t="s">
        <v>356</v>
      </c>
      <c r="D150" s="84" t="s">
        <v>359</v>
      </c>
      <c r="E150" s="79"/>
      <c r="F150" s="62">
        <v>4800000</v>
      </c>
      <c r="G150" s="63">
        <f t="shared" si="30"/>
        <v>816000.00000000012</v>
      </c>
      <c r="H150" s="63">
        <f t="shared" si="31"/>
        <v>24000</v>
      </c>
      <c r="I150" s="63">
        <f t="shared" si="32"/>
        <v>144000</v>
      </c>
      <c r="J150" s="63">
        <f t="shared" si="25"/>
        <v>48000</v>
      </c>
      <c r="K150" s="62">
        <f t="shared" si="33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78" t="s">
        <v>360</v>
      </c>
      <c r="C151" s="78" t="s">
        <v>356</v>
      </c>
      <c r="D151" s="79">
        <v>8925195510</v>
      </c>
      <c r="E151" s="79"/>
      <c r="F151" s="62">
        <v>4800000</v>
      </c>
      <c r="G151" s="63">
        <f t="shared" si="30"/>
        <v>816000.00000000012</v>
      </c>
      <c r="H151" s="63">
        <f t="shared" si="31"/>
        <v>24000</v>
      </c>
      <c r="I151" s="63">
        <f t="shared" si="32"/>
        <v>144000</v>
      </c>
      <c r="J151" s="63">
        <f t="shared" si="25"/>
        <v>48000</v>
      </c>
      <c r="K151" s="62">
        <f t="shared" si="33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361</v>
      </c>
      <c r="C152" s="78" t="s">
        <v>356</v>
      </c>
      <c r="D152" s="79">
        <v>7722451557</v>
      </c>
      <c r="E152" s="79"/>
      <c r="F152" s="62">
        <v>4800000</v>
      </c>
      <c r="G152" s="63">
        <f t="shared" si="30"/>
        <v>816000.00000000012</v>
      </c>
      <c r="H152" s="63">
        <f t="shared" si="31"/>
        <v>24000</v>
      </c>
      <c r="I152" s="63">
        <f t="shared" si="32"/>
        <v>144000</v>
      </c>
      <c r="J152" s="63">
        <f t="shared" si="25"/>
        <v>48000</v>
      </c>
      <c r="K152" s="62">
        <f t="shared" si="33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362</v>
      </c>
      <c r="C153" s="78" t="s">
        <v>363</v>
      </c>
      <c r="D153" s="85">
        <v>7911224019</v>
      </c>
      <c r="E153" s="79"/>
      <c r="F153" s="62">
        <v>4800000</v>
      </c>
      <c r="G153" s="63">
        <f t="shared" si="30"/>
        <v>816000.00000000012</v>
      </c>
      <c r="H153" s="63">
        <f t="shared" si="31"/>
        <v>24000</v>
      </c>
      <c r="I153" s="63">
        <f t="shared" si="32"/>
        <v>144000</v>
      </c>
      <c r="J153" s="63">
        <f t="shared" si="25"/>
        <v>48000</v>
      </c>
      <c r="K153" s="62">
        <f t="shared" si="33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81" t="s">
        <v>364</v>
      </c>
      <c r="C154" s="87" t="s">
        <v>65</v>
      </c>
      <c r="D154" s="84" t="s">
        <v>365</v>
      </c>
      <c r="E154" s="88"/>
      <c r="F154" s="62">
        <v>4800000</v>
      </c>
      <c r="G154" s="63">
        <f t="shared" si="30"/>
        <v>816000.00000000012</v>
      </c>
      <c r="H154" s="63">
        <f t="shared" si="31"/>
        <v>24000</v>
      </c>
      <c r="I154" s="63">
        <f t="shared" si="32"/>
        <v>144000</v>
      </c>
      <c r="J154" s="63">
        <f t="shared" si="25"/>
        <v>48000</v>
      </c>
      <c r="K154" s="62">
        <f t="shared" si="33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366</v>
      </c>
      <c r="C155" s="87" t="s">
        <v>367</v>
      </c>
      <c r="D155" s="90">
        <v>7916017542</v>
      </c>
      <c r="E155" s="88"/>
      <c r="F155" s="62">
        <v>5100000</v>
      </c>
      <c r="G155" s="63">
        <f t="shared" si="30"/>
        <v>867000.00000000012</v>
      </c>
      <c r="H155" s="63">
        <f t="shared" si="31"/>
        <v>25500</v>
      </c>
      <c r="I155" s="63">
        <f t="shared" si="32"/>
        <v>153000</v>
      </c>
      <c r="J155" s="63">
        <f t="shared" si="25"/>
        <v>51000</v>
      </c>
      <c r="K155" s="62">
        <f t="shared" si="33"/>
        <v>1096500</v>
      </c>
      <c r="L155" s="63">
        <f t="shared" si="26"/>
        <v>408000</v>
      </c>
      <c r="M155" s="63">
        <f t="shared" si="27"/>
        <v>76500</v>
      </c>
      <c r="N155" s="63">
        <f t="shared" si="28"/>
        <v>51000</v>
      </c>
      <c r="O155" s="62">
        <f t="shared" si="34"/>
        <v>535500</v>
      </c>
      <c r="P155" s="66">
        <f t="shared" si="35"/>
        <v>1632000</v>
      </c>
      <c r="Q155" s="66">
        <f t="shared" si="29"/>
        <v>102000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78" t="s">
        <v>368</v>
      </c>
      <c r="C156" s="87" t="s">
        <v>369</v>
      </c>
      <c r="D156" s="90">
        <v>3012013111</v>
      </c>
      <c r="E156" s="88"/>
      <c r="F156" s="62">
        <v>4800000</v>
      </c>
      <c r="G156" s="63">
        <f t="shared" si="30"/>
        <v>816000.00000000012</v>
      </c>
      <c r="H156" s="63">
        <f t="shared" si="31"/>
        <v>24000</v>
      </c>
      <c r="I156" s="63">
        <f t="shared" si="32"/>
        <v>144000</v>
      </c>
      <c r="J156" s="63">
        <f t="shared" si="25"/>
        <v>48000</v>
      </c>
      <c r="K156" s="62">
        <f t="shared" si="33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370</v>
      </c>
      <c r="C157" s="87" t="s">
        <v>371</v>
      </c>
      <c r="D157" s="195" t="s">
        <v>479</v>
      </c>
      <c r="E157" s="88"/>
      <c r="F157" s="62">
        <v>8300000</v>
      </c>
      <c r="G157" s="63">
        <f t="shared" si="30"/>
        <v>1411000</v>
      </c>
      <c r="H157" s="63">
        <f t="shared" si="31"/>
        <v>41500</v>
      </c>
      <c r="I157" s="63">
        <f t="shared" si="32"/>
        <v>249000</v>
      </c>
      <c r="J157" s="63">
        <f t="shared" si="25"/>
        <v>83000</v>
      </c>
      <c r="K157" s="62">
        <f t="shared" si="33"/>
        <v>1784500</v>
      </c>
      <c r="L157" s="63">
        <f t="shared" si="26"/>
        <v>664000</v>
      </c>
      <c r="M157" s="63">
        <f t="shared" si="27"/>
        <v>124500</v>
      </c>
      <c r="N157" s="63">
        <f t="shared" si="28"/>
        <v>83000</v>
      </c>
      <c r="O157" s="62">
        <f t="shared" si="34"/>
        <v>871500</v>
      </c>
      <c r="P157" s="66">
        <f t="shared" si="35"/>
        <v>2656000</v>
      </c>
      <c r="Q157" s="66">
        <f t="shared" si="29"/>
        <v>166000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78" t="s">
        <v>372</v>
      </c>
      <c r="C158" s="87" t="s">
        <v>373</v>
      </c>
      <c r="D158" s="90">
        <v>3824541232</v>
      </c>
      <c r="E158" s="88"/>
      <c r="F158" s="62">
        <v>4800000</v>
      </c>
      <c r="G158" s="63">
        <f t="shared" si="30"/>
        <v>816000.00000000012</v>
      </c>
      <c r="H158" s="63">
        <f t="shared" si="31"/>
        <v>24000</v>
      </c>
      <c r="I158" s="63">
        <f t="shared" si="32"/>
        <v>144000</v>
      </c>
      <c r="J158" s="63">
        <f t="shared" si="25"/>
        <v>48000</v>
      </c>
      <c r="K158" s="62">
        <f t="shared" si="33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4"/>
        <v>504000</v>
      </c>
      <c r="P158" s="66">
        <f t="shared" si="35"/>
        <v>1536000</v>
      </c>
      <c r="Q158" s="66">
        <f t="shared" si="29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148" t="s">
        <v>430</v>
      </c>
      <c r="C159" s="148" t="s">
        <v>326</v>
      </c>
      <c r="D159" s="170" t="s">
        <v>455</v>
      </c>
      <c r="E159" s="79"/>
      <c r="F159" s="164">
        <v>4800000</v>
      </c>
      <c r="G159" s="63">
        <f t="shared" si="30"/>
        <v>816000.00000000012</v>
      </c>
      <c r="H159" s="63">
        <f t="shared" si="31"/>
        <v>24000</v>
      </c>
      <c r="I159" s="63">
        <f t="shared" si="32"/>
        <v>144000</v>
      </c>
      <c r="J159" s="63">
        <f t="shared" si="25"/>
        <v>48000</v>
      </c>
      <c r="K159" s="62">
        <f t="shared" si="33"/>
        <v>1032000.0000000001</v>
      </c>
      <c r="L159" s="63">
        <f t="shared" si="26"/>
        <v>384000</v>
      </c>
      <c r="M159" s="63">
        <f t="shared" si="27"/>
        <v>72000</v>
      </c>
      <c r="N159" s="63">
        <f t="shared" si="28"/>
        <v>48000</v>
      </c>
      <c r="O159" s="62">
        <f t="shared" si="34"/>
        <v>504000</v>
      </c>
      <c r="P159" s="66">
        <f t="shared" si="35"/>
        <v>1536000</v>
      </c>
      <c r="Q159" s="66">
        <f t="shared" si="29"/>
        <v>96000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148" t="s">
        <v>429</v>
      </c>
      <c r="C160" s="148" t="s">
        <v>431</v>
      </c>
      <c r="D160" s="84">
        <v>7409096233</v>
      </c>
      <c r="E160" s="79"/>
      <c r="F160" s="171">
        <v>5100000</v>
      </c>
      <c r="G160" s="63">
        <f t="shared" si="30"/>
        <v>867000.00000000012</v>
      </c>
      <c r="H160" s="63">
        <f t="shared" si="31"/>
        <v>25500</v>
      </c>
      <c r="I160" s="63">
        <f t="shared" si="32"/>
        <v>153000</v>
      </c>
      <c r="J160" s="63">
        <f t="shared" si="25"/>
        <v>51000</v>
      </c>
      <c r="K160" s="62">
        <f t="shared" si="33"/>
        <v>1096500</v>
      </c>
      <c r="L160" s="63">
        <f t="shared" si="26"/>
        <v>408000</v>
      </c>
      <c r="M160" s="63">
        <f t="shared" si="27"/>
        <v>76500</v>
      </c>
      <c r="N160" s="63">
        <f t="shared" si="28"/>
        <v>51000</v>
      </c>
      <c r="O160" s="62">
        <f t="shared" si="34"/>
        <v>535500</v>
      </c>
      <c r="P160" s="66">
        <f t="shared" si="35"/>
        <v>1632000</v>
      </c>
      <c r="Q160" s="66">
        <f t="shared" si="29"/>
        <v>102000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48" t="s">
        <v>432</v>
      </c>
      <c r="C161" s="148" t="s">
        <v>433</v>
      </c>
      <c r="D161" s="172">
        <v>7913218482</v>
      </c>
      <c r="E161" s="79"/>
      <c r="F161" s="171">
        <v>4800000</v>
      </c>
      <c r="G161" s="63">
        <f t="shared" si="30"/>
        <v>816000.00000000012</v>
      </c>
      <c r="H161" s="63">
        <f t="shared" si="31"/>
        <v>24000</v>
      </c>
      <c r="I161" s="63">
        <f t="shared" si="32"/>
        <v>144000</v>
      </c>
      <c r="J161" s="63">
        <f t="shared" si="25"/>
        <v>48000</v>
      </c>
      <c r="K161" s="62">
        <f t="shared" si="33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4"/>
        <v>504000</v>
      </c>
      <c r="P161" s="66">
        <f t="shared" si="35"/>
        <v>1536000</v>
      </c>
      <c r="Q161" s="66">
        <f t="shared" si="29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48" t="s">
        <v>434</v>
      </c>
      <c r="C162" s="148" t="s">
        <v>433</v>
      </c>
      <c r="D162" s="172"/>
      <c r="E162" s="79"/>
      <c r="F162" s="171">
        <v>4800000</v>
      </c>
      <c r="G162" s="63">
        <f t="shared" si="30"/>
        <v>816000.00000000012</v>
      </c>
      <c r="H162" s="63">
        <f t="shared" si="31"/>
        <v>24000</v>
      </c>
      <c r="I162" s="63">
        <f t="shared" si="32"/>
        <v>144000</v>
      </c>
      <c r="J162" s="63">
        <f t="shared" si="25"/>
        <v>48000</v>
      </c>
      <c r="K162" s="62">
        <f t="shared" si="33"/>
        <v>1032000.0000000001</v>
      </c>
      <c r="L162" s="63">
        <f t="shared" si="26"/>
        <v>384000</v>
      </c>
      <c r="M162" s="63">
        <f t="shared" si="27"/>
        <v>72000</v>
      </c>
      <c r="N162" s="63">
        <f t="shared" si="28"/>
        <v>48000</v>
      </c>
      <c r="O162" s="62">
        <f t="shared" si="34"/>
        <v>504000</v>
      </c>
      <c r="P162" s="66">
        <f t="shared" si="35"/>
        <v>1536000</v>
      </c>
      <c r="Q162" s="66">
        <f t="shared" si="29"/>
        <v>96000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48" t="s">
        <v>438</v>
      </c>
      <c r="C163" s="148" t="s">
        <v>433</v>
      </c>
      <c r="D163" s="172"/>
      <c r="E163" s="79"/>
      <c r="F163" s="171">
        <v>4800000</v>
      </c>
      <c r="G163" s="63">
        <f t="shared" si="30"/>
        <v>816000.00000000012</v>
      </c>
      <c r="H163" s="63">
        <f t="shared" si="31"/>
        <v>24000</v>
      </c>
      <c r="I163" s="63">
        <f t="shared" si="32"/>
        <v>144000</v>
      </c>
      <c r="J163" s="63">
        <f t="shared" si="25"/>
        <v>48000</v>
      </c>
      <c r="K163" s="62">
        <f t="shared" si="33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4"/>
        <v>504000</v>
      </c>
      <c r="P163" s="66">
        <f t="shared" si="35"/>
        <v>1536000</v>
      </c>
      <c r="Q163" s="66">
        <f t="shared" si="29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48" t="s">
        <v>439</v>
      </c>
      <c r="C164" s="148" t="s">
        <v>433</v>
      </c>
      <c r="D164" s="172"/>
      <c r="E164" s="79"/>
      <c r="F164" s="171">
        <v>4800000</v>
      </c>
      <c r="G164" s="63">
        <f t="shared" si="30"/>
        <v>816000.00000000012</v>
      </c>
      <c r="H164" s="63">
        <f t="shared" si="31"/>
        <v>24000</v>
      </c>
      <c r="I164" s="63">
        <f t="shared" si="32"/>
        <v>144000</v>
      </c>
      <c r="J164" s="63">
        <f t="shared" si="25"/>
        <v>48000</v>
      </c>
      <c r="K164" s="62">
        <f t="shared" si="33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34"/>
        <v>504000</v>
      </c>
      <c r="P164" s="66">
        <f t="shared" si="35"/>
        <v>1536000</v>
      </c>
      <c r="Q164" s="66">
        <f t="shared" si="29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48" t="s">
        <v>440</v>
      </c>
      <c r="C165" s="148" t="s">
        <v>441</v>
      </c>
      <c r="D165" s="172">
        <v>3824435409</v>
      </c>
      <c r="E165" s="79"/>
      <c r="F165" s="171">
        <v>4800000</v>
      </c>
      <c r="G165" s="63">
        <f t="shared" si="30"/>
        <v>816000.00000000012</v>
      </c>
      <c r="H165" s="63">
        <f t="shared" si="31"/>
        <v>24000</v>
      </c>
      <c r="I165" s="63">
        <f t="shared" si="32"/>
        <v>144000</v>
      </c>
      <c r="J165" s="63">
        <f t="shared" si="25"/>
        <v>48000</v>
      </c>
      <c r="K165" s="62">
        <f t="shared" si="33"/>
        <v>1032000.0000000001</v>
      </c>
      <c r="L165" s="63">
        <f t="shared" si="26"/>
        <v>384000</v>
      </c>
      <c r="M165" s="63">
        <f t="shared" si="27"/>
        <v>72000</v>
      </c>
      <c r="N165" s="63">
        <f t="shared" si="28"/>
        <v>48000</v>
      </c>
      <c r="O165" s="62">
        <f t="shared" si="34"/>
        <v>504000</v>
      </c>
      <c r="P165" s="66">
        <f t="shared" si="35"/>
        <v>1536000</v>
      </c>
      <c r="Q165" s="66">
        <f t="shared" si="29"/>
        <v>96000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48" t="s">
        <v>442</v>
      </c>
      <c r="C166" s="148" t="s">
        <v>441</v>
      </c>
      <c r="D166" s="173">
        <v>7913232294</v>
      </c>
      <c r="E166" s="79"/>
      <c r="F166" s="171">
        <v>4800000</v>
      </c>
      <c r="G166" s="63">
        <f t="shared" si="30"/>
        <v>816000.00000000012</v>
      </c>
      <c r="H166" s="63">
        <f t="shared" si="31"/>
        <v>24000</v>
      </c>
      <c r="I166" s="63">
        <f t="shared" si="32"/>
        <v>144000</v>
      </c>
      <c r="J166" s="63">
        <f t="shared" si="25"/>
        <v>48000</v>
      </c>
      <c r="K166" s="62">
        <f t="shared" si="33"/>
        <v>1032000.0000000001</v>
      </c>
      <c r="L166" s="63">
        <f t="shared" si="26"/>
        <v>384000</v>
      </c>
      <c r="M166" s="63">
        <f t="shared" si="27"/>
        <v>72000</v>
      </c>
      <c r="N166" s="63">
        <f t="shared" si="28"/>
        <v>48000</v>
      </c>
      <c r="O166" s="62">
        <f t="shared" si="34"/>
        <v>504000</v>
      </c>
      <c r="P166" s="66">
        <f t="shared" si="35"/>
        <v>1536000</v>
      </c>
      <c r="Q166" s="66">
        <f t="shared" si="29"/>
        <v>96000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48" t="s">
        <v>444</v>
      </c>
      <c r="C167" s="148" t="s">
        <v>330</v>
      </c>
      <c r="D167" s="172">
        <v>8925674290</v>
      </c>
      <c r="E167" s="79"/>
      <c r="F167" s="171">
        <v>4577000</v>
      </c>
      <c r="G167" s="63">
        <f t="shared" si="30"/>
        <v>778090</v>
      </c>
      <c r="H167" s="63">
        <f t="shared" si="31"/>
        <v>22885</v>
      </c>
      <c r="I167" s="63">
        <f t="shared" si="32"/>
        <v>137310</v>
      </c>
      <c r="J167" s="63">
        <f t="shared" si="25"/>
        <v>45770</v>
      </c>
      <c r="K167" s="62">
        <f>G167+I167+J167+H167</f>
        <v>984055</v>
      </c>
      <c r="L167" s="63">
        <f t="shared" si="26"/>
        <v>366160</v>
      </c>
      <c r="M167" s="63">
        <f t="shared" si="27"/>
        <v>68655</v>
      </c>
      <c r="N167" s="63">
        <f t="shared" si="28"/>
        <v>45770</v>
      </c>
      <c r="O167" s="62">
        <f t="shared" si="34"/>
        <v>480585</v>
      </c>
      <c r="P167" s="66">
        <f t="shared" si="35"/>
        <v>1464640</v>
      </c>
      <c r="Q167" s="66">
        <f t="shared" si="29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48" t="s">
        <v>445</v>
      </c>
      <c r="C168" s="148" t="s">
        <v>330</v>
      </c>
      <c r="D168" s="172">
        <v>7911377298</v>
      </c>
      <c r="E168" s="79"/>
      <c r="F168" s="171">
        <v>4577000</v>
      </c>
      <c r="G168" s="63">
        <f t="shared" si="30"/>
        <v>778090</v>
      </c>
      <c r="H168" s="63">
        <f t="shared" si="31"/>
        <v>22885</v>
      </c>
      <c r="I168" s="63">
        <f t="shared" si="32"/>
        <v>137310</v>
      </c>
      <c r="J168" s="63">
        <f t="shared" si="25"/>
        <v>45770</v>
      </c>
      <c r="K168" s="62">
        <f t="shared" si="33"/>
        <v>984055</v>
      </c>
      <c r="L168" s="63">
        <f t="shared" si="26"/>
        <v>366160</v>
      </c>
      <c r="M168" s="63">
        <f t="shared" si="27"/>
        <v>68655</v>
      </c>
      <c r="N168" s="63">
        <f t="shared" si="28"/>
        <v>45770</v>
      </c>
      <c r="O168" s="62">
        <f t="shared" si="34"/>
        <v>480585</v>
      </c>
      <c r="P168" s="66">
        <f t="shared" si="35"/>
        <v>1464640</v>
      </c>
      <c r="Q168" s="66">
        <f t="shared" si="29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148" t="s">
        <v>457</v>
      </c>
      <c r="C169" s="148" t="s">
        <v>345</v>
      </c>
      <c r="D169" s="172">
        <v>6622115205</v>
      </c>
      <c r="E169" s="79"/>
      <c r="F169" s="171">
        <v>5000000</v>
      </c>
      <c r="G169" s="63">
        <f t="shared" si="30"/>
        <v>850000.00000000012</v>
      </c>
      <c r="H169" s="63">
        <f t="shared" si="31"/>
        <v>25000</v>
      </c>
      <c r="I169" s="63">
        <f t="shared" si="32"/>
        <v>150000</v>
      </c>
      <c r="J169" s="63">
        <f>(F169)*$J$8</f>
        <v>50000</v>
      </c>
      <c r="K169" s="62">
        <f t="shared" si="33"/>
        <v>1075000</v>
      </c>
      <c r="L169" s="63">
        <f>(F169)*$L$8</f>
        <v>400000</v>
      </c>
      <c r="M169" s="63">
        <f>(F169)*$M$8</f>
        <v>75000</v>
      </c>
      <c r="N169" s="63">
        <f>(F169)*$N$8</f>
        <v>50000</v>
      </c>
      <c r="O169" s="62">
        <f t="shared" si="34"/>
        <v>525000</v>
      </c>
      <c r="P169" s="66">
        <f>K169+L169+M169+N169</f>
        <v>1600000</v>
      </c>
      <c r="Q169" s="66">
        <f t="shared" si="29"/>
        <v>100000</v>
      </c>
      <c r="R169" s="6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74" t="s">
        <v>458</v>
      </c>
      <c r="C170" s="175" t="s">
        <v>459</v>
      </c>
      <c r="D170" s="172">
        <v>7916236317</v>
      </c>
      <c r="E170" s="79"/>
      <c r="F170" s="176">
        <v>4577000</v>
      </c>
      <c r="G170" s="63">
        <f t="shared" si="30"/>
        <v>778090</v>
      </c>
      <c r="H170" s="63">
        <f t="shared" si="31"/>
        <v>22885</v>
      </c>
      <c r="I170" s="63">
        <f t="shared" si="32"/>
        <v>137310</v>
      </c>
      <c r="J170" s="63">
        <f>(F170)*$J$8</f>
        <v>45770</v>
      </c>
      <c r="K170" s="62">
        <f t="shared" si="33"/>
        <v>984055</v>
      </c>
      <c r="L170" s="63">
        <f>(F170)*$L$8</f>
        <v>366160</v>
      </c>
      <c r="M170" s="63">
        <f>(F170)*$M$8</f>
        <v>68655</v>
      </c>
      <c r="N170" s="63">
        <f>(F170)*$N$8</f>
        <v>45770</v>
      </c>
      <c r="O170" s="62">
        <f t="shared" si="34"/>
        <v>480585</v>
      </c>
      <c r="P170" s="66">
        <f>K170+L170+M170+N170</f>
        <v>1464640</v>
      </c>
      <c r="Q170" s="66">
        <f t="shared" si="29"/>
        <v>91540</v>
      </c>
      <c r="R170" s="6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162" customFormat="1" ht="16.5" customHeight="1" x14ac:dyDescent="0.25">
      <c r="A171" s="16">
        <f t="shared" si="36"/>
        <v>163</v>
      </c>
      <c r="B171" s="167" t="s">
        <v>461</v>
      </c>
      <c r="C171" s="155" t="s">
        <v>330</v>
      </c>
      <c r="D171" s="156">
        <v>3822908010</v>
      </c>
      <c r="E171" s="157"/>
      <c r="F171" s="168">
        <v>4577000</v>
      </c>
      <c r="G171" s="158">
        <f t="shared" si="30"/>
        <v>778090</v>
      </c>
      <c r="H171" s="158">
        <f t="shared" si="31"/>
        <v>22885</v>
      </c>
      <c r="I171" s="158">
        <f t="shared" si="32"/>
        <v>137310</v>
      </c>
      <c r="J171" s="158">
        <f>(F171)*$J$8</f>
        <v>45770</v>
      </c>
      <c r="K171" s="159">
        <f t="shared" si="33"/>
        <v>984055</v>
      </c>
      <c r="L171" s="158">
        <f>(F171)*$L$8</f>
        <v>366160</v>
      </c>
      <c r="M171" s="158">
        <f>(F171)*$M$8</f>
        <v>68655</v>
      </c>
      <c r="N171" s="158">
        <f>(F171)*$N$8</f>
        <v>45770</v>
      </c>
      <c r="O171" s="159">
        <f t="shared" si="34"/>
        <v>480585</v>
      </c>
      <c r="P171" s="160">
        <f>K171+L171+M171+N171</f>
        <v>1464640</v>
      </c>
      <c r="Q171" s="160">
        <f t="shared" si="29"/>
        <v>91540</v>
      </c>
      <c r="R171" s="160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</row>
    <row r="172" spans="1:39" s="57" customFormat="1" ht="16.5" customHeight="1" x14ac:dyDescent="0.25">
      <c r="A172" s="16">
        <f t="shared" si="36"/>
        <v>164</v>
      </c>
      <c r="B172" s="174" t="s">
        <v>446</v>
      </c>
      <c r="C172" s="148" t="s">
        <v>330</v>
      </c>
      <c r="D172" s="172">
        <v>9723293434</v>
      </c>
      <c r="E172" s="79"/>
      <c r="F172" s="176">
        <v>4577000</v>
      </c>
      <c r="G172" s="63">
        <f t="shared" si="30"/>
        <v>778090</v>
      </c>
      <c r="H172" s="63">
        <f t="shared" si="31"/>
        <v>22885</v>
      </c>
      <c r="I172" s="63">
        <f t="shared" si="32"/>
        <v>137310</v>
      </c>
      <c r="J172" s="63">
        <f>(F172)*$J$8</f>
        <v>45770</v>
      </c>
      <c r="K172" s="62">
        <f t="shared" si="33"/>
        <v>984055</v>
      </c>
      <c r="L172" s="63">
        <f>(F172)*$L$8</f>
        <v>366160</v>
      </c>
      <c r="M172" s="63">
        <f>(F172)*$M$8</f>
        <v>68655</v>
      </c>
      <c r="N172" s="63">
        <f>(F172)*$N$8</f>
        <v>45770</v>
      </c>
      <c r="O172" s="62">
        <f t="shared" si="34"/>
        <v>480585</v>
      </c>
      <c r="P172" s="66">
        <f>K172+L172+M172+N172</f>
        <v>1464640</v>
      </c>
      <c r="Q172" s="66">
        <f t="shared" si="29"/>
        <v>91540</v>
      </c>
      <c r="R172" s="6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si="36"/>
        <v>165</v>
      </c>
      <c r="B173" s="275" t="s">
        <v>462</v>
      </c>
      <c r="C173" s="197" t="s">
        <v>468</v>
      </c>
      <c r="D173" s="49">
        <v>7916033083</v>
      </c>
      <c r="E173" s="88"/>
      <c r="F173" s="186">
        <v>5100000</v>
      </c>
      <c r="G173" s="63">
        <f t="shared" ref="G173:G179" si="37">F173*$G$8</f>
        <v>867000.00000000012</v>
      </c>
      <c r="H173" s="63">
        <f t="shared" ref="H173:H179" si="38">F173*$H$8</f>
        <v>25500</v>
      </c>
      <c r="I173" s="63">
        <f t="shared" ref="I173:I179" si="39">(F173)*$I$8</f>
        <v>153000</v>
      </c>
      <c r="J173" s="63">
        <f t="shared" ref="J173:J179" si="40">(F173)*$J$8</f>
        <v>51000</v>
      </c>
      <c r="K173" s="62">
        <f t="shared" ref="K173:K179" si="41">G173+I173+J173+H173</f>
        <v>1096500</v>
      </c>
      <c r="L173" s="63">
        <f t="shared" ref="L173:L179" si="42">(F173)*$L$8</f>
        <v>408000</v>
      </c>
      <c r="M173" s="63">
        <f t="shared" ref="M173:M179" si="43">(F173)*$M$8</f>
        <v>76500</v>
      </c>
      <c r="N173" s="63">
        <f t="shared" ref="N173:N179" si="44">(F173)*$N$8</f>
        <v>51000</v>
      </c>
      <c r="O173" s="62">
        <f t="shared" ref="O173:O179" si="45">L173+M173+N173+R173</f>
        <v>535500</v>
      </c>
      <c r="P173" s="66">
        <f t="shared" ref="P173:P179" si="46">K173+L173+M173+N173</f>
        <v>1632000</v>
      </c>
      <c r="Q173" s="66">
        <f t="shared" ref="Q173:Q179" si="47">F173*2%</f>
        <v>102000</v>
      </c>
      <c r="R173" s="6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16">
        <f t="shared" si="36"/>
        <v>166</v>
      </c>
      <c r="B174" s="275" t="s">
        <v>463</v>
      </c>
      <c r="C174" s="197" t="s">
        <v>469</v>
      </c>
      <c r="D174" s="84">
        <v>7933789827</v>
      </c>
      <c r="E174" s="88"/>
      <c r="F174" s="187">
        <v>4800000</v>
      </c>
      <c r="G174" s="63">
        <f t="shared" si="37"/>
        <v>816000.00000000012</v>
      </c>
      <c r="H174" s="63">
        <f t="shared" si="38"/>
        <v>24000</v>
      </c>
      <c r="I174" s="63">
        <f t="shared" si="39"/>
        <v>144000</v>
      </c>
      <c r="J174" s="63">
        <f t="shared" si="40"/>
        <v>48000</v>
      </c>
      <c r="K174" s="62">
        <f t="shared" si="41"/>
        <v>1032000.0000000001</v>
      </c>
      <c r="L174" s="63">
        <f t="shared" si="42"/>
        <v>384000</v>
      </c>
      <c r="M174" s="63">
        <f t="shared" si="43"/>
        <v>72000</v>
      </c>
      <c r="N174" s="63">
        <f t="shared" si="44"/>
        <v>48000</v>
      </c>
      <c r="O174" s="62">
        <f t="shared" si="45"/>
        <v>504000</v>
      </c>
      <c r="P174" s="66">
        <f t="shared" si="46"/>
        <v>1536000</v>
      </c>
      <c r="Q174" s="66">
        <f t="shared" si="47"/>
        <v>96000</v>
      </c>
      <c r="R174" s="6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16">
        <f t="shared" si="36"/>
        <v>167</v>
      </c>
      <c r="B175" s="275" t="s">
        <v>464</v>
      </c>
      <c r="C175" s="197" t="s">
        <v>285</v>
      </c>
      <c r="D175" s="172">
        <v>7913129730</v>
      </c>
      <c r="E175" s="88"/>
      <c r="F175" s="187">
        <v>4577000</v>
      </c>
      <c r="G175" s="63">
        <f t="shared" si="37"/>
        <v>778090</v>
      </c>
      <c r="H175" s="63">
        <f t="shared" si="38"/>
        <v>22885</v>
      </c>
      <c r="I175" s="63">
        <f t="shared" si="39"/>
        <v>137310</v>
      </c>
      <c r="J175" s="63">
        <f t="shared" si="40"/>
        <v>45770</v>
      </c>
      <c r="K175" s="62">
        <f t="shared" si="41"/>
        <v>984055</v>
      </c>
      <c r="L175" s="63">
        <f t="shared" si="42"/>
        <v>366160</v>
      </c>
      <c r="M175" s="63">
        <f t="shared" si="43"/>
        <v>68655</v>
      </c>
      <c r="N175" s="63">
        <f t="shared" si="44"/>
        <v>45770</v>
      </c>
      <c r="O175" s="62">
        <f t="shared" si="45"/>
        <v>480585</v>
      </c>
      <c r="P175" s="66">
        <f t="shared" si="46"/>
        <v>1464640</v>
      </c>
      <c r="Q175" s="66">
        <f t="shared" si="47"/>
        <v>91540</v>
      </c>
      <c r="R175" s="6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16.5" customHeight="1" x14ac:dyDescent="0.25">
      <c r="A176" s="16">
        <f t="shared" si="36"/>
        <v>168</v>
      </c>
      <c r="B176" s="275" t="s">
        <v>465</v>
      </c>
      <c r="C176" s="197" t="s">
        <v>285</v>
      </c>
      <c r="D176" s="172">
        <v>9522148510</v>
      </c>
      <c r="E176" s="88"/>
      <c r="F176" s="187">
        <v>4577000</v>
      </c>
      <c r="G176" s="63">
        <f t="shared" si="37"/>
        <v>778090</v>
      </c>
      <c r="H176" s="63">
        <f t="shared" si="38"/>
        <v>22885</v>
      </c>
      <c r="I176" s="63">
        <f t="shared" si="39"/>
        <v>137310</v>
      </c>
      <c r="J176" s="63">
        <f t="shared" si="40"/>
        <v>45770</v>
      </c>
      <c r="K176" s="62">
        <f t="shared" si="41"/>
        <v>984055</v>
      </c>
      <c r="L176" s="63">
        <f t="shared" si="42"/>
        <v>366160</v>
      </c>
      <c r="M176" s="63">
        <f t="shared" si="43"/>
        <v>68655</v>
      </c>
      <c r="N176" s="63">
        <f t="shared" si="44"/>
        <v>45770</v>
      </c>
      <c r="O176" s="62">
        <f t="shared" si="45"/>
        <v>480585</v>
      </c>
      <c r="P176" s="66">
        <f t="shared" si="46"/>
        <v>1464640</v>
      </c>
      <c r="Q176" s="66">
        <f t="shared" si="47"/>
        <v>91540</v>
      </c>
      <c r="R176" s="6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16.5" customHeight="1" x14ac:dyDescent="0.25">
      <c r="A177" s="16">
        <f t="shared" si="36"/>
        <v>169</v>
      </c>
      <c r="B177" s="275" t="s">
        <v>466</v>
      </c>
      <c r="C177" s="197" t="s">
        <v>285</v>
      </c>
      <c r="D177" s="173">
        <v>4921560121</v>
      </c>
      <c r="E177" s="88"/>
      <c r="F177" s="187">
        <v>4577000</v>
      </c>
      <c r="G177" s="63">
        <f t="shared" si="37"/>
        <v>778090</v>
      </c>
      <c r="H177" s="63">
        <f t="shared" si="38"/>
        <v>22885</v>
      </c>
      <c r="I177" s="63">
        <f t="shared" si="39"/>
        <v>137310</v>
      </c>
      <c r="J177" s="63">
        <f t="shared" si="40"/>
        <v>45770</v>
      </c>
      <c r="K177" s="62">
        <f t="shared" si="41"/>
        <v>984055</v>
      </c>
      <c r="L177" s="63">
        <f t="shared" si="42"/>
        <v>366160</v>
      </c>
      <c r="M177" s="63">
        <f t="shared" si="43"/>
        <v>68655</v>
      </c>
      <c r="N177" s="63">
        <f t="shared" si="44"/>
        <v>45770</v>
      </c>
      <c r="O177" s="62">
        <f t="shared" si="45"/>
        <v>480585</v>
      </c>
      <c r="P177" s="66">
        <f t="shared" si="46"/>
        <v>1464640</v>
      </c>
      <c r="Q177" s="66">
        <f t="shared" si="47"/>
        <v>91540</v>
      </c>
      <c r="R177" s="6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16.5" customHeight="1" x14ac:dyDescent="0.25">
      <c r="A178" s="16">
        <f t="shared" si="36"/>
        <v>170</v>
      </c>
      <c r="B178" s="275" t="s">
        <v>467</v>
      </c>
      <c r="C178" s="197" t="s">
        <v>470</v>
      </c>
      <c r="D178" s="173">
        <v>8422536366</v>
      </c>
      <c r="E178" s="88"/>
      <c r="F178" s="187">
        <v>4577000</v>
      </c>
      <c r="G178" s="63">
        <f t="shared" si="37"/>
        <v>778090</v>
      </c>
      <c r="H178" s="63">
        <f t="shared" si="38"/>
        <v>22885</v>
      </c>
      <c r="I178" s="63">
        <f t="shared" si="39"/>
        <v>137310</v>
      </c>
      <c r="J178" s="63">
        <f t="shared" si="40"/>
        <v>45770</v>
      </c>
      <c r="K178" s="62">
        <f t="shared" si="41"/>
        <v>984055</v>
      </c>
      <c r="L178" s="63">
        <f t="shared" si="42"/>
        <v>366160</v>
      </c>
      <c r="M178" s="63">
        <f t="shared" si="43"/>
        <v>68655</v>
      </c>
      <c r="N178" s="63">
        <f t="shared" si="44"/>
        <v>45770</v>
      </c>
      <c r="O178" s="62">
        <f t="shared" si="45"/>
        <v>480585</v>
      </c>
      <c r="P178" s="66">
        <f t="shared" si="46"/>
        <v>1464640</v>
      </c>
      <c r="Q178" s="66">
        <f t="shared" si="47"/>
        <v>91540</v>
      </c>
      <c r="R178" s="6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16.5" customHeight="1" x14ac:dyDescent="0.25">
      <c r="A179" s="16">
        <f t="shared" si="36"/>
        <v>171</v>
      </c>
      <c r="B179" s="275" t="s">
        <v>474</v>
      </c>
      <c r="C179" s="131" t="s">
        <v>477</v>
      </c>
      <c r="D179" s="195" t="s">
        <v>475</v>
      </c>
      <c r="E179" s="88"/>
      <c r="F179" s="132">
        <v>4800000</v>
      </c>
      <c r="G179" s="63">
        <f t="shared" si="37"/>
        <v>816000.00000000012</v>
      </c>
      <c r="H179" s="63">
        <f t="shared" si="38"/>
        <v>24000</v>
      </c>
      <c r="I179" s="63">
        <f t="shared" si="39"/>
        <v>144000</v>
      </c>
      <c r="J179" s="63">
        <f t="shared" si="40"/>
        <v>48000</v>
      </c>
      <c r="K179" s="62">
        <f t="shared" si="41"/>
        <v>1032000.0000000001</v>
      </c>
      <c r="L179" s="63">
        <f t="shared" si="42"/>
        <v>384000</v>
      </c>
      <c r="M179" s="63">
        <f t="shared" si="43"/>
        <v>72000</v>
      </c>
      <c r="N179" s="63">
        <f t="shared" si="44"/>
        <v>48000</v>
      </c>
      <c r="O179" s="62">
        <f t="shared" si="45"/>
        <v>504000</v>
      </c>
      <c r="P179" s="66">
        <f t="shared" si="46"/>
        <v>1536000</v>
      </c>
      <c r="Q179" s="66">
        <f t="shared" si="47"/>
        <v>96000</v>
      </c>
      <c r="R179" s="6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97" customFormat="1" ht="31.5" customHeight="1" x14ac:dyDescent="0.25">
      <c r="A180" s="83"/>
      <c r="B180" s="91" t="s">
        <v>374</v>
      </c>
      <c r="C180" s="92"/>
      <c r="D180" s="93"/>
      <c r="E180" s="94"/>
      <c r="F180" s="95">
        <f>SUM(F9:F179)</f>
        <v>845790000</v>
      </c>
      <c r="G180" s="95">
        <f t="shared" ref="G180:R180" si="48">SUM(G9:G179)</f>
        <v>142373300</v>
      </c>
      <c r="H180" s="95">
        <f t="shared" si="48"/>
        <v>4228950</v>
      </c>
      <c r="I180" s="95">
        <f t="shared" si="48"/>
        <v>25124700</v>
      </c>
      <c r="J180" s="95">
        <f t="shared" si="48"/>
        <v>8374900</v>
      </c>
      <c r="K180" s="95">
        <f t="shared" si="48"/>
        <v>180101850</v>
      </c>
      <c r="L180" s="95">
        <f t="shared" si="48"/>
        <v>66999200</v>
      </c>
      <c r="M180" s="95">
        <f t="shared" si="48"/>
        <v>12562350</v>
      </c>
      <c r="N180" s="95">
        <f t="shared" si="48"/>
        <v>8374900</v>
      </c>
      <c r="O180" s="95">
        <f t="shared" si="48"/>
        <v>91295700</v>
      </c>
      <c r="P180" s="95">
        <f>SUM(P9:P179)</f>
        <v>268038300</v>
      </c>
      <c r="Q180" s="95">
        <f t="shared" si="48"/>
        <v>16915800</v>
      </c>
      <c r="R180" s="95">
        <f t="shared" si="48"/>
        <v>3359250</v>
      </c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</row>
    <row r="181" spans="1:39" s="99" customFormat="1" ht="14.25" customHeight="1" x14ac:dyDescent="0.2">
      <c r="A181" s="98"/>
      <c r="D181" s="7"/>
      <c r="E181" s="100"/>
      <c r="F181" s="98"/>
      <c r="G181" s="98"/>
      <c r="H181" s="98"/>
      <c r="I181" s="98"/>
      <c r="J181" s="98"/>
      <c r="K181" s="101"/>
      <c r="L181" s="444"/>
      <c r="M181" s="444"/>
      <c r="N181" s="445"/>
      <c r="O181" s="445"/>
      <c r="P181" s="102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</row>
    <row r="182" spans="1:39" s="99" customFormat="1" x14ac:dyDescent="0.2">
      <c r="A182" s="98"/>
      <c r="D182" s="7"/>
      <c r="E182" s="100"/>
      <c r="F182" s="101">
        <f>+F180+4800000</f>
        <v>850590000</v>
      </c>
      <c r="G182" s="98"/>
      <c r="H182" s="98"/>
      <c r="I182" s="98"/>
      <c r="J182" s="98"/>
      <c r="K182" s="101"/>
      <c r="L182" s="443"/>
      <c r="M182" s="443"/>
      <c r="N182" s="104"/>
      <c r="O182" s="105"/>
      <c r="P182" s="106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3"/>
      <c r="AJ182" s="103"/>
      <c r="AK182" s="103"/>
    </row>
    <row r="183" spans="1:39" s="99" customFormat="1" x14ac:dyDescent="0.2">
      <c r="A183" s="98"/>
      <c r="D183" s="7"/>
      <c r="E183" s="100"/>
      <c r="F183" s="98"/>
      <c r="G183" s="98"/>
      <c r="H183" s="98"/>
      <c r="I183" s="98"/>
      <c r="J183" s="98"/>
      <c r="K183" s="101"/>
      <c r="L183" s="443"/>
      <c r="M183" s="443"/>
      <c r="N183" s="104"/>
      <c r="O183" s="107"/>
      <c r="P183" s="107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  <c r="AJ183" s="103"/>
      <c r="AK183" s="103"/>
    </row>
    <row r="184" spans="1:39" s="99" customFormat="1" x14ac:dyDescent="0.2">
      <c r="A184" s="98"/>
      <c r="D184" s="7"/>
      <c r="E184" s="100"/>
      <c r="F184" s="98"/>
      <c r="G184" s="98"/>
      <c r="H184" s="98"/>
      <c r="I184" s="98"/>
      <c r="J184" s="101"/>
      <c r="K184" s="98"/>
      <c r="L184" s="98"/>
      <c r="M184" s="98"/>
      <c r="N184" s="98"/>
      <c r="O184" s="98"/>
      <c r="P184" s="108"/>
      <c r="Q184" s="108"/>
      <c r="R184" s="108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  <c r="AJ184" s="103"/>
      <c r="AK184" s="103"/>
      <c r="AL184" s="103"/>
      <c r="AM184" s="103"/>
    </row>
    <row r="185" spans="1:39" s="99" customFormat="1" x14ac:dyDescent="0.2">
      <c r="A185" s="98"/>
      <c r="B185" s="196" t="s">
        <v>375</v>
      </c>
      <c r="C185" s="110"/>
      <c r="D185" s="111"/>
      <c r="E185" s="100"/>
      <c r="F185" s="443" t="s">
        <v>376</v>
      </c>
      <c r="G185" s="443"/>
      <c r="H185" s="196"/>
      <c r="I185" s="98"/>
      <c r="L185" s="196" t="s">
        <v>377</v>
      </c>
      <c r="O185" s="98"/>
      <c r="P185" s="443" t="s">
        <v>378</v>
      </c>
      <c r="Q185" s="443"/>
      <c r="R185" s="107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  <c r="AH185" s="103"/>
      <c r="AI185" s="103"/>
      <c r="AJ185" s="103"/>
      <c r="AK185" s="103"/>
      <c r="AL185" s="103"/>
      <c r="AM185" s="103"/>
    </row>
    <row r="186" spans="1:39" s="99" customFormat="1" x14ac:dyDescent="0.2">
      <c r="A186" s="98"/>
      <c r="D186" s="7"/>
      <c r="E186" s="100"/>
      <c r="F186" s="112"/>
      <c r="G186" s="98"/>
      <c r="H186" s="98"/>
      <c r="I186" s="98"/>
      <c r="J186" s="101"/>
      <c r="L186" s="113"/>
      <c r="O186" s="98"/>
      <c r="P186" s="98"/>
      <c r="Q186" s="98"/>
      <c r="R186" s="107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  <c r="AH186" s="103"/>
      <c r="AI186" s="103"/>
      <c r="AJ186" s="103"/>
      <c r="AK186" s="103"/>
      <c r="AL186" s="103"/>
      <c r="AM186" s="103"/>
    </row>
    <row r="187" spans="1:39" s="98" customFormat="1" x14ac:dyDescent="0.2">
      <c r="B187" s="99"/>
      <c r="C187" s="99"/>
      <c r="D187" s="7"/>
      <c r="E187" s="100"/>
      <c r="O187" s="114"/>
      <c r="P187" s="113"/>
      <c r="R187" s="107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</row>
    <row r="188" spans="1:39" s="98" customFormat="1" x14ac:dyDescent="0.2">
      <c r="B188" s="99"/>
      <c r="C188" s="99"/>
      <c r="D188" s="7"/>
      <c r="E188" s="100"/>
      <c r="F188" s="114"/>
      <c r="G188" s="114"/>
      <c r="H188" s="114"/>
      <c r="R188" s="116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</row>
    <row r="189" spans="1:39" s="98" customFormat="1" x14ac:dyDescent="0.2">
      <c r="B189" s="99"/>
      <c r="C189" s="99"/>
      <c r="D189" s="7"/>
      <c r="E189" s="100"/>
      <c r="L189" s="114"/>
      <c r="P189" s="112"/>
      <c r="R189" s="107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</row>
    <row r="190" spans="1:39" s="98" customFormat="1" x14ac:dyDescent="0.2">
      <c r="B190" s="99"/>
      <c r="C190" s="99"/>
      <c r="D190" s="7"/>
      <c r="E190" s="100"/>
      <c r="L190" s="112"/>
      <c r="R190" s="107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</row>
    <row r="191" spans="1:39" s="98" customFormat="1" ht="15" customHeight="1" x14ac:dyDescent="0.2">
      <c r="B191" s="443"/>
      <c r="C191" s="443"/>
      <c r="D191" s="117"/>
      <c r="E191" s="118"/>
      <c r="F191" s="443" t="s">
        <v>379</v>
      </c>
      <c r="G191" s="443"/>
      <c r="H191" s="196"/>
      <c r="L191" s="196" t="s">
        <v>380</v>
      </c>
      <c r="P191" s="443" t="s">
        <v>381</v>
      </c>
      <c r="Q191" s="443"/>
      <c r="R191" s="107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</row>
    <row r="193" spans="1:39" ht="56.25" customHeight="1" x14ac:dyDescent="0.2">
      <c r="Q193" s="119" t="s">
        <v>382</v>
      </c>
      <c r="R193" s="119" t="s">
        <v>383</v>
      </c>
    </row>
    <row r="194" spans="1:39" x14ac:dyDescent="0.2">
      <c r="J194" s="6"/>
    </row>
    <row r="195" spans="1:39" s="1" customFormat="1" x14ac:dyDescent="0.2">
      <c r="B195" s="4"/>
      <c r="C195" s="4"/>
      <c r="D195" s="7"/>
      <c r="E195" s="8"/>
      <c r="F195" s="5"/>
      <c r="G195" s="120"/>
      <c r="H195" s="120"/>
      <c r="I195" s="120"/>
      <c r="P195" s="2"/>
      <c r="Q195" s="121">
        <v>0.33</v>
      </c>
      <c r="R195" s="121">
        <v>0.4</v>
      </c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2"/>
      <c r="AL195" s="122"/>
      <c r="AM195" s="122"/>
    </row>
    <row r="196" spans="1:39" x14ac:dyDescent="0.2">
      <c r="F196" s="5"/>
      <c r="Q196" s="123">
        <f>Q180*Q195</f>
        <v>5582214</v>
      </c>
      <c r="R196" s="123">
        <f>R180*R195</f>
        <v>1343700</v>
      </c>
    </row>
    <row r="197" spans="1:39" x14ac:dyDescent="0.2">
      <c r="R197" s="124">
        <f>Q196+R196</f>
        <v>6925914</v>
      </c>
      <c r="S197" s="3" t="s">
        <v>384</v>
      </c>
    </row>
    <row r="198" spans="1:39" x14ac:dyDescent="0.2">
      <c r="R198" s="2">
        <v>124.77800000000001</v>
      </c>
      <c r="S198" s="3" t="s">
        <v>385</v>
      </c>
    </row>
    <row r="199" spans="1:39" s="2" customFormat="1" x14ac:dyDescent="0.2">
      <c r="A199" s="1"/>
      <c r="B199" s="4"/>
      <c r="C199" s="4"/>
      <c r="D199" s="7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 t="s">
        <v>386</v>
      </c>
      <c r="Q199" s="124">
        <f>P180+R197</f>
        <v>274964214</v>
      </c>
      <c r="R199" s="123">
        <f>R197-R198</f>
        <v>6925789.2220000001</v>
      </c>
      <c r="S199" s="3" t="s">
        <v>387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3" spans="1:39" s="2" customFormat="1" ht="15" x14ac:dyDescent="0.2">
      <c r="A203" s="1"/>
      <c r="B203" s="125" t="s">
        <v>388</v>
      </c>
      <c r="C203" s="4" t="str">
        <f>LOWER(B203)</f>
        <v>trần minh hoàng</v>
      </c>
      <c r="D203" s="7"/>
      <c r="E203" s="8"/>
      <c r="F203" s="1" t="s">
        <v>389</v>
      </c>
      <c r="G203" s="1"/>
      <c r="H203" s="1"/>
      <c r="I203" s="1"/>
      <c r="J203" s="1"/>
      <c r="K203" s="1"/>
      <c r="L203" s="1"/>
      <c r="M203" s="1"/>
      <c r="N203" s="1"/>
      <c r="O203" s="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2" customFormat="1" ht="15" x14ac:dyDescent="0.2">
      <c r="A204" s="1"/>
      <c r="B204" s="125" t="s">
        <v>390</v>
      </c>
      <c r="C204" s="4" t="str">
        <f t="shared" ref="C204:C232" si="49">LOWER(B204)</f>
        <v>đồng tấn tài</v>
      </c>
      <c r="D204" s="7"/>
      <c r="E204" s="8"/>
      <c r="F204" s="1">
        <v>325000</v>
      </c>
      <c r="G204" s="1"/>
      <c r="H204" s="1"/>
      <c r="I204" s="1"/>
      <c r="J204" s="1"/>
      <c r="K204" s="1"/>
      <c r="L204" s="1"/>
      <c r="M204" s="1"/>
      <c r="N204" s="1"/>
      <c r="O204" s="1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2" customFormat="1" ht="15" x14ac:dyDescent="0.2">
      <c r="A205" s="1"/>
      <c r="B205" s="125" t="s">
        <v>391</v>
      </c>
      <c r="C205" s="4" t="str">
        <f t="shared" si="49"/>
        <v>cao chánh dũng</v>
      </c>
      <c r="D205" s="7"/>
      <c r="E205" s="8"/>
      <c r="F205" s="1">
        <v>21815</v>
      </c>
      <c r="G205" s="1"/>
      <c r="H205" s="1"/>
      <c r="I205" s="1"/>
      <c r="J205" s="1"/>
      <c r="K205" s="1"/>
      <c r="L205" s="1"/>
      <c r="M205" s="1"/>
      <c r="N205" s="1"/>
      <c r="O205" s="1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2" customFormat="1" ht="15" x14ac:dyDescent="0.2">
      <c r="A206" s="1"/>
      <c r="B206" s="125" t="s">
        <v>392</v>
      </c>
      <c r="C206" s="4" t="str">
        <f t="shared" si="49"/>
        <v>trần văn nguyện</v>
      </c>
      <c r="D206" s="7"/>
      <c r="E206" s="8"/>
      <c r="F206" s="1">
        <v>3376565</v>
      </c>
      <c r="G206" s="1"/>
      <c r="H206" s="1">
        <v>637500</v>
      </c>
      <c r="I206" s="1">
        <v>429100</v>
      </c>
      <c r="J206" s="1"/>
      <c r="K206" s="1"/>
      <c r="L206" s="1"/>
      <c r="M206" s="1"/>
      <c r="N206" s="1"/>
      <c r="O206" s="1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2" customFormat="1" ht="15" x14ac:dyDescent="0.2">
      <c r="A207" s="1"/>
      <c r="B207" s="125" t="s">
        <v>393</v>
      </c>
      <c r="C207" s="4" t="str">
        <f t="shared" si="49"/>
        <v>châu văn phước</v>
      </c>
      <c r="D207" s="7"/>
      <c r="E207" s="8"/>
      <c r="F207" s="1">
        <v>1065000</v>
      </c>
      <c r="G207" s="1"/>
      <c r="H207" s="1">
        <v>850000</v>
      </c>
      <c r="I207" s="1">
        <v>286100</v>
      </c>
      <c r="J207" s="1"/>
      <c r="K207" s="1"/>
      <c r="L207" s="1"/>
      <c r="M207" s="1"/>
      <c r="N207" s="1"/>
      <c r="O207" s="1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2" customFormat="1" ht="15" x14ac:dyDescent="0.2">
      <c r="A208" s="1"/>
      <c r="B208" s="125" t="s">
        <v>394</v>
      </c>
      <c r="C208" s="4" t="str">
        <f t="shared" si="49"/>
        <v>lê tấn hùng</v>
      </c>
      <c r="D208" s="7"/>
      <c r="E208" s="8"/>
      <c r="F208" s="1">
        <v>866000</v>
      </c>
      <c r="G208" s="1"/>
      <c r="H208" s="1">
        <f>SUM(H206:H207)</f>
        <v>1487500</v>
      </c>
      <c r="I208" s="1">
        <f>SUM(I206:I207)</f>
        <v>715200</v>
      </c>
      <c r="J208" s="126">
        <f>+H208+I208</f>
        <v>2202700</v>
      </c>
      <c r="K208" s="1"/>
      <c r="L208" s="1"/>
      <c r="M208" s="1"/>
      <c r="N208" s="1"/>
      <c r="O208" s="1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2" customFormat="1" ht="15" x14ac:dyDescent="0.2">
      <c r="A209" s="1"/>
      <c r="B209" s="125" t="s">
        <v>395</v>
      </c>
      <c r="C209" s="4" t="str">
        <f t="shared" si="49"/>
        <v>nguyễn văn chiến</v>
      </c>
      <c r="D209" s="7"/>
      <c r="E209" s="8"/>
      <c r="F209" s="1">
        <v>570000</v>
      </c>
      <c r="G209" s="1"/>
      <c r="H209" s="1"/>
      <c r="I209" s="1"/>
      <c r="J209" s="1"/>
      <c r="K209" s="1"/>
      <c r="L209" s="1"/>
      <c r="M209" s="1"/>
      <c r="N209" s="1"/>
      <c r="O209" s="1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2" customFormat="1" ht="15" x14ac:dyDescent="0.2">
      <c r="A210" s="1"/>
      <c r="B210" s="125" t="s">
        <v>396</v>
      </c>
      <c r="C210" s="4" t="str">
        <f t="shared" si="49"/>
        <v>nguyễn thành vân</v>
      </c>
      <c r="D210" s="7"/>
      <c r="E210" s="8"/>
      <c r="F210" s="127">
        <f>SUM(F204:F209)</f>
        <v>6224380</v>
      </c>
      <c r="G210" s="1"/>
      <c r="H210" s="1"/>
      <c r="I210" s="1"/>
      <c r="J210" s="1"/>
      <c r="K210" s="1"/>
      <c r="L210" s="1"/>
      <c r="M210" s="1"/>
      <c r="N210" s="1"/>
      <c r="O210" s="1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2" customFormat="1" ht="15" x14ac:dyDescent="0.2">
      <c r="A211" s="1"/>
      <c r="B211" s="125" t="s">
        <v>397</v>
      </c>
      <c r="C211" s="4" t="str">
        <f t="shared" si="49"/>
        <v>nguyễn thành tài</v>
      </c>
      <c r="D211" s="7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2" customFormat="1" ht="30" x14ac:dyDescent="0.2">
      <c r="A212" s="1"/>
      <c r="B212" s="125" t="s">
        <v>398</v>
      </c>
      <c r="C212" s="4" t="str">
        <f t="shared" si="49"/>
        <v>nguyễn thành long</v>
      </c>
      <c r="D212" s="7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2" customFormat="1" ht="15" x14ac:dyDescent="0.2">
      <c r="A213" s="1"/>
      <c r="B213" s="125" t="s">
        <v>399</v>
      </c>
      <c r="C213" s="4" t="str">
        <f t="shared" si="49"/>
        <v>võ  văn giàu</v>
      </c>
      <c r="D213" s="7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2" customFormat="1" ht="15" x14ac:dyDescent="0.2">
      <c r="A214" s="1"/>
      <c r="B214" s="125" t="s">
        <v>400</v>
      </c>
      <c r="C214" s="4" t="str">
        <f t="shared" si="49"/>
        <v>lê phi thành</v>
      </c>
      <c r="D214" s="7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401</v>
      </c>
      <c r="C215" s="4" t="str">
        <f t="shared" si="49"/>
        <v>lê phi trung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30" x14ac:dyDescent="0.2">
      <c r="A216" s="1"/>
      <c r="B216" s="125" t="s">
        <v>402</v>
      </c>
      <c r="C216" s="4" t="str">
        <f t="shared" si="49"/>
        <v>huỳnh  văn phương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403</v>
      </c>
      <c r="C217" s="4" t="str">
        <f t="shared" si="49"/>
        <v>lâm văn thương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404</v>
      </c>
      <c r="C218" s="4" t="str">
        <f t="shared" si="49"/>
        <v>thạch phương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s="8" customFormat="1" ht="15" x14ac:dyDescent="0.2">
      <c r="A219" s="1"/>
      <c r="B219" s="125" t="s">
        <v>405</v>
      </c>
      <c r="C219" s="4" t="str">
        <f t="shared" si="49"/>
        <v>nguyễn văn rắng</v>
      </c>
      <c r="D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s="8" customFormat="1" ht="15" x14ac:dyDescent="0.2">
      <c r="A220" s="1"/>
      <c r="B220" s="125" t="s">
        <v>406</v>
      </c>
      <c r="C220" s="4" t="str">
        <f t="shared" si="49"/>
        <v>võ văn có</v>
      </c>
      <c r="D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s="8" customFormat="1" ht="15" x14ac:dyDescent="0.2">
      <c r="A221" s="1"/>
      <c r="B221" s="125" t="s">
        <v>407</v>
      </c>
      <c r="C221" s="4" t="str">
        <f t="shared" si="49"/>
        <v>trần quốc nam</v>
      </c>
      <c r="D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s="8" customFormat="1" ht="15" x14ac:dyDescent="0.2">
      <c r="A222" s="1"/>
      <c r="B222" s="125" t="s">
        <v>408</v>
      </c>
      <c r="C222" s="4" t="str">
        <f t="shared" si="49"/>
        <v>trần văn phi</v>
      </c>
      <c r="D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s="8" customFormat="1" ht="15" x14ac:dyDescent="0.2">
      <c r="A223" s="1"/>
      <c r="B223" s="125" t="s">
        <v>409</v>
      </c>
      <c r="C223" s="4" t="str">
        <f t="shared" si="49"/>
        <v>lê văn triệu</v>
      </c>
      <c r="D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s="8" customFormat="1" ht="15" x14ac:dyDescent="0.2">
      <c r="A224" s="1"/>
      <c r="B224" s="125" t="s">
        <v>410</v>
      </c>
      <c r="C224" s="4" t="str">
        <f t="shared" si="49"/>
        <v>lê minh trọng</v>
      </c>
      <c r="D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s="8" customFormat="1" ht="15" x14ac:dyDescent="0.2">
      <c r="A225" s="1"/>
      <c r="B225" s="125" t="s">
        <v>411</v>
      </c>
      <c r="C225" s="4" t="str">
        <f t="shared" si="49"/>
        <v>lê minh nghĩa</v>
      </c>
      <c r="D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s="8" customFormat="1" ht="15" x14ac:dyDescent="0.2">
      <c r="A226" s="1"/>
      <c r="B226" s="125" t="s">
        <v>412</v>
      </c>
      <c r="C226" s="4" t="str">
        <f t="shared" si="49"/>
        <v>sơn hoàng minh</v>
      </c>
      <c r="D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s="8" customFormat="1" ht="15" x14ac:dyDescent="0.2">
      <c r="A227" s="1"/>
      <c r="B227" s="125" t="s">
        <v>413</v>
      </c>
      <c r="C227" s="4" t="str">
        <f t="shared" si="49"/>
        <v>trần  văn tây</v>
      </c>
      <c r="D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2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s="8" customFormat="1" ht="15" x14ac:dyDescent="0.2">
      <c r="A228" s="1"/>
      <c r="B228" s="125" t="s">
        <v>414</v>
      </c>
      <c r="C228" s="4" t="str">
        <f t="shared" si="49"/>
        <v>phan lâm thương</v>
      </c>
      <c r="D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2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s="8" customFormat="1" ht="15" x14ac:dyDescent="0.2">
      <c r="A229" s="1"/>
      <c r="B229" s="125" t="s">
        <v>415</v>
      </c>
      <c r="C229" s="4" t="str">
        <f t="shared" si="49"/>
        <v>trần văn trung</v>
      </c>
      <c r="D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  <c r="R229" s="2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s="8" customFormat="1" ht="15" x14ac:dyDescent="0.2">
      <c r="A230" s="1"/>
      <c r="B230" s="125" t="s">
        <v>416</v>
      </c>
      <c r="C230" s="4" t="str">
        <f t="shared" si="49"/>
        <v>ngô hoàng phong</v>
      </c>
      <c r="D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  <c r="R230" s="2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s="8" customFormat="1" ht="15" x14ac:dyDescent="0.2">
      <c r="A231" s="1"/>
      <c r="B231" s="125" t="s">
        <v>417</v>
      </c>
      <c r="C231" s="4" t="str">
        <f t="shared" si="49"/>
        <v>sơn hoàng thanh</v>
      </c>
      <c r="D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  <c r="R231" s="2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s="8" customFormat="1" ht="15" x14ac:dyDescent="0.2">
      <c r="A232" s="1"/>
      <c r="B232" s="125" t="s">
        <v>418</v>
      </c>
      <c r="C232" s="4" t="str">
        <f t="shared" si="49"/>
        <v>kim em</v>
      </c>
      <c r="D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  <c r="R232" s="2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</sheetData>
  <mergeCells count="25">
    <mergeCell ref="B191:C191"/>
    <mergeCell ref="F191:G191"/>
    <mergeCell ref="P191:Q191"/>
    <mergeCell ref="L181:M181"/>
    <mergeCell ref="N181:O181"/>
    <mergeCell ref="L182:M182"/>
    <mergeCell ref="L183:M183"/>
    <mergeCell ref="F185:G185"/>
    <mergeCell ref="P185:Q185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" bottom="0" header="0.31496062992126" footer="3.9370078740157501E-2"/>
  <pageSetup paperSize="9" scale="58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12" sqref="G12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144">
        <v>1</v>
      </c>
      <c r="B2" s="129"/>
      <c r="C2" s="188" t="s">
        <v>481</v>
      </c>
      <c r="D2" s="188" t="s">
        <v>482</v>
      </c>
      <c r="E2" s="186">
        <v>4800000</v>
      </c>
      <c r="F2" s="130">
        <v>0</v>
      </c>
      <c r="G2" s="170"/>
      <c r="H2" s="143">
        <v>43586</v>
      </c>
      <c r="I2" s="80" t="s">
        <v>484</v>
      </c>
      <c r="J2" s="46"/>
    </row>
    <row r="3" spans="1:10" x14ac:dyDescent="0.25">
      <c r="A3" s="144">
        <v>2</v>
      </c>
      <c r="B3" s="131"/>
      <c r="C3" s="188" t="s">
        <v>483</v>
      </c>
      <c r="D3" s="188" t="s">
        <v>485</v>
      </c>
      <c r="E3" s="187">
        <v>5000000</v>
      </c>
      <c r="F3" s="183">
        <v>100000</v>
      </c>
      <c r="G3" s="84"/>
      <c r="H3" s="143">
        <v>43586</v>
      </c>
      <c r="I3" s="184" t="s">
        <v>453</v>
      </c>
      <c r="J3" s="18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30"/>
  <sheetViews>
    <sheetView topLeftCell="A4" zoomScaleNormal="100" workbookViewId="0">
      <pane xSplit="2" ySplit="5" topLeftCell="I90" activePane="bottomRight" state="frozen"/>
      <selection activeCell="A4" sqref="A4"/>
      <selection pane="topRight" activeCell="C4" sqref="C4"/>
      <selection pane="bottomLeft" activeCell="A9" sqref="A9"/>
      <selection pane="bottomRight" activeCell="P178" sqref="P178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2.570312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28" t="s">
        <v>0</v>
      </c>
      <c r="B1" s="428"/>
      <c r="C1" s="428"/>
      <c r="D1" s="428"/>
      <c r="E1" s="428"/>
    </row>
    <row r="2" spans="1:39" x14ac:dyDescent="0.2">
      <c r="A2" s="428" t="s">
        <v>1</v>
      </c>
      <c r="B2" s="428"/>
      <c r="C2" s="428"/>
      <c r="D2" s="428"/>
      <c r="E2" s="428"/>
      <c r="F2" s="428"/>
      <c r="M2" s="5"/>
      <c r="N2" s="5"/>
      <c r="O2" s="6"/>
    </row>
    <row r="3" spans="1:39" ht="8.25" customHeight="1" x14ac:dyDescent="0.2"/>
    <row r="4" spans="1:39" ht="23.25" x14ac:dyDescent="0.35">
      <c r="A4" s="429" t="s">
        <v>486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</row>
    <row r="6" spans="1:39" s="9" customFormat="1" ht="15" customHeight="1" x14ac:dyDescent="0.25">
      <c r="A6" s="430" t="s">
        <v>3</v>
      </c>
      <c r="B6" s="430" t="s">
        <v>4</v>
      </c>
      <c r="C6" s="430" t="s">
        <v>5</v>
      </c>
      <c r="D6" s="433" t="s">
        <v>6</v>
      </c>
      <c r="E6" s="430" t="s">
        <v>7</v>
      </c>
      <c r="F6" s="436" t="s">
        <v>8</v>
      </c>
      <c r="G6" s="439" t="s">
        <v>9</v>
      </c>
      <c r="H6" s="440"/>
      <c r="I6" s="440"/>
      <c r="J6" s="441"/>
      <c r="K6" s="426" t="s">
        <v>10</v>
      </c>
      <c r="L6" s="439" t="s">
        <v>11</v>
      </c>
      <c r="M6" s="440"/>
      <c r="N6" s="441"/>
      <c r="O6" s="426" t="s">
        <v>12</v>
      </c>
      <c r="P6" s="426" t="s">
        <v>13</v>
      </c>
      <c r="Q6" s="426" t="s">
        <v>14</v>
      </c>
      <c r="R6" s="426" t="s">
        <v>15</v>
      </c>
    </row>
    <row r="7" spans="1:39" s="9" customFormat="1" x14ac:dyDescent="0.25">
      <c r="A7" s="431"/>
      <c r="B7" s="431"/>
      <c r="C7" s="431"/>
      <c r="D7" s="434"/>
      <c r="E7" s="431"/>
      <c r="F7" s="437"/>
      <c r="G7" s="10" t="s">
        <v>16</v>
      </c>
      <c r="H7" s="10" t="s">
        <v>17</v>
      </c>
      <c r="I7" s="10" t="s">
        <v>18</v>
      </c>
      <c r="J7" s="10" t="s">
        <v>19</v>
      </c>
      <c r="K7" s="442"/>
      <c r="L7" s="10" t="s">
        <v>20</v>
      </c>
      <c r="M7" s="10" t="s">
        <v>18</v>
      </c>
      <c r="N7" s="10" t="s">
        <v>21</v>
      </c>
      <c r="O7" s="442"/>
      <c r="P7" s="442"/>
      <c r="Q7" s="427"/>
      <c r="R7" s="427"/>
    </row>
    <row r="8" spans="1:39" s="15" customFormat="1" ht="27.75" customHeight="1" x14ac:dyDescent="0.25">
      <c r="A8" s="432"/>
      <c r="B8" s="432"/>
      <c r="C8" s="432"/>
      <c r="D8" s="435"/>
      <c r="E8" s="432"/>
      <c r="F8" s="438"/>
      <c r="G8" s="11">
        <v>0.17</v>
      </c>
      <c r="H8" s="11">
        <v>5.0000000000000001E-3</v>
      </c>
      <c r="I8" s="12">
        <v>0.03</v>
      </c>
      <c r="J8" s="13">
        <v>0.01</v>
      </c>
      <c r="K8" s="427"/>
      <c r="L8" s="12">
        <v>0.08</v>
      </c>
      <c r="M8" s="14">
        <v>1.4999999999999999E-2</v>
      </c>
      <c r="N8" s="13">
        <v>0.01</v>
      </c>
      <c r="O8" s="427"/>
      <c r="P8" s="427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0" si="0">(F9)*$L$8</f>
        <v>952000</v>
      </c>
      <c r="M9" s="21">
        <f t="shared" ref="M9:M70" si="1">(F9)*$M$8</f>
        <v>178500</v>
      </c>
      <c r="N9" s="21">
        <f t="shared" ref="N9:N70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1" si="3">F10*$G$8</f>
        <v>816000.00000000012</v>
      </c>
      <c r="H10" s="21">
        <f t="shared" ref="H10:H71" si="4">F10*$H$8</f>
        <v>24000</v>
      </c>
      <c r="I10" s="21">
        <f t="shared" ref="I10:I71" si="5">(F10)*$I$8</f>
        <v>144000</v>
      </c>
      <c r="J10" s="21">
        <f t="shared" ref="J10:J71" si="6">(F10)*$J$8</f>
        <v>48000</v>
      </c>
      <c r="K10" s="20">
        <f t="shared" ref="K10:K71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1" si="8">L10+M10+N10+R10</f>
        <v>552000</v>
      </c>
      <c r="P10" s="22">
        <f t="shared" ref="P10:P71" si="9">K10+L10+M10+N10</f>
        <v>1536000</v>
      </c>
      <c r="Q10" s="22">
        <f t="shared" ref="Q10:Q71" si="10">F10*2%</f>
        <v>96000</v>
      </c>
      <c r="R10" s="22">
        <f t="shared" ref="R10:R71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162" customFormat="1" ht="16.5" customHeight="1" x14ac:dyDescent="0.25">
      <c r="A35" s="177">
        <f t="shared" si="12"/>
        <v>27</v>
      </c>
      <c r="B35" s="202" t="s">
        <v>96</v>
      </c>
      <c r="C35" s="202" t="s">
        <v>97</v>
      </c>
      <c r="D35" s="206" t="s">
        <v>98</v>
      </c>
      <c r="E35" s="207" t="s">
        <v>99</v>
      </c>
      <c r="F35" s="180">
        <v>4800000</v>
      </c>
      <c r="G35" s="181">
        <f t="shared" si="3"/>
        <v>816000.00000000012</v>
      </c>
      <c r="H35" s="181">
        <f t="shared" si="4"/>
        <v>24000</v>
      </c>
      <c r="I35" s="181">
        <f t="shared" si="5"/>
        <v>144000</v>
      </c>
      <c r="J35" s="181">
        <f t="shared" si="6"/>
        <v>48000</v>
      </c>
      <c r="K35" s="180">
        <f t="shared" si="7"/>
        <v>1032000.0000000001</v>
      </c>
      <c r="L35" s="181">
        <f t="shared" si="0"/>
        <v>384000</v>
      </c>
      <c r="M35" s="181">
        <f t="shared" si="1"/>
        <v>72000</v>
      </c>
      <c r="N35" s="181">
        <f t="shared" si="2"/>
        <v>48000</v>
      </c>
      <c r="O35" s="180">
        <f t="shared" si="8"/>
        <v>552000</v>
      </c>
      <c r="P35" s="182">
        <f t="shared" si="9"/>
        <v>1536000</v>
      </c>
      <c r="Q35" s="182">
        <f t="shared" si="10"/>
        <v>96000</v>
      </c>
      <c r="R35" s="182">
        <f t="shared" si="11"/>
        <v>48000</v>
      </c>
      <c r="S35" s="161">
        <f>VLOOKUP(B35,[1]Sheet1!B$8:J$131,9,FALSE)</f>
        <v>4012500</v>
      </c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112</v>
      </c>
      <c r="C39" s="25" t="s">
        <v>113</v>
      </c>
      <c r="D39" s="18" t="s">
        <v>114</v>
      </c>
      <c r="E39" s="16">
        <v>8010005130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115</v>
      </c>
      <c r="C40" s="25" t="s">
        <v>116</v>
      </c>
      <c r="D40" s="18" t="s">
        <v>117</v>
      </c>
      <c r="E40" s="19" t="s">
        <v>117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118</v>
      </c>
      <c r="C41" s="25" t="s">
        <v>119</v>
      </c>
      <c r="D41" s="18" t="s">
        <v>120</v>
      </c>
      <c r="E41" s="16">
        <v>7908155414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17" t="s">
        <v>121</v>
      </c>
      <c r="C42" s="17" t="s">
        <v>122</v>
      </c>
      <c r="D42" s="18" t="s">
        <v>123</v>
      </c>
      <c r="E42" s="19" t="s">
        <v>124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4690000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25" t="s">
        <v>125</v>
      </c>
      <c r="C43" s="25" t="s">
        <v>126</v>
      </c>
      <c r="D43" s="16">
        <v>7916236322</v>
      </c>
      <c r="E43" s="16">
        <v>7916236322</v>
      </c>
      <c r="F43" s="20">
        <v>5100000</v>
      </c>
      <c r="G43" s="21">
        <f t="shared" si="3"/>
        <v>867000.00000000012</v>
      </c>
      <c r="H43" s="21">
        <f t="shared" si="4"/>
        <v>25500</v>
      </c>
      <c r="I43" s="21">
        <f t="shared" si="5"/>
        <v>153000</v>
      </c>
      <c r="J43" s="21">
        <f t="shared" si="6"/>
        <v>51000</v>
      </c>
      <c r="K43" s="20">
        <f t="shared" si="7"/>
        <v>1096500</v>
      </c>
      <c r="L43" s="21">
        <f t="shared" si="0"/>
        <v>408000</v>
      </c>
      <c r="M43" s="21">
        <f t="shared" si="1"/>
        <v>76500</v>
      </c>
      <c r="N43" s="21">
        <f t="shared" si="2"/>
        <v>51000</v>
      </c>
      <c r="O43" s="20">
        <f t="shared" si="8"/>
        <v>586500</v>
      </c>
      <c r="P43" s="22">
        <f t="shared" si="9"/>
        <v>1632000</v>
      </c>
      <c r="Q43" s="22">
        <f t="shared" si="10"/>
        <v>102000</v>
      </c>
      <c r="R43" s="22">
        <f t="shared" si="11"/>
        <v>51000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127</v>
      </c>
      <c r="C44" s="25" t="s">
        <v>128</v>
      </c>
      <c r="D44" s="18" t="s">
        <v>129</v>
      </c>
      <c r="E44" s="16" t="s">
        <v>130</v>
      </c>
      <c r="F44" s="20">
        <v>5000000</v>
      </c>
      <c r="G44" s="21">
        <f t="shared" si="3"/>
        <v>850000.00000000012</v>
      </c>
      <c r="H44" s="21">
        <f t="shared" si="4"/>
        <v>25000</v>
      </c>
      <c r="I44" s="21">
        <f t="shared" si="5"/>
        <v>150000</v>
      </c>
      <c r="J44" s="21">
        <f t="shared" si="6"/>
        <v>50000</v>
      </c>
      <c r="K44" s="20">
        <f t="shared" si="7"/>
        <v>1075000</v>
      </c>
      <c r="L44" s="21">
        <f t="shared" si="0"/>
        <v>400000</v>
      </c>
      <c r="M44" s="21">
        <f t="shared" si="1"/>
        <v>75000</v>
      </c>
      <c r="N44" s="21">
        <f t="shared" si="2"/>
        <v>50000</v>
      </c>
      <c r="O44" s="20">
        <f t="shared" si="8"/>
        <v>575000</v>
      </c>
      <c r="P44" s="22">
        <f t="shared" si="9"/>
        <v>1600000</v>
      </c>
      <c r="Q44" s="22">
        <f t="shared" si="10"/>
        <v>100000</v>
      </c>
      <c r="R44" s="22">
        <f t="shared" si="11"/>
        <v>50000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thickBot="1" x14ac:dyDescent="0.3">
      <c r="A45" s="16">
        <f t="shared" si="12"/>
        <v>37</v>
      </c>
      <c r="B45" s="25" t="s">
        <v>131</v>
      </c>
      <c r="C45" s="30" t="s">
        <v>132</v>
      </c>
      <c r="D45" s="18" t="s">
        <v>133</v>
      </c>
      <c r="E45" s="19" t="s">
        <v>134</v>
      </c>
      <c r="F45" s="20">
        <v>4800000</v>
      </c>
      <c r="G45" s="21">
        <f t="shared" si="3"/>
        <v>816000.00000000012</v>
      </c>
      <c r="H45" s="21">
        <f t="shared" si="4"/>
        <v>24000</v>
      </c>
      <c r="I45" s="21">
        <f t="shared" si="5"/>
        <v>144000</v>
      </c>
      <c r="J45" s="21">
        <f t="shared" si="6"/>
        <v>48000</v>
      </c>
      <c r="K45" s="20">
        <f t="shared" si="7"/>
        <v>1032000.0000000001</v>
      </c>
      <c r="L45" s="21">
        <f t="shared" si="0"/>
        <v>384000</v>
      </c>
      <c r="M45" s="21">
        <f t="shared" si="1"/>
        <v>72000</v>
      </c>
      <c r="N45" s="21">
        <f t="shared" si="2"/>
        <v>48000</v>
      </c>
      <c r="O45" s="20">
        <f t="shared" si="8"/>
        <v>552000</v>
      </c>
      <c r="P45" s="22">
        <f t="shared" si="9"/>
        <v>1536000</v>
      </c>
      <c r="Q45" s="22">
        <f t="shared" si="10"/>
        <v>96000</v>
      </c>
      <c r="R45" s="22">
        <f t="shared" si="11"/>
        <v>48000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135</v>
      </c>
      <c r="C46" s="25" t="s">
        <v>136</v>
      </c>
      <c r="D46" s="39">
        <v>7913068882</v>
      </c>
      <c r="E46" s="16">
        <v>7913068882</v>
      </c>
      <c r="F46" s="20">
        <v>5000000</v>
      </c>
      <c r="G46" s="21">
        <f t="shared" si="3"/>
        <v>850000.00000000012</v>
      </c>
      <c r="H46" s="21">
        <f t="shared" si="4"/>
        <v>25000</v>
      </c>
      <c r="I46" s="21">
        <f t="shared" si="5"/>
        <v>150000</v>
      </c>
      <c r="J46" s="21">
        <f t="shared" si="6"/>
        <v>50000</v>
      </c>
      <c r="K46" s="20">
        <f t="shared" si="7"/>
        <v>1075000</v>
      </c>
      <c r="L46" s="21">
        <f t="shared" si="0"/>
        <v>400000</v>
      </c>
      <c r="M46" s="21">
        <f t="shared" si="1"/>
        <v>75000</v>
      </c>
      <c r="N46" s="21">
        <f t="shared" si="2"/>
        <v>50000</v>
      </c>
      <c r="O46" s="20">
        <f t="shared" si="8"/>
        <v>575000</v>
      </c>
      <c r="P46" s="22">
        <f t="shared" si="9"/>
        <v>1600000</v>
      </c>
      <c r="Q46" s="22">
        <f t="shared" si="10"/>
        <v>100000</v>
      </c>
      <c r="R46" s="22">
        <f t="shared" si="11"/>
        <v>50000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x14ac:dyDescent="0.25">
      <c r="A47" s="16">
        <f t="shared" si="12"/>
        <v>39</v>
      </c>
      <c r="B47" s="17" t="s">
        <v>137</v>
      </c>
      <c r="C47" s="17" t="s">
        <v>138</v>
      </c>
      <c r="D47" s="18" t="s">
        <v>139</v>
      </c>
      <c r="E47" s="19" t="s">
        <v>139</v>
      </c>
      <c r="F47" s="20">
        <v>5100000</v>
      </c>
      <c r="G47" s="21">
        <f t="shared" si="3"/>
        <v>867000.00000000012</v>
      </c>
      <c r="H47" s="21">
        <f t="shared" si="4"/>
        <v>25500</v>
      </c>
      <c r="I47" s="21">
        <f t="shared" si="5"/>
        <v>153000</v>
      </c>
      <c r="J47" s="21">
        <f t="shared" si="6"/>
        <v>51000</v>
      </c>
      <c r="K47" s="20">
        <f t="shared" si="7"/>
        <v>1096500</v>
      </c>
      <c r="L47" s="21">
        <f t="shared" si="0"/>
        <v>408000</v>
      </c>
      <c r="M47" s="21">
        <f t="shared" si="1"/>
        <v>76500</v>
      </c>
      <c r="N47" s="21">
        <f t="shared" si="2"/>
        <v>51000</v>
      </c>
      <c r="O47" s="20">
        <f t="shared" si="8"/>
        <v>586500</v>
      </c>
      <c r="P47" s="22">
        <f t="shared" si="9"/>
        <v>1632000</v>
      </c>
      <c r="Q47" s="22">
        <f t="shared" si="10"/>
        <v>102000</v>
      </c>
      <c r="R47" s="22">
        <f t="shared" si="11"/>
        <v>51000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140</v>
      </c>
      <c r="C48" s="17" t="s">
        <v>141</v>
      </c>
      <c r="D48" s="18" t="s">
        <v>142</v>
      </c>
      <c r="E48" s="16">
        <v>7916044224</v>
      </c>
      <c r="F48" s="20">
        <v>4800000</v>
      </c>
      <c r="G48" s="21">
        <f t="shared" si="3"/>
        <v>816000.00000000012</v>
      </c>
      <c r="H48" s="21">
        <f t="shared" si="4"/>
        <v>24000</v>
      </c>
      <c r="I48" s="21">
        <f t="shared" si="5"/>
        <v>144000</v>
      </c>
      <c r="J48" s="21">
        <f t="shared" si="6"/>
        <v>48000</v>
      </c>
      <c r="K48" s="20">
        <f t="shared" si="7"/>
        <v>1032000.0000000001</v>
      </c>
      <c r="L48" s="21">
        <f t="shared" si="0"/>
        <v>384000</v>
      </c>
      <c r="M48" s="21">
        <f t="shared" si="1"/>
        <v>72000</v>
      </c>
      <c r="N48" s="21">
        <f t="shared" si="2"/>
        <v>48000</v>
      </c>
      <c r="O48" s="20">
        <f t="shared" si="8"/>
        <v>552000</v>
      </c>
      <c r="P48" s="22">
        <f t="shared" si="9"/>
        <v>1536000</v>
      </c>
      <c r="Q48" s="22">
        <f t="shared" si="10"/>
        <v>96000</v>
      </c>
      <c r="R48" s="22">
        <f t="shared" si="11"/>
        <v>48000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143</v>
      </c>
      <c r="C49" s="17" t="s">
        <v>144</v>
      </c>
      <c r="D49" s="18" t="s">
        <v>145</v>
      </c>
      <c r="E49" s="19" t="s">
        <v>145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146</v>
      </c>
      <c r="C50" s="17" t="s">
        <v>147</v>
      </c>
      <c r="D50" s="18" t="s">
        <v>148</v>
      </c>
      <c r="E50" s="19" t="s">
        <v>149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154</v>
      </c>
      <c r="C51" s="17" t="s">
        <v>144</v>
      </c>
      <c r="D51" s="18" t="s">
        <v>155</v>
      </c>
      <c r="E51" s="19" t="s">
        <v>155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160</v>
      </c>
      <c r="C52" s="17" t="s">
        <v>161</v>
      </c>
      <c r="D52" s="18" t="s">
        <v>162</v>
      </c>
      <c r="E52" s="19" t="s">
        <v>162</v>
      </c>
      <c r="F52" s="20">
        <v>5100000</v>
      </c>
      <c r="G52" s="21">
        <f t="shared" si="3"/>
        <v>867000.00000000012</v>
      </c>
      <c r="H52" s="21">
        <f t="shared" si="4"/>
        <v>25500</v>
      </c>
      <c r="I52" s="21">
        <f t="shared" si="5"/>
        <v>153000</v>
      </c>
      <c r="J52" s="21">
        <f t="shared" si="6"/>
        <v>51000</v>
      </c>
      <c r="K52" s="20">
        <f t="shared" si="7"/>
        <v>1096500</v>
      </c>
      <c r="L52" s="21">
        <f t="shared" si="0"/>
        <v>408000</v>
      </c>
      <c r="M52" s="21">
        <f t="shared" si="1"/>
        <v>76500</v>
      </c>
      <c r="N52" s="21">
        <f t="shared" si="2"/>
        <v>51000</v>
      </c>
      <c r="O52" s="20">
        <f t="shared" si="8"/>
        <v>586500</v>
      </c>
      <c r="P52" s="22">
        <f t="shared" si="9"/>
        <v>1632000</v>
      </c>
      <c r="Q52" s="22">
        <f t="shared" si="10"/>
        <v>102000</v>
      </c>
      <c r="R52" s="22">
        <f t="shared" si="11"/>
        <v>51000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163</v>
      </c>
      <c r="C53" s="17" t="s">
        <v>144</v>
      </c>
      <c r="D53" s="18" t="s">
        <v>164</v>
      </c>
      <c r="E53" s="19" t="s">
        <v>165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166</v>
      </c>
      <c r="C54" s="17" t="s">
        <v>144</v>
      </c>
      <c r="D54" s="18" t="s">
        <v>167</v>
      </c>
      <c r="E54" s="19" t="s">
        <v>167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168</v>
      </c>
      <c r="C55" s="17" t="s">
        <v>169</v>
      </c>
      <c r="D55" s="18" t="s">
        <v>170</v>
      </c>
      <c r="E55" s="19" t="s">
        <v>171</v>
      </c>
      <c r="F55" s="20">
        <v>4800000</v>
      </c>
      <c r="G55" s="21">
        <f t="shared" si="3"/>
        <v>816000.00000000012</v>
      </c>
      <c r="H55" s="21">
        <f t="shared" si="4"/>
        <v>24000</v>
      </c>
      <c r="I55" s="21">
        <f t="shared" si="5"/>
        <v>144000</v>
      </c>
      <c r="J55" s="21">
        <f t="shared" si="6"/>
        <v>48000</v>
      </c>
      <c r="K55" s="20">
        <f t="shared" si="7"/>
        <v>1032000.0000000001</v>
      </c>
      <c r="L55" s="21">
        <f t="shared" si="0"/>
        <v>384000</v>
      </c>
      <c r="M55" s="21">
        <f t="shared" si="1"/>
        <v>72000</v>
      </c>
      <c r="N55" s="21">
        <f t="shared" si="2"/>
        <v>48000</v>
      </c>
      <c r="O55" s="20">
        <f t="shared" si="8"/>
        <v>552000</v>
      </c>
      <c r="P55" s="22">
        <f t="shared" si="9"/>
        <v>1536000</v>
      </c>
      <c r="Q55" s="22">
        <f t="shared" si="10"/>
        <v>96000</v>
      </c>
      <c r="R55" s="22">
        <f t="shared" si="11"/>
        <v>48000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172</v>
      </c>
      <c r="C56" s="17" t="s">
        <v>173</v>
      </c>
      <c r="D56" s="18" t="s">
        <v>174</v>
      </c>
      <c r="E56" s="19" t="s">
        <v>174</v>
      </c>
      <c r="F56" s="20">
        <v>5100000</v>
      </c>
      <c r="G56" s="21">
        <f t="shared" si="3"/>
        <v>867000.00000000012</v>
      </c>
      <c r="H56" s="21">
        <f t="shared" si="4"/>
        <v>25500</v>
      </c>
      <c r="I56" s="21">
        <f t="shared" si="5"/>
        <v>153000</v>
      </c>
      <c r="J56" s="21">
        <f t="shared" si="6"/>
        <v>51000</v>
      </c>
      <c r="K56" s="20">
        <f t="shared" si="7"/>
        <v>1096500</v>
      </c>
      <c r="L56" s="21">
        <f t="shared" si="0"/>
        <v>408000</v>
      </c>
      <c r="M56" s="21">
        <f t="shared" si="1"/>
        <v>76500</v>
      </c>
      <c r="N56" s="21">
        <f t="shared" si="2"/>
        <v>51000</v>
      </c>
      <c r="O56" s="20">
        <f t="shared" si="8"/>
        <v>586500</v>
      </c>
      <c r="P56" s="22">
        <f t="shared" si="9"/>
        <v>1632000</v>
      </c>
      <c r="Q56" s="22">
        <f t="shared" si="10"/>
        <v>102000</v>
      </c>
      <c r="R56" s="22">
        <f t="shared" si="11"/>
        <v>51000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175</v>
      </c>
      <c r="C57" s="17" t="s">
        <v>157</v>
      </c>
      <c r="D57" s="18" t="s">
        <v>176</v>
      </c>
      <c r="E57" s="19" t="s">
        <v>177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178</v>
      </c>
      <c r="C58" s="17" t="s">
        <v>144</v>
      </c>
      <c r="D58" s="18" t="s">
        <v>179</v>
      </c>
      <c r="E58" s="16">
        <v>7916044232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 t="e">
        <f>VLOOKUP(B58,[1]Sheet1!B$8:J$131,9,FALSE)</f>
        <v>#N/A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180</v>
      </c>
      <c r="C59" s="17" t="s">
        <v>144</v>
      </c>
      <c r="D59" s="18" t="s">
        <v>181</v>
      </c>
      <c r="E59" s="16">
        <v>7916044233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182</v>
      </c>
      <c r="C60" s="17" t="s">
        <v>157</v>
      </c>
      <c r="D60" s="18" t="s">
        <v>183</v>
      </c>
      <c r="E60" s="16">
        <v>7916044234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184</v>
      </c>
      <c r="C61" s="17" t="s">
        <v>144</v>
      </c>
      <c r="D61" s="18" t="s">
        <v>185</v>
      </c>
      <c r="E61" s="16">
        <v>7916044235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186</v>
      </c>
      <c r="C62" s="17" t="s">
        <v>147</v>
      </c>
      <c r="D62" s="18" t="s">
        <v>187</v>
      </c>
      <c r="E62" s="16">
        <v>7916044236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188</v>
      </c>
      <c r="C63" s="17" t="s">
        <v>157</v>
      </c>
      <c r="D63" s="18" t="s">
        <v>189</v>
      </c>
      <c r="E63" s="16">
        <v>7916044237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190</v>
      </c>
      <c r="C64" s="17" t="s">
        <v>157</v>
      </c>
      <c r="D64" s="18" t="s">
        <v>191</v>
      </c>
      <c r="E64" s="16">
        <v>7910117329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192</v>
      </c>
      <c r="C65" s="17" t="s">
        <v>144</v>
      </c>
      <c r="D65" s="18" t="s">
        <v>193</v>
      </c>
      <c r="E65" s="16">
        <v>7916044238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162" customFormat="1" ht="16.5" customHeight="1" x14ac:dyDescent="0.25">
      <c r="A66" s="177">
        <f t="shared" si="12"/>
        <v>58</v>
      </c>
      <c r="B66" s="202" t="s">
        <v>194</v>
      </c>
      <c r="C66" s="202" t="s">
        <v>144</v>
      </c>
      <c r="D66" s="203" t="s">
        <v>195</v>
      </c>
      <c r="E66" s="177">
        <v>7916044239</v>
      </c>
      <c r="F66" s="180">
        <v>4577000</v>
      </c>
      <c r="G66" s="181">
        <f t="shared" si="3"/>
        <v>778090</v>
      </c>
      <c r="H66" s="181">
        <f t="shared" si="4"/>
        <v>22885</v>
      </c>
      <c r="I66" s="181">
        <f t="shared" si="5"/>
        <v>137310</v>
      </c>
      <c r="J66" s="181">
        <f t="shared" si="6"/>
        <v>45770</v>
      </c>
      <c r="K66" s="180">
        <f t="shared" si="7"/>
        <v>984055</v>
      </c>
      <c r="L66" s="181">
        <f t="shared" si="0"/>
        <v>366160</v>
      </c>
      <c r="M66" s="181">
        <f t="shared" si="1"/>
        <v>68655</v>
      </c>
      <c r="N66" s="181">
        <f t="shared" si="2"/>
        <v>45770</v>
      </c>
      <c r="O66" s="180">
        <f t="shared" si="8"/>
        <v>526355</v>
      </c>
      <c r="P66" s="182">
        <f t="shared" si="9"/>
        <v>1464640</v>
      </c>
      <c r="Q66" s="182">
        <f t="shared" si="10"/>
        <v>91540</v>
      </c>
      <c r="R66" s="182">
        <f t="shared" si="11"/>
        <v>45770</v>
      </c>
      <c r="S66" s="161">
        <f>VLOOKUP(B66,[1]Sheet1!B$8:J$131,9,FALSE)</f>
        <v>4012500</v>
      </c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</row>
    <row r="67" spans="1:39" s="24" customFormat="1" ht="16.5" customHeight="1" x14ac:dyDescent="0.25">
      <c r="A67" s="16">
        <f t="shared" si="12"/>
        <v>59</v>
      </c>
      <c r="B67" s="17" t="s">
        <v>196</v>
      </c>
      <c r="C67" s="17" t="s">
        <v>144</v>
      </c>
      <c r="D67" s="18" t="s">
        <v>197</v>
      </c>
      <c r="E67" s="19" t="s">
        <v>198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199</v>
      </c>
      <c r="C68" s="17" t="s">
        <v>169</v>
      </c>
      <c r="D68" s="18" t="s">
        <v>200</v>
      </c>
      <c r="E68" s="16">
        <v>7908109707</v>
      </c>
      <c r="F68" s="20">
        <v>4800000</v>
      </c>
      <c r="G68" s="21">
        <f t="shared" si="3"/>
        <v>816000.00000000012</v>
      </c>
      <c r="H68" s="21">
        <f t="shared" si="4"/>
        <v>24000</v>
      </c>
      <c r="I68" s="21">
        <f t="shared" si="5"/>
        <v>144000</v>
      </c>
      <c r="J68" s="21">
        <f t="shared" si="6"/>
        <v>48000</v>
      </c>
      <c r="K68" s="20">
        <f t="shared" si="7"/>
        <v>1032000.0000000001</v>
      </c>
      <c r="L68" s="21">
        <f t="shared" si="0"/>
        <v>384000</v>
      </c>
      <c r="M68" s="21">
        <f t="shared" si="1"/>
        <v>72000</v>
      </c>
      <c r="N68" s="21">
        <f t="shared" si="2"/>
        <v>48000</v>
      </c>
      <c r="O68" s="20">
        <f t="shared" si="8"/>
        <v>552000</v>
      </c>
      <c r="P68" s="22">
        <f t="shared" si="9"/>
        <v>1536000</v>
      </c>
      <c r="Q68" s="22">
        <f t="shared" si="10"/>
        <v>96000</v>
      </c>
      <c r="R68" s="22">
        <f t="shared" si="11"/>
        <v>48000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201</v>
      </c>
      <c r="C69" s="17" t="s">
        <v>157</v>
      </c>
      <c r="D69" s="18" t="s">
        <v>202</v>
      </c>
      <c r="E69" s="16">
        <v>7910111185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203</v>
      </c>
      <c r="C70" s="17" t="s">
        <v>144</v>
      </c>
      <c r="D70" s="18" t="s">
        <v>193</v>
      </c>
      <c r="E70" s="16">
        <v>7916044240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204</v>
      </c>
      <c r="C71" s="17" t="s">
        <v>157</v>
      </c>
      <c r="D71" s="18" t="s">
        <v>205</v>
      </c>
      <c r="E71" s="16">
        <v>7916044241</v>
      </c>
      <c r="F71" s="20">
        <v>4577000</v>
      </c>
      <c r="G71" s="21">
        <f t="shared" si="3"/>
        <v>778090</v>
      </c>
      <c r="H71" s="21">
        <f t="shared" si="4"/>
        <v>22885</v>
      </c>
      <c r="I71" s="21">
        <f t="shared" si="5"/>
        <v>137310</v>
      </c>
      <c r="J71" s="21">
        <f t="shared" si="6"/>
        <v>45770</v>
      </c>
      <c r="K71" s="20">
        <f t="shared" si="7"/>
        <v>984055</v>
      </c>
      <c r="L71" s="21">
        <f t="shared" ref="L71:L97" si="13">(F71)*$L$8</f>
        <v>366160</v>
      </c>
      <c r="M71" s="21">
        <f t="shared" ref="M71:M101" si="14">(F71)*$M$8</f>
        <v>68655</v>
      </c>
      <c r="N71" s="21">
        <f t="shared" ref="N71:N97" si="15">(F71)*$N$8</f>
        <v>45770</v>
      </c>
      <c r="O71" s="20">
        <f t="shared" si="8"/>
        <v>526355</v>
      </c>
      <c r="P71" s="22">
        <f t="shared" si="9"/>
        <v>1464640</v>
      </c>
      <c r="Q71" s="22">
        <f t="shared" si="10"/>
        <v>91540</v>
      </c>
      <c r="R71" s="22">
        <f t="shared" si="11"/>
        <v>45770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40" t="s">
        <v>206</v>
      </c>
      <c r="C72" s="40" t="s">
        <v>207</v>
      </c>
      <c r="D72" s="33" t="s">
        <v>208</v>
      </c>
      <c r="E72" s="34" t="s">
        <v>209</v>
      </c>
      <c r="F72" s="20">
        <v>5100000</v>
      </c>
      <c r="G72" s="21">
        <f t="shared" ref="G72:G134" si="16">F72*$G$8</f>
        <v>867000.00000000012</v>
      </c>
      <c r="H72" s="21">
        <f t="shared" ref="H72:H134" si="17">F72*$H$8</f>
        <v>25500</v>
      </c>
      <c r="I72" s="21">
        <f t="shared" ref="I72:I134" si="18">(F72)*$I$8</f>
        <v>153000</v>
      </c>
      <c r="J72" s="21">
        <f t="shared" ref="J72:J97" si="19">(F72)*$J$8</f>
        <v>51000</v>
      </c>
      <c r="K72" s="20">
        <f t="shared" ref="K72:K132" si="20">G72+I72+J72+H72</f>
        <v>1096500</v>
      </c>
      <c r="L72" s="21">
        <f t="shared" si="13"/>
        <v>408000</v>
      </c>
      <c r="M72" s="21">
        <f t="shared" si="14"/>
        <v>76500</v>
      </c>
      <c r="N72" s="21">
        <f t="shared" si="15"/>
        <v>51000</v>
      </c>
      <c r="O72" s="20">
        <f t="shared" ref="O72:O134" si="21">L72+M72+N72+R72</f>
        <v>586500</v>
      </c>
      <c r="P72" s="22">
        <f t="shared" ref="P72:P134" si="22">K72+L72+M72+N72</f>
        <v>1632000</v>
      </c>
      <c r="Q72" s="22">
        <f t="shared" ref="Q72:Q125" si="23">F72*2%</f>
        <v>102000</v>
      </c>
      <c r="R72" s="22">
        <f>F72*1%</f>
        <v>51000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40" t="s">
        <v>210</v>
      </c>
      <c r="C73" s="40" t="s">
        <v>211</v>
      </c>
      <c r="D73" s="33" t="s">
        <v>212</v>
      </c>
      <c r="E73" s="34">
        <v>7916569214</v>
      </c>
      <c r="F73" s="35">
        <v>4800000</v>
      </c>
      <c r="G73" s="21">
        <f t="shared" si="16"/>
        <v>816000.00000000012</v>
      </c>
      <c r="H73" s="21">
        <f t="shared" si="17"/>
        <v>24000</v>
      </c>
      <c r="I73" s="21">
        <f t="shared" si="18"/>
        <v>144000</v>
      </c>
      <c r="J73" s="21">
        <f t="shared" si="19"/>
        <v>48000</v>
      </c>
      <c r="K73" s="20">
        <f t="shared" si="20"/>
        <v>1032000.0000000001</v>
      </c>
      <c r="L73" s="21">
        <f t="shared" si="13"/>
        <v>384000</v>
      </c>
      <c r="M73" s="21">
        <f t="shared" si="14"/>
        <v>72000</v>
      </c>
      <c r="N73" s="21">
        <f t="shared" si="15"/>
        <v>48000</v>
      </c>
      <c r="O73" s="20">
        <f t="shared" si="21"/>
        <v>504000</v>
      </c>
      <c r="P73" s="22">
        <f t="shared" si="22"/>
        <v>1536000</v>
      </c>
      <c r="Q73" s="22">
        <f t="shared" si="23"/>
        <v>96000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213</v>
      </c>
      <c r="C74" s="40" t="s">
        <v>157</v>
      </c>
      <c r="D74" s="33" t="s">
        <v>214</v>
      </c>
      <c r="E74" s="34">
        <v>7916569215</v>
      </c>
      <c r="F74" s="35">
        <v>4577000</v>
      </c>
      <c r="G74" s="21">
        <f t="shared" si="16"/>
        <v>778090</v>
      </c>
      <c r="H74" s="21">
        <f t="shared" si="17"/>
        <v>22885</v>
      </c>
      <c r="I74" s="21">
        <f t="shared" si="18"/>
        <v>137310</v>
      </c>
      <c r="J74" s="21">
        <f t="shared" si="19"/>
        <v>45770</v>
      </c>
      <c r="K74" s="20">
        <f t="shared" si="20"/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si="21"/>
        <v>480585</v>
      </c>
      <c r="P74" s="22">
        <f t="shared" si="22"/>
        <v>1464640</v>
      </c>
      <c r="Q74" s="22">
        <f t="shared" si="23"/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17" t="s">
        <v>215</v>
      </c>
      <c r="C75" s="40" t="s">
        <v>157</v>
      </c>
      <c r="D75" s="33" t="s">
        <v>216</v>
      </c>
      <c r="E75" s="34">
        <v>7916569216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17" t="s">
        <v>217</v>
      </c>
      <c r="C76" s="40" t="s">
        <v>157</v>
      </c>
      <c r="D76" s="33" t="s">
        <v>218</v>
      </c>
      <c r="E76" s="34">
        <v>7916569217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219</v>
      </c>
      <c r="C77" s="40" t="s">
        <v>144</v>
      </c>
      <c r="D77" s="33" t="s">
        <v>220</v>
      </c>
      <c r="E77" s="34">
        <v>7916569218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221</v>
      </c>
      <c r="C78" s="40" t="s">
        <v>144</v>
      </c>
      <c r="D78" s="33" t="s">
        <v>222</v>
      </c>
      <c r="E78" s="34">
        <v>8011015315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223</v>
      </c>
      <c r="C79" s="40" t="s">
        <v>144</v>
      </c>
      <c r="D79" s="33" t="s">
        <v>224</v>
      </c>
      <c r="E79" s="34">
        <v>7916569219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225</v>
      </c>
      <c r="C80" s="40" t="s">
        <v>144</v>
      </c>
      <c r="D80" s="33" t="s">
        <v>226</v>
      </c>
      <c r="E80" s="34">
        <v>7916569220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227</v>
      </c>
      <c r="C81" s="40" t="s">
        <v>228</v>
      </c>
      <c r="D81" s="33" t="s">
        <v>229</v>
      </c>
      <c r="E81" s="34">
        <v>7916569221</v>
      </c>
      <c r="F81" s="35">
        <v>5100000</v>
      </c>
      <c r="G81" s="21">
        <f t="shared" si="16"/>
        <v>867000.00000000012</v>
      </c>
      <c r="H81" s="21">
        <f t="shared" si="17"/>
        <v>25500</v>
      </c>
      <c r="I81" s="21">
        <f t="shared" si="18"/>
        <v>153000</v>
      </c>
      <c r="J81" s="21">
        <f t="shared" si="19"/>
        <v>51000</v>
      </c>
      <c r="K81" s="20">
        <f t="shared" si="20"/>
        <v>1096500</v>
      </c>
      <c r="L81" s="21">
        <f t="shared" si="13"/>
        <v>408000</v>
      </c>
      <c r="M81" s="21">
        <f t="shared" si="14"/>
        <v>76500</v>
      </c>
      <c r="N81" s="21">
        <f t="shared" si="15"/>
        <v>51000</v>
      </c>
      <c r="O81" s="20">
        <f t="shared" si="21"/>
        <v>535500</v>
      </c>
      <c r="P81" s="22">
        <f t="shared" si="22"/>
        <v>1632000</v>
      </c>
      <c r="Q81" s="22">
        <f t="shared" si="23"/>
        <v>102000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230</v>
      </c>
      <c r="C82" s="40" t="s">
        <v>144</v>
      </c>
      <c r="D82" s="33" t="s">
        <v>231</v>
      </c>
      <c r="E82" s="34">
        <v>7916569222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234</v>
      </c>
      <c r="C83" s="40" t="s">
        <v>144</v>
      </c>
      <c r="D83" s="33" t="s">
        <v>235</v>
      </c>
      <c r="E83" s="34">
        <v>7916569224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236</v>
      </c>
      <c r="C84" s="40" t="s">
        <v>144</v>
      </c>
      <c r="D84" s="33" t="s">
        <v>237</v>
      </c>
      <c r="E84" s="34" t="s">
        <v>237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238</v>
      </c>
      <c r="C85" s="40" t="s">
        <v>144</v>
      </c>
      <c r="D85" s="33" t="s">
        <v>239</v>
      </c>
      <c r="E85" s="34">
        <v>7916569225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240</v>
      </c>
      <c r="C86" s="40" t="s">
        <v>144</v>
      </c>
      <c r="D86" s="33" t="s">
        <v>241</v>
      </c>
      <c r="E86" s="34">
        <v>7916569226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242</v>
      </c>
      <c r="C87" s="40" t="s">
        <v>144</v>
      </c>
      <c r="D87" s="33" t="s">
        <v>243</v>
      </c>
      <c r="E87" s="34">
        <v>7916569227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244</v>
      </c>
      <c r="C88" s="40" t="s">
        <v>144</v>
      </c>
      <c r="D88" s="33" t="s">
        <v>245</v>
      </c>
      <c r="E88" s="34">
        <v>7916569228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246</v>
      </c>
      <c r="C89" s="40" t="s">
        <v>144</v>
      </c>
      <c r="D89" s="33" t="s">
        <v>247</v>
      </c>
      <c r="E89" s="34">
        <v>7916569229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248</v>
      </c>
      <c r="C90" s="40" t="s">
        <v>144</v>
      </c>
      <c r="D90" s="33" t="s">
        <v>249</v>
      </c>
      <c r="E90" s="34">
        <v>7916569230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250</v>
      </c>
      <c r="C91" s="40" t="s">
        <v>144</v>
      </c>
      <c r="D91" s="33" t="s">
        <v>251</v>
      </c>
      <c r="E91" s="34">
        <v>7916569231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252</v>
      </c>
      <c r="C92" s="40" t="s">
        <v>144</v>
      </c>
      <c r="D92" s="33" t="s">
        <v>253</v>
      </c>
      <c r="E92" s="34">
        <v>7916569232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254</v>
      </c>
      <c r="C93" s="40" t="s">
        <v>144</v>
      </c>
      <c r="D93" s="33" t="s">
        <v>255</v>
      </c>
      <c r="E93" s="34">
        <v>7916569233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256</v>
      </c>
      <c r="C94" s="40" t="s">
        <v>144</v>
      </c>
      <c r="D94" s="33" t="s">
        <v>257</v>
      </c>
      <c r="E94" s="34">
        <v>7916569235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258</v>
      </c>
      <c r="C95" s="40" t="s">
        <v>144</v>
      </c>
      <c r="D95" s="33" t="s">
        <v>259</v>
      </c>
      <c r="E95" s="34">
        <v>7916569236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162" customFormat="1" ht="16.5" customHeight="1" x14ac:dyDescent="0.25">
      <c r="A96" s="177">
        <f t="shared" si="24"/>
        <v>88</v>
      </c>
      <c r="B96" s="202" t="s">
        <v>260</v>
      </c>
      <c r="C96" s="205" t="s">
        <v>144</v>
      </c>
      <c r="D96" s="206" t="s">
        <v>261</v>
      </c>
      <c r="E96" s="207">
        <v>7913090494</v>
      </c>
      <c r="F96" s="208">
        <v>4577000</v>
      </c>
      <c r="G96" s="181">
        <f t="shared" si="16"/>
        <v>778090</v>
      </c>
      <c r="H96" s="181">
        <f t="shared" si="17"/>
        <v>22885</v>
      </c>
      <c r="I96" s="181">
        <f t="shared" si="18"/>
        <v>137310</v>
      </c>
      <c r="J96" s="181">
        <f t="shared" si="19"/>
        <v>45770</v>
      </c>
      <c r="K96" s="180">
        <f t="shared" si="20"/>
        <v>984055</v>
      </c>
      <c r="L96" s="181">
        <f t="shared" si="13"/>
        <v>366160</v>
      </c>
      <c r="M96" s="181">
        <f t="shared" si="14"/>
        <v>68655</v>
      </c>
      <c r="N96" s="181">
        <f t="shared" si="15"/>
        <v>45770</v>
      </c>
      <c r="O96" s="180">
        <f t="shared" si="21"/>
        <v>480585</v>
      </c>
      <c r="P96" s="182">
        <f t="shared" si="22"/>
        <v>1464640</v>
      </c>
      <c r="Q96" s="182">
        <f t="shared" si="23"/>
        <v>91540</v>
      </c>
      <c r="R96" s="182"/>
      <c r="S96" s="161">
        <f>VLOOKUP(B96,[1]Sheet1!B$8:J$131,9,FALSE)</f>
        <v>4012500</v>
      </c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</row>
    <row r="97" spans="1:39" s="24" customFormat="1" ht="16.5" customHeight="1" x14ac:dyDescent="0.25">
      <c r="A97" s="16">
        <f t="shared" si="24"/>
        <v>89</v>
      </c>
      <c r="B97" s="17" t="s">
        <v>262</v>
      </c>
      <c r="C97" s="40" t="s">
        <v>144</v>
      </c>
      <c r="D97" s="33" t="s">
        <v>263</v>
      </c>
      <c r="E97" s="34">
        <v>7916569239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264</v>
      </c>
      <c r="C98" s="40" t="s">
        <v>97</v>
      </c>
      <c r="D98" s="33" t="s">
        <v>265</v>
      </c>
      <c r="E98" s="41">
        <v>7911017745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266</v>
      </c>
      <c r="C99" s="40" t="s">
        <v>70</v>
      </c>
      <c r="D99" s="33" t="s">
        <v>267</v>
      </c>
      <c r="E99" s="41">
        <v>7936616222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>(F99)*$J$8</f>
        <v>45770</v>
      </c>
      <c r="K99" s="20">
        <f t="shared" si="20"/>
        <v>984055</v>
      </c>
      <c r="L99" s="21">
        <f>(F99)*$L$8</f>
        <v>366160</v>
      </c>
      <c r="M99" s="21">
        <f t="shared" si="14"/>
        <v>68655</v>
      </c>
      <c r="N99" s="21">
        <f>(F99)*$N$8</f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 t="e">
        <f>VLOOKUP(B99,[1]Sheet1!B$8:J$131,9,FALSE)</f>
        <v>#N/A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268</v>
      </c>
      <c r="C100" s="40" t="s">
        <v>141</v>
      </c>
      <c r="D100" s="33" t="s">
        <v>269</v>
      </c>
      <c r="E100" s="41">
        <v>9321648647</v>
      </c>
      <c r="F100" s="35">
        <v>4800000</v>
      </c>
      <c r="G100" s="21">
        <f t="shared" si="16"/>
        <v>816000.00000000012</v>
      </c>
      <c r="H100" s="21">
        <f t="shared" si="17"/>
        <v>24000</v>
      </c>
      <c r="I100" s="21">
        <f t="shared" si="18"/>
        <v>144000</v>
      </c>
      <c r="J100" s="21">
        <f>(F100)*$J$8</f>
        <v>48000</v>
      </c>
      <c r="K100" s="20">
        <f t="shared" si="20"/>
        <v>1032000.0000000001</v>
      </c>
      <c r="L100" s="21">
        <f>(F100)*$L$8</f>
        <v>384000</v>
      </c>
      <c r="M100" s="21">
        <f t="shared" si="14"/>
        <v>72000</v>
      </c>
      <c r="N100" s="21">
        <f>(F100)*$N$8</f>
        <v>48000</v>
      </c>
      <c r="O100" s="20">
        <f t="shared" si="21"/>
        <v>504000</v>
      </c>
      <c r="P100" s="22">
        <f t="shared" si="22"/>
        <v>1536000</v>
      </c>
      <c r="Q100" s="22">
        <f t="shared" si="23"/>
        <v>96000</v>
      </c>
      <c r="R100" s="22"/>
      <c r="S100" s="23" t="e">
        <f>VLOOKUP(B100,[1]Sheet1!B$8:J$131,9,FALSE)</f>
        <v>#N/A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270</v>
      </c>
      <c r="C101" s="40" t="s">
        <v>52</v>
      </c>
      <c r="D101" s="33" t="s">
        <v>271</v>
      </c>
      <c r="E101" s="41">
        <v>7912010459</v>
      </c>
      <c r="F101" s="35">
        <v>4800000</v>
      </c>
      <c r="G101" s="21">
        <f t="shared" si="16"/>
        <v>816000.00000000012</v>
      </c>
      <c r="H101" s="21">
        <f t="shared" si="17"/>
        <v>24000</v>
      </c>
      <c r="I101" s="21">
        <f t="shared" si="18"/>
        <v>144000</v>
      </c>
      <c r="J101" s="21">
        <f>(F101)*$J$8</f>
        <v>48000</v>
      </c>
      <c r="K101" s="20">
        <f t="shared" si="20"/>
        <v>1032000.0000000001</v>
      </c>
      <c r="L101" s="21">
        <f>(F101)*$L$8</f>
        <v>384000</v>
      </c>
      <c r="M101" s="21">
        <f t="shared" si="14"/>
        <v>72000</v>
      </c>
      <c r="N101" s="21">
        <f>(F101)*$N$8</f>
        <v>48000</v>
      </c>
      <c r="O101" s="20">
        <f t="shared" si="21"/>
        <v>504000</v>
      </c>
      <c r="P101" s="22">
        <f t="shared" si="22"/>
        <v>1536000</v>
      </c>
      <c r="Q101" s="22">
        <f t="shared" si="23"/>
        <v>96000</v>
      </c>
      <c r="R101" s="22"/>
      <c r="S101" s="23" t="e">
        <f>VLOOKUP(B101,[1]Sheet1!B$8:J$131,9,FALSE)</f>
        <v>#N/A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272</v>
      </c>
      <c r="C102" s="40" t="s">
        <v>29</v>
      </c>
      <c r="D102" s="42" t="s">
        <v>273</v>
      </c>
      <c r="E102" s="34" t="s">
        <v>273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>(F102)*$M$8</f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43" t="s">
        <v>274</v>
      </c>
      <c r="C103" s="40" t="s">
        <v>275</v>
      </c>
      <c r="D103" s="42" t="s">
        <v>276</v>
      </c>
      <c r="E103" s="34"/>
      <c r="F103" s="35">
        <v>8300000</v>
      </c>
      <c r="G103" s="44"/>
      <c r="H103" s="44">
        <f t="shared" si="17"/>
        <v>41500</v>
      </c>
      <c r="I103" s="44"/>
      <c r="J103" s="44"/>
      <c r="K103" s="20">
        <f t="shared" si="20"/>
        <v>41500</v>
      </c>
      <c r="L103" s="44"/>
      <c r="M103" s="44"/>
      <c r="N103" s="44"/>
      <c r="O103" s="20">
        <f t="shared" si="21"/>
        <v>0</v>
      </c>
      <c r="P103" s="22">
        <f t="shared" si="22"/>
        <v>41500</v>
      </c>
      <c r="Q103" s="22">
        <f t="shared" si="23"/>
        <v>166000</v>
      </c>
      <c r="R103" s="45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46" t="s">
        <v>277</v>
      </c>
      <c r="C104" s="47" t="s">
        <v>278</v>
      </c>
      <c r="D104" s="48" t="s">
        <v>279</v>
      </c>
      <c r="E104" s="49" t="s">
        <v>279</v>
      </c>
      <c r="F104" s="50">
        <v>5000000</v>
      </c>
      <c r="G104" s="51">
        <f t="shared" si="16"/>
        <v>850000.00000000012</v>
      </c>
      <c r="H104" s="51">
        <f t="shared" si="17"/>
        <v>25000</v>
      </c>
      <c r="I104" s="51">
        <f t="shared" si="18"/>
        <v>150000</v>
      </c>
      <c r="J104" s="51">
        <f t="shared" ref="J104:J167" si="25">(F104)*$J$8</f>
        <v>50000</v>
      </c>
      <c r="K104" s="20">
        <f t="shared" si="20"/>
        <v>1075000</v>
      </c>
      <c r="L104" s="51">
        <f t="shared" ref="L104:L167" si="26">(F104)*$L$8</f>
        <v>400000</v>
      </c>
      <c r="M104" s="51">
        <f t="shared" ref="M104:M167" si="27">(F104)*$M$8</f>
        <v>75000</v>
      </c>
      <c r="N104" s="51">
        <f t="shared" ref="N104:N167" si="28">(F104)*$N$8</f>
        <v>50000</v>
      </c>
      <c r="O104" s="20">
        <f t="shared" si="21"/>
        <v>525000</v>
      </c>
      <c r="P104" s="22">
        <f t="shared" si="22"/>
        <v>1600000</v>
      </c>
      <c r="Q104" s="22">
        <f t="shared" si="23"/>
        <v>100000</v>
      </c>
      <c r="R104" s="52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57" customFormat="1" ht="16.5" customHeight="1" x14ac:dyDescent="0.25">
      <c r="A105" s="16">
        <f t="shared" si="24"/>
        <v>97</v>
      </c>
      <c r="B105" s="46" t="s">
        <v>280</v>
      </c>
      <c r="C105" s="53" t="s">
        <v>281</v>
      </c>
      <c r="D105" s="54">
        <v>7909052618</v>
      </c>
      <c r="E105" s="54">
        <v>7909052618</v>
      </c>
      <c r="F105" s="50">
        <v>5000000</v>
      </c>
      <c r="G105" s="51">
        <f t="shared" si="16"/>
        <v>850000.00000000012</v>
      </c>
      <c r="H105" s="51">
        <f t="shared" si="17"/>
        <v>25000</v>
      </c>
      <c r="I105" s="51">
        <f t="shared" si="18"/>
        <v>150000</v>
      </c>
      <c r="J105" s="51">
        <f t="shared" si="25"/>
        <v>50000</v>
      </c>
      <c r="K105" s="20">
        <f t="shared" si="20"/>
        <v>1075000</v>
      </c>
      <c r="L105" s="51">
        <f t="shared" si="26"/>
        <v>400000</v>
      </c>
      <c r="M105" s="51">
        <f t="shared" si="27"/>
        <v>75000</v>
      </c>
      <c r="N105" s="51">
        <f t="shared" si="28"/>
        <v>50000</v>
      </c>
      <c r="O105" s="20">
        <f t="shared" si="21"/>
        <v>525000</v>
      </c>
      <c r="P105" s="22">
        <f t="shared" si="22"/>
        <v>1600000</v>
      </c>
      <c r="Q105" s="55">
        <f t="shared" si="23"/>
        <v>100000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16.5" customHeight="1" x14ac:dyDescent="0.25">
      <c r="A106" s="16">
        <f t="shared" si="24"/>
        <v>98</v>
      </c>
      <c r="B106" s="46" t="s">
        <v>282</v>
      </c>
      <c r="C106" s="47" t="s">
        <v>283</v>
      </c>
      <c r="D106" s="54">
        <v>7911182217</v>
      </c>
      <c r="E106" s="54">
        <v>7911182217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16.5" customHeight="1" x14ac:dyDescent="0.25">
      <c r="A107" s="16">
        <f t="shared" si="24"/>
        <v>99</v>
      </c>
      <c r="B107" s="46" t="s">
        <v>284</v>
      </c>
      <c r="C107" s="47" t="s">
        <v>285</v>
      </c>
      <c r="D107" s="58" t="s">
        <v>286</v>
      </c>
      <c r="E107" s="58" t="s">
        <v>286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16.5" customHeight="1" x14ac:dyDescent="0.25">
      <c r="A108" s="16">
        <f t="shared" si="24"/>
        <v>100</v>
      </c>
      <c r="B108" s="46" t="s">
        <v>287</v>
      </c>
      <c r="C108" s="47" t="s">
        <v>285</v>
      </c>
      <c r="D108" s="54">
        <v>7909272078</v>
      </c>
      <c r="E108" s="54">
        <v>7909272078</v>
      </c>
      <c r="F108" s="50">
        <v>4577000</v>
      </c>
      <c r="G108" s="51">
        <f t="shared" si="16"/>
        <v>778090</v>
      </c>
      <c r="H108" s="51">
        <f t="shared" si="17"/>
        <v>22885</v>
      </c>
      <c r="I108" s="51">
        <f t="shared" si="18"/>
        <v>137310</v>
      </c>
      <c r="J108" s="51">
        <f t="shared" si="25"/>
        <v>45770</v>
      </c>
      <c r="K108" s="20">
        <f t="shared" si="20"/>
        <v>984055</v>
      </c>
      <c r="L108" s="51">
        <f t="shared" si="26"/>
        <v>366160</v>
      </c>
      <c r="M108" s="51">
        <f t="shared" si="27"/>
        <v>68655</v>
      </c>
      <c r="N108" s="51">
        <f t="shared" si="28"/>
        <v>45770</v>
      </c>
      <c r="O108" s="20">
        <f t="shared" si="21"/>
        <v>480585</v>
      </c>
      <c r="P108" s="22">
        <f t="shared" si="22"/>
        <v>1464640</v>
      </c>
      <c r="Q108" s="55">
        <f t="shared" si="23"/>
        <v>91540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16.5" customHeight="1" x14ac:dyDescent="0.25">
      <c r="A109" s="16">
        <f t="shared" si="24"/>
        <v>101</v>
      </c>
      <c r="B109" s="46" t="s">
        <v>288</v>
      </c>
      <c r="C109" s="47" t="s">
        <v>285</v>
      </c>
      <c r="D109" s="54">
        <v>7910229588</v>
      </c>
      <c r="E109" s="54">
        <v>7910229588</v>
      </c>
      <c r="F109" s="50">
        <v>4577000</v>
      </c>
      <c r="G109" s="51">
        <f t="shared" si="16"/>
        <v>778090</v>
      </c>
      <c r="H109" s="51">
        <f t="shared" si="17"/>
        <v>22885</v>
      </c>
      <c r="I109" s="51">
        <f t="shared" si="18"/>
        <v>137310</v>
      </c>
      <c r="J109" s="51">
        <f t="shared" si="25"/>
        <v>45770</v>
      </c>
      <c r="K109" s="20">
        <f t="shared" si="20"/>
        <v>984055</v>
      </c>
      <c r="L109" s="51">
        <f t="shared" si="26"/>
        <v>366160</v>
      </c>
      <c r="M109" s="51">
        <f t="shared" si="27"/>
        <v>68655</v>
      </c>
      <c r="N109" s="51">
        <f t="shared" si="28"/>
        <v>45770</v>
      </c>
      <c r="O109" s="20">
        <f t="shared" si="21"/>
        <v>480585</v>
      </c>
      <c r="P109" s="22">
        <f t="shared" si="22"/>
        <v>1464640</v>
      </c>
      <c r="Q109" s="55">
        <f t="shared" si="23"/>
        <v>91540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289</v>
      </c>
      <c r="C110" s="59" t="s">
        <v>290</v>
      </c>
      <c r="D110" s="54">
        <v>7910229588</v>
      </c>
      <c r="E110" s="54">
        <v>7910229588</v>
      </c>
      <c r="F110" s="50">
        <v>4800000</v>
      </c>
      <c r="G110" s="51">
        <f t="shared" si="16"/>
        <v>816000.00000000012</v>
      </c>
      <c r="H110" s="51">
        <f t="shared" si="17"/>
        <v>24000</v>
      </c>
      <c r="I110" s="51">
        <f t="shared" si="18"/>
        <v>144000</v>
      </c>
      <c r="J110" s="51">
        <f t="shared" si="25"/>
        <v>48000</v>
      </c>
      <c r="K110" s="20">
        <f t="shared" si="20"/>
        <v>1032000.0000000001</v>
      </c>
      <c r="L110" s="51">
        <f t="shared" si="26"/>
        <v>384000</v>
      </c>
      <c r="M110" s="51">
        <f t="shared" si="27"/>
        <v>72000</v>
      </c>
      <c r="N110" s="51">
        <f t="shared" si="28"/>
        <v>48000</v>
      </c>
      <c r="O110" s="20">
        <f t="shared" si="21"/>
        <v>504000</v>
      </c>
      <c r="P110" s="22">
        <f t="shared" si="22"/>
        <v>1536000</v>
      </c>
      <c r="Q110" s="55">
        <f t="shared" si="23"/>
        <v>96000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291</v>
      </c>
      <c r="C111" s="60" t="s">
        <v>292</v>
      </c>
      <c r="D111" s="61">
        <v>7908508899</v>
      </c>
      <c r="E111" s="61">
        <v>7908508899</v>
      </c>
      <c r="F111" s="50">
        <v>5100000</v>
      </c>
      <c r="G111" s="51">
        <f t="shared" si="16"/>
        <v>867000.00000000012</v>
      </c>
      <c r="H111" s="51">
        <f t="shared" si="17"/>
        <v>25500</v>
      </c>
      <c r="I111" s="51">
        <f t="shared" si="18"/>
        <v>153000</v>
      </c>
      <c r="J111" s="51">
        <f t="shared" si="25"/>
        <v>51000</v>
      </c>
      <c r="K111" s="20">
        <f t="shared" si="20"/>
        <v>1096500</v>
      </c>
      <c r="L111" s="51">
        <f t="shared" si="26"/>
        <v>408000</v>
      </c>
      <c r="M111" s="51">
        <f t="shared" si="27"/>
        <v>76500</v>
      </c>
      <c r="N111" s="51">
        <f t="shared" si="28"/>
        <v>51000</v>
      </c>
      <c r="O111" s="20">
        <f t="shared" si="21"/>
        <v>535500</v>
      </c>
      <c r="P111" s="22">
        <f t="shared" si="22"/>
        <v>1632000</v>
      </c>
      <c r="Q111" s="55">
        <f t="shared" si="23"/>
        <v>102000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293</v>
      </c>
      <c r="C112" s="59" t="s">
        <v>294</v>
      </c>
      <c r="D112" s="61"/>
      <c r="E112" s="61"/>
      <c r="F112" s="62">
        <v>5500000</v>
      </c>
      <c r="G112" s="63">
        <f t="shared" si="16"/>
        <v>935000.00000000012</v>
      </c>
      <c r="H112" s="63">
        <f t="shared" si="17"/>
        <v>27500</v>
      </c>
      <c r="I112" s="63">
        <f t="shared" si="18"/>
        <v>165000</v>
      </c>
      <c r="J112" s="63">
        <f t="shared" si="25"/>
        <v>55000</v>
      </c>
      <c r="K112" s="64">
        <f t="shared" si="20"/>
        <v>1182500</v>
      </c>
      <c r="L112" s="63">
        <f t="shared" si="26"/>
        <v>440000</v>
      </c>
      <c r="M112" s="63">
        <f t="shared" si="27"/>
        <v>82500</v>
      </c>
      <c r="N112" s="63">
        <f t="shared" si="28"/>
        <v>55000</v>
      </c>
      <c r="O112" s="64">
        <f t="shared" si="21"/>
        <v>577500</v>
      </c>
      <c r="P112" s="55">
        <f t="shared" si="22"/>
        <v>1760000</v>
      </c>
      <c r="Q112" s="65">
        <f t="shared" si="23"/>
        <v>110000</v>
      </c>
      <c r="R112" s="6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67" t="s">
        <v>295</v>
      </c>
      <c r="C113" s="68" t="s">
        <v>296</v>
      </c>
      <c r="D113" s="69">
        <v>7911308519</v>
      </c>
      <c r="E113" s="69"/>
      <c r="F113" s="70">
        <v>8300000</v>
      </c>
      <c r="G113" s="71">
        <f t="shared" si="16"/>
        <v>1411000</v>
      </c>
      <c r="H113" s="71">
        <f t="shared" si="17"/>
        <v>41500</v>
      </c>
      <c r="I113" s="71">
        <f t="shared" si="18"/>
        <v>249000</v>
      </c>
      <c r="J113" s="71">
        <f t="shared" si="25"/>
        <v>83000</v>
      </c>
      <c r="K113" s="64">
        <f t="shared" si="20"/>
        <v>1784500</v>
      </c>
      <c r="L113" s="71">
        <f t="shared" si="26"/>
        <v>664000</v>
      </c>
      <c r="M113" s="71">
        <f t="shared" si="27"/>
        <v>124500</v>
      </c>
      <c r="N113" s="71">
        <f t="shared" si="28"/>
        <v>83000</v>
      </c>
      <c r="O113" s="64">
        <f t="shared" si="21"/>
        <v>871500</v>
      </c>
      <c r="P113" s="55">
        <f t="shared" si="22"/>
        <v>2656000</v>
      </c>
      <c r="Q113" s="65">
        <f t="shared" si="23"/>
        <v>166000</v>
      </c>
      <c r="R113" s="7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297</v>
      </c>
      <c r="C114" s="53" t="s">
        <v>65</v>
      </c>
      <c r="D114" s="61"/>
      <c r="E114" s="61"/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64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64">
        <f t="shared" si="21"/>
        <v>504000</v>
      </c>
      <c r="P114" s="55">
        <f t="shared" si="22"/>
        <v>1536000</v>
      </c>
      <c r="Q114" s="52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298</v>
      </c>
      <c r="C115" s="53" t="s">
        <v>65</v>
      </c>
      <c r="D115" s="61"/>
      <c r="E115" s="61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299</v>
      </c>
      <c r="C116" s="53" t="s">
        <v>300</v>
      </c>
      <c r="D116" s="61">
        <v>7937684817</v>
      </c>
      <c r="E116" s="61"/>
      <c r="F116" s="50">
        <v>4577000</v>
      </c>
      <c r="G116" s="51">
        <f t="shared" si="16"/>
        <v>778090</v>
      </c>
      <c r="H116" s="51">
        <f t="shared" si="17"/>
        <v>22885</v>
      </c>
      <c r="I116" s="51">
        <f t="shared" si="18"/>
        <v>137310</v>
      </c>
      <c r="J116" s="51">
        <f t="shared" si="25"/>
        <v>45770</v>
      </c>
      <c r="K116" s="64">
        <f t="shared" si="20"/>
        <v>984055</v>
      </c>
      <c r="L116" s="51">
        <f t="shared" si="26"/>
        <v>366160</v>
      </c>
      <c r="M116" s="51">
        <f t="shared" si="27"/>
        <v>68655</v>
      </c>
      <c r="N116" s="51">
        <f t="shared" si="28"/>
        <v>45770</v>
      </c>
      <c r="O116" s="64">
        <f t="shared" si="21"/>
        <v>480585</v>
      </c>
      <c r="P116" s="55">
        <f t="shared" si="22"/>
        <v>1464640</v>
      </c>
      <c r="Q116" s="52">
        <f t="shared" si="23"/>
        <v>91540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46" t="s">
        <v>301</v>
      </c>
      <c r="C117" s="53" t="s">
        <v>300</v>
      </c>
      <c r="D117" s="61">
        <v>7910308599</v>
      </c>
      <c r="E117" s="61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302</v>
      </c>
      <c r="C118" s="53" t="s">
        <v>303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304</v>
      </c>
      <c r="C119" s="53" t="s">
        <v>305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5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306</v>
      </c>
      <c r="C120" s="53" t="s">
        <v>285</v>
      </c>
      <c r="D120" s="61"/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307</v>
      </c>
      <c r="C121" s="53" t="s">
        <v>285</v>
      </c>
      <c r="D121" s="61"/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308</v>
      </c>
      <c r="C122" s="53" t="s">
        <v>285</v>
      </c>
      <c r="D122" s="61"/>
      <c r="E122" s="61"/>
      <c r="F122" s="50">
        <v>4577000</v>
      </c>
      <c r="G122" s="51">
        <f t="shared" si="16"/>
        <v>778090</v>
      </c>
      <c r="H122" s="51">
        <f t="shared" si="17"/>
        <v>22885</v>
      </c>
      <c r="I122" s="51">
        <f t="shared" si="18"/>
        <v>137310</v>
      </c>
      <c r="J122" s="51">
        <f t="shared" si="25"/>
        <v>45770</v>
      </c>
      <c r="K122" s="64">
        <f t="shared" si="20"/>
        <v>984055</v>
      </c>
      <c r="L122" s="51">
        <f t="shared" si="26"/>
        <v>366160</v>
      </c>
      <c r="M122" s="51">
        <f t="shared" si="27"/>
        <v>68655</v>
      </c>
      <c r="N122" s="51">
        <f t="shared" si="28"/>
        <v>45770</v>
      </c>
      <c r="O122" s="64">
        <f t="shared" si="21"/>
        <v>480585</v>
      </c>
      <c r="P122" s="55">
        <f t="shared" si="22"/>
        <v>1464640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309</v>
      </c>
      <c r="C123" s="53" t="s">
        <v>285</v>
      </c>
      <c r="D123" s="61"/>
      <c r="E123" s="61"/>
      <c r="F123" s="50">
        <v>4577000</v>
      </c>
      <c r="G123" s="51">
        <f t="shared" si="16"/>
        <v>778090</v>
      </c>
      <c r="H123" s="51">
        <f t="shared" si="17"/>
        <v>22885</v>
      </c>
      <c r="I123" s="51">
        <f t="shared" si="18"/>
        <v>137310</v>
      </c>
      <c r="J123" s="51">
        <f t="shared" si="25"/>
        <v>45770</v>
      </c>
      <c r="K123" s="64">
        <f t="shared" si="20"/>
        <v>984055</v>
      </c>
      <c r="L123" s="51">
        <f t="shared" si="26"/>
        <v>366160</v>
      </c>
      <c r="M123" s="51">
        <f t="shared" si="27"/>
        <v>68655</v>
      </c>
      <c r="N123" s="51">
        <f t="shared" si="28"/>
        <v>45770</v>
      </c>
      <c r="O123" s="64">
        <f t="shared" si="21"/>
        <v>480585</v>
      </c>
      <c r="P123" s="55">
        <f t="shared" si="22"/>
        <v>1464640</v>
      </c>
      <c r="Q123" s="52">
        <f t="shared" si="23"/>
        <v>91540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310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311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73" t="s">
        <v>314</v>
      </c>
      <c r="C126" s="74" t="s">
        <v>315</v>
      </c>
      <c r="D126" s="75">
        <v>7934404014</v>
      </c>
      <c r="E126" s="75">
        <v>7934404014</v>
      </c>
      <c r="F126" s="70">
        <v>5500000</v>
      </c>
      <c r="G126" s="71">
        <f t="shared" si="16"/>
        <v>935000.00000000012</v>
      </c>
      <c r="H126" s="71">
        <f t="shared" si="17"/>
        <v>27500</v>
      </c>
      <c r="I126" s="71">
        <f t="shared" si="18"/>
        <v>165000</v>
      </c>
      <c r="J126" s="71">
        <f t="shared" si="25"/>
        <v>55000</v>
      </c>
      <c r="K126" s="76">
        <f t="shared" si="20"/>
        <v>1182500</v>
      </c>
      <c r="L126" s="71">
        <f t="shared" si="26"/>
        <v>440000</v>
      </c>
      <c r="M126" s="71">
        <f t="shared" si="27"/>
        <v>82500</v>
      </c>
      <c r="N126" s="71">
        <f t="shared" si="28"/>
        <v>55000</v>
      </c>
      <c r="O126" s="76">
        <f t="shared" si="21"/>
        <v>577500</v>
      </c>
      <c r="P126" s="65">
        <f t="shared" si="22"/>
        <v>1760000</v>
      </c>
      <c r="Q126" s="72">
        <f>F126*2%</f>
        <v>110000</v>
      </c>
      <c r="R126" s="7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77" t="s">
        <v>316</v>
      </c>
      <c r="C127" s="78" t="s">
        <v>317</v>
      </c>
      <c r="D127" s="79">
        <v>8721710506</v>
      </c>
      <c r="E127" s="79">
        <v>8721710506</v>
      </c>
      <c r="F127" s="50">
        <v>5000000</v>
      </c>
      <c r="G127" s="51">
        <f t="shared" si="16"/>
        <v>850000.00000000012</v>
      </c>
      <c r="H127" s="51">
        <f t="shared" si="17"/>
        <v>25000</v>
      </c>
      <c r="I127" s="51">
        <f t="shared" si="18"/>
        <v>150000</v>
      </c>
      <c r="J127" s="51">
        <f t="shared" si="25"/>
        <v>50000</v>
      </c>
      <c r="K127" s="50">
        <f t="shared" si="20"/>
        <v>1075000</v>
      </c>
      <c r="L127" s="51">
        <f t="shared" si="26"/>
        <v>400000</v>
      </c>
      <c r="M127" s="51">
        <f t="shared" si="27"/>
        <v>75000</v>
      </c>
      <c r="N127" s="51">
        <f t="shared" si="28"/>
        <v>50000</v>
      </c>
      <c r="O127" s="50">
        <f t="shared" si="21"/>
        <v>525000</v>
      </c>
      <c r="P127" s="52">
        <f t="shared" si="22"/>
        <v>1600000</v>
      </c>
      <c r="Q127" s="52">
        <f>F127*2%</f>
        <v>100000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78" t="s">
        <v>318</v>
      </c>
      <c r="C128" s="78" t="s">
        <v>317</v>
      </c>
      <c r="D128" s="79">
        <v>7913082370</v>
      </c>
      <c r="E128" s="79">
        <v>7913082370</v>
      </c>
      <c r="F128" s="50">
        <v>5000000</v>
      </c>
      <c r="G128" s="51">
        <f t="shared" si="16"/>
        <v>850000.00000000012</v>
      </c>
      <c r="H128" s="51">
        <f t="shared" si="17"/>
        <v>25000</v>
      </c>
      <c r="I128" s="51">
        <f t="shared" si="18"/>
        <v>150000</v>
      </c>
      <c r="J128" s="51">
        <f t="shared" si="25"/>
        <v>50000</v>
      </c>
      <c r="K128" s="50">
        <f t="shared" si="20"/>
        <v>1075000</v>
      </c>
      <c r="L128" s="51">
        <f t="shared" si="26"/>
        <v>400000</v>
      </c>
      <c r="M128" s="51">
        <f t="shared" si="27"/>
        <v>75000</v>
      </c>
      <c r="N128" s="51">
        <f t="shared" si="28"/>
        <v>50000</v>
      </c>
      <c r="O128" s="50">
        <f t="shared" si="21"/>
        <v>525000</v>
      </c>
      <c r="P128" s="52">
        <f t="shared" si="22"/>
        <v>1600000</v>
      </c>
      <c r="Q128" s="52">
        <f t="shared" ref="Q128:Q177" si="29">F128*2%</f>
        <v>100000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78" t="s">
        <v>319</v>
      </c>
      <c r="C129" s="78" t="s">
        <v>320</v>
      </c>
      <c r="D129" s="79">
        <v>7916213918</v>
      </c>
      <c r="E129" s="79">
        <v>7916213918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29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8" t="s">
        <v>321</v>
      </c>
      <c r="C130" s="78" t="s">
        <v>322</v>
      </c>
      <c r="D130" s="79">
        <v>7914210718</v>
      </c>
      <c r="E130" s="79">
        <v>7914210718</v>
      </c>
      <c r="F130" s="50">
        <v>4800000</v>
      </c>
      <c r="G130" s="51">
        <f t="shared" si="16"/>
        <v>816000.00000000012</v>
      </c>
      <c r="H130" s="51">
        <f t="shared" si="17"/>
        <v>24000</v>
      </c>
      <c r="I130" s="51">
        <f t="shared" si="18"/>
        <v>144000</v>
      </c>
      <c r="J130" s="51">
        <f t="shared" si="25"/>
        <v>48000</v>
      </c>
      <c r="K130" s="50">
        <f t="shared" si="20"/>
        <v>1032000.0000000001</v>
      </c>
      <c r="L130" s="51">
        <f t="shared" si="26"/>
        <v>384000</v>
      </c>
      <c r="M130" s="51">
        <f t="shared" si="27"/>
        <v>72000</v>
      </c>
      <c r="N130" s="51">
        <f t="shared" si="28"/>
        <v>48000</v>
      </c>
      <c r="O130" s="50">
        <f t="shared" si="21"/>
        <v>504000</v>
      </c>
      <c r="P130" s="52">
        <f t="shared" si="22"/>
        <v>1536000</v>
      </c>
      <c r="Q130" s="52">
        <f t="shared" si="29"/>
        <v>96000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80" t="s">
        <v>323</v>
      </c>
      <c r="C131" s="80" t="s">
        <v>324</v>
      </c>
      <c r="D131" s="79">
        <v>7916189006</v>
      </c>
      <c r="E131" s="79">
        <v>7916189006</v>
      </c>
      <c r="F131" s="50">
        <v>4800000</v>
      </c>
      <c r="G131" s="51">
        <f t="shared" si="16"/>
        <v>816000.00000000012</v>
      </c>
      <c r="H131" s="51">
        <f t="shared" si="17"/>
        <v>24000</v>
      </c>
      <c r="I131" s="51">
        <f t="shared" si="18"/>
        <v>144000</v>
      </c>
      <c r="J131" s="51">
        <f t="shared" si="25"/>
        <v>48000</v>
      </c>
      <c r="K131" s="50">
        <f t="shared" si="20"/>
        <v>1032000.0000000001</v>
      </c>
      <c r="L131" s="51">
        <f t="shared" si="26"/>
        <v>384000</v>
      </c>
      <c r="M131" s="51">
        <f t="shared" si="27"/>
        <v>72000</v>
      </c>
      <c r="N131" s="51">
        <f t="shared" si="28"/>
        <v>48000</v>
      </c>
      <c r="O131" s="50">
        <f t="shared" si="21"/>
        <v>504000</v>
      </c>
      <c r="P131" s="52">
        <f t="shared" si="22"/>
        <v>1536000</v>
      </c>
      <c r="Q131" s="52">
        <f t="shared" si="29"/>
        <v>96000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325</v>
      </c>
      <c r="C132" s="78" t="s">
        <v>326</v>
      </c>
      <c r="D132" s="79">
        <v>8022813836</v>
      </c>
      <c r="E132" s="79">
        <v>8022813836</v>
      </c>
      <c r="F132" s="50">
        <v>4800000</v>
      </c>
      <c r="G132" s="51">
        <f t="shared" si="16"/>
        <v>816000.00000000012</v>
      </c>
      <c r="H132" s="51">
        <f t="shared" si="17"/>
        <v>24000</v>
      </c>
      <c r="I132" s="51">
        <f t="shared" si="18"/>
        <v>144000</v>
      </c>
      <c r="J132" s="51">
        <f t="shared" si="25"/>
        <v>48000</v>
      </c>
      <c r="K132" s="50">
        <f t="shared" si="20"/>
        <v>1032000.0000000001</v>
      </c>
      <c r="L132" s="51">
        <f t="shared" si="26"/>
        <v>384000</v>
      </c>
      <c r="M132" s="51">
        <f t="shared" si="27"/>
        <v>72000</v>
      </c>
      <c r="N132" s="51">
        <f t="shared" si="28"/>
        <v>48000</v>
      </c>
      <c r="O132" s="50">
        <f t="shared" si="21"/>
        <v>504000</v>
      </c>
      <c r="P132" s="52">
        <f t="shared" si="22"/>
        <v>1536000</v>
      </c>
      <c r="Q132" s="52">
        <f t="shared" si="29"/>
        <v>96000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327</v>
      </c>
      <c r="C133" s="78" t="s">
        <v>328</v>
      </c>
      <c r="D133" s="79">
        <v>7911475429</v>
      </c>
      <c r="E133" s="79">
        <v>7911475429</v>
      </c>
      <c r="F133" s="50">
        <v>5100000</v>
      </c>
      <c r="G133" s="51">
        <f t="shared" si="16"/>
        <v>867000.00000000012</v>
      </c>
      <c r="H133" s="51">
        <f t="shared" si="17"/>
        <v>25500</v>
      </c>
      <c r="I133" s="51">
        <f t="shared" si="18"/>
        <v>153000</v>
      </c>
      <c r="J133" s="51">
        <f t="shared" si="25"/>
        <v>51000</v>
      </c>
      <c r="K133" s="50">
        <f>G133+I133+J133+H133</f>
        <v>1096500</v>
      </c>
      <c r="L133" s="51">
        <f t="shared" si="26"/>
        <v>408000</v>
      </c>
      <c r="M133" s="51">
        <f t="shared" si="27"/>
        <v>76500</v>
      </c>
      <c r="N133" s="51">
        <f t="shared" si="28"/>
        <v>51000</v>
      </c>
      <c r="O133" s="50">
        <f t="shared" si="21"/>
        <v>535500</v>
      </c>
      <c r="P133" s="52">
        <f t="shared" si="22"/>
        <v>1632000</v>
      </c>
      <c r="Q133" s="52">
        <f t="shared" si="29"/>
        <v>102000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329</v>
      </c>
      <c r="C134" s="78" t="s">
        <v>330</v>
      </c>
      <c r="D134" s="79">
        <v>9423244680</v>
      </c>
      <c r="E134" s="61"/>
      <c r="F134" s="50">
        <v>4577000</v>
      </c>
      <c r="G134" s="51">
        <f t="shared" si="16"/>
        <v>778090</v>
      </c>
      <c r="H134" s="51">
        <f t="shared" si="17"/>
        <v>22885</v>
      </c>
      <c r="I134" s="51">
        <f t="shared" si="18"/>
        <v>137310</v>
      </c>
      <c r="J134" s="51">
        <f t="shared" si="25"/>
        <v>45770</v>
      </c>
      <c r="K134" s="50">
        <f t="shared" ref="K134:K177" si="30">G134+I134+J134+H134</f>
        <v>984055</v>
      </c>
      <c r="L134" s="51">
        <f t="shared" si="26"/>
        <v>366160</v>
      </c>
      <c r="M134" s="51">
        <f t="shared" si="27"/>
        <v>68655</v>
      </c>
      <c r="N134" s="51">
        <f t="shared" si="28"/>
        <v>45770</v>
      </c>
      <c r="O134" s="50">
        <f t="shared" si="21"/>
        <v>480585</v>
      </c>
      <c r="P134" s="52">
        <f t="shared" si="22"/>
        <v>1464640</v>
      </c>
      <c r="Q134" s="52">
        <f t="shared" si="29"/>
        <v>91540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162" customFormat="1" ht="16.5" customHeight="1" x14ac:dyDescent="0.25">
      <c r="A135" s="16">
        <f t="shared" si="24"/>
        <v>127</v>
      </c>
      <c r="B135" s="194" t="s">
        <v>331</v>
      </c>
      <c r="C135" s="194" t="s">
        <v>330</v>
      </c>
      <c r="D135" s="157">
        <v>9622975436</v>
      </c>
      <c r="E135" s="210"/>
      <c r="F135" s="211"/>
      <c r="G135" s="212"/>
      <c r="H135" s="212"/>
      <c r="I135" s="212">
        <f t="shared" ref="I135:I177" si="31">(F135)*$I$8</f>
        <v>0</v>
      </c>
      <c r="J135" s="212"/>
      <c r="K135" s="211">
        <f t="shared" si="30"/>
        <v>0</v>
      </c>
      <c r="L135" s="212"/>
      <c r="M135" s="212">
        <f t="shared" si="27"/>
        <v>0</v>
      </c>
      <c r="N135" s="212"/>
      <c r="O135" s="211">
        <f t="shared" ref="O135:O177" si="32">L135+M135+N135+R135</f>
        <v>0</v>
      </c>
      <c r="P135" s="213">
        <f t="shared" ref="P135:P165" si="33">K135+L135+M135+N135</f>
        <v>0</v>
      </c>
      <c r="Q135" s="213">
        <f t="shared" si="29"/>
        <v>0</v>
      </c>
      <c r="R135" s="213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</row>
    <row r="136" spans="1:39" s="57" customFormat="1" ht="16.5" customHeight="1" x14ac:dyDescent="0.25">
      <c r="A136" s="16">
        <f t="shared" si="24"/>
        <v>128</v>
      </c>
      <c r="B136" s="81" t="s">
        <v>332</v>
      </c>
      <c r="C136" s="78" t="s">
        <v>333</v>
      </c>
      <c r="D136" s="79">
        <v>7916518244</v>
      </c>
      <c r="E136" s="79">
        <v>7916518244</v>
      </c>
      <c r="F136" s="62">
        <v>5100000</v>
      </c>
      <c r="G136" s="63">
        <f t="shared" ref="G136:G177" si="34">F136*$G$8</f>
        <v>867000.00000000012</v>
      </c>
      <c r="H136" s="63">
        <f t="shared" ref="H136:H177" si="35">F136*$H$8</f>
        <v>25500</v>
      </c>
      <c r="I136" s="63">
        <f t="shared" si="31"/>
        <v>153000</v>
      </c>
      <c r="J136" s="63">
        <f t="shared" si="25"/>
        <v>51000</v>
      </c>
      <c r="K136" s="62">
        <f t="shared" si="30"/>
        <v>1096500</v>
      </c>
      <c r="L136" s="63">
        <f t="shared" si="26"/>
        <v>408000</v>
      </c>
      <c r="M136" s="63">
        <f t="shared" si="27"/>
        <v>76500</v>
      </c>
      <c r="N136" s="63">
        <f t="shared" si="28"/>
        <v>51000</v>
      </c>
      <c r="O136" s="62">
        <f t="shared" si="32"/>
        <v>535500</v>
      </c>
      <c r="P136" s="66">
        <f t="shared" si="33"/>
        <v>1632000</v>
      </c>
      <c r="Q136" s="66">
        <f t="shared" si="29"/>
        <v>102000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162" customFormat="1" ht="16.5" customHeight="1" x14ac:dyDescent="0.25">
      <c r="A137" s="177">
        <f t="shared" si="24"/>
        <v>129</v>
      </c>
      <c r="B137" s="229" t="s">
        <v>334</v>
      </c>
      <c r="C137" s="194" t="s">
        <v>335</v>
      </c>
      <c r="D137" s="230">
        <v>8721870417</v>
      </c>
      <c r="E137" s="230">
        <v>8721870417</v>
      </c>
      <c r="F137" s="211">
        <v>4800000</v>
      </c>
      <c r="G137" s="158">
        <f t="shared" si="34"/>
        <v>816000.00000000012</v>
      </c>
      <c r="H137" s="158">
        <f t="shared" si="35"/>
        <v>24000</v>
      </c>
      <c r="I137" s="158">
        <f t="shared" si="31"/>
        <v>144000</v>
      </c>
      <c r="J137" s="158">
        <f t="shared" si="25"/>
        <v>48000</v>
      </c>
      <c r="K137" s="159">
        <f t="shared" si="30"/>
        <v>1032000.0000000001</v>
      </c>
      <c r="L137" s="158">
        <f t="shared" si="26"/>
        <v>384000</v>
      </c>
      <c r="M137" s="158">
        <f t="shared" si="27"/>
        <v>72000</v>
      </c>
      <c r="N137" s="158">
        <f t="shared" si="28"/>
        <v>48000</v>
      </c>
      <c r="O137" s="159">
        <f t="shared" si="32"/>
        <v>504000</v>
      </c>
      <c r="P137" s="160">
        <f t="shared" si="33"/>
        <v>1536000</v>
      </c>
      <c r="Q137" s="160">
        <f t="shared" si="29"/>
        <v>96000</v>
      </c>
      <c r="R137" s="160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</row>
    <row r="138" spans="1:39" s="57" customFormat="1" ht="16.5" customHeight="1" x14ac:dyDescent="0.25">
      <c r="A138" s="16">
        <f t="shared" si="24"/>
        <v>130</v>
      </c>
      <c r="B138" s="81" t="s">
        <v>336</v>
      </c>
      <c r="C138" s="78" t="s">
        <v>337</v>
      </c>
      <c r="D138" s="79">
        <v>3824673980</v>
      </c>
      <c r="E138" s="79"/>
      <c r="F138" s="50">
        <v>4800000</v>
      </c>
      <c r="G138" s="63">
        <f t="shared" si="34"/>
        <v>816000.00000000012</v>
      </c>
      <c r="H138" s="63">
        <f t="shared" si="35"/>
        <v>24000</v>
      </c>
      <c r="I138" s="63">
        <f t="shared" si="31"/>
        <v>144000</v>
      </c>
      <c r="J138" s="63">
        <f t="shared" si="25"/>
        <v>48000</v>
      </c>
      <c r="K138" s="62">
        <f t="shared" si="30"/>
        <v>1032000.0000000001</v>
      </c>
      <c r="L138" s="63">
        <f t="shared" si="26"/>
        <v>384000</v>
      </c>
      <c r="M138" s="63">
        <f t="shared" si="27"/>
        <v>72000</v>
      </c>
      <c r="N138" s="63">
        <f t="shared" si="28"/>
        <v>48000</v>
      </c>
      <c r="O138" s="62">
        <f t="shared" si="32"/>
        <v>504000</v>
      </c>
      <c r="P138" s="66">
        <f t="shared" si="33"/>
        <v>1536000</v>
      </c>
      <c r="Q138" s="66">
        <f t="shared" si="29"/>
        <v>96000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7" si="36">A138+1</f>
        <v>131</v>
      </c>
      <c r="B139" s="81" t="s">
        <v>338</v>
      </c>
      <c r="C139" s="78" t="s">
        <v>339</v>
      </c>
      <c r="D139" s="79">
        <v>7915240672</v>
      </c>
      <c r="E139" s="79">
        <v>7915240672</v>
      </c>
      <c r="F139" s="50">
        <v>4800000</v>
      </c>
      <c r="G139" s="63">
        <f t="shared" si="34"/>
        <v>816000.00000000012</v>
      </c>
      <c r="H139" s="63">
        <f t="shared" si="35"/>
        <v>24000</v>
      </c>
      <c r="I139" s="63">
        <f t="shared" si="31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2"/>
        <v>504000</v>
      </c>
      <c r="P139" s="66">
        <f t="shared" si="33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78" t="s">
        <v>340</v>
      </c>
      <c r="C140" s="78" t="s">
        <v>341</v>
      </c>
      <c r="D140" s="79">
        <v>7916611193</v>
      </c>
      <c r="E140" s="79"/>
      <c r="F140" s="62">
        <v>5000000</v>
      </c>
      <c r="G140" s="63">
        <f t="shared" si="34"/>
        <v>850000.00000000012</v>
      </c>
      <c r="H140" s="63">
        <f t="shared" si="35"/>
        <v>25000</v>
      </c>
      <c r="I140" s="63">
        <f t="shared" si="31"/>
        <v>150000</v>
      </c>
      <c r="J140" s="63">
        <f t="shared" si="25"/>
        <v>50000</v>
      </c>
      <c r="K140" s="62">
        <f t="shared" si="30"/>
        <v>1075000</v>
      </c>
      <c r="L140" s="63">
        <f t="shared" si="26"/>
        <v>400000</v>
      </c>
      <c r="M140" s="63">
        <f t="shared" si="27"/>
        <v>75000</v>
      </c>
      <c r="N140" s="63">
        <f t="shared" si="28"/>
        <v>50000</v>
      </c>
      <c r="O140" s="62">
        <f t="shared" si="32"/>
        <v>525000</v>
      </c>
      <c r="P140" s="66">
        <f t="shared" si="33"/>
        <v>1600000</v>
      </c>
      <c r="Q140" s="66">
        <f t="shared" si="29"/>
        <v>100000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78" t="s">
        <v>342</v>
      </c>
      <c r="C141" s="78" t="s">
        <v>343</v>
      </c>
      <c r="D141" s="79">
        <v>7916336462</v>
      </c>
      <c r="E141" s="79"/>
      <c r="F141" s="62">
        <v>4800000</v>
      </c>
      <c r="G141" s="63">
        <f t="shared" si="34"/>
        <v>816000.00000000012</v>
      </c>
      <c r="H141" s="63">
        <f t="shared" si="35"/>
        <v>24000</v>
      </c>
      <c r="I141" s="63">
        <f t="shared" si="31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2"/>
        <v>504000</v>
      </c>
      <c r="P141" s="66">
        <f t="shared" si="33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78" t="s">
        <v>346</v>
      </c>
      <c r="C142" s="78" t="s">
        <v>347</v>
      </c>
      <c r="D142" s="79">
        <v>8015050619</v>
      </c>
      <c r="E142" s="79"/>
      <c r="F142" s="62">
        <v>5000000</v>
      </c>
      <c r="G142" s="63">
        <f t="shared" si="34"/>
        <v>850000.00000000012</v>
      </c>
      <c r="H142" s="63">
        <f t="shared" si="35"/>
        <v>25000</v>
      </c>
      <c r="I142" s="63">
        <f t="shared" si="31"/>
        <v>150000</v>
      </c>
      <c r="J142" s="63">
        <f t="shared" si="25"/>
        <v>50000</v>
      </c>
      <c r="K142" s="62">
        <f t="shared" si="30"/>
        <v>1075000</v>
      </c>
      <c r="L142" s="63">
        <f t="shared" si="26"/>
        <v>400000</v>
      </c>
      <c r="M142" s="63">
        <f t="shared" si="27"/>
        <v>75000</v>
      </c>
      <c r="N142" s="63">
        <f t="shared" si="28"/>
        <v>50000</v>
      </c>
      <c r="O142" s="62">
        <f t="shared" si="32"/>
        <v>525000</v>
      </c>
      <c r="P142" s="66">
        <f t="shared" si="33"/>
        <v>1600000</v>
      </c>
      <c r="Q142" s="66">
        <f t="shared" si="29"/>
        <v>100000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0" t="s">
        <v>348</v>
      </c>
      <c r="C143" s="80" t="s">
        <v>349</v>
      </c>
      <c r="D143" s="79">
        <v>9107162563</v>
      </c>
      <c r="E143" s="79"/>
      <c r="F143" s="62">
        <v>5000000</v>
      </c>
      <c r="G143" s="63">
        <f t="shared" si="34"/>
        <v>850000.00000000012</v>
      </c>
      <c r="H143" s="63">
        <f t="shared" si="35"/>
        <v>25000</v>
      </c>
      <c r="I143" s="63">
        <f t="shared" si="31"/>
        <v>150000</v>
      </c>
      <c r="J143" s="63">
        <f t="shared" si="25"/>
        <v>50000</v>
      </c>
      <c r="K143" s="62">
        <f t="shared" si="30"/>
        <v>1075000</v>
      </c>
      <c r="L143" s="63">
        <f t="shared" si="26"/>
        <v>400000</v>
      </c>
      <c r="M143" s="63">
        <f t="shared" si="27"/>
        <v>75000</v>
      </c>
      <c r="N143" s="63">
        <f t="shared" si="28"/>
        <v>50000</v>
      </c>
      <c r="O143" s="62">
        <f t="shared" si="32"/>
        <v>525000</v>
      </c>
      <c r="P143" s="66">
        <f t="shared" si="33"/>
        <v>1600000</v>
      </c>
      <c r="Q143" s="66">
        <f t="shared" si="29"/>
        <v>100000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350</v>
      </c>
      <c r="C144" s="78" t="s">
        <v>351</v>
      </c>
      <c r="D144" s="79">
        <v>9123800118</v>
      </c>
      <c r="E144" s="79"/>
      <c r="F144" s="62">
        <v>4800000</v>
      </c>
      <c r="G144" s="63">
        <f t="shared" si="34"/>
        <v>816000.00000000012</v>
      </c>
      <c r="H144" s="63">
        <f t="shared" si="35"/>
        <v>24000</v>
      </c>
      <c r="I144" s="63">
        <f t="shared" si="31"/>
        <v>144000</v>
      </c>
      <c r="J144" s="63">
        <f t="shared" si="25"/>
        <v>48000</v>
      </c>
      <c r="K144" s="62">
        <f t="shared" si="30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2"/>
        <v>504000</v>
      </c>
      <c r="P144" s="66">
        <f t="shared" si="33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352</v>
      </c>
      <c r="C145" s="78" t="s">
        <v>353</v>
      </c>
      <c r="D145" s="84" t="s">
        <v>354</v>
      </c>
      <c r="E145" s="79"/>
      <c r="F145" s="62">
        <v>5100000</v>
      </c>
      <c r="G145" s="63">
        <f t="shared" si="34"/>
        <v>867000.00000000012</v>
      </c>
      <c r="H145" s="63">
        <f t="shared" si="35"/>
        <v>25500</v>
      </c>
      <c r="I145" s="63">
        <f t="shared" si="31"/>
        <v>153000</v>
      </c>
      <c r="J145" s="63">
        <f t="shared" si="25"/>
        <v>51000</v>
      </c>
      <c r="K145" s="62">
        <f t="shared" si="30"/>
        <v>1096500</v>
      </c>
      <c r="L145" s="63">
        <f t="shared" si="26"/>
        <v>408000</v>
      </c>
      <c r="M145" s="63">
        <f t="shared" si="27"/>
        <v>76500</v>
      </c>
      <c r="N145" s="63">
        <f t="shared" si="28"/>
        <v>51000</v>
      </c>
      <c r="O145" s="62">
        <f t="shared" si="32"/>
        <v>535500</v>
      </c>
      <c r="P145" s="66">
        <f t="shared" si="33"/>
        <v>1632000</v>
      </c>
      <c r="Q145" s="66">
        <f t="shared" si="29"/>
        <v>102000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357</v>
      </c>
      <c r="C146" s="78" t="s">
        <v>356</v>
      </c>
      <c r="D146" s="79"/>
      <c r="E146" s="79"/>
      <c r="F146" s="62">
        <v>4800000</v>
      </c>
      <c r="G146" s="63">
        <f t="shared" si="34"/>
        <v>816000.00000000012</v>
      </c>
      <c r="H146" s="63">
        <f t="shared" si="35"/>
        <v>24000</v>
      </c>
      <c r="I146" s="63">
        <f t="shared" si="31"/>
        <v>144000</v>
      </c>
      <c r="J146" s="63">
        <f t="shared" si="25"/>
        <v>48000</v>
      </c>
      <c r="K146" s="62">
        <f t="shared" si="30"/>
        <v>1032000.0000000001</v>
      </c>
      <c r="L146" s="63">
        <f t="shared" si="26"/>
        <v>384000</v>
      </c>
      <c r="M146" s="63">
        <f t="shared" si="27"/>
        <v>72000</v>
      </c>
      <c r="N146" s="63">
        <f t="shared" si="28"/>
        <v>48000</v>
      </c>
      <c r="O146" s="62">
        <f t="shared" si="32"/>
        <v>504000</v>
      </c>
      <c r="P146" s="66">
        <f t="shared" si="33"/>
        <v>1536000</v>
      </c>
      <c r="Q146" s="66">
        <f t="shared" si="29"/>
        <v>96000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162" customFormat="1" ht="16.5" customHeight="1" x14ac:dyDescent="0.25">
      <c r="A147" s="177">
        <f t="shared" si="36"/>
        <v>139</v>
      </c>
      <c r="B147" s="194" t="s">
        <v>358</v>
      </c>
      <c r="C147" s="194" t="s">
        <v>356</v>
      </c>
      <c r="D147" s="228" t="s">
        <v>359</v>
      </c>
      <c r="E147" s="157"/>
      <c r="F147" s="159">
        <v>4800000</v>
      </c>
      <c r="G147" s="158">
        <f t="shared" si="34"/>
        <v>816000.00000000012</v>
      </c>
      <c r="H147" s="158">
        <f t="shared" si="35"/>
        <v>24000</v>
      </c>
      <c r="I147" s="158">
        <f t="shared" si="31"/>
        <v>144000</v>
      </c>
      <c r="J147" s="158">
        <f t="shared" si="25"/>
        <v>48000</v>
      </c>
      <c r="K147" s="159">
        <f t="shared" si="30"/>
        <v>1032000.0000000001</v>
      </c>
      <c r="L147" s="158">
        <f t="shared" si="26"/>
        <v>384000</v>
      </c>
      <c r="M147" s="158">
        <f t="shared" si="27"/>
        <v>72000</v>
      </c>
      <c r="N147" s="158">
        <f t="shared" si="28"/>
        <v>48000</v>
      </c>
      <c r="O147" s="159">
        <f t="shared" si="32"/>
        <v>504000</v>
      </c>
      <c r="P147" s="160">
        <f t="shared" si="33"/>
        <v>1536000</v>
      </c>
      <c r="Q147" s="160">
        <f t="shared" si="29"/>
        <v>96000</v>
      </c>
      <c r="R147" s="160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</row>
    <row r="148" spans="1:39" s="57" customFormat="1" ht="16.5" customHeight="1" x14ac:dyDescent="0.25">
      <c r="A148" s="16">
        <f t="shared" si="36"/>
        <v>140</v>
      </c>
      <c r="B148" s="78" t="s">
        <v>360</v>
      </c>
      <c r="C148" s="78" t="s">
        <v>356</v>
      </c>
      <c r="D148" s="79">
        <v>8925195510</v>
      </c>
      <c r="E148" s="79"/>
      <c r="F148" s="62">
        <v>4800000</v>
      </c>
      <c r="G148" s="63">
        <f t="shared" si="34"/>
        <v>816000.00000000012</v>
      </c>
      <c r="H148" s="63">
        <f t="shared" si="35"/>
        <v>24000</v>
      </c>
      <c r="I148" s="63">
        <f t="shared" si="31"/>
        <v>144000</v>
      </c>
      <c r="J148" s="63">
        <f t="shared" si="25"/>
        <v>48000</v>
      </c>
      <c r="K148" s="62">
        <f t="shared" si="30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2"/>
        <v>504000</v>
      </c>
      <c r="P148" s="66">
        <f t="shared" si="33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361</v>
      </c>
      <c r="C149" s="78" t="s">
        <v>356</v>
      </c>
      <c r="D149" s="79">
        <v>7722451557</v>
      </c>
      <c r="E149" s="79"/>
      <c r="F149" s="62">
        <v>4800000</v>
      </c>
      <c r="G149" s="63">
        <f t="shared" si="34"/>
        <v>816000.00000000012</v>
      </c>
      <c r="H149" s="63">
        <f t="shared" si="35"/>
        <v>24000</v>
      </c>
      <c r="I149" s="63">
        <f t="shared" si="31"/>
        <v>144000</v>
      </c>
      <c r="J149" s="63">
        <f t="shared" si="25"/>
        <v>48000</v>
      </c>
      <c r="K149" s="62">
        <f t="shared" si="30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2"/>
        <v>504000</v>
      </c>
      <c r="P149" s="66">
        <f t="shared" si="33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362</v>
      </c>
      <c r="C150" s="78" t="s">
        <v>363</v>
      </c>
      <c r="D150" s="85">
        <v>7911224019</v>
      </c>
      <c r="E150" s="79"/>
      <c r="F150" s="62">
        <v>4800000</v>
      </c>
      <c r="G150" s="63">
        <f t="shared" si="34"/>
        <v>816000.00000000012</v>
      </c>
      <c r="H150" s="63">
        <f t="shared" si="35"/>
        <v>24000</v>
      </c>
      <c r="I150" s="63">
        <f t="shared" si="31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2"/>
        <v>504000</v>
      </c>
      <c r="P150" s="66">
        <f t="shared" si="33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81" t="s">
        <v>364</v>
      </c>
      <c r="C151" s="87" t="s">
        <v>65</v>
      </c>
      <c r="D151" s="84" t="s">
        <v>365</v>
      </c>
      <c r="E151" s="88"/>
      <c r="F151" s="62">
        <v>4800000</v>
      </c>
      <c r="G151" s="63">
        <f t="shared" si="34"/>
        <v>816000.00000000012</v>
      </c>
      <c r="H151" s="63">
        <f t="shared" si="35"/>
        <v>24000</v>
      </c>
      <c r="I151" s="63">
        <f t="shared" si="31"/>
        <v>144000</v>
      </c>
      <c r="J151" s="63">
        <f t="shared" si="25"/>
        <v>48000</v>
      </c>
      <c r="K151" s="62">
        <f t="shared" si="30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2"/>
        <v>504000</v>
      </c>
      <c r="P151" s="66">
        <f t="shared" si="33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366</v>
      </c>
      <c r="C152" s="87" t="s">
        <v>367</v>
      </c>
      <c r="D152" s="90">
        <v>7916017542</v>
      </c>
      <c r="E152" s="88"/>
      <c r="F152" s="62">
        <v>5100000</v>
      </c>
      <c r="G152" s="63">
        <f t="shared" si="34"/>
        <v>867000.00000000012</v>
      </c>
      <c r="H152" s="63">
        <f t="shared" si="35"/>
        <v>25500</v>
      </c>
      <c r="I152" s="63">
        <f t="shared" si="31"/>
        <v>153000</v>
      </c>
      <c r="J152" s="63">
        <f t="shared" si="25"/>
        <v>51000</v>
      </c>
      <c r="K152" s="62">
        <f t="shared" si="30"/>
        <v>1096500</v>
      </c>
      <c r="L152" s="63">
        <f t="shared" si="26"/>
        <v>408000</v>
      </c>
      <c r="M152" s="63">
        <f t="shared" si="27"/>
        <v>76500</v>
      </c>
      <c r="N152" s="63">
        <f t="shared" si="28"/>
        <v>51000</v>
      </c>
      <c r="O152" s="62">
        <f t="shared" si="32"/>
        <v>535500</v>
      </c>
      <c r="P152" s="66">
        <f t="shared" si="33"/>
        <v>1632000</v>
      </c>
      <c r="Q152" s="66">
        <f t="shared" si="29"/>
        <v>102000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368</v>
      </c>
      <c r="C153" s="87" t="s">
        <v>369</v>
      </c>
      <c r="D153" s="90">
        <v>3012013111</v>
      </c>
      <c r="E153" s="88"/>
      <c r="F153" s="62">
        <v>4800000</v>
      </c>
      <c r="G153" s="63">
        <f t="shared" si="34"/>
        <v>816000.00000000012</v>
      </c>
      <c r="H153" s="63">
        <f t="shared" si="35"/>
        <v>24000</v>
      </c>
      <c r="I153" s="63">
        <f t="shared" si="31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2"/>
        <v>504000</v>
      </c>
      <c r="P153" s="66">
        <f t="shared" si="33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370</v>
      </c>
      <c r="C154" s="87" t="s">
        <v>371</v>
      </c>
      <c r="D154" s="195" t="s">
        <v>479</v>
      </c>
      <c r="E154" s="88"/>
      <c r="F154" s="62">
        <v>8300000</v>
      </c>
      <c r="G154" s="63">
        <f t="shared" si="34"/>
        <v>1411000</v>
      </c>
      <c r="H154" s="63">
        <f t="shared" si="35"/>
        <v>41500</v>
      </c>
      <c r="I154" s="63">
        <f t="shared" si="31"/>
        <v>249000</v>
      </c>
      <c r="J154" s="63">
        <f t="shared" si="25"/>
        <v>83000</v>
      </c>
      <c r="K154" s="62">
        <f t="shared" si="30"/>
        <v>1784500</v>
      </c>
      <c r="L154" s="63">
        <f t="shared" si="26"/>
        <v>664000</v>
      </c>
      <c r="M154" s="63">
        <f t="shared" si="27"/>
        <v>124500</v>
      </c>
      <c r="N154" s="63">
        <f t="shared" si="28"/>
        <v>83000</v>
      </c>
      <c r="O154" s="62">
        <f t="shared" si="32"/>
        <v>871500</v>
      </c>
      <c r="P154" s="66">
        <f t="shared" si="33"/>
        <v>2656000</v>
      </c>
      <c r="Q154" s="66">
        <f t="shared" si="29"/>
        <v>166000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372</v>
      </c>
      <c r="C155" s="87" t="s">
        <v>373</v>
      </c>
      <c r="D155" s="90">
        <v>3824541232</v>
      </c>
      <c r="E155" s="88"/>
      <c r="F155" s="62">
        <v>4800000</v>
      </c>
      <c r="G155" s="63">
        <f t="shared" si="34"/>
        <v>816000.00000000012</v>
      </c>
      <c r="H155" s="63">
        <f t="shared" si="35"/>
        <v>24000</v>
      </c>
      <c r="I155" s="63">
        <f t="shared" si="31"/>
        <v>144000</v>
      </c>
      <c r="J155" s="63">
        <f t="shared" si="25"/>
        <v>48000</v>
      </c>
      <c r="K155" s="62">
        <f t="shared" si="30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2"/>
        <v>504000</v>
      </c>
      <c r="P155" s="66">
        <f t="shared" si="33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148" t="s">
        <v>430</v>
      </c>
      <c r="C156" s="148" t="s">
        <v>326</v>
      </c>
      <c r="D156" s="170" t="s">
        <v>455</v>
      </c>
      <c r="E156" s="79"/>
      <c r="F156" s="164">
        <v>4800000</v>
      </c>
      <c r="G156" s="63">
        <f t="shared" si="34"/>
        <v>816000.00000000012</v>
      </c>
      <c r="H156" s="63">
        <f t="shared" si="35"/>
        <v>24000</v>
      </c>
      <c r="I156" s="63">
        <f t="shared" si="31"/>
        <v>144000</v>
      </c>
      <c r="J156" s="63">
        <f t="shared" si="25"/>
        <v>48000</v>
      </c>
      <c r="K156" s="62">
        <f t="shared" si="30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2"/>
        <v>504000</v>
      </c>
      <c r="P156" s="66">
        <f t="shared" si="33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148" t="s">
        <v>429</v>
      </c>
      <c r="C157" s="148" t="s">
        <v>431</v>
      </c>
      <c r="D157" s="84">
        <v>7409096233</v>
      </c>
      <c r="E157" s="79"/>
      <c r="F157" s="171">
        <v>5100000</v>
      </c>
      <c r="G157" s="63">
        <f t="shared" si="34"/>
        <v>867000.00000000012</v>
      </c>
      <c r="H157" s="63">
        <f t="shared" si="35"/>
        <v>25500</v>
      </c>
      <c r="I157" s="63">
        <f t="shared" si="31"/>
        <v>153000</v>
      </c>
      <c r="J157" s="63">
        <f t="shared" si="25"/>
        <v>51000</v>
      </c>
      <c r="K157" s="62">
        <f t="shared" si="30"/>
        <v>1096500</v>
      </c>
      <c r="L157" s="63">
        <f t="shared" si="26"/>
        <v>408000</v>
      </c>
      <c r="M157" s="63">
        <f t="shared" si="27"/>
        <v>76500</v>
      </c>
      <c r="N157" s="63">
        <f t="shared" si="28"/>
        <v>51000</v>
      </c>
      <c r="O157" s="62">
        <f t="shared" si="32"/>
        <v>535500</v>
      </c>
      <c r="P157" s="66">
        <f t="shared" si="33"/>
        <v>1632000</v>
      </c>
      <c r="Q157" s="66">
        <f t="shared" si="29"/>
        <v>102000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148" t="s">
        <v>432</v>
      </c>
      <c r="C158" s="148" t="s">
        <v>433</v>
      </c>
      <c r="D158" s="172">
        <v>7913218482</v>
      </c>
      <c r="E158" s="79"/>
      <c r="F158" s="171">
        <v>4800000</v>
      </c>
      <c r="G158" s="63">
        <f t="shared" si="34"/>
        <v>816000.00000000012</v>
      </c>
      <c r="H158" s="63">
        <f t="shared" si="35"/>
        <v>24000</v>
      </c>
      <c r="I158" s="63">
        <f t="shared" si="31"/>
        <v>144000</v>
      </c>
      <c r="J158" s="63">
        <f t="shared" si="25"/>
        <v>48000</v>
      </c>
      <c r="K158" s="62">
        <f t="shared" si="30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2"/>
        <v>504000</v>
      </c>
      <c r="P158" s="66">
        <f t="shared" si="33"/>
        <v>1536000</v>
      </c>
      <c r="Q158" s="66">
        <f t="shared" si="29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148" t="s">
        <v>434</v>
      </c>
      <c r="C159" s="148" t="s">
        <v>433</v>
      </c>
      <c r="D159" s="172"/>
      <c r="E159" s="79"/>
      <c r="F159" s="171">
        <v>4800000</v>
      </c>
      <c r="G159" s="63">
        <f t="shared" si="34"/>
        <v>816000.00000000012</v>
      </c>
      <c r="H159" s="63">
        <f t="shared" si="35"/>
        <v>24000</v>
      </c>
      <c r="I159" s="63">
        <f t="shared" si="31"/>
        <v>144000</v>
      </c>
      <c r="J159" s="63">
        <f t="shared" si="25"/>
        <v>48000</v>
      </c>
      <c r="K159" s="62">
        <f t="shared" si="30"/>
        <v>1032000.0000000001</v>
      </c>
      <c r="L159" s="63">
        <f t="shared" si="26"/>
        <v>384000</v>
      </c>
      <c r="M159" s="63">
        <f t="shared" si="27"/>
        <v>72000</v>
      </c>
      <c r="N159" s="63">
        <f t="shared" si="28"/>
        <v>48000</v>
      </c>
      <c r="O159" s="62">
        <f t="shared" si="32"/>
        <v>504000</v>
      </c>
      <c r="P159" s="66">
        <f t="shared" si="33"/>
        <v>1536000</v>
      </c>
      <c r="Q159" s="66">
        <f t="shared" si="29"/>
        <v>96000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148" t="s">
        <v>438</v>
      </c>
      <c r="C160" s="148" t="s">
        <v>433</v>
      </c>
      <c r="D160" s="172"/>
      <c r="E160" s="79"/>
      <c r="F160" s="171">
        <v>4800000</v>
      </c>
      <c r="G160" s="63">
        <f t="shared" si="34"/>
        <v>816000.00000000012</v>
      </c>
      <c r="H160" s="63">
        <f t="shared" si="35"/>
        <v>24000</v>
      </c>
      <c r="I160" s="63">
        <f t="shared" si="31"/>
        <v>144000</v>
      </c>
      <c r="J160" s="63">
        <f t="shared" si="25"/>
        <v>48000</v>
      </c>
      <c r="K160" s="62">
        <f t="shared" si="30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2"/>
        <v>504000</v>
      </c>
      <c r="P160" s="66">
        <f t="shared" si="33"/>
        <v>1536000</v>
      </c>
      <c r="Q160" s="66">
        <f t="shared" si="29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48" t="s">
        <v>439</v>
      </c>
      <c r="C161" s="148" t="s">
        <v>433</v>
      </c>
      <c r="D161" s="172"/>
      <c r="E161" s="79"/>
      <c r="F161" s="171">
        <v>4800000</v>
      </c>
      <c r="G161" s="63">
        <f t="shared" si="34"/>
        <v>816000.00000000012</v>
      </c>
      <c r="H161" s="63">
        <f t="shared" si="35"/>
        <v>24000</v>
      </c>
      <c r="I161" s="63">
        <f t="shared" si="31"/>
        <v>144000</v>
      </c>
      <c r="J161" s="63">
        <f t="shared" si="25"/>
        <v>48000</v>
      </c>
      <c r="K161" s="62">
        <f t="shared" si="30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2"/>
        <v>504000</v>
      </c>
      <c r="P161" s="66">
        <f t="shared" si="33"/>
        <v>1536000</v>
      </c>
      <c r="Q161" s="66">
        <f t="shared" si="29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48" t="s">
        <v>440</v>
      </c>
      <c r="C162" s="148" t="s">
        <v>441</v>
      </c>
      <c r="D162" s="172">
        <v>3824435409</v>
      </c>
      <c r="E162" s="79"/>
      <c r="F162" s="171">
        <v>4800000</v>
      </c>
      <c r="G162" s="63">
        <f t="shared" si="34"/>
        <v>816000.00000000012</v>
      </c>
      <c r="H162" s="63">
        <f t="shared" si="35"/>
        <v>24000</v>
      </c>
      <c r="I162" s="63">
        <f t="shared" si="31"/>
        <v>144000</v>
      </c>
      <c r="J162" s="63">
        <f t="shared" si="25"/>
        <v>48000</v>
      </c>
      <c r="K162" s="62">
        <f t="shared" si="30"/>
        <v>1032000.0000000001</v>
      </c>
      <c r="L162" s="63">
        <f t="shared" si="26"/>
        <v>384000</v>
      </c>
      <c r="M162" s="63">
        <f t="shared" si="27"/>
        <v>72000</v>
      </c>
      <c r="N162" s="63">
        <f t="shared" si="28"/>
        <v>48000</v>
      </c>
      <c r="O162" s="62">
        <f t="shared" si="32"/>
        <v>504000</v>
      </c>
      <c r="P162" s="66">
        <f t="shared" si="33"/>
        <v>1536000</v>
      </c>
      <c r="Q162" s="66">
        <f t="shared" si="29"/>
        <v>96000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48" t="s">
        <v>442</v>
      </c>
      <c r="C163" s="148" t="s">
        <v>441</v>
      </c>
      <c r="D163" s="173">
        <v>7913232294</v>
      </c>
      <c r="E163" s="79"/>
      <c r="F163" s="171">
        <v>4800000</v>
      </c>
      <c r="G163" s="63">
        <f t="shared" si="34"/>
        <v>816000.00000000012</v>
      </c>
      <c r="H163" s="63">
        <f t="shared" si="35"/>
        <v>24000</v>
      </c>
      <c r="I163" s="63">
        <f t="shared" si="31"/>
        <v>144000</v>
      </c>
      <c r="J163" s="63">
        <f t="shared" si="25"/>
        <v>48000</v>
      </c>
      <c r="K163" s="62">
        <f t="shared" si="30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2"/>
        <v>504000</v>
      </c>
      <c r="P163" s="66">
        <f t="shared" si="33"/>
        <v>1536000</v>
      </c>
      <c r="Q163" s="66">
        <f t="shared" si="29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48" t="s">
        <v>444</v>
      </c>
      <c r="C164" s="148" t="s">
        <v>330</v>
      </c>
      <c r="D164" s="172">
        <v>8925674290</v>
      </c>
      <c r="E164" s="79"/>
      <c r="F164" s="171">
        <v>4577000</v>
      </c>
      <c r="G164" s="63">
        <f t="shared" si="34"/>
        <v>778090</v>
      </c>
      <c r="H164" s="63">
        <f t="shared" si="35"/>
        <v>22885</v>
      </c>
      <c r="I164" s="63">
        <f t="shared" si="31"/>
        <v>137310</v>
      </c>
      <c r="J164" s="63">
        <f t="shared" si="25"/>
        <v>45770</v>
      </c>
      <c r="K164" s="62">
        <f>G164+I164+J164+H164</f>
        <v>984055</v>
      </c>
      <c r="L164" s="63">
        <f t="shared" si="26"/>
        <v>366160</v>
      </c>
      <c r="M164" s="63">
        <f t="shared" si="27"/>
        <v>68655</v>
      </c>
      <c r="N164" s="63">
        <f t="shared" si="28"/>
        <v>45770</v>
      </c>
      <c r="O164" s="62">
        <f t="shared" si="32"/>
        <v>480585</v>
      </c>
      <c r="P164" s="66">
        <f t="shared" si="33"/>
        <v>1464640</v>
      </c>
      <c r="Q164" s="66">
        <f t="shared" si="29"/>
        <v>91540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48" t="s">
        <v>445</v>
      </c>
      <c r="C165" s="148" t="s">
        <v>330</v>
      </c>
      <c r="D165" s="172">
        <v>7911377298</v>
      </c>
      <c r="E165" s="79"/>
      <c r="F165" s="171">
        <v>4577000</v>
      </c>
      <c r="G165" s="63">
        <f t="shared" si="34"/>
        <v>778090</v>
      </c>
      <c r="H165" s="63">
        <f t="shared" si="35"/>
        <v>22885</v>
      </c>
      <c r="I165" s="63">
        <f t="shared" si="31"/>
        <v>137310</v>
      </c>
      <c r="J165" s="63">
        <f t="shared" si="25"/>
        <v>45770</v>
      </c>
      <c r="K165" s="62">
        <f t="shared" si="30"/>
        <v>984055</v>
      </c>
      <c r="L165" s="63">
        <f t="shared" si="26"/>
        <v>366160</v>
      </c>
      <c r="M165" s="63">
        <f t="shared" si="27"/>
        <v>68655</v>
      </c>
      <c r="N165" s="63">
        <f t="shared" si="28"/>
        <v>45770</v>
      </c>
      <c r="O165" s="62">
        <f t="shared" si="32"/>
        <v>480585</v>
      </c>
      <c r="P165" s="66">
        <f t="shared" si="33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48" t="s">
        <v>457</v>
      </c>
      <c r="C166" s="148" t="s">
        <v>345</v>
      </c>
      <c r="D166" s="172">
        <v>6622115205</v>
      </c>
      <c r="E166" s="79"/>
      <c r="F166" s="171">
        <v>5000000</v>
      </c>
      <c r="G166" s="63">
        <f t="shared" si="34"/>
        <v>850000.00000000012</v>
      </c>
      <c r="H166" s="63">
        <f t="shared" si="35"/>
        <v>25000</v>
      </c>
      <c r="I166" s="63">
        <f t="shared" si="31"/>
        <v>150000</v>
      </c>
      <c r="J166" s="63">
        <f t="shared" si="25"/>
        <v>50000</v>
      </c>
      <c r="K166" s="62">
        <f t="shared" si="30"/>
        <v>1075000</v>
      </c>
      <c r="L166" s="63">
        <f t="shared" si="26"/>
        <v>400000</v>
      </c>
      <c r="M166" s="63">
        <f t="shared" si="27"/>
        <v>75000</v>
      </c>
      <c r="N166" s="63">
        <f t="shared" si="28"/>
        <v>50000</v>
      </c>
      <c r="O166" s="62">
        <f t="shared" si="32"/>
        <v>525000</v>
      </c>
      <c r="P166" s="66">
        <f>K166+L166+M166+N166</f>
        <v>1600000</v>
      </c>
      <c r="Q166" s="66">
        <f t="shared" si="29"/>
        <v>100000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74" t="s">
        <v>458</v>
      </c>
      <c r="C167" s="175" t="s">
        <v>459</v>
      </c>
      <c r="D167" s="172">
        <v>7916236317</v>
      </c>
      <c r="E167" s="79"/>
      <c r="F167" s="176">
        <v>4577000</v>
      </c>
      <c r="G167" s="63">
        <f t="shared" si="34"/>
        <v>778090</v>
      </c>
      <c r="H167" s="63">
        <f t="shared" si="35"/>
        <v>22885</v>
      </c>
      <c r="I167" s="63">
        <f t="shared" si="31"/>
        <v>137310</v>
      </c>
      <c r="J167" s="63">
        <f t="shared" si="25"/>
        <v>45770</v>
      </c>
      <c r="K167" s="62">
        <f t="shared" si="30"/>
        <v>984055</v>
      </c>
      <c r="L167" s="63">
        <f t="shared" si="26"/>
        <v>366160</v>
      </c>
      <c r="M167" s="63">
        <f t="shared" si="27"/>
        <v>68655</v>
      </c>
      <c r="N167" s="63">
        <f t="shared" si="28"/>
        <v>45770</v>
      </c>
      <c r="O167" s="62">
        <f t="shared" si="32"/>
        <v>480585</v>
      </c>
      <c r="P167" s="66">
        <f>K167+L167+M167+N167</f>
        <v>1464640</v>
      </c>
      <c r="Q167" s="66">
        <f t="shared" si="29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74" t="s">
        <v>446</v>
      </c>
      <c r="C168" s="148" t="s">
        <v>330</v>
      </c>
      <c r="D168" s="172">
        <v>9723293434</v>
      </c>
      <c r="E168" s="79"/>
      <c r="F168" s="176">
        <v>4577000</v>
      </c>
      <c r="G168" s="63">
        <f t="shared" si="34"/>
        <v>778090</v>
      </c>
      <c r="H168" s="63">
        <f t="shared" si="35"/>
        <v>22885</v>
      </c>
      <c r="I168" s="63">
        <f t="shared" si="31"/>
        <v>137310</v>
      </c>
      <c r="J168" s="63">
        <f t="shared" ref="J168:J177" si="37">(F168)*$J$8</f>
        <v>45770</v>
      </c>
      <c r="K168" s="62">
        <f t="shared" si="30"/>
        <v>984055</v>
      </c>
      <c r="L168" s="63">
        <f t="shared" ref="L168:L177" si="38">(F168)*$L$8</f>
        <v>366160</v>
      </c>
      <c r="M168" s="63">
        <f t="shared" ref="M168:M177" si="39">(F168)*$M$8</f>
        <v>68655</v>
      </c>
      <c r="N168" s="63">
        <f t="shared" ref="N168:N177" si="40">(F168)*$N$8</f>
        <v>45770</v>
      </c>
      <c r="O168" s="62">
        <f t="shared" si="32"/>
        <v>480585</v>
      </c>
      <c r="P168" s="66">
        <f>K168+L168+M168+N168</f>
        <v>1464640</v>
      </c>
      <c r="Q168" s="66">
        <f t="shared" si="29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197" t="s">
        <v>462</v>
      </c>
      <c r="C169" s="197" t="s">
        <v>468</v>
      </c>
      <c r="D169" s="49">
        <v>7916033083</v>
      </c>
      <c r="E169" s="88"/>
      <c r="F169" s="224">
        <v>5100000</v>
      </c>
      <c r="G169" s="63">
        <f t="shared" si="34"/>
        <v>867000.00000000012</v>
      </c>
      <c r="H169" s="63">
        <f t="shared" si="35"/>
        <v>25500</v>
      </c>
      <c r="I169" s="63">
        <f t="shared" si="31"/>
        <v>153000</v>
      </c>
      <c r="J169" s="63">
        <f t="shared" si="37"/>
        <v>51000</v>
      </c>
      <c r="K169" s="62">
        <f t="shared" si="30"/>
        <v>1096500</v>
      </c>
      <c r="L169" s="63">
        <f t="shared" si="38"/>
        <v>408000</v>
      </c>
      <c r="M169" s="63">
        <f t="shared" si="39"/>
        <v>76500</v>
      </c>
      <c r="N169" s="63">
        <f t="shared" si="40"/>
        <v>51000</v>
      </c>
      <c r="O169" s="62">
        <f t="shared" si="32"/>
        <v>535500</v>
      </c>
      <c r="P169" s="66">
        <f t="shared" ref="P169:P177" si="41">K169+L169+M169+N169</f>
        <v>1632000</v>
      </c>
      <c r="Q169" s="66">
        <f t="shared" si="29"/>
        <v>102000</v>
      </c>
      <c r="R169" s="6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97" t="s">
        <v>463</v>
      </c>
      <c r="C170" s="197" t="s">
        <v>469</v>
      </c>
      <c r="D170" s="84">
        <v>7933789827</v>
      </c>
      <c r="E170" s="88"/>
      <c r="F170" s="225">
        <v>4800000</v>
      </c>
      <c r="G170" s="63">
        <f t="shared" si="34"/>
        <v>816000.00000000012</v>
      </c>
      <c r="H170" s="63">
        <f t="shared" si="35"/>
        <v>24000</v>
      </c>
      <c r="I170" s="63">
        <f t="shared" si="31"/>
        <v>144000</v>
      </c>
      <c r="J170" s="63">
        <f t="shared" si="37"/>
        <v>48000</v>
      </c>
      <c r="K170" s="62">
        <f t="shared" si="30"/>
        <v>1032000.0000000001</v>
      </c>
      <c r="L170" s="63">
        <f t="shared" si="38"/>
        <v>384000</v>
      </c>
      <c r="M170" s="63">
        <f t="shared" si="39"/>
        <v>72000</v>
      </c>
      <c r="N170" s="63">
        <f t="shared" si="40"/>
        <v>48000</v>
      </c>
      <c r="O170" s="62">
        <f t="shared" si="32"/>
        <v>504000</v>
      </c>
      <c r="P170" s="66">
        <f t="shared" si="41"/>
        <v>1536000</v>
      </c>
      <c r="Q170" s="66">
        <f t="shared" si="29"/>
        <v>96000</v>
      </c>
      <c r="R170" s="6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16">
        <f t="shared" si="36"/>
        <v>163</v>
      </c>
      <c r="B171" s="197" t="s">
        <v>464</v>
      </c>
      <c r="C171" s="197" t="s">
        <v>285</v>
      </c>
      <c r="D171" s="172">
        <v>7913129730</v>
      </c>
      <c r="E171" s="88"/>
      <c r="F171" s="225">
        <v>4577000</v>
      </c>
      <c r="G171" s="63">
        <f t="shared" si="34"/>
        <v>778090</v>
      </c>
      <c r="H171" s="63">
        <f t="shared" si="35"/>
        <v>22885</v>
      </c>
      <c r="I171" s="63">
        <f t="shared" si="31"/>
        <v>137310</v>
      </c>
      <c r="J171" s="63">
        <f t="shared" si="37"/>
        <v>45770</v>
      </c>
      <c r="K171" s="62">
        <f t="shared" si="30"/>
        <v>984055</v>
      </c>
      <c r="L171" s="63">
        <f t="shared" si="38"/>
        <v>366160</v>
      </c>
      <c r="M171" s="63">
        <f t="shared" si="39"/>
        <v>68655</v>
      </c>
      <c r="N171" s="63">
        <f t="shared" si="40"/>
        <v>45770</v>
      </c>
      <c r="O171" s="62">
        <f t="shared" si="32"/>
        <v>480585</v>
      </c>
      <c r="P171" s="66">
        <f t="shared" si="41"/>
        <v>1464640</v>
      </c>
      <c r="Q171" s="66">
        <f t="shared" si="29"/>
        <v>91540</v>
      </c>
      <c r="R171" s="6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16">
        <f t="shared" si="36"/>
        <v>164</v>
      </c>
      <c r="B172" s="197" t="s">
        <v>465</v>
      </c>
      <c r="C172" s="197" t="s">
        <v>285</v>
      </c>
      <c r="D172" s="172">
        <v>9522148510</v>
      </c>
      <c r="E172" s="88"/>
      <c r="F172" s="225">
        <v>4577000</v>
      </c>
      <c r="G172" s="63">
        <f t="shared" si="34"/>
        <v>778090</v>
      </c>
      <c r="H172" s="63">
        <f t="shared" si="35"/>
        <v>22885</v>
      </c>
      <c r="I172" s="63">
        <f t="shared" si="31"/>
        <v>137310</v>
      </c>
      <c r="J172" s="63">
        <f t="shared" si="37"/>
        <v>45770</v>
      </c>
      <c r="K172" s="62">
        <f t="shared" si="30"/>
        <v>984055</v>
      </c>
      <c r="L172" s="63">
        <f t="shared" si="38"/>
        <v>366160</v>
      </c>
      <c r="M172" s="63">
        <f t="shared" si="39"/>
        <v>68655</v>
      </c>
      <c r="N172" s="63">
        <f t="shared" si="40"/>
        <v>45770</v>
      </c>
      <c r="O172" s="62">
        <f t="shared" si="32"/>
        <v>480585</v>
      </c>
      <c r="P172" s="66">
        <f t="shared" si="41"/>
        <v>1464640</v>
      </c>
      <c r="Q172" s="66">
        <f t="shared" si="29"/>
        <v>91540</v>
      </c>
      <c r="R172" s="6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si="36"/>
        <v>165</v>
      </c>
      <c r="B173" s="197" t="s">
        <v>466</v>
      </c>
      <c r="C173" s="197" t="s">
        <v>285</v>
      </c>
      <c r="D173" s="173">
        <v>4921560121</v>
      </c>
      <c r="E173" s="88"/>
      <c r="F173" s="225">
        <v>4577000</v>
      </c>
      <c r="G173" s="63">
        <f t="shared" si="34"/>
        <v>778090</v>
      </c>
      <c r="H173" s="63">
        <f t="shared" si="35"/>
        <v>22885</v>
      </c>
      <c r="I173" s="63">
        <f t="shared" si="31"/>
        <v>137310</v>
      </c>
      <c r="J173" s="63">
        <f t="shared" si="37"/>
        <v>45770</v>
      </c>
      <c r="K173" s="62">
        <f t="shared" si="30"/>
        <v>984055</v>
      </c>
      <c r="L173" s="63">
        <f t="shared" si="38"/>
        <v>366160</v>
      </c>
      <c r="M173" s="63">
        <f t="shared" si="39"/>
        <v>68655</v>
      </c>
      <c r="N173" s="63">
        <f t="shared" si="40"/>
        <v>45770</v>
      </c>
      <c r="O173" s="62">
        <f t="shared" si="32"/>
        <v>480585</v>
      </c>
      <c r="P173" s="66">
        <f t="shared" si="41"/>
        <v>1464640</v>
      </c>
      <c r="Q173" s="66">
        <f t="shared" si="29"/>
        <v>91540</v>
      </c>
      <c r="R173" s="6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16">
        <f t="shared" si="36"/>
        <v>166</v>
      </c>
      <c r="B174" s="197" t="s">
        <v>467</v>
      </c>
      <c r="C174" s="197" t="s">
        <v>470</v>
      </c>
      <c r="D174" s="173">
        <v>8422536366</v>
      </c>
      <c r="E174" s="88"/>
      <c r="F174" s="225">
        <v>4577000</v>
      </c>
      <c r="G174" s="63">
        <f t="shared" si="34"/>
        <v>778090</v>
      </c>
      <c r="H174" s="63">
        <f t="shared" si="35"/>
        <v>22885</v>
      </c>
      <c r="I174" s="63">
        <f t="shared" si="31"/>
        <v>137310</v>
      </c>
      <c r="J174" s="63">
        <f t="shared" si="37"/>
        <v>45770</v>
      </c>
      <c r="K174" s="62">
        <f t="shared" si="30"/>
        <v>984055</v>
      </c>
      <c r="L174" s="63">
        <f t="shared" si="38"/>
        <v>366160</v>
      </c>
      <c r="M174" s="63">
        <f t="shared" si="39"/>
        <v>68655</v>
      </c>
      <c r="N174" s="63">
        <f t="shared" si="40"/>
        <v>45770</v>
      </c>
      <c r="O174" s="62">
        <f t="shared" si="32"/>
        <v>480585</v>
      </c>
      <c r="P174" s="66">
        <f t="shared" si="41"/>
        <v>1464640</v>
      </c>
      <c r="Q174" s="66">
        <f t="shared" si="29"/>
        <v>91540</v>
      </c>
      <c r="R174" s="6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16">
        <f t="shared" si="36"/>
        <v>167</v>
      </c>
      <c r="B175" s="214" t="s">
        <v>474</v>
      </c>
      <c r="C175" s="215" t="s">
        <v>477</v>
      </c>
      <c r="D175" s="216" t="s">
        <v>475</v>
      </c>
      <c r="E175" s="217"/>
      <c r="F175" s="226">
        <v>4800000</v>
      </c>
      <c r="G175" s="71">
        <f t="shared" si="34"/>
        <v>816000.00000000012</v>
      </c>
      <c r="H175" s="71">
        <f t="shared" si="35"/>
        <v>24000</v>
      </c>
      <c r="I175" s="71">
        <f t="shared" si="31"/>
        <v>144000</v>
      </c>
      <c r="J175" s="71">
        <f t="shared" si="37"/>
        <v>48000</v>
      </c>
      <c r="K175" s="70">
        <f t="shared" si="30"/>
        <v>1032000.0000000001</v>
      </c>
      <c r="L175" s="71">
        <f t="shared" si="38"/>
        <v>384000</v>
      </c>
      <c r="M175" s="71">
        <f t="shared" si="39"/>
        <v>72000</v>
      </c>
      <c r="N175" s="71">
        <f t="shared" si="40"/>
        <v>48000</v>
      </c>
      <c r="O175" s="70">
        <f t="shared" si="32"/>
        <v>504000</v>
      </c>
      <c r="P175" s="72">
        <f t="shared" si="41"/>
        <v>1536000</v>
      </c>
      <c r="Q175" s="72">
        <f t="shared" si="29"/>
        <v>96000</v>
      </c>
      <c r="R175" s="7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16.5" customHeight="1" x14ac:dyDescent="0.25">
      <c r="A176" s="16">
        <f t="shared" si="36"/>
        <v>168</v>
      </c>
      <c r="B176" s="275" t="s">
        <v>481</v>
      </c>
      <c r="C176" s="131" t="s">
        <v>482</v>
      </c>
      <c r="D176" s="195"/>
      <c r="E176" s="79"/>
      <c r="F176" s="227">
        <v>4800000</v>
      </c>
      <c r="G176" s="51">
        <f t="shared" si="34"/>
        <v>816000.00000000012</v>
      </c>
      <c r="H176" s="51">
        <f t="shared" si="35"/>
        <v>24000</v>
      </c>
      <c r="I176" s="51">
        <f t="shared" si="31"/>
        <v>144000</v>
      </c>
      <c r="J176" s="51">
        <f t="shared" si="37"/>
        <v>48000</v>
      </c>
      <c r="K176" s="50">
        <f t="shared" si="30"/>
        <v>1032000.0000000001</v>
      </c>
      <c r="L176" s="51">
        <f t="shared" si="38"/>
        <v>384000</v>
      </c>
      <c r="M176" s="51">
        <f t="shared" si="39"/>
        <v>72000</v>
      </c>
      <c r="N176" s="51">
        <f t="shared" si="40"/>
        <v>48000</v>
      </c>
      <c r="O176" s="50">
        <f t="shared" si="32"/>
        <v>504000</v>
      </c>
      <c r="P176" s="52">
        <f t="shared" si="41"/>
        <v>1536000</v>
      </c>
      <c r="Q176" s="52">
        <f t="shared" si="29"/>
        <v>96000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16.5" customHeight="1" x14ac:dyDescent="0.25">
      <c r="A177" s="16">
        <f t="shared" si="36"/>
        <v>169</v>
      </c>
      <c r="B177" s="275" t="s">
        <v>483</v>
      </c>
      <c r="C177" s="131" t="s">
        <v>487</v>
      </c>
      <c r="D177" s="195"/>
      <c r="E177" s="79"/>
      <c r="F177" s="227">
        <v>5100000</v>
      </c>
      <c r="G177" s="51">
        <f t="shared" si="34"/>
        <v>867000.00000000012</v>
      </c>
      <c r="H177" s="51">
        <f t="shared" si="35"/>
        <v>25500</v>
      </c>
      <c r="I177" s="51">
        <f t="shared" si="31"/>
        <v>153000</v>
      </c>
      <c r="J177" s="51">
        <f t="shared" si="37"/>
        <v>51000</v>
      </c>
      <c r="K177" s="50">
        <f t="shared" si="30"/>
        <v>1096500</v>
      </c>
      <c r="L177" s="51">
        <f t="shared" si="38"/>
        <v>408000</v>
      </c>
      <c r="M177" s="51">
        <f t="shared" si="39"/>
        <v>76500</v>
      </c>
      <c r="N177" s="51">
        <f t="shared" si="40"/>
        <v>51000</v>
      </c>
      <c r="O177" s="50">
        <f t="shared" si="32"/>
        <v>535500</v>
      </c>
      <c r="P177" s="52">
        <f t="shared" si="41"/>
        <v>1632000</v>
      </c>
      <c r="Q177" s="52">
        <f t="shared" si="29"/>
        <v>102000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97" customFormat="1" ht="31.5" customHeight="1" x14ac:dyDescent="0.25">
      <c r="A178" s="218"/>
      <c r="B178" s="219" t="s">
        <v>374</v>
      </c>
      <c r="C178" s="220"/>
      <c r="D178" s="221"/>
      <c r="E178" s="222"/>
      <c r="F178" s="223">
        <f>SUM(F9:F177)</f>
        <v>831436000</v>
      </c>
      <c r="G178" s="223">
        <f t="shared" ref="G178:R178" si="42">SUM(G9:G177)</f>
        <v>139933120</v>
      </c>
      <c r="H178" s="223">
        <f t="shared" si="42"/>
        <v>4157180</v>
      </c>
      <c r="I178" s="223">
        <f t="shared" si="42"/>
        <v>24694080</v>
      </c>
      <c r="J178" s="223">
        <f t="shared" si="42"/>
        <v>8231360</v>
      </c>
      <c r="K178" s="223">
        <f t="shared" si="42"/>
        <v>177015740</v>
      </c>
      <c r="L178" s="223">
        <f t="shared" si="42"/>
        <v>65850880</v>
      </c>
      <c r="M178" s="223">
        <f t="shared" si="42"/>
        <v>12347040</v>
      </c>
      <c r="N178" s="223">
        <f t="shared" si="42"/>
        <v>8231360</v>
      </c>
      <c r="O178" s="223">
        <f t="shared" si="42"/>
        <v>89687760</v>
      </c>
      <c r="P178" s="223">
        <f>SUM(P9:P177)</f>
        <v>263445020</v>
      </c>
      <c r="Q178" s="223">
        <f t="shared" si="42"/>
        <v>16628720</v>
      </c>
      <c r="R178" s="223">
        <f t="shared" si="42"/>
        <v>3258480</v>
      </c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</row>
    <row r="179" spans="1:39" s="99" customFormat="1" ht="14.25" customHeight="1" x14ac:dyDescent="0.2">
      <c r="A179" s="98"/>
      <c r="D179" s="7"/>
      <c r="E179" s="100"/>
      <c r="F179" s="98"/>
      <c r="G179" s="98"/>
      <c r="H179" s="98"/>
      <c r="I179" s="98"/>
      <c r="J179" s="98"/>
      <c r="K179" s="101"/>
      <c r="L179" s="444"/>
      <c r="M179" s="444"/>
      <c r="N179" s="445"/>
      <c r="O179" s="445"/>
      <c r="P179" s="106">
        <f>+P178+'THANG 04,2019'!P180</f>
        <v>531483320</v>
      </c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</row>
    <row r="180" spans="1:39" s="99" customFormat="1" x14ac:dyDescent="0.2">
      <c r="A180" s="98"/>
      <c r="D180" s="7"/>
      <c r="E180" s="100"/>
      <c r="F180" s="101">
        <f>+F178+4800000</f>
        <v>836236000</v>
      </c>
      <c r="G180" s="101">
        <f>831659000-F178</f>
        <v>223000</v>
      </c>
      <c r="H180" s="112"/>
      <c r="I180" s="98"/>
      <c r="J180" s="98"/>
      <c r="K180" s="101"/>
      <c r="L180" s="443"/>
      <c r="M180" s="443"/>
      <c r="N180" s="104"/>
      <c r="O180" s="105"/>
      <c r="P180" s="106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</row>
    <row r="181" spans="1:39" s="99" customFormat="1" x14ac:dyDescent="0.2">
      <c r="A181" s="98"/>
      <c r="D181" s="7"/>
      <c r="E181" s="100"/>
      <c r="F181" s="98"/>
      <c r="G181" s="98"/>
      <c r="H181" s="98"/>
      <c r="I181" s="98"/>
      <c r="J181" s="98"/>
      <c r="K181" s="101"/>
      <c r="L181" s="443"/>
      <c r="M181" s="443"/>
      <c r="N181" s="104"/>
      <c r="O181" s="107"/>
      <c r="P181" s="107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</row>
    <row r="182" spans="1:39" s="99" customFormat="1" x14ac:dyDescent="0.2">
      <c r="A182" s="98"/>
      <c r="D182" s="7"/>
      <c r="E182" s="100"/>
      <c r="F182" s="98"/>
      <c r="G182" s="98"/>
      <c r="H182" s="98"/>
      <c r="I182" s="98"/>
      <c r="J182" s="101"/>
      <c r="K182" s="98"/>
      <c r="L182" s="98"/>
      <c r="M182" s="98"/>
      <c r="N182" s="98"/>
      <c r="O182" s="98"/>
      <c r="P182" s="108"/>
      <c r="Q182" s="108"/>
      <c r="R182" s="108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3"/>
      <c r="AJ182" s="103"/>
      <c r="AK182" s="103"/>
      <c r="AL182" s="103"/>
      <c r="AM182" s="103"/>
    </row>
    <row r="183" spans="1:39" s="99" customFormat="1" x14ac:dyDescent="0.2">
      <c r="A183" s="98"/>
      <c r="B183" s="209" t="s">
        <v>375</v>
      </c>
      <c r="C183" s="110"/>
      <c r="D183" s="111"/>
      <c r="E183" s="100"/>
      <c r="F183" s="443" t="s">
        <v>376</v>
      </c>
      <c r="G183" s="443"/>
      <c r="H183" s="209"/>
      <c r="I183" s="98"/>
      <c r="L183" s="209" t="s">
        <v>377</v>
      </c>
      <c r="O183" s="98"/>
      <c r="P183" s="443" t="s">
        <v>378</v>
      </c>
      <c r="Q183" s="443"/>
      <c r="R183" s="107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  <c r="AJ183" s="103"/>
      <c r="AK183" s="103"/>
      <c r="AL183" s="103"/>
      <c r="AM183" s="103"/>
    </row>
    <row r="184" spans="1:39" s="99" customFormat="1" x14ac:dyDescent="0.2">
      <c r="A184" s="98"/>
      <c r="D184" s="7"/>
      <c r="E184" s="100"/>
      <c r="F184" s="112"/>
      <c r="G184" s="98"/>
      <c r="H184" s="98"/>
      <c r="I184" s="98"/>
      <c r="J184" s="101"/>
      <c r="L184" s="113"/>
      <c r="O184" s="98"/>
      <c r="P184" s="98"/>
      <c r="Q184" s="98"/>
      <c r="R184" s="107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  <c r="AJ184" s="103"/>
      <c r="AK184" s="103"/>
      <c r="AL184" s="103"/>
      <c r="AM184" s="103"/>
    </row>
    <row r="185" spans="1:39" s="98" customFormat="1" x14ac:dyDescent="0.2">
      <c r="B185" s="99"/>
      <c r="C185" s="99"/>
      <c r="D185" s="7"/>
      <c r="E185" s="100"/>
      <c r="O185" s="114"/>
      <c r="P185" s="113"/>
      <c r="R185" s="107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</row>
    <row r="186" spans="1:39" s="98" customFormat="1" x14ac:dyDescent="0.2">
      <c r="B186" s="99"/>
      <c r="C186" s="99"/>
      <c r="D186" s="7"/>
      <c r="E186" s="100"/>
      <c r="F186" s="114"/>
      <c r="G186" s="114"/>
      <c r="H186" s="114"/>
      <c r="R186" s="116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</row>
    <row r="187" spans="1:39" s="98" customFormat="1" x14ac:dyDescent="0.2">
      <c r="B187" s="99"/>
      <c r="C187" s="99"/>
      <c r="D187" s="7"/>
      <c r="E187" s="100"/>
      <c r="L187" s="114"/>
      <c r="P187" s="112"/>
      <c r="R187" s="107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</row>
    <row r="188" spans="1:39" s="98" customFormat="1" x14ac:dyDescent="0.2">
      <c r="B188" s="99"/>
      <c r="C188" s="99"/>
      <c r="D188" s="7"/>
      <c r="E188" s="100"/>
      <c r="L188" s="112"/>
      <c r="R188" s="107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</row>
    <row r="189" spans="1:39" s="98" customFormat="1" ht="15" customHeight="1" x14ac:dyDescent="0.2">
      <c r="B189" s="443"/>
      <c r="C189" s="443"/>
      <c r="D189" s="117"/>
      <c r="E189" s="118"/>
      <c r="F189" s="443" t="s">
        <v>379</v>
      </c>
      <c r="G189" s="443"/>
      <c r="H189" s="209"/>
      <c r="L189" s="209" t="s">
        <v>380</v>
      </c>
      <c r="P189" s="443" t="s">
        <v>381</v>
      </c>
      <c r="Q189" s="443"/>
      <c r="R189" s="107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</row>
    <row r="191" spans="1:39" ht="56.25" customHeight="1" x14ac:dyDescent="0.2">
      <c r="Q191" s="119" t="s">
        <v>382</v>
      </c>
      <c r="R191" s="119" t="s">
        <v>383</v>
      </c>
    </row>
    <row r="192" spans="1:39" x14ac:dyDescent="0.2">
      <c r="J192" s="6"/>
    </row>
    <row r="193" spans="1:39" s="1" customFormat="1" x14ac:dyDescent="0.2">
      <c r="B193" s="4"/>
      <c r="C193" s="4"/>
      <c r="D193" s="7"/>
      <c r="E193" s="8"/>
      <c r="F193" s="5"/>
      <c r="G193" s="120"/>
      <c r="H193" s="120"/>
      <c r="I193" s="120"/>
      <c r="P193" s="2"/>
      <c r="Q193" s="121">
        <v>0.33</v>
      </c>
      <c r="R193" s="121">
        <v>0.4</v>
      </c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  <c r="AL193" s="122"/>
      <c r="AM193" s="122"/>
    </row>
    <row r="194" spans="1:39" x14ac:dyDescent="0.2">
      <c r="F194" s="5"/>
      <c r="Q194" s="123">
        <f>Q178*Q193</f>
        <v>5487477.6000000006</v>
      </c>
      <c r="R194" s="123">
        <f>R178*R193</f>
        <v>1303392</v>
      </c>
    </row>
    <row r="195" spans="1:39" x14ac:dyDescent="0.2">
      <c r="R195" s="124">
        <f>Q194+R194</f>
        <v>6790869.6000000006</v>
      </c>
      <c r="S195" s="3" t="s">
        <v>384</v>
      </c>
    </row>
    <row r="196" spans="1:39" x14ac:dyDescent="0.2">
      <c r="R196" s="2">
        <v>124.77800000000001</v>
      </c>
      <c r="S196" s="3" t="s">
        <v>385</v>
      </c>
    </row>
    <row r="197" spans="1:39" s="2" customFormat="1" x14ac:dyDescent="0.2">
      <c r="A197" s="1"/>
      <c r="B197" s="4"/>
      <c r="C197" s="4"/>
      <c r="D197" s="7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 t="s">
        <v>386</v>
      </c>
      <c r="Q197" s="124">
        <f>P178+R195</f>
        <v>270235889.60000002</v>
      </c>
      <c r="R197" s="123">
        <f>R195-R196</f>
        <v>6790744.8220000006</v>
      </c>
      <c r="S197" s="3" t="s">
        <v>387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201" spans="1:39" s="2" customFormat="1" x14ac:dyDescent="0.2">
      <c r="A201" s="1"/>
      <c r="B201" s="1"/>
      <c r="C201" s="1"/>
      <c r="D201" s="1"/>
      <c r="E201" s="1"/>
      <c r="F201" s="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9" s="2" customFormat="1" x14ac:dyDescent="0.2">
      <c r="A202" s="1"/>
      <c r="B202" s="1"/>
      <c r="C202" s="1"/>
      <c r="D202" s="1"/>
      <c r="E202" s="1"/>
      <c r="F202" s="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9" s="2" customFormat="1" x14ac:dyDescent="0.2">
      <c r="A203" s="1"/>
      <c r="B203" s="1"/>
      <c r="C203" s="1"/>
      <c r="D203" s="1"/>
      <c r="E203" s="1"/>
      <c r="F203" s="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9" s="2" customFormat="1" x14ac:dyDescent="0.2">
      <c r="A204" s="1"/>
      <c r="B204" s="1"/>
      <c r="C204" s="1"/>
      <c r="D204" s="1"/>
      <c r="E204" s="1"/>
      <c r="F204" s="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9" s="2" customFormat="1" x14ac:dyDescent="0.2">
      <c r="A205" s="1"/>
      <c r="B205" s="1"/>
      <c r="C205" s="1"/>
      <c r="D205" s="1"/>
      <c r="E205" s="1"/>
      <c r="F205" s="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9" s="2" customFormat="1" x14ac:dyDescent="0.2">
      <c r="A206" s="1"/>
      <c r="B206" s="1"/>
      <c r="C206" s="1"/>
      <c r="D206" s="1"/>
      <c r="E206" s="1"/>
      <c r="F206" s="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9" s="2" customFormat="1" x14ac:dyDescent="0.2">
      <c r="A207" s="1"/>
      <c r="B207" s="1"/>
      <c r="C207" s="1"/>
      <c r="D207" s="1"/>
      <c r="E207" s="1"/>
      <c r="F207" s="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9" s="2" customFormat="1" x14ac:dyDescent="0.2">
      <c r="A208" s="1"/>
      <c r="B208" s="1"/>
      <c r="C208" s="1"/>
      <c r="D208" s="1"/>
      <c r="E208" s="1"/>
      <c r="F208" s="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s="2" customFormat="1" x14ac:dyDescent="0.2">
      <c r="A209" s="1"/>
      <c r="B209" s="1"/>
      <c r="C209" s="1"/>
      <c r="D209" s="1"/>
      <c r="E209" s="1"/>
      <c r="F209" s="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s="2" customFormat="1" x14ac:dyDescent="0.2">
      <c r="A210" s="1"/>
      <c r="B210" s="1"/>
      <c r="C210" s="1"/>
      <c r="D210" s="1"/>
      <c r="E210" s="1"/>
      <c r="F210" s="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s="2" customFormat="1" x14ac:dyDescent="0.2">
      <c r="A211" s="1"/>
      <c r="B211" s="1"/>
      <c r="C211" s="1"/>
      <c r="D211" s="1"/>
      <c r="E211" s="1"/>
      <c r="F211" s="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s="2" customFormat="1" x14ac:dyDescent="0.2">
      <c r="A212" s="1"/>
      <c r="B212" s="1"/>
      <c r="C212" s="1"/>
      <c r="D212" s="1"/>
      <c r="E212" s="1"/>
      <c r="F212" s="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s="8" customFormat="1" x14ac:dyDescent="0.2">
      <c r="A213" s="1"/>
      <c r="B213" s="1"/>
      <c r="C213" s="1"/>
      <c r="D213" s="1"/>
      <c r="E213" s="1"/>
      <c r="F213" s="1"/>
      <c r="G213" s="2"/>
      <c r="H213" s="2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s="8" customFormat="1" x14ac:dyDescent="0.2">
      <c r="A214" s="1"/>
      <c r="B214" s="1"/>
      <c r="C214" s="1"/>
      <c r="D214" s="1"/>
      <c r="E214" s="1"/>
      <c r="F214" s="1"/>
      <c r="G214" s="2"/>
      <c r="H214" s="2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s="8" customFormat="1" x14ac:dyDescent="0.2">
      <c r="A215" s="1"/>
      <c r="B215" s="1"/>
      <c r="C215" s="1"/>
      <c r="D215" s="1"/>
      <c r="E215" s="1"/>
      <c r="F215" s="1"/>
      <c r="G215" s="2"/>
      <c r="H215" s="2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s="8" customFormat="1" x14ac:dyDescent="0.2">
      <c r="A216" s="1"/>
      <c r="B216" s="1"/>
      <c r="C216" s="1"/>
      <c r="D216" s="1"/>
      <c r="E216" s="1"/>
      <c r="F216" s="1"/>
      <c r="G216" s="2"/>
      <c r="H216" s="2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s="8" customFormat="1" x14ac:dyDescent="0.2">
      <c r="A217" s="1"/>
      <c r="B217" s="1"/>
      <c r="C217" s="1"/>
      <c r="D217" s="1"/>
      <c r="E217" s="1"/>
      <c r="F217" s="1"/>
      <c r="G217" s="2"/>
      <c r="H217" s="2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s="8" customFormat="1" x14ac:dyDescent="0.2">
      <c r="A218" s="1"/>
      <c r="B218" s="1"/>
      <c r="C218" s="1"/>
      <c r="D218" s="1"/>
      <c r="E218" s="1"/>
      <c r="F218" s="1"/>
      <c r="G218" s="2"/>
      <c r="H218" s="2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s="8" customFormat="1" x14ac:dyDescent="0.2">
      <c r="A219" s="1"/>
      <c r="B219" s="1"/>
      <c r="C219" s="1"/>
      <c r="D219" s="1"/>
      <c r="E219" s="1"/>
      <c r="F219" s="1"/>
      <c r="G219" s="2"/>
      <c r="H219" s="2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s="8" customFormat="1" x14ac:dyDescent="0.2">
      <c r="A220" s="1"/>
      <c r="B220" s="1"/>
      <c r="C220" s="1"/>
      <c r="D220" s="1"/>
      <c r="E220" s="1"/>
      <c r="F220" s="1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s="8" customFormat="1" x14ac:dyDescent="0.2">
      <c r="A221" s="1"/>
      <c r="B221" s="1"/>
      <c r="C221" s="1"/>
      <c r="D221" s="1"/>
      <c r="E221" s="1"/>
      <c r="F221" s="1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s="8" customFormat="1" x14ac:dyDescent="0.2">
      <c r="A222" s="1"/>
      <c r="B222" s="1"/>
      <c r="C222" s="1"/>
      <c r="D222" s="1"/>
      <c r="E222" s="1"/>
      <c r="F222" s="1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s="8" customFormat="1" x14ac:dyDescent="0.2">
      <c r="A223" s="1"/>
      <c r="B223" s="1"/>
      <c r="C223" s="1"/>
      <c r="D223" s="1"/>
      <c r="E223" s="1"/>
      <c r="F223" s="1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s="8" customFormat="1" x14ac:dyDescent="0.2">
      <c r="A224" s="1"/>
      <c r="B224" s="1"/>
      <c r="C224" s="1"/>
      <c r="D224" s="1"/>
      <c r="E224" s="1"/>
      <c r="F224" s="1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8" customFormat="1" x14ac:dyDescent="0.2">
      <c r="A225" s="1"/>
      <c r="B225" s="1"/>
      <c r="C225" s="1"/>
      <c r="D225" s="1"/>
      <c r="E225" s="1"/>
      <c r="F225" s="1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</sheetData>
  <mergeCells count="25">
    <mergeCell ref="B189:C189"/>
    <mergeCell ref="F189:G189"/>
    <mergeCell ref="P189:Q189"/>
    <mergeCell ref="L179:M179"/>
    <mergeCell ref="N179:O179"/>
    <mergeCell ref="L180:M180"/>
    <mergeCell ref="L181:M181"/>
    <mergeCell ref="F183:G183"/>
    <mergeCell ref="P183:Q183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5" bottom="0" header="0.31496062992126" footer="3.9370078740157501E-2"/>
  <pageSetup paperSize="9" scale="5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18</vt:i4>
      </vt:variant>
    </vt:vector>
  </HeadingPairs>
  <TitlesOfParts>
    <vt:vector size="39" baseType="lpstr">
      <vt:lpstr>THANG 01,2019</vt:lpstr>
      <vt:lpstr>Dò đối chiếu</vt:lpstr>
      <vt:lpstr>Tăng T2.2019</vt:lpstr>
      <vt:lpstr>THANG 02,2019</vt:lpstr>
      <vt:lpstr>THANG 03,2019</vt:lpstr>
      <vt:lpstr>Tăng T4.2019</vt:lpstr>
      <vt:lpstr>THANG 04,2019</vt:lpstr>
      <vt:lpstr>Tăng T5.2019</vt:lpstr>
      <vt:lpstr>THANG 05,2019</vt:lpstr>
      <vt:lpstr>T5</vt:lpstr>
      <vt:lpstr>Tăng T6.2019</vt:lpstr>
      <vt:lpstr>THANG 06,2019</vt:lpstr>
      <vt:lpstr>Tăng T7</vt:lpstr>
      <vt:lpstr>THANG 07,2019</vt:lpstr>
      <vt:lpstr>Tăng T8</vt:lpstr>
      <vt:lpstr>THANG 08,2019</vt:lpstr>
      <vt:lpstr>Tăng T9</vt:lpstr>
      <vt:lpstr>THANG 09,2019</vt:lpstr>
      <vt:lpstr>Tang giam 10</vt:lpstr>
      <vt:lpstr>THANG 10</vt:lpstr>
      <vt:lpstr>Sheet1</vt:lpstr>
      <vt:lpstr>'THANG 01,2019'!Print_Area</vt:lpstr>
      <vt:lpstr>'THANG 02,2019'!Print_Area</vt:lpstr>
      <vt:lpstr>'THANG 03,2019'!Print_Area</vt:lpstr>
      <vt:lpstr>'THANG 04,2019'!Print_Area</vt:lpstr>
      <vt:lpstr>'THANG 05,2019'!Print_Area</vt:lpstr>
      <vt:lpstr>'THANG 06,2019'!Print_Area</vt:lpstr>
      <vt:lpstr>'THANG 07,2019'!Print_Area</vt:lpstr>
      <vt:lpstr>'THANG 08,2019'!Print_Area</vt:lpstr>
      <vt:lpstr>'THANG 09,2019'!Print_Area</vt:lpstr>
      <vt:lpstr>'THANG 01,2019'!Print_Titles</vt:lpstr>
      <vt:lpstr>'THANG 02,2019'!Print_Titles</vt:lpstr>
      <vt:lpstr>'THANG 03,2019'!Print_Titles</vt:lpstr>
      <vt:lpstr>'THANG 04,2019'!Print_Titles</vt:lpstr>
      <vt:lpstr>'THANG 05,2019'!Print_Titles</vt:lpstr>
      <vt:lpstr>'THANG 06,2019'!Print_Titles</vt:lpstr>
      <vt:lpstr>'THANG 07,2019'!Print_Titles</vt:lpstr>
      <vt:lpstr>'THANG 08,2019'!Print_Titles</vt:lpstr>
      <vt:lpstr>'THANG 09,2019'!Print_Titles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Luxury</dc:creator>
  <cp:lastModifiedBy>Luxury</cp:lastModifiedBy>
  <cp:lastPrinted>2019-09-18T06:55:57Z</cp:lastPrinted>
  <dcterms:created xsi:type="dcterms:W3CDTF">2019-02-13T01:29:40Z</dcterms:created>
  <dcterms:modified xsi:type="dcterms:W3CDTF">2019-11-18T03:22:53Z</dcterms:modified>
</cp:coreProperties>
</file>