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uan\Downloads\"/>
    </mc:Choice>
  </mc:AlternateContent>
  <bookViews>
    <workbookView xWindow="0" yWindow="0" windowWidth="19200" windowHeight="7050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92" i="1" l="1"/>
  <c r="AL192" i="1"/>
  <c r="AG192" i="1"/>
  <c r="AF192" i="1"/>
  <c r="AE192" i="1"/>
  <c r="AD192" i="1"/>
  <c r="AC192" i="1"/>
  <c r="AB192" i="1"/>
  <c r="AA192" i="1"/>
  <c r="Z192" i="1"/>
  <c r="Y192" i="1"/>
  <c r="X192" i="1"/>
  <c r="W192" i="1"/>
  <c r="I192" i="1"/>
  <c r="H192" i="1"/>
  <c r="G192" i="1"/>
  <c r="M192" i="1" s="1"/>
  <c r="D192" i="1"/>
  <c r="J192" i="1" s="1"/>
  <c r="AN191" i="1"/>
  <c r="AL191" i="1"/>
  <c r="AG191" i="1"/>
  <c r="AF191" i="1"/>
  <c r="AE191" i="1"/>
  <c r="AD191" i="1"/>
  <c r="AC191" i="1"/>
  <c r="AB191" i="1"/>
  <c r="AA191" i="1"/>
  <c r="Z191" i="1"/>
  <c r="Y191" i="1"/>
  <c r="X191" i="1"/>
  <c r="W191" i="1"/>
  <c r="M191" i="1"/>
  <c r="I191" i="1"/>
  <c r="H191" i="1"/>
  <c r="G191" i="1"/>
  <c r="D191" i="1"/>
  <c r="J191" i="1" s="1"/>
  <c r="AN190" i="1"/>
  <c r="AL190" i="1"/>
  <c r="AG190" i="1"/>
  <c r="AF190" i="1"/>
  <c r="AE190" i="1"/>
  <c r="AD190" i="1"/>
  <c r="AC190" i="1"/>
  <c r="AB190" i="1"/>
  <c r="AA190" i="1"/>
  <c r="Z190" i="1"/>
  <c r="Y190" i="1"/>
  <c r="X190" i="1"/>
  <c r="W190" i="1"/>
  <c r="I190" i="1"/>
  <c r="H190" i="1"/>
  <c r="G190" i="1"/>
  <c r="M190" i="1" s="1"/>
  <c r="D190" i="1"/>
  <c r="J190" i="1" s="1"/>
  <c r="V190" i="1" s="1"/>
  <c r="AK190" i="1" s="1"/>
  <c r="AP190" i="1" s="1"/>
  <c r="AN189" i="1"/>
  <c r="AL189" i="1"/>
  <c r="AG189" i="1"/>
  <c r="AF189" i="1"/>
  <c r="AE189" i="1"/>
  <c r="AD189" i="1"/>
  <c r="AC189" i="1"/>
  <c r="AB189" i="1"/>
  <c r="AA189" i="1"/>
  <c r="Z189" i="1"/>
  <c r="Y189" i="1"/>
  <c r="X189" i="1"/>
  <c r="W189" i="1"/>
  <c r="J189" i="1"/>
  <c r="I189" i="1"/>
  <c r="H189" i="1"/>
  <c r="G189" i="1"/>
  <c r="M189" i="1" s="1"/>
  <c r="D189" i="1"/>
  <c r="AN188" i="1"/>
  <c r="AL188" i="1"/>
  <c r="AG188" i="1"/>
  <c r="AF188" i="1"/>
  <c r="AE188" i="1"/>
  <c r="AD188" i="1"/>
  <c r="AC188" i="1"/>
  <c r="AB188" i="1"/>
  <c r="AA188" i="1"/>
  <c r="Z188" i="1"/>
  <c r="Y188" i="1"/>
  <c r="X188" i="1"/>
  <c r="W188" i="1"/>
  <c r="M188" i="1"/>
  <c r="J188" i="1"/>
  <c r="V188" i="1" s="1"/>
  <c r="I188" i="1"/>
  <c r="H188" i="1"/>
  <c r="G188" i="1"/>
  <c r="D188" i="1"/>
  <c r="AN187" i="1"/>
  <c r="AL187" i="1"/>
  <c r="AG187" i="1"/>
  <c r="AF187" i="1"/>
  <c r="AE187" i="1"/>
  <c r="AD187" i="1"/>
  <c r="AC187" i="1"/>
  <c r="AB187" i="1"/>
  <c r="AA187" i="1"/>
  <c r="Z187" i="1"/>
  <c r="Y187" i="1"/>
  <c r="X187" i="1"/>
  <c r="W187" i="1"/>
  <c r="M187" i="1"/>
  <c r="I187" i="1"/>
  <c r="H187" i="1"/>
  <c r="G187" i="1"/>
  <c r="D187" i="1"/>
  <c r="J187" i="1" s="1"/>
  <c r="V187" i="1" s="1"/>
  <c r="AK187" i="1" s="1"/>
  <c r="AP187" i="1" s="1"/>
  <c r="AN186" i="1"/>
  <c r="AL186" i="1"/>
  <c r="AL182" i="1" s="1"/>
  <c r="AG186" i="1"/>
  <c r="AF186" i="1"/>
  <c r="AE186" i="1"/>
  <c r="AD186" i="1"/>
  <c r="AC186" i="1"/>
  <c r="AB186" i="1"/>
  <c r="AA186" i="1"/>
  <c r="Z186" i="1"/>
  <c r="Y186" i="1"/>
  <c r="X186" i="1"/>
  <c r="W186" i="1"/>
  <c r="I186" i="1"/>
  <c r="H186" i="1"/>
  <c r="G186" i="1"/>
  <c r="M186" i="1" s="1"/>
  <c r="D186" i="1"/>
  <c r="J186" i="1" s="1"/>
  <c r="AN185" i="1"/>
  <c r="AL185" i="1"/>
  <c r="AG185" i="1"/>
  <c r="AF185" i="1"/>
  <c r="AE185" i="1"/>
  <c r="AD185" i="1"/>
  <c r="AC185" i="1"/>
  <c r="AB185" i="1"/>
  <c r="AA185" i="1"/>
  <c r="Z185" i="1"/>
  <c r="Y185" i="1"/>
  <c r="X185" i="1"/>
  <c r="W185" i="1"/>
  <c r="J185" i="1"/>
  <c r="I185" i="1"/>
  <c r="H185" i="1"/>
  <c r="G185" i="1"/>
  <c r="M185" i="1" s="1"/>
  <c r="D185" i="1"/>
  <c r="AN184" i="1"/>
  <c r="AL184" i="1"/>
  <c r="AG184" i="1"/>
  <c r="AF184" i="1"/>
  <c r="AE184" i="1"/>
  <c r="AD184" i="1"/>
  <c r="AC184" i="1"/>
  <c r="AB184" i="1"/>
  <c r="AA184" i="1"/>
  <c r="Z184" i="1"/>
  <c r="Y184" i="1"/>
  <c r="X184" i="1"/>
  <c r="W184" i="1"/>
  <c r="J184" i="1"/>
  <c r="M184" i="1" s="1"/>
  <c r="I184" i="1"/>
  <c r="H184" i="1"/>
  <c r="G184" i="1"/>
  <c r="D184" i="1"/>
  <c r="AN183" i="1"/>
  <c r="AL183" i="1"/>
  <c r="AB183" i="1"/>
  <c r="AA183" i="1"/>
  <c r="Z183" i="1"/>
  <c r="Y183" i="1"/>
  <c r="X183" i="1"/>
  <c r="W183" i="1"/>
  <c r="I183" i="1"/>
  <c r="H183" i="1"/>
  <c r="G183" i="1"/>
  <c r="D183" i="1"/>
  <c r="J183" i="1" s="1"/>
  <c r="AO182" i="1"/>
  <c r="AN182" i="1"/>
  <c r="AM182" i="1"/>
  <c r="AN181" i="1"/>
  <c r="AL181" i="1"/>
  <c r="AG181" i="1"/>
  <c r="AF181" i="1"/>
  <c r="AB181" i="1"/>
  <c r="AA181" i="1"/>
  <c r="Z181" i="1"/>
  <c r="Y181" i="1"/>
  <c r="X181" i="1"/>
  <c r="W181" i="1"/>
  <c r="AK181" i="1" s="1"/>
  <c r="AP181" i="1" s="1"/>
  <c r="J181" i="1"/>
  <c r="V181" i="1" s="1"/>
  <c r="I181" i="1"/>
  <c r="H181" i="1"/>
  <c r="G181" i="1"/>
  <c r="M181" i="1" s="1"/>
  <c r="D181" i="1"/>
  <c r="AN180" i="1"/>
  <c r="AL180" i="1"/>
  <c r="AG180" i="1"/>
  <c r="AF180" i="1"/>
  <c r="AE180" i="1"/>
  <c r="AD180" i="1"/>
  <c r="AC180" i="1"/>
  <c r="AB180" i="1"/>
  <c r="AA180" i="1"/>
  <c r="Z180" i="1"/>
  <c r="Y180" i="1"/>
  <c r="X180" i="1"/>
  <c r="W180" i="1"/>
  <c r="J180" i="1"/>
  <c r="V180" i="1" s="1"/>
  <c r="AK180" i="1" s="1"/>
  <c r="AP180" i="1" s="1"/>
  <c r="I180" i="1"/>
  <c r="H180" i="1"/>
  <c r="G180" i="1"/>
  <c r="M180" i="1" s="1"/>
  <c r="D180" i="1"/>
  <c r="AN179" i="1"/>
  <c r="AL179" i="1"/>
  <c r="AG179" i="1"/>
  <c r="AF179" i="1"/>
  <c r="AE179" i="1"/>
  <c r="AD179" i="1"/>
  <c r="AC179" i="1"/>
  <c r="AB179" i="1"/>
  <c r="AA179" i="1"/>
  <c r="Z179" i="1"/>
  <c r="Y179" i="1"/>
  <c r="X179" i="1"/>
  <c r="W179" i="1"/>
  <c r="M179" i="1"/>
  <c r="I179" i="1"/>
  <c r="H179" i="1"/>
  <c r="G179" i="1"/>
  <c r="D179" i="1"/>
  <c r="J179" i="1" s="1"/>
  <c r="V179" i="1" s="1"/>
  <c r="AK179" i="1" s="1"/>
  <c r="AP179" i="1" s="1"/>
  <c r="AN178" i="1"/>
  <c r="AL178" i="1"/>
  <c r="AG178" i="1"/>
  <c r="AF178" i="1"/>
  <c r="AE178" i="1"/>
  <c r="AD178" i="1"/>
  <c r="AC178" i="1"/>
  <c r="AB178" i="1"/>
  <c r="AA178" i="1"/>
  <c r="Z178" i="1"/>
  <c r="Y178" i="1"/>
  <c r="X178" i="1"/>
  <c r="W178" i="1"/>
  <c r="I178" i="1"/>
  <c r="H178" i="1"/>
  <c r="G178" i="1"/>
  <c r="M178" i="1" s="1"/>
  <c r="D178" i="1"/>
  <c r="J178" i="1" s="1"/>
  <c r="V178" i="1" s="1"/>
  <c r="AN177" i="1"/>
  <c r="AL177" i="1"/>
  <c r="AG177" i="1"/>
  <c r="AF177" i="1"/>
  <c r="AE177" i="1"/>
  <c r="AD177" i="1"/>
  <c r="AC177" i="1"/>
  <c r="AB177" i="1"/>
  <c r="AA177" i="1"/>
  <c r="Z177" i="1"/>
  <c r="Y177" i="1"/>
  <c r="X177" i="1"/>
  <c r="W177" i="1"/>
  <c r="J177" i="1"/>
  <c r="V177" i="1" s="1"/>
  <c r="AK177" i="1" s="1"/>
  <c r="AP177" i="1" s="1"/>
  <c r="I177" i="1"/>
  <c r="H177" i="1"/>
  <c r="G177" i="1"/>
  <c r="M177" i="1" s="1"/>
  <c r="D177" i="1"/>
  <c r="AN176" i="1"/>
  <c r="AL176" i="1"/>
  <c r="AG176" i="1"/>
  <c r="AF176" i="1"/>
  <c r="AE176" i="1"/>
  <c r="AD176" i="1"/>
  <c r="AC176" i="1"/>
  <c r="AB176" i="1"/>
  <c r="AA176" i="1"/>
  <c r="Z176" i="1"/>
  <c r="Y176" i="1"/>
  <c r="X176" i="1"/>
  <c r="W176" i="1"/>
  <c r="J176" i="1"/>
  <c r="V176" i="1" s="1"/>
  <c r="AK176" i="1" s="1"/>
  <c r="AP176" i="1" s="1"/>
  <c r="I176" i="1"/>
  <c r="H176" i="1"/>
  <c r="G176" i="1"/>
  <c r="M176" i="1" s="1"/>
  <c r="D176" i="1"/>
  <c r="AN175" i="1"/>
  <c r="AL175" i="1"/>
  <c r="AG175" i="1"/>
  <c r="AF175" i="1"/>
  <c r="AE175" i="1"/>
  <c r="AD175" i="1"/>
  <c r="AC175" i="1"/>
  <c r="AB175" i="1"/>
  <c r="AA175" i="1"/>
  <c r="Z175" i="1"/>
  <c r="Y175" i="1"/>
  <c r="X175" i="1"/>
  <c r="W175" i="1"/>
  <c r="M175" i="1"/>
  <c r="I175" i="1"/>
  <c r="H175" i="1"/>
  <c r="G175" i="1"/>
  <c r="D175" i="1"/>
  <c r="J175" i="1" s="1"/>
  <c r="V175" i="1" s="1"/>
  <c r="AK175" i="1" s="1"/>
  <c r="AP175" i="1" s="1"/>
  <c r="AN174" i="1"/>
  <c r="AL174" i="1"/>
  <c r="AG174" i="1"/>
  <c r="AF174" i="1"/>
  <c r="AE174" i="1"/>
  <c r="AD174" i="1"/>
  <c r="AC174" i="1"/>
  <c r="AB174" i="1"/>
  <c r="AA174" i="1"/>
  <c r="Z174" i="1"/>
  <c r="Y174" i="1"/>
  <c r="X174" i="1"/>
  <c r="W174" i="1"/>
  <c r="I174" i="1"/>
  <c r="H174" i="1"/>
  <c r="G174" i="1"/>
  <c r="M174" i="1" s="1"/>
  <c r="D174" i="1"/>
  <c r="J174" i="1" s="1"/>
  <c r="V174" i="1" s="1"/>
  <c r="AN173" i="1"/>
  <c r="AL173" i="1"/>
  <c r="AG173" i="1"/>
  <c r="AF173" i="1"/>
  <c r="AE173" i="1"/>
  <c r="AD173" i="1"/>
  <c r="AC173" i="1"/>
  <c r="AB173" i="1"/>
  <c r="AA173" i="1"/>
  <c r="Z173" i="1"/>
  <c r="Y173" i="1"/>
  <c r="X173" i="1"/>
  <c r="W173" i="1"/>
  <c r="J173" i="1"/>
  <c r="V173" i="1" s="1"/>
  <c r="AK173" i="1" s="1"/>
  <c r="AP173" i="1" s="1"/>
  <c r="I173" i="1"/>
  <c r="H173" i="1"/>
  <c r="G173" i="1"/>
  <c r="M173" i="1" s="1"/>
  <c r="D173" i="1"/>
  <c r="AN172" i="1"/>
  <c r="AL172" i="1"/>
  <c r="AG172" i="1"/>
  <c r="AF172" i="1"/>
  <c r="AE172" i="1"/>
  <c r="AD172" i="1"/>
  <c r="AC172" i="1"/>
  <c r="AB172" i="1"/>
  <c r="AA172" i="1"/>
  <c r="Z172" i="1"/>
  <c r="Y172" i="1"/>
  <c r="X172" i="1"/>
  <c r="W172" i="1"/>
  <c r="J172" i="1"/>
  <c r="V172" i="1" s="1"/>
  <c r="AK172" i="1" s="1"/>
  <c r="AP172" i="1" s="1"/>
  <c r="I172" i="1"/>
  <c r="H172" i="1"/>
  <c r="G172" i="1"/>
  <c r="M172" i="1" s="1"/>
  <c r="D172" i="1"/>
  <c r="AN171" i="1"/>
  <c r="AL171" i="1"/>
  <c r="AG171" i="1"/>
  <c r="AF171" i="1"/>
  <c r="AE171" i="1"/>
  <c r="AD171" i="1"/>
  <c r="AC171" i="1"/>
  <c r="AB171" i="1"/>
  <c r="AA171" i="1"/>
  <c r="Z171" i="1"/>
  <c r="Y171" i="1"/>
  <c r="X171" i="1"/>
  <c r="W171" i="1"/>
  <c r="M171" i="1"/>
  <c r="I171" i="1"/>
  <c r="H171" i="1"/>
  <c r="G171" i="1"/>
  <c r="D171" i="1"/>
  <c r="J171" i="1" s="1"/>
  <c r="V171" i="1" s="1"/>
  <c r="AK171" i="1" s="1"/>
  <c r="AP171" i="1" s="1"/>
  <c r="AN170" i="1"/>
  <c r="AL170" i="1"/>
  <c r="AL166" i="1" s="1"/>
  <c r="AG170" i="1"/>
  <c r="AF170" i="1"/>
  <c r="AE170" i="1"/>
  <c r="AD170" i="1"/>
  <c r="AC170" i="1"/>
  <c r="AB170" i="1"/>
  <c r="AA170" i="1"/>
  <c r="Z170" i="1"/>
  <c r="Y170" i="1"/>
  <c r="X170" i="1"/>
  <c r="W170" i="1"/>
  <c r="I170" i="1"/>
  <c r="H170" i="1"/>
  <c r="G170" i="1"/>
  <c r="M170" i="1" s="1"/>
  <c r="D170" i="1"/>
  <c r="J170" i="1" s="1"/>
  <c r="V170" i="1" s="1"/>
  <c r="AN169" i="1"/>
  <c r="AL169" i="1"/>
  <c r="AG169" i="1"/>
  <c r="AF169" i="1"/>
  <c r="AE169" i="1"/>
  <c r="AD169" i="1"/>
  <c r="AC169" i="1"/>
  <c r="AB169" i="1"/>
  <c r="AA169" i="1"/>
  <c r="Z169" i="1"/>
  <c r="Y169" i="1"/>
  <c r="X169" i="1"/>
  <c r="W169" i="1"/>
  <c r="J169" i="1"/>
  <c r="V169" i="1" s="1"/>
  <c r="AK169" i="1" s="1"/>
  <c r="AP169" i="1" s="1"/>
  <c r="I169" i="1"/>
  <c r="H169" i="1"/>
  <c r="G169" i="1"/>
  <c r="M169" i="1" s="1"/>
  <c r="D169" i="1"/>
  <c r="AN168" i="1"/>
  <c r="AL168" i="1"/>
  <c r="AG168" i="1"/>
  <c r="AF168" i="1"/>
  <c r="AE168" i="1"/>
  <c r="AD168" i="1"/>
  <c r="AC168" i="1"/>
  <c r="AB168" i="1"/>
  <c r="AA168" i="1"/>
  <c r="Z168" i="1"/>
  <c r="Y168" i="1"/>
  <c r="X168" i="1"/>
  <c r="W168" i="1"/>
  <c r="J168" i="1"/>
  <c r="V168" i="1" s="1"/>
  <c r="AK168" i="1" s="1"/>
  <c r="AP168" i="1" s="1"/>
  <c r="I168" i="1"/>
  <c r="H168" i="1"/>
  <c r="G168" i="1"/>
  <c r="M168" i="1" s="1"/>
  <c r="D168" i="1"/>
  <c r="AN167" i="1"/>
  <c r="AL167" i="1"/>
  <c r="AG167" i="1"/>
  <c r="AF167" i="1"/>
  <c r="AE167" i="1"/>
  <c r="AD167" i="1"/>
  <c r="AC167" i="1"/>
  <c r="AB167" i="1"/>
  <c r="AA167" i="1"/>
  <c r="Z167" i="1"/>
  <c r="Y167" i="1"/>
  <c r="X167" i="1"/>
  <c r="W167" i="1"/>
  <c r="M167" i="1"/>
  <c r="I167" i="1"/>
  <c r="H167" i="1"/>
  <c r="G167" i="1"/>
  <c r="D167" i="1"/>
  <c r="J167" i="1" s="1"/>
  <c r="V167" i="1" s="1"/>
  <c r="AK167" i="1" s="1"/>
  <c r="AO166" i="1"/>
  <c r="AN166" i="1"/>
  <c r="AM166" i="1"/>
  <c r="AN165" i="1"/>
  <c r="AL165" i="1"/>
  <c r="AG165" i="1"/>
  <c r="AF165" i="1"/>
  <c r="AE165" i="1"/>
  <c r="AD165" i="1"/>
  <c r="AC165" i="1"/>
  <c r="AB165" i="1"/>
  <c r="AA165" i="1"/>
  <c r="Z165" i="1"/>
  <c r="Y165" i="1"/>
  <c r="X165" i="1"/>
  <c r="W165" i="1"/>
  <c r="J165" i="1"/>
  <c r="V165" i="1" s="1"/>
  <c r="AK165" i="1" s="1"/>
  <c r="AP165" i="1" s="1"/>
  <c r="I165" i="1"/>
  <c r="H165" i="1"/>
  <c r="G165" i="1"/>
  <c r="M165" i="1" s="1"/>
  <c r="D165" i="1"/>
  <c r="AN164" i="1"/>
  <c r="AL164" i="1"/>
  <c r="AG164" i="1"/>
  <c r="AF164" i="1"/>
  <c r="AE164" i="1"/>
  <c r="AD164" i="1"/>
  <c r="AC164" i="1"/>
  <c r="AB164" i="1"/>
  <c r="AA164" i="1"/>
  <c r="Z164" i="1"/>
  <c r="Y164" i="1"/>
  <c r="X164" i="1"/>
  <c r="W164" i="1"/>
  <c r="J164" i="1"/>
  <c r="I164" i="1"/>
  <c r="H164" i="1"/>
  <c r="G164" i="1"/>
  <c r="M164" i="1" s="1"/>
  <c r="D164" i="1"/>
  <c r="AP163" i="1"/>
  <c r="AN163" i="1"/>
  <c r="AL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AK163" i="1" s="1"/>
  <c r="I163" i="1"/>
  <c r="H163" i="1"/>
  <c r="G163" i="1"/>
  <c r="M163" i="1" s="1"/>
  <c r="D163" i="1"/>
  <c r="J163" i="1" s="1"/>
  <c r="AN162" i="1"/>
  <c r="AL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M162" i="1"/>
  <c r="I162" i="1"/>
  <c r="H162" i="1"/>
  <c r="G162" i="1"/>
  <c r="D162" i="1"/>
  <c r="J162" i="1" s="1"/>
  <c r="V162" i="1" s="1"/>
  <c r="AK162" i="1" s="1"/>
  <c r="AP162" i="1" s="1"/>
  <c r="AN161" i="1"/>
  <c r="AL161" i="1"/>
  <c r="AH161" i="1"/>
  <c r="AG161" i="1"/>
  <c r="AF161" i="1"/>
  <c r="AB161" i="1"/>
  <c r="AA161" i="1"/>
  <c r="Z161" i="1"/>
  <c r="Y161" i="1"/>
  <c r="X161" i="1"/>
  <c r="W161" i="1"/>
  <c r="I161" i="1"/>
  <c r="H161" i="1"/>
  <c r="G161" i="1"/>
  <c r="M161" i="1" s="1"/>
  <c r="V161" i="1" s="1"/>
  <c r="D161" i="1"/>
  <c r="AN160" i="1"/>
  <c r="AL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J160" i="1"/>
  <c r="I160" i="1"/>
  <c r="H160" i="1"/>
  <c r="G160" i="1"/>
  <c r="M160" i="1" s="1"/>
  <c r="D160" i="1"/>
  <c r="AP159" i="1"/>
  <c r="AN159" i="1"/>
  <c r="AL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AK159" i="1" s="1"/>
  <c r="I159" i="1"/>
  <c r="H159" i="1"/>
  <c r="G159" i="1"/>
  <c r="M159" i="1" s="1"/>
  <c r="D159" i="1"/>
  <c r="J159" i="1" s="1"/>
  <c r="AN158" i="1"/>
  <c r="AL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M158" i="1"/>
  <c r="I158" i="1"/>
  <c r="H158" i="1"/>
  <c r="G158" i="1"/>
  <c r="D158" i="1"/>
  <c r="J158" i="1" s="1"/>
  <c r="V158" i="1" s="1"/>
  <c r="AK158" i="1" s="1"/>
  <c r="AP158" i="1" s="1"/>
  <c r="AN157" i="1"/>
  <c r="AL157" i="1"/>
  <c r="AH157" i="1"/>
  <c r="AF157" i="1"/>
  <c r="AE157" i="1"/>
  <c r="AD157" i="1"/>
  <c r="AC157" i="1"/>
  <c r="AB157" i="1"/>
  <c r="AA157" i="1"/>
  <c r="Z157" i="1"/>
  <c r="Y157" i="1"/>
  <c r="X157" i="1"/>
  <c r="W157" i="1"/>
  <c r="J157" i="1"/>
  <c r="M157" i="1" s="1"/>
  <c r="V157" i="1" s="1"/>
  <c r="I157" i="1"/>
  <c r="H157" i="1"/>
  <c r="G157" i="1"/>
  <c r="AN156" i="1"/>
  <c r="AL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J156" i="1"/>
  <c r="V156" i="1" s="1"/>
  <c r="AK156" i="1" s="1"/>
  <c r="AP156" i="1" s="1"/>
  <c r="I156" i="1"/>
  <c r="H156" i="1"/>
  <c r="G156" i="1"/>
  <c r="M156" i="1" s="1"/>
  <c r="D156" i="1"/>
  <c r="AN155" i="1"/>
  <c r="AL155" i="1"/>
  <c r="AB155" i="1"/>
  <c r="AA155" i="1"/>
  <c r="Z155" i="1"/>
  <c r="Y155" i="1"/>
  <c r="X155" i="1"/>
  <c r="W155" i="1"/>
  <c r="M155" i="1"/>
  <c r="J155" i="1"/>
  <c r="V155" i="1" s="1"/>
  <c r="I155" i="1"/>
  <c r="H155" i="1"/>
  <c r="G155" i="1"/>
  <c r="D155" i="1"/>
  <c r="AO154" i="1"/>
  <c r="AM154" i="1"/>
  <c r="AN153" i="1"/>
  <c r="AL153" i="1"/>
  <c r="AB153" i="1"/>
  <c r="AA153" i="1"/>
  <c r="Z153" i="1"/>
  <c r="Y153" i="1"/>
  <c r="X153" i="1"/>
  <c r="M153" i="1"/>
  <c r="V153" i="1" s="1"/>
  <c r="AK153" i="1" s="1"/>
  <c r="AP153" i="1" s="1"/>
  <c r="J153" i="1"/>
  <c r="I153" i="1"/>
  <c r="H153" i="1"/>
  <c r="G153" i="1"/>
  <c r="AN152" i="1"/>
  <c r="AL152" i="1"/>
  <c r="AB152" i="1"/>
  <c r="AA152" i="1"/>
  <c r="Z152" i="1"/>
  <c r="Y152" i="1"/>
  <c r="X152" i="1"/>
  <c r="J152" i="1"/>
  <c r="V152" i="1" s="1"/>
  <c r="AK152" i="1" s="1"/>
  <c r="AP152" i="1" s="1"/>
  <c r="I152" i="1"/>
  <c r="H152" i="1"/>
  <c r="G152" i="1"/>
  <c r="M152" i="1" s="1"/>
  <c r="AN151" i="1"/>
  <c r="AL151" i="1"/>
  <c r="AB151" i="1"/>
  <c r="AA151" i="1"/>
  <c r="Z151" i="1"/>
  <c r="Y151" i="1"/>
  <c r="X151" i="1"/>
  <c r="J151" i="1"/>
  <c r="I151" i="1"/>
  <c r="H151" i="1"/>
  <c r="G151" i="1"/>
  <c r="M151" i="1" s="1"/>
  <c r="V151" i="1" s="1"/>
  <c r="AK151" i="1" s="1"/>
  <c r="AP151" i="1" s="1"/>
  <c r="AN150" i="1"/>
  <c r="AL150" i="1"/>
  <c r="AB150" i="1"/>
  <c r="AA150" i="1"/>
  <c r="Z150" i="1"/>
  <c r="Y150" i="1"/>
  <c r="X150" i="1"/>
  <c r="M150" i="1"/>
  <c r="V150" i="1" s="1"/>
  <c r="AK150" i="1" s="1"/>
  <c r="AP150" i="1" s="1"/>
  <c r="J150" i="1"/>
  <c r="I150" i="1"/>
  <c r="H150" i="1"/>
  <c r="G150" i="1"/>
  <c r="AN149" i="1"/>
  <c r="AL149" i="1"/>
  <c r="AE149" i="1"/>
  <c r="AB149" i="1"/>
  <c r="AA149" i="1"/>
  <c r="Z149" i="1"/>
  <c r="Y149" i="1"/>
  <c r="X149" i="1"/>
  <c r="W149" i="1"/>
  <c r="V149" i="1"/>
  <c r="AK149" i="1" s="1"/>
  <c r="AP149" i="1" s="1"/>
  <c r="J149" i="1"/>
  <c r="I149" i="1"/>
  <c r="H149" i="1"/>
  <c r="G149" i="1"/>
  <c r="M149" i="1" s="1"/>
  <c r="AN148" i="1"/>
  <c r="AL148" i="1"/>
  <c r="AE148" i="1"/>
  <c r="AB148" i="1"/>
  <c r="AA148" i="1"/>
  <c r="Z148" i="1"/>
  <c r="Y148" i="1"/>
  <c r="X148" i="1"/>
  <c r="W148" i="1"/>
  <c r="J148" i="1"/>
  <c r="I148" i="1"/>
  <c r="H148" i="1"/>
  <c r="G148" i="1"/>
  <c r="M148" i="1" s="1"/>
  <c r="AN147" i="1"/>
  <c r="AL147" i="1"/>
  <c r="AE147" i="1"/>
  <c r="AB147" i="1"/>
  <c r="AA147" i="1"/>
  <c r="Z147" i="1"/>
  <c r="Y147" i="1"/>
  <c r="X147" i="1"/>
  <c r="W147" i="1"/>
  <c r="M147" i="1"/>
  <c r="I147" i="1"/>
  <c r="H147" i="1"/>
  <c r="G147" i="1"/>
  <c r="D147" i="1"/>
  <c r="J147" i="1" s="1"/>
  <c r="V147" i="1" s="1"/>
  <c r="AN146" i="1"/>
  <c r="AL146" i="1"/>
  <c r="AB146" i="1"/>
  <c r="AA146" i="1"/>
  <c r="Z146" i="1"/>
  <c r="Y146" i="1"/>
  <c r="J146" i="1"/>
  <c r="I146" i="1"/>
  <c r="H146" i="1"/>
  <c r="G146" i="1"/>
  <c r="M146" i="1" s="1"/>
  <c r="AN145" i="1"/>
  <c r="AN130" i="1" s="1"/>
  <c r="AL145" i="1"/>
  <c r="AB145" i="1"/>
  <c r="AA145" i="1"/>
  <c r="Z145" i="1"/>
  <c r="Y145" i="1"/>
  <c r="X145" i="1"/>
  <c r="V145" i="1"/>
  <c r="AK145" i="1" s="1"/>
  <c r="J145" i="1"/>
  <c r="I145" i="1"/>
  <c r="H145" i="1"/>
  <c r="G145" i="1"/>
  <c r="M145" i="1" s="1"/>
  <c r="AN144" i="1"/>
  <c r="AL144" i="1"/>
  <c r="AE144" i="1"/>
  <c r="AB144" i="1"/>
  <c r="AA144" i="1"/>
  <c r="Z144" i="1"/>
  <c r="Y144" i="1"/>
  <c r="X144" i="1"/>
  <c r="W144" i="1"/>
  <c r="J144" i="1"/>
  <c r="I144" i="1"/>
  <c r="H144" i="1"/>
  <c r="G144" i="1"/>
  <c r="M144" i="1" s="1"/>
  <c r="AN143" i="1"/>
  <c r="AL143" i="1"/>
  <c r="AB143" i="1"/>
  <c r="AA143" i="1"/>
  <c r="Z143" i="1"/>
  <c r="Y143" i="1"/>
  <c r="X143" i="1"/>
  <c r="W143" i="1"/>
  <c r="I143" i="1"/>
  <c r="H143" i="1"/>
  <c r="G143" i="1"/>
  <c r="M143" i="1" s="1"/>
  <c r="AN142" i="1"/>
  <c r="AL142" i="1"/>
  <c r="AB142" i="1"/>
  <c r="AA142" i="1"/>
  <c r="Z142" i="1"/>
  <c r="Y142" i="1"/>
  <c r="X142" i="1"/>
  <c r="W142" i="1"/>
  <c r="M142" i="1"/>
  <c r="I142" i="1"/>
  <c r="H142" i="1"/>
  <c r="G142" i="1"/>
  <c r="D142" i="1"/>
  <c r="AN141" i="1"/>
  <c r="AL141" i="1"/>
  <c r="AE141" i="1"/>
  <c r="AB141" i="1"/>
  <c r="AA141" i="1"/>
  <c r="Z141" i="1"/>
  <c r="Y141" i="1"/>
  <c r="X141" i="1"/>
  <c r="W141" i="1"/>
  <c r="M141" i="1"/>
  <c r="I141" i="1"/>
  <c r="H141" i="1"/>
  <c r="G141" i="1"/>
  <c r="AN140" i="1"/>
  <c r="AL140" i="1"/>
  <c r="AE140" i="1"/>
  <c r="AB140" i="1"/>
  <c r="AA140" i="1"/>
  <c r="Z140" i="1"/>
  <c r="Y140" i="1"/>
  <c r="X140" i="1"/>
  <c r="W140" i="1"/>
  <c r="J140" i="1"/>
  <c r="V140" i="1" s="1"/>
  <c r="AK140" i="1" s="1"/>
  <c r="AP140" i="1" s="1"/>
  <c r="I140" i="1"/>
  <c r="H140" i="1"/>
  <c r="G140" i="1"/>
  <c r="M140" i="1" s="1"/>
  <c r="D140" i="1"/>
  <c r="D141" i="1" s="1"/>
  <c r="J141" i="1" s="1"/>
  <c r="V141" i="1" s="1"/>
  <c r="AN139" i="1"/>
  <c r="AL139" i="1"/>
  <c r="AE139" i="1"/>
  <c r="AB139" i="1"/>
  <c r="AA139" i="1"/>
  <c r="Z139" i="1"/>
  <c r="Y139" i="1"/>
  <c r="X139" i="1"/>
  <c r="W139" i="1"/>
  <c r="V139" i="1"/>
  <c r="AK139" i="1" s="1"/>
  <c r="AP139" i="1" s="1"/>
  <c r="I139" i="1"/>
  <c r="H139" i="1"/>
  <c r="G139" i="1"/>
  <c r="M139" i="1" s="1"/>
  <c r="D139" i="1"/>
  <c r="J139" i="1" s="1"/>
  <c r="AN138" i="1"/>
  <c r="AL138" i="1"/>
  <c r="AE138" i="1"/>
  <c r="AB138" i="1"/>
  <c r="AA138" i="1"/>
  <c r="Z138" i="1"/>
  <c r="Y138" i="1"/>
  <c r="X138" i="1"/>
  <c r="W138" i="1"/>
  <c r="M138" i="1"/>
  <c r="J138" i="1"/>
  <c r="V138" i="1" s="1"/>
  <c r="I138" i="1"/>
  <c r="H138" i="1"/>
  <c r="G138" i="1"/>
  <c r="AN137" i="1"/>
  <c r="AL137" i="1"/>
  <c r="AE137" i="1"/>
  <c r="AC137" i="1"/>
  <c r="AB137" i="1"/>
  <c r="AA137" i="1"/>
  <c r="Z137" i="1"/>
  <c r="Y137" i="1"/>
  <c r="X137" i="1"/>
  <c r="W137" i="1"/>
  <c r="M137" i="1"/>
  <c r="J137" i="1"/>
  <c r="V137" i="1" s="1"/>
  <c r="AK137" i="1" s="1"/>
  <c r="AP137" i="1" s="1"/>
  <c r="I137" i="1"/>
  <c r="H137" i="1"/>
  <c r="G137" i="1"/>
  <c r="AN136" i="1"/>
  <c r="AL136" i="1"/>
  <c r="AE136" i="1"/>
  <c r="AC136" i="1"/>
  <c r="AB136" i="1"/>
  <c r="AA136" i="1"/>
  <c r="Z136" i="1"/>
  <c r="Y136" i="1"/>
  <c r="X136" i="1"/>
  <c r="W136" i="1"/>
  <c r="J136" i="1"/>
  <c r="I136" i="1"/>
  <c r="H136" i="1"/>
  <c r="G136" i="1"/>
  <c r="M136" i="1" s="1"/>
  <c r="AN135" i="1"/>
  <c r="AL135" i="1"/>
  <c r="AE135" i="1"/>
  <c r="AB135" i="1"/>
  <c r="AA135" i="1"/>
  <c r="Z135" i="1"/>
  <c r="Y135" i="1"/>
  <c r="X135" i="1"/>
  <c r="W135" i="1"/>
  <c r="M135" i="1"/>
  <c r="I135" i="1"/>
  <c r="H135" i="1"/>
  <c r="G135" i="1"/>
  <c r="D135" i="1"/>
  <c r="J135" i="1" s="1"/>
  <c r="V135" i="1" s="1"/>
  <c r="AK135" i="1" s="1"/>
  <c r="AP135" i="1" s="1"/>
  <c r="AN134" i="1"/>
  <c r="AL134" i="1"/>
  <c r="AE134" i="1"/>
  <c r="AB134" i="1"/>
  <c r="AA134" i="1"/>
  <c r="Z134" i="1"/>
  <c r="Y134" i="1"/>
  <c r="X134" i="1"/>
  <c r="W134" i="1"/>
  <c r="J134" i="1"/>
  <c r="V134" i="1" s="1"/>
  <c r="AK134" i="1" s="1"/>
  <c r="AP134" i="1" s="1"/>
  <c r="I134" i="1"/>
  <c r="H134" i="1"/>
  <c r="G134" i="1"/>
  <c r="M134" i="1" s="1"/>
  <c r="D134" i="1"/>
  <c r="AN133" i="1"/>
  <c r="AL133" i="1"/>
  <c r="AD133" i="1"/>
  <c r="AB133" i="1"/>
  <c r="AA133" i="1"/>
  <c r="Z133" i="1"/>
  <c r="Y133" i="1"/>
  <c r="X133" i="1"/>
  <c r="W133" i="1"/>
  <c r="J133" i="1"/>
  <c r="V133" i="1" s="1"/>
  <c r="I133" i="1"/>
  <c r="H133" i="1"/>
  <c r="G133" i="1"/>
  <c r="M133" i="1" s="1"/>
  <c r="D133" i="1"/>
  <c r="AN132" i="1"/>
  <c r="AL132" i="1"/>
  <c r="AD132" i="1"/>
  <c r="AB132" i="1"/>
  <c r="AA132" i="1"/>
  <c r="Z132" i="1"/>
  <c r="Y132" i="1"/>
  <c r="X132" i="1"/>
  <c r="W132" i="1"/>
  <c r="M132" i="1"/>
  <c r="I132" i="1"/>
  <c r="H132" i="1"/>
  <c r="G132" i="1"/>
  <c r="D132" i="1"/>
  <c r="J132" i="1" s="1"/>
  <c r="V132" i="1" s="1"/>
  <c r="AK132" i="1" s="1"/>
  <c r="AP132" i="1" s="1"/>
  <c r="AN131" i="1"/>
  <c r="AL131" i="1"/>
  <c r="AE131" i="1"/>
  <c r="AB131" i="1"/>
  <c r="AA131" i="1"/>
  <c r="Z131" i="1"/>
  <c r="Y131" i="1"/>
  <c r="X131" i="1"/>
  <c r="W131" i="1"/>
  <c r="M131" i="1"/>
  <c r="I131" i="1"/>
  <c r="H131" i="1"/>
  <c r="G131" i="1"/>
  <c r="D131" i="1"/>
  <c r="J131" i="1" s="1"/>
  <c r="V131" i="1" s="1"/>
  <c r="AO130" i="1"/>
  <c r="AM130" i="1"/>
  <c r="AN129" i="1"/>
  <c r="AN128" i="1" s="1"/>
  <c r="AL129" i="1"/>
  <c r="AE129" i="1"/>
  <c r="AD129" i="1"/>
  <c r="AB129" i="1"/>
  <c r="AA129" i="1"/>
  <c r="Z129" i="1"/>
  <c r="Y129" i="1"/>
  <c r="X129" i="1"/>
  <c r="W129" i="1"/>
  <c r="I129" i="1"/>
  <c r="H129" i="1"/>
  <c r="G129" i="1"/>
  <c r="M129" i="1" s="1"/>
  <c r="D129" i="1"/>
  <c r="J129" i="1" s="1"/>
  <c r="V129" i="1" s="1"/>
  <c r="AK129" i="1" s="1"/>
  <c r="AO128" i="1"/>
  <c r="AM128" i="1"/>
  <c r="AL128" i="1"/>
  <c r="AN127" i="1"/>
  <c r="AL127" i="1"/>
  <c r="AL126" i="1" s="1"/>
  <c r="AB127" i="1"/>
  <c r="AA127" i="1"/>
  <c r="Z127" i="1"/>
  <c r="Y127" i="1"/>
  <c r="X127" i="1"/>
  <c r="W127" i="1"/>
  <c r="M127" i="1"/>
  <c r="I127" i="1"/>
  <c r="H127" i="1"/>
  <c r="G127" i="1"/>
  <c r="D127" i="1"/>
  <c r="J127" i="1" s="1"/>
  <c r="AO126" i="1"/>
  <c r="AN126" i="1"/>
  <c r="AM126" i="1"/>
  <c r="AN124" i="1"/>
  <c r="AL124" i="1"/>
  <c r="AB124" i="1"/>
  <c r="AA124" i="1"/>
  <c r="Z124" i="1"/>
  <c r="Y124" i="1"/>
  <c r="X124" i="1"/>
  <c r="W124" i="1"/>
  <c r="J124" i="1"/>
  <c r="I124" i="1"/>
  <c r="H124" i="1"/>
  <c r="G124" i="1"/>
  <c r="M124" i="1" s="1"/>
  <c r="D124" i="1"/>
  <c r="AN123" i="1"/>
  <c r="AL123" i="1"/>
  <c r="AL122" i="1" s="1"/>
  <c r="AB123" i="1"/>
  <c r="AA123" i="1"/>
  <c r="Z123" i="1"/>
  <c r="Y123" i="1"/>
  <c r="X123" i="1"/>
  <c r="W123" i="1"/>
  <c r="I123" i="1"/>
  <c r="H123" i="1"/>
  <c r="G123" i="1"/>
  <c r="D123" i="1"/>
  <c r="J123" i="1" s="1"/>
  <c r="AO122" i="1"/>
  <c r="AN122" i="1"/>
  <c r="AM122" i="1"/>
  <c r="AN121" i="1"/>
  <c r="AN119" i="1" s="1"/>
  <c r="AL121" i="1"/>
  <c r="AL119" i="1" s="1"/>
  <c r="AB121" i="1"/>
  <c r="AA121" i="1"/>
  <c r="Z121" i="1"/>
  <c r="Y121" i="1"/>
  <c r="X121" i="1"/>
  <c r="W121" i="1"/>
  <c r="J121" i="1"/>
  <c r="I121" i="1"/>
  <c r="H121" i="1"/>
  <c r="G121" i="1"/>
  <c r="M121" i="1" s="1"/>
  <c r="D121" i="1"/>
  <c r="AN120" i="1"/>
  <c r="AL120" i="1"/>
  <c r="AB120" i="1"/>
  <c r="AA120" i="1"/>
  <c r="Z120" i="1"/>
  <c r="Y120" i="1"/>
  <c r="X120" i="1"/>
  <c r="W120" i="1"/>
  <c r="M120" i="1"/>
  <c r="I120" i="1"/>
  <c r="H120" i="1"/>
  <c r="G120" i="1"/>
  <c r="D120" i="1"/>
  <c r="J120" i="1" s="1"/>
  <c r="V120" i="1" s="1"/>
  <c r="AK120" i="1" s="1"/>
  <c r="AO119" i="1"/>
  <c r="AM119" i="1"/>
  <c r="AL118" i="1"/>
  <c r="AB118" i="1"/>
  <c r="Y118" i="1"/>
  <c r="X118" i="1"/>
  <c r="M118" i="1"/>
  <c r="I118" i="1"/>
  <c r="H118" i="1"/>
  <c r="G118" i="1"/>
  <c r="D118" i="1"/>
  <c r="J118" i="1" s="1"/>
  <c r="AN117" i="1"/>
  <c r="AL117" i="1"/>
  <c r="AB117" i="1"/>
  <c r="AA117" i="1"/>
  <c r="Z117" i="1"/>
  <c r="Y117" i="1"/>
  <c r="X117" i="1"/>
  <c r="M117" i="1"/>
  <c r="I117" i="1"/>
  <c r="H117" i="1"/>
  <c r="G117" i="1"/>
  <c r="D117" i="1"/>
  <c r="J117" i="1" s="1"/>
  <c r="V117" i="1" s="1"/>
  <c r="AK117" i="1" s="1"/>
  <c r="AP117" i="1" s="1"/>
  <c r="AN116" i="1"/>
  <c r="AL116" i="1"/>
  <c r="AB116" i="1"/>
  <c r="AA116" i="1"/>
  <c r="Z116" i="1"/>
  <c r="Y116" i="1"/>
  <c r="X116" i="1"/>
  <c r="W116" i="1"/>
  <c r="J116" i="1"/>
  <c r="I116" i="1"/>
  <c r="H116" i="1"/>
  <c r="G116" i="1"/>
  <c r="M116" i="1" s="1"/>
  <c r="V116" i="1" s="1"/>
  <c r="AK116" i="1" s="1"/>
  <c r="AP116" i="1" s="1"/>
  <c r="D116" i="1"/>
  <c r="AN115" i="1"/>
  <c r="AL115" i="1"/>
  <c r="AB115" i="1"/>
  <c r="AA115" i="1"/>
  <c r="Z115" i="1"/>
  <c r="Y115" i="1"/>
  <c r="X115" i="1"/>
  <c r="W115" i="1"/>
  <c r="M115" i="1"/>
  <c r="J115" i="1"/>
  <c r="I115" i="1"/>
  <c r="H115" i="1"/>
  <c r="G115" i="1"/>
  <c r="D115" i="1"/>
  <c r="AN114" i="1"/>
  <c r="AL114" i="1"/>
  <c r="AL111" i="1" s="1"/>
  <c r="AB114" i="1"/>
  <c r="AA114" i="1"/>
  <c r="Z114" i="1"/>
  <c r="Y114" i="1"/>
  <c r="X114" i="1"/>
  <c r="W114" i="1"/>
  <c r="V114" i="1"/>
  <c r="AK114" i="1" s="1"/>
  <c r="AP114" i="1" s="1"/>
  <c r="M114" i="1"/>
  <c r="I114" i="1"/>
  <c r="H114" i="1"/>
  <c r="G114" i="1"/>
  <c r="D114" i="1"/>
  <c r="J114" i="1" s="1"/>
  <c r="AN113" i="1"/>
  <c r="AN111" i="1" s="1"/>
  <c r="AL113" i="1"/>
  <c r="AB113" i="1"/>
  <c r="AA113" i="1"/>
  <c r="Z113" i="1"/>
  <c r="Y113" i="1"/>
  <c r="X113" i="1"/>
  <c r="W113" i="1"/>
  <c r="J113" i="1"/>
  <c r="I113" i="1"/>
  <c r="H113" i="1"/>
  <c r="G113" i="1"/>
  <c r="M113" i="1" s="1"/>
  <c r="D113" i="1"/>
  <c r="AN112" i="1"/>
  <c r="AL112" i="1"/>
  <c r="AB112" i="1"/>
  <c r="AA112" i="1"/>
  <c r="Z112" i="1"/>
  <c r="Y112" i="1"/>
  <c r="X112" i="1"/>
  <c r="W112" i="1"/>
  <c r="M112" i="1"/>
  <c r="I112" i="1"/>
  <c r="H112" i="1"/>
  <c r="G112" i="1"/>
  <c r="D112" i="1"/>
  <c r="J112" i="1" s="1"/>
  <c r="V112" i="1" s="1"/>
  <c r="AK112" i="1" s="1"/>
  <c r="AO111" i="1"/>
  <c r="AM111" i="1"/>
  <c r="AN110" i="1"/>
  <c r="AL110" i="1"/>
  <c r="AB110" i="1"/>
  <c r="AA110" i="1"/>
  <c r="Z110" i="1"/>
  <c r="Y110" i="1"/>
  <c r="X110" i="1"/>
  <c r="W110" i="1"/>
  <c r="J110" i="1"/>
  <c r="I110" i="1"/>
  <c r="H110" i="1"/>
  <c r="G110" i="1"/>
  <c r="M110" i="1" s="1"/>
  <c r="D110" i="1"/>
  <c r="AN109" i="1"/>
  <c r="AL109" i="1"/>
  <c r="AB109" i="1"/>
  <c r="AA109" i="1"/>
  <c r="Z109" i="1"/>
  <c r="Y109" i="1"/>
  <c r="X109" i="1"/>
  <c r="W109" i="1"/>
  <c r="M109" i="1"/>
  <c r="J109" i="1"/>
  <c r="I109" i="1"/>
  <c r="H109" i="1"/>
  <c r="G109" i="1"/>
  <c r="AN108" i="1"/>
  <c r="AL108" i="1"/>
  <c r="AB108" i="1"/>
  <c r="AA108" i="1"/>
  <c r="Z108" i="1"/>
  <c r="Y108" i="1"/>
  <c r="X108" i="1"/>
  <c r="W108" i="1"/>
  <c r="M108" i="1"/>
  <c r="I108" i="1"/>
  <c r="H108" i="1"/>
  <c r="G108" i="1"/>
  <c r="D108" i="1"/>
  <c r="J108" i="1" s="1"/>
  <c r="V108" i="1" s="1"/>
  <c r="AK108" i="1" s="1"/>
  <c r="AP108" i="1" s="1"/>
  <c r="AN107" i="1"/>
  <c r="AL107" i="1"/>
  <c r="AB107" i="1"/>
  <c r="AA107" i="1"/>
  <c r="Z107" i="1"/>
  <c r="Y107" i="1"/>
  <c r="X107" i="1"/>
  <c r="W107" i="1"/>
  <c r="V107" i="1"/>
  <c r="AK107" i="1" s="1"/>
  <c r="I107" i="1"/>
  <c r="H107" i="1"/>
  <c r="G107" i="1"/>
  <c r="M107" i="1" s="1"/>
  <c r="D107" i="1"/>
  <c r="J107" i="1" s="1"/>
  <c r="AO106" i="1"/>
  <c r="AM106" i="1"/>
  <c r="AL106" i="1"/>
  <c r="AN105" i="1"/>
  <c r="AL105" i="1"/>
  <c r="AB105" i="1"/>
  <c r="AA105" i="1"/>
  <c r="Z105" i="1"/>
  <c r="Y105" i="1"/>
  <c r="X105" i="1"/>
  <c r="W105" i="1"/>
  <c r="M105" i="1"/>
  <c r="J105" i="1"/>
  <c r="V105" i="1" s="1"/>
  <c r="AK105" i="1" s="1"/>
  <c r="AP105" i="1" s="1"/>
  <c r="I105" i="1"/>
  <c r="H105" i="1"/>
  <c r="G105" i="1"/>
  <c r="AN104" i="1"/>
  <c r="AL104" i="1"/>
  <c r="AB104" i="1"/>
  <c r="AA104" i="1"/>
  <c r="Z104" i="1"/>
  <c r="Y104" i="1"/>
  <c r="X104" i="1"/>
  <c r="W104" i="1"/>
  <c r="M104" i="1"/>
  <c r="J104" i="1"/>
  <c r="V104" i="1" s="1"/>
  <c r="AK104" i="1" s="1"/>
  <c r="AP104" i="1" s="1"/>
  <c r="I104" i="1"/>
  <c r="H104" i="1"/>
  <c r="G104" i="1"/>
  <c r="AN103" i="1"/>
  <c r="AL103" i="1"/>
  <c r="AB103" i="1"/>
  <c r="AA103" i="1"/>
  <c r="Z103" i="1"/>
  <c r="Y103" i="1"/>
  <c r="X103" i="1"/>
  <c r="W103" i="1"/>
  <c r="M103" i="1"/>
  <c r="J103" i="1"/>
  <c r="I103" i="1"/>
  <c r="H103" i="1"/>
  <c r="G103" i="1"/>
  <c r="AN102" i="1"/>
  <c r="AL102" i="1"/>
  <c r="AB102" i="1"/>
  <c r="AA102" i="1"/>
  <c r="Z102" i="1"/>
  <c r="Y102" i="1"/>
  <c r="X102" i="1"/>
  <c r="W102" i="1"/>
  <c r="M102" i="1"/>
  <c r="J102" i="1"/>
  <c r="V102" i="1" s="1"/>
  <c r="AK102" i="1" s="1"/>
  <c r="AP102" i="1" s="1"/>
  <c r="I102" i="1"/>
  <c r="H102" i="1"/>
  <c r="G102" i="1"/>
  <c r="AN101" i="1"/>
  <c r="AL101" i="1"/>
  <c r="AB101" i="1"/>
  <c r="AA101" i="1"/>
  <c r="Z101" i="1"/>
  <c r="Y101" i="1"/>
  <c r="X101" i="1"/>
  <c r="W101" i="1"/>
  <c r="M101" i="1"/>
  <c r="J101" i="1"/>
  <c r="V101" i="1" s="1"/>
  <c r="AK101" i="1" s="1"/>
  <c r="AP101" i="1" s="1"/>
  <c r="I101" i="1"/>
  <c r="H101" i="1"/>
  <c r="G101" i="1"/>
  <c r="AN100" i="1"/>
  <c r="AL100" i="1"/>
  <c r="AB100" i="1"/>
  <c r="AA100" i="1"/>
  <c r="Z100" i="1"/>
  <c r="Y100" i="1"/>
  <c r="X100" i="1"/>
  <c r="W100" i="1"/>
  <c r="M100" i="1"/>
  <c r="I100" i="1"/>
  <c r="H100" i="1"/>
  <c r="G100" i="1"/>
  <c r="D100" i="1"/>
  <c r="J100" i="1" s="1"/>
  <c r="AN99" i="1"/>
  <c r="AL99" i="1"/>
  <c r="AB99" i="1"/>
  <c r="AA99" i="1"/>
  <c r="Z99" i="1"/>
  <c r="Y99" i="1"/>
  <c r="X99" i="1"/>
  <c r="W99" i="1"/>
  <c r="J99" i="1"/>
  <c r="I99" i="1"/>
  <c r="H99" i="1"/>
  <c r="G99" i="1"/>
  <c r="M99" i="1" s="1"/>
  <c r="V99" i="1" s="1"/>
  <c r="AK99" i="1" s="1"/>
  <c r="AP99" i="1" s="1"/>
  <c r="AN98" i="1"/>
  <c r="AL98" i="1"/>
  <c r="AB98" i="1"/>
  <c r="AA98" i="1"/>
  <c r="Z98" i="1"/>
  <c r="Y98" i="1"/>
  <c r="X98" i="1"/>
  <c r="W98" i="1"/>
  <c r="V98" i="1"/>
  <c r="AK98" i="1" s="1"/>
  <c r="J98" i="1"/>
  <c r="I98" i="1"/>
  <c r="H98" i="1"/>
  <c r="G98" i="1"/>
  <c r="M98" i="1" s="1"/>
  <c r="AN97" i="1"/>
  <c r="AL97" i="1"/>
  <c r="AB97" i="1"/>
  <c r="AA97" i="1"/>
  <c r="Z97" i="1"/>
  <c r="Y97" i="1"/>
  <c r="X97" i="1"/>
  <c r="W97" i="1"/>
  <c r="J97" i="1"/>
  <c r="I97" i="1"/>
  <c r="H97" i="1"/>
  <c r="G97" i="1"/>
  <c r="M97" i="1" s="1"/>
  <c r="V97" i="1" s="1"/>
  <c r="AK97" i="1" s="1"/>
  <c r="AP97" i="1" s="1"/>
  <c r="AN96" i="1"/>
  <c r="AL96" i="1"/>
  <c r="AB96" i="1"/>
  <c r="AA96" i="1"/>
  <c r="Z96" i="1"/>
  <c r="Y96" i="1"/>
  <c r="X96" i="1"/>
  <c r="W96" i="1"/>
  <c r="I96" i="1"/>
  <c r="H96" i="1"/>
  <c r="G96" i="1"/>
  <c r="M96" i="1" s="1"/>
  <c r="D96" i="1"/>
  <c r="J96" i="1" s="1"/>
  <c r="V96" i="1" s="1"/>
  <c r="AK96" i="1" s="1"/>
  <c r="AP96" i="1" s="1"/>
  <c r="AN95" i="1"/>
  <c r="AL95" i="1"/>
  <c r="AB95" i="1"/>
  <c r="AA95" i="1"/>
  <c r="Z95" i="1"/>
  <c r="Y95" i="1"/>
  <c r="X95" i="1"/>
  <c r="W95" i="1"/>
  <c r="J95" i="1"/>
  <c r="V95" i="1" s="1"/>
  <c r="I95" i="1"/>
  <c r="H95" i="1"/>
  <c r="G95" i="1"/>
  <c r="M95" i="1" s="1"/>
  <c r="D95" i="1"/>
  <c r="AN94" i="1"/>
  <c r="AL94" i="1"/>
  <c r="AB94" i="1"/>
  <c r="AA94" i="1"/>
  <c r="Z94" i="1"/>
  <c r="Y94" i="1"/>
  <c r="X94" i="1"/>
  <c r="W94" i="1"/>
  <c r="M94" i="1"/>
  <c r="I94" i="1"/>
  <c r="H94" i="1"/>
  <c r="G94" i="1"/>
  <c r="D94" i="1"/>
  <c r="J94" i="1" s="1"/>
  <c r="AN93" i="1"/>
  <c r="AL93" i="1"/>
  <c r="AB93" i="1"/>
  <c r="AA93" i="1"/>
  <c r="Z93" i="1"/>
  <c r="Y93" i="1"/>
  <c r="X93" i="1"/>
  <c r="W93" i="1"/>
  <c r="J93" i="1"/>
  <c r="V93" i="1" s="1"/>
  <c r="AK93" i="1" s="1"/>
  <c r="AP93" i="1" s="1"/>
  <c r="I93" i="1"/>
  <c r="H93" i="1"/>
  <c r="G93" i="1"/>
  <c r="M93" i="1" s="1"/>
  <c r="AN92" i="1"/>
  <c r="AL92" i="1"/>
  <c r="AB92" i="1"/>
  <c r="AA92" i="1"/>
  <c r="Z92" i="1"/>
  <c r="Y92" i="1"/>
  <c r="X92" i="1"/>
  <c r="W92" i="1"/>
  <c r="J92" i="1"/>
  <c r="I92" i="1"/>
  <c r="H92" i="1"/>
  <c r="G92" i="1"/>
  <c r="AN91" i="1"/>
  <c r="AL91" i="1"/>
  <c r="AL89" i="1" s="1"/>
  <c r="AB91" i="1"/>
  <c r="AA91" i="1"/>
  <c r="Z91" i="1"/>
  <c r="Y91" i="1"/>
  <c r="X91" i="1"/>
  <c r="W91" i="1"/>
  <c r="J91" i="1"/>
  <c r="V91" i="1" s="1"/>
  <c r="AK91" i="1" s="1"/>
  <c r="AP91" i="1" s="1"/>
  <c r="I91" i="1"/>
  <c r="H91" i="1"/>
  <c r="G91" i="1"/>
  <c r="M91" i="1" s="1"/>
  <c r="AN90" i="1"/>
  <c r="AL90" i="1"/>
  <c r="AB90" i="1"/>
  <c r="AA90" i="1"/>
  <c r="Z90" i="1"/>
  <c r="Y90" i="1"/>
  <c r="X90" i="1"/>
  <c r="W90" i="1"/>
  <c r="J90" i="1"/>
  <c r="I90" i="1"/>
  <c r="H90" i="1"/>
  <c r="G90" i="1"/>
  <c r="M90" i="1" s="1"/>
  <c r="V90" i="1" s="1"/>
  <c r="AK90" i="1" s="1"/>
  <c r="AO89" i="1"/>
  <c r="AN89" i="1"/>
  <c r="AM89" i="1"/>
  <c r="AN88" i="1"/>
  <c r="AL88" i="1"/>
  <c r="AB88" i="1"/>
  <c r="AA88" i="1"/>
  <c r="Z88" i="1"/>
  <c r="Y88" i="1"/>
  <c r="X88" i="1"/>
  <c r="W88" i="1"/>
  <c r="J88" i="1"/>
  <c r="I88" i="1"/>
  <c r="H88" i="1"/>
  <c r="G88" i="1"/>
  <c r="M88" i="1" s="1"/>
  <c r="AN87" i="1"/>
  <c r="AL87" i="1"/>
  <c r="AB87" i="1"/>
  <c r="AA87" i="1"/>
  <c r="Z87" i="1"/>
  <c r="Y87" i="1"/>
  <c r="X87" i="1"/>
  <c r="W87" i="1"/>
  <c r="J87" i="1"/>
  <c r="I87" i="1"/>
  <c r="H87" i="1"/>
  <c r="G87" i="1"/>
  <c r="M87" i="1" s="1"/>
  <c r="AN86" i="1"/>
  <c r="AL86" i="1"/>
  <c r="AL85" i="1" s="1"/>
  <c r="AB86" i="1"/>
  <c r="AA86" i="1"/>
  <c r="Z86" i="1"/>
  <c r="Y86" i="1"/>
  <c r="X86" i="1"/>
  <c r="W86" i="1"/>
  <c r="R86" i="1"/>
  <c r="M86" i="1"/>
  <c r="J86" i="1"/>
  <c r="I86" i="1"/>
  <c r="H86" i="1"/>
  <c r="G86" i="1"/>
  <c r="AO85" i="1"/>
  <c r="AN85" i="1"/>
  <c r="AM85" i="1"/>
  <c r="AL84" i="1"/>
  <c r="AB84" i="1"/>
  <c r="AA84" i="1"/>
  <c r="Z84" i="1"/>
  <c r="Y84" i="1"/>
  <c r="X84" i="1"/>
  <c r="W84" i="1"/>
  <c r="M84" i="1"/>
  <c r="I84" i="1"/>
  <c r="H84" i="1"/>
  <c r="G84" i="1"/>
  <c r="D84" i="1"/>
  <c r="J84" i="1" s="1"/>
  <c r="V84" i="1" s="1"/>
  <c r="AK84" i="1" s="1"/>
  <c r="AP84" i="1" s="1"/>
  <c r="AN83" i="1"/>
  <c r="AL83" i="1"/>
  <c r="AB83" i="1"/>
  <c r="AA83" i="1"/>
  <c r="Z83" i="1"/>
  <c r="Y83" i="1"/>
  <c r="X83" i="1"/>
  <c r="W83" i="1"/>
  <c r="J83" i="1"/>
  <c r="V83" i="1" s="1"/>
  <c r="AK83" i="1" s="1"/>
  <c r="AP83" i="1" s="1"/>
  <c r="I83" i="1"/>
  <c r="H83" i="1"/>
  <c r="G83" i="1"/>
  <c r="M83" i="1" s="1"/>
  <c r="AN82" i="1"/>
  <c r="AL82" i="1"/>
  <c r="AB82" i="1"/>
  <c r="AA82" i="1"/>
  <c r="Z82" i="1"/>
  <c r="Y82" i="1"/>
  <c r="X82" i="1"/>
  <c r="W82" i="1"/>
  <c r="V82" i="1"/>
  <c r="AK82" i="1" s="1"/>
  <c r="AP82" i="1" s="1"/>
  <c r="J82" i="1"/>
  <c r="I82" i="1"/>
  <c r="H82" i="1"/>
  <c r="G82" i="1"/>
  <c r="M82" i="1" s="1"/>
  <c r="AN81" i="1"/>
  <c r="AL81" i="1"/>
  <c r="AL76" i="1" s="1"/>
  <c r="AB81" i="1"/>
  <c r="AA81" i="1"/>
  <c r="Z81" i="1"/>
  <c r="Y81" i="1"/>
  <c r="X81" i="1"/>
  <c r="W81" i="1"/>
  <c r="J81" i="1"/>
  <c r="V81" i="1" s="1"/>
  <c r="AK81" i="1" s="1"/>
  <c r="AP81" i="1" s="1"/>
  <c r="I81" i="1"/>
  <c r="H81" i="1"/>
  <c r="G81" i="1"/>
  <c r="M81" i="1" s="1"/>
  <c r="AN80" i="1"/>
  <c r="AL80" i="1"/>
  <c r="AB80" i="1"/>
  <c r="AA80" i="1"/>
  <c r="Z80" i="1"/>
  <c r="Y80" i="1"/>
  <c r="X80" i="1"/>
  <c r="W80" i="1"/>
  <c r="M80" i="1"/>
  <c r="J80" i="1"/>
  <c r="V80" i="1" s="1"/>
  <c r="AK80" i="1" s="1"/>
  <c r="AP80" i="1" s="1"/>
  <c r="I80" i="1"/>
  <c r="H80" i="1"/>
  <c r="G80" i="1"/>
  <c r="AN79" i="1"/>
  <c r="AL79" i="1"/>
  <c r="AB79" i="1"/>
  <c r="AA79" i="1"/>
  <c r="Z79" i="1"/>
  <c r="Y79" i="1"/>
  <c r="X79" i="1"/>
  <c r="W79" i="1"/>
  <c r="M79" i="1"/>
  <c r="J79" i="1"/>
  <c r="V79" i="1" s="1"/>
  <c r="AK79" i="1" s="1"/>
  <c r="AP79" i="1" s="1"/>
  <c r="I79" i="1"/>
  <c r="H79" i="1"/>
  <c r="G79" i="1"/>
  <c r="AN78" i="1"/>
  <c r="AL78" i="1"/>
  <c r="AB78" i="1"/>
  <c r="AA78" i="1"/>
  <c r="Z78" i="1"/>
  <c r="Y78" i="1"/>
  <c r="X78" i="1"/>
  <c r="W78" i="1"/>
  <c r="J78" i="1"/>
  <c r="I78" i="1"/>
  <c r="H78" i="1"/>
  <c r="G78" i="1"/>
  <c r="AN77" i="1"/>
  <c r="AN76" i="1" s="1"/>
  <c r="AL77" i="1"/>
  <c r="AB77" i="1"/>
  <c r="AA77" i="1"/>
  <c r="Z77" i="1"/>
  <c r="Y77" i="1"/>
  <c r="X77" i="1"/>
  <c r="W77" i="1"/>
  <c r="J77" i="1"/>
  <c r="I77" i="1"/>
  <c r="H77" i="1"/>
  <c r="G77" i="1"/>
  <c r="AO76" i="1"/>
  <c r="AM76" i="1"/>
  <c r="AN75" i="1"/>
  <c r="AN74" i="1" s="1"/>
  <c r="AL75" i="1"/>
  <c r="AB75" i="1"/>
  <c r="AA75" i="1"/>
  <c r="Z75" i="1"/>
  <c r="Y75" i="1"/>
  <c r="X75" i="1"/>
  <c r="W75" i="1"/>
  <c r="J75" i="1"/>
  <c r="V75" i="1" s="1"/>
  <c r="AK75" i="1" s="1"/>
  <c r="I75" i="1"/>
  <c r="H75" i="1"/>
  <c r="G75" i="1"/>
  <c r="M75" i="1" s="1"/>
  <c r="AO74" i="1"/>
  <c r="AM74" i="1"/>
  <c r="AL74" i="1"/>
  <c r="AN72" i="1"/>
  <c r="AL72" i="1"/>
  <c r="AL71" i="1" s="1"/>
  <c r="AB72" i="1"/>
  <c r="AA72" i="1"/>
  <c r="Z72" i="1"/>
  <c r="Y72" i="1"/>
  <c r="X72" i="1"/>
  <c r="W72" i="1"/>
  <c r="J72" i="1"/>
  <c r="I72" i="1"/>
  <c r="H72" i="1"/>
  <c r="G72" i="1"/>
  <c r="M72" i="1" s="1"/>
  <c r="V72" i="1" s="1"/>
  <c r="AK72" i="1" s="1"/>
  <c r="AO71" i="1"/>
  <c r="AN71" i="1"/>
  <c r="AM71" i="1"/>
  <c r="AN70" i="1"/>
  <c r="AL70" i="1"/>
  <c r="AB70" i="1"/>
  <c r="AA70" i="1"/>
  <c r="Z70" i="1"/>
  <c r="Y70" i="1"/>
  <c r="X70" i="1"/>
  <c r="W70" i="1"/>
  <c r="M70" i="1"/>
  <c r="J70" i="1"/>
  <c r="V70" i="1" s="1"/>
  <c r="AK70" i="1" s="1"/>
  <c r="AP70" i="1" s="1"/>
  <c r="I70" i="1"/>
  <c r="H70" i="1"/>
  <c r="G70" i="1"/>
  <c r="AN69" i="1"/>
  <c r="AL69" i="1"/>
  <c r="AB69" i="1"/>
  <c r="AA69" i="1"/>
  <c r="Z69" i="1"/>
  <c r="Y69" i="1"/>
  <c r="X69" i="1"/>
  <c r="W69" i="1"/>
  <c r="M69" i="1"/>
  <c r="J69" i="1"/>
  <c r="V69" i="1" s="1"/>
  <c r="AK69" i="1" s="1"/>
  <c r="AP69" i="1" s="1"/>
  <c r="I69" i="1"/>
  <c r="H69" i="1"/>
  <c r="G69" i="1"/>
  <c r="D69" i="1"/>
  <c r="AN68" i="1"/>
  <c r="AL68" i="1"/>
  <c r="AB68" i="1"/>
  <c r="AA68" i="1"/>
  <c r="Z68" i="1"/>
  <c r="Y68" i="1"/>
  <c r="X68" i="1"/>
  <c r="W68" i="1"/>
  <c r="M68" i="1"/>
  <c r="I68" i="1"/>
  <c r="H68" i="1"/>
  <c r="G68" i="1"/>
  <c r="D68" i="1"/>
  <c r="J68" i="1" s="1"/>
  <c r="V68" i="1" s="1"/>
  <c r="AK68" i="1" s="1"/>
  <c r="AP68" i="1" s="1"/>
  <c r="AN67" i="1"/>
  <c r="AL67" i="1"/>
  <c r="AB67" i="1"/>
  <c r="AA67" i="1"/>
  <c r="Z67" i="1"/>
  <c r="Y67" i="1"/>
  <c r="X67" i="1"/>
  <c r="W67" i="1"/>
  <c r="J67" i="1"/>
  <c r="I67" i="1"/>
  <c r="H67" i="1"/>
  <c r="G67" i="1"/>
  <c r="M67" i="1" s="1"/>
  <c r="V67" i="1" s="1"/>
  <c r="AK67" i="1" s="1"/>
  <c r="AP67" i="1" s="1"/>
  <c r="AN66" i="1"/>
  <c r="AL66" i="1"/>
  <c r="AB66" i="1"/>
  <c r="AA66" i="1"/>
  <c r="Z66" i="1"/>
  <c r="Y66" i="1"/>
  <c r="X66" i="1"/>
  <c r="W66" i="1"/>
  <c r="J66" i="1"/>
  <c r="I66" i="1"/>
  <c r="H66" i="1"/>
  <c r="G66" i="1"/>
  <c r="M66" i="1" s="1"/>
  <c r="V66" i="1" s="1"/>
  <c r="AK66" i="1" s="1"/>
  <c r="AP66" i="1" s="1"/>
  <c r="AN65" i="1"/>
  <c r="AL65" i="1"/>
  <c r="AB65" i="1"/>
  <c r="AA65" i="1"/>
  <c r="Z65" i="1"/>
  <c r="Y65" i="1"/>
  <c r="X65" i="1"/>
  <c r="W65" i="1"/>
  <c r="I65" i="1"/>
  <c r="H65" i="1"/>
  <c r="G65" i="1"/>
  <c r="M65" i="1" s="1"/>
  <c r="V65" i="1" s="1"/>
  <c r="AK65" i="1" s="1"/>
  <c r="AP65" i="1" s="1"/>
  <c r="AN64" i="1"/>
  <c r="AL64" i="1"/>
  <c r="AB64" i="1"/>
  <c r="AA64" i="1"/>
  <c r="Z64" i="1"/>
  <c r="Y64" i="1"/>
  <c r="X64" i="1"/>
  <c r="W64" i="1"/>
  <c r="M64" i="1"/>
  <c r="I64" i="1"/>
  <c r="H64" i="1"/>
  <c r="G64" i="1"/>
  <c r="D64" i="1"/>
  <c r="J64" i="1" s="1"/>
  <c r="V64" i="1" s="1"/>
  <c r="AK64" i="1" s="1"/>
  <c r="AP64" i="1" s="1"/>
  <c r="AN63" i="1"/>
  <c r="AL63" i="1"/>
  <c r="AB63" i="1"/>
  <c r="AA63" i="1"/>
  <c r="Z63" i="1"/>
  <c r="Y63" i="1"/>
  <c r="X63" i="1"/>
  <c r="W63" i="1"/>
  <c r="J63" i="1"/>
  <c r="I63" i="1"/>
  <c r="H63" i="1"/>
  <c r="G63" i="1"/>
  <c r="M63" i="1" s="1"/>
  <c r="V63" i="1" s="1"/>
  <c r="AK63" i="1" s="1"/>
  <c r="AP63" i="1" s="1"/>
  <c r="AN62" i="1"/>
  <c r="AL62" i="1"/>
  <c r="AB62" i="1"/>
  <c r="AA62" i="1"/>
  <c r="Z62" i="1"/>
  <c r="Y62" i="1"/>
  <c r="X62" i="1"/>
  <c r="W62" i="1"/>
  <c r="J62" i="1"/>
  <c r="I62" i="1"/>
  <c r="H62" i="1"/>
  <c r="G62" i="1"/>
  <c r="M62" i="1" s="1"/>
  <c r="V62" i="1" s="1"/>
  <c r="AK62" i="1" s="1"/>
  <c r="AP62" i="1" s="1"/>
  <c r="AN61" i="1"/>
  <c r="AL61" i="1"/>
  <c r="AL60" i="1" s="1"/>
  <c r="AB61" i="1"/>
  <c r="AA61" i="1"/>
  <c r="Z61" i="1"/>
  <c r="Y61" i="1"/>
  <c r="X61" i="1"/>
  <c r="W61" i="1"/>
  <c r="J61" i="1"/>
  <c r="I61" i="1"/>
  <c r="H61" i="1"/>
  <c r="G61" i="1"/>
  <c r="M61" i="1" s="1"/>
  <c r="V61" i="1" s="1"/>
  <c r="AK61" i="1" s="1"/>
  <c r="AO60" i="1"/>
  <c r="AN60" i="1"/>
  <c r="AM60" i="1"/>
  <c r="AN59" i="1"/>
  <c r="AL59" i="1"/>
  <c r="AB59" i="1"/>
  <c r="AA59" i="1"/>
  <c r="Z59" i="1"/>
  <c r="Y59" i="1"/>
  <c r="X59" i="1"/>
  <c r="W59" i="1"/>
  <c r="M59" i="1"/>
  <c r="V59" i="1" s="1"/>
  <c r="AK59" i="1" s="1"/>
  <c r="AP59" i="1" s="1"/>
  <c r="I59" i="1"/>
  <c r="H59" i="1"/>
  <c r="G59" i="1"/>
  <c r="D59" i="1"/>
  <c r="AN58" i="1"/>
  <c r="AL58" i="1"/>
  <c r="AL57" i="1" s="1"/>
  <c r="AB58" i="1"/>
  <c r="AA58" i="1"/>
  <c r="Z58" i="1"/>
  <c r="Y58" i="1"/>
  <c r="X58" i="1"/>
  <c r="W58" i="1"/>
  <c r="M58" i="1"/>
  <c r="J58" i="1"/>
  <c r="V58" i="1" s="1"/>
  <c r="AK58" i="1" s="1"/>
  <c r="I58" i="1"/>
  <c r="H58" i="1"/>
  <c r="G58" i="1"/>
  <c r="D58" i="1"/>
  <c r="AO57" i="1"/>
  <c r="AN57" i="1"/>
  <c r="AM57" i="1"/>
  <c r="AN56" i="1"/>
  <c r="AN51" i="1" s="1"/>
  <c r="AL56" i="1"/>
  <c r="X56" i="1"/>
  <c r="W56" i="1"/>
  <c r="I56" i="1"/>
  <c r="H56" i="1"/>
  <c r="G56" i="1"/>
  <c r="M56" i="1" s="1"/>
  <c r="D56" i="1"/>
  <c r="J56" i="1" s="1"/>
  <c r="V56" i="1" s="1"/>
  <c r="AK56" i="1" s="1"/>
  <c r="AP56" i="1" s="1"/>
  <c r="AN55" i="1"/>
  <c r="AL55" i="1"/>
  <c r="AB55" i="1"/>
  <c r="AA55" i="1"/>
  <c r="Z55" i="1"/>
  <c r="Y55" i="1"/>
  <c r="X55" i="1"/>
  <c r="W55" i="1"/>
  <c r="J55" i="1"/>
  <c r="I55" i="1"/>
  <c r="H55" i="1"/>
  <c r="G55" i="1"/>
  <c r="M55" i="1" s="1"/>
  <c r="AN54" i="1"/>
  <c r="AL54" i="1"/>
  <c r="AB54" i="1"/>
  <c r="AA54" i="1"/>
  <c r="Z54" i="1"/>
  <c r="Y54" i="1"/>
  <c r="X54" i="1"/>
  <c r="W54" i="1"/>
  <c r="J54" i="1"/>
  <c r="I54" i="1"/>
  <c r="H54" i="1"/>
  <c r="G54" i="1"/>
  <c r="M54" i="1" s="1"/>
  <c r="AN53" i="1"/>
  <c r="AL53" i="1"/>
  <c r="AB53" i="1"/>
  <c r="AA53" i="1"/>
  <c r="Z53" i="1"/>
  <c r="Y53" i="1"/>
  <c r="X53" i="1"/>
  <c r="W53" i="1"/>
  <c r="J53" i="1"/>
  <c r="I53" i="1"/>
  <c r="H53" i="1"/>
  <c r="G53" i="1"/>
  <c r="M53" i="1" s="1"/>
  <c r="AN52" i="1"/>
  <c r="AL52" i="1"/>
  <c r="AB52" i="1"/>
  <c r="AA52" i="1"/>
  <c r="Z52" i="1"/>
  <c r="Y52" i="1"/>
  <c r="X52" i="1"/>
  <c r="W52" i="1"/>
  <c r="J52" i="1"/>
  <c r="I52" i="1"/>
  <c r="H52" i="1"/>
  <c r="G52" i="1"/>
  <c r="M52" i="1" s="1"/>
  <c r="AO51" i="1"/>
  <c r="AM51" i="1"/>
  <c r="AL51" i="1"/>
  <c r="AN50" i="1"/>
  <c r="AL50" i="1"/>
  <c r="Y50" i="1"/>
  <c r="X50" i="1"/>
  <c r="W50" i="1"/>
  <c r="M50" i="1"/>
  <c r="V50" i="1" s="1"/>
  <c r="AK50" i="1" s="1"/>
  <c r="AP50" i="1" s="1"/>
  <c r="I50" i="1"/>
  <c r="H50" i="1"/>
  <c r="G50" i="1"/>
  <c r="D50" i="1"/>
  <c r="AN49" i="1"/>
  <c r="AL49" i="1"/>
  <c r="Y49" i="1"/>
  <c r="X49" i="1"/>
  <c r="W49" i="1"/>
  <c r="I49" i="1"/>
  <c r="H49" i="1"/>
  <c r="G49" i="1"/>
  <c r="M49" i="1" s="1"/>
  <c r="D49" i="1"/>
  <c r="J49" i="1" s="1"/>
  <c r="AN48" i="1"/>
  <c r="AL48" i="1"/>
  <c r="AB48" i="1"/>
  <c r="AA48" i="1"/>
  <c r="Z48" i="1"/>
  <c r="Y48" i="1"/>
  <c r="X48" i="1"/>
  <c r="W48" i="1"/>
  <c r="J48" i="1"/>
  <c r="I48" i="1"/>
  <c r="H48" i="1"/>
  <c r="G48" i="1"/>
  <c r="M48" i="1" s="1"/>
  <c r="V48" i="1" s="1"/>
  <c r="AK48" i="1" s="1"/>
  <c r="AP48" i="1" s="1"/>
  <c r="D48" i="1"/>
  <c r="AN47" i="1"/>
  <c r="AL47" i="1"/>
  <c r="AB47" i="1"/>
  <c r="AA47" i="1"/>
  <c r="Z47" i="1"/>
  <c r="Y47" i="1"/>
  <c r="X47" i="1"/>
  <c r="W47" i="1"/>
  <c r="M47" i="1"/>
  <c r="J47" i="1"/>
  <c r="V47" i="1" s="1"/>
  <c r="AK47" i="1" s="1"/>
  <c r="AP47" i="1" s="1"/>
  <c r="I47" i="1"/>
  <c r="H47" i="1"/>
  <c r="G47" i="1"/>
  <c r="D47" i="1"/>
  <c r="AN46" i="1"/>
  <c r="AL46" i="1"/>
  <c r="AB46" i="1"/>
  <c r="AA46" i="1"/>
  <c r="Z46" i="1"/>
  <c r="Y46" i="1"/>
  <c r="X46" i="1"/>
  <c r="W46" i="1"/>
  <c r="J46" i="1"/>
  <c r="I46" i="1"/>
  <c r="H46" i="1"/>
  <c r="G46" i="1"/>
  <c r="D46" i="1"/>
  <c r="AN45" i="1"/>
  <c r="AL45" i="1"/>
  <c r="AB45" i="1"/>
  <c r="AA45" i="1"/>
  <c r="Z45" i="1"/>
  <c r="Y45" i="1"/>
  <c r="X45" i="1"/>
  <c r="W45" i="1"/>
  <c r="M45" i="1"/>
  <c r="J45" i="1"/>
  <c r="V45" i="1" s="1"/>
  <c r="AK45" i="1" s="1"/>
  <c r="I45" i="1"/>
  <c r="H45" i="1"/>
  <c r="G45" i="1"/>
  <c r="AO44" i="1"/>
  <c r="AN44" i="1"/>
  <c r="AM44" i="1"/>
  <c r="AL44" i="1"/>
  <c r="AL43" i="1"/>
  <c r="AB43" i="1"/>
  <c r="AA43" i="1"/>
  <c r="Y43" i="1"/>
  <c r="I43" i="1"/>
  <c r="H43" i="1"/>
  <c r="G43" i="1"/>
  <c r="M43" i="1" s="1"/>
  <c r="D43" i="1"/>
  <c r="J43" i="1" s="1"/>
  <c r="V43" i="1" s="1"/>
  <c r="AK43" i="1" s="1"/>
  <c r="AP43" i="1" s="1"/>
  <c r="AN42" i="1"/>
  <c r="AL42" i="1"/>
  <c r="AB42" i="1"/>
  <c r="AA42" i="1"/>
  <c r="Z42" i="1"/>
  <c r="Y42" i="1"/>
  <c r="X42" i="1"/>
  <c r="I42" i="1"/>
  <c r="H42" i="1"/>
  <c r="G42" i="1"/>
  <c r="M42" i="1" s="1"/>
  <c r="D42" i="1"/>
  <c r="J42" i="1" s="1"/>
  <c r="V42" i="1" s="1"/>
  <c r="AK42" i="1" s="1"/>
  <c r="AP42" i="1" s="1"/>
  <c r="AN41" i="1"/>
  <c r="AL41" i="1"/>
  <c r="AB41" i="1"/>
  <c r="AA41" i="1"/>
  <c r="Y41" i="1"/>
  <c r="X41" i="1"/>
  <c r="M41" i="1"/>
  <c r="I41" i="1"/>
  <c r="H41" i="1"/>
  <c r="G41" i="1"/>
  <c r="D41" i="1"/>
  <c r="J41" i="1" s="1"/>
  <c r="V41" i="1" s="1"/>
  <c r="AK41" i="1" s="1"/>
  <c r="AP41" i="1" s="1"/>
  <c r="AL40" i="1"/>
  <c r="AB40" i="1"/>
  <c r="AA40" i="1"/>
  <c r="Z40" i="1"/>
  <c r="Y40" i="1"/>
  <c r="X40" i="1"/>
  <c r="M40" i="1"/>
  <c r="J40" i="1"/>
  <c r="V40" i="1" s="1"/>
  <c r="AK40" i="1" s="1"/>
  <c r="AP40" i="1" s="1"/>
  <c r="I40" i="1"/>
  <c r="H40" i="1"/>
  <c r="G40" i="1"/>
  <c r="D40" i="1"/>
  <c r="AN39" i="1"/>
  <c r="AL39" i="1"/>
  <c r="AB39" i="1"/>
  <c r="AA39" i="1"/>
  <c r="Z39" i="1"/>
  <c r="Y39" i="1"/>
  <c r="X39" i="1"/>
  <c r="W39" i="1"/>
  <c r="M39" i="1"/>
  <c r="I39" i="1"/>
  <c r="H39" i="1"/>
  <c r="G39" i="1"/>
  <c r="D39" i="1"/>
  <c r="J39" i="1" s="1"/>
  <c r="V39" i="1" s="1"/>
  <c r="AK39" i="1" s="1"/>
  <c r="AP39" i="1" s="1"/>
  <c r="AN38" i="1"/>
  <c r="AL38" i="1"/>
  <c r="AL34" i="1" s="1"/>
  <c r="AB38" i="1"/>
  <c r="AA38" i="1"/>
  <c r="Z38" i="1"/>
  <c r="Y38" i="1"/>
  <c r="X38" i="1"/>
  <c r="W38" i="1"/>
  <c r="I38" i="1"/>
  <c r="H38" i="1"/>
  <c r="G38" i="1"/>
  <c r="M38" i="1" s="1"/>
  <c r="D38" i="1"/>
  <c r="J38" i="1" s="1"/>
  <c r="V38" i="1" s="1"/>
  <c r="AK38" i="1" s="1"/>
  <c r="AP38" i="1" s="1"/>
  <c r="AN37" i="1"/>
  <c r="AN34" i="1" s="1"/>
  <c r="AL37" i="1"/>
  <c r="AB37" i="1"/>
  <c r="AA37" i="1"/>
  <c r="Z37" i="1"/>
  <c r="Y37" i="1"/>
  <c r="X37" i="1"/>
  <c r="W37" i="1"/>
  <c r="I37" i="1"/>
  <c r="H37" i="1"/>
  <c r="G37" i="1"/>
  <c r="M37" i="1" s="1"/>
  <c r="D37" i="1"/>
  <c r="J37" i="1" s="1"/>
  <c r="AN36" i="1"/>
  <c r="AL36" i="1"/>
  <c r="AB36" i="1"/>
  <c r="AA36" i="1"/>
  <c r="Z36" i="1"/>
  <c r="Y36" i="1"/>
  <c r="X36" i="1"/>
  <c r="W36" i="1"/>
  <c r="I36" i="1"/>
  <c r="H36" i="1"/>
  <c r="G36" i="1"/>
  <c r="M36" i="1" s="1"/>
  <c r="D36" i="1"/>
  <c r="J36" i="1" s="1"/>
  <c r="V36" i="1" s="1"/>
  <c r="AK36" i="1" s="1"/>
  <c r="AP36" i="1" s="1"/>
  <c r="AN35" i="1"/>
  <c r="AL35" i="1"/>
  <c r="AB35" i="1"/>
  <c r="AA35" i="1"/>
  <c r="Z35" i="1"/>
  <c r="Y35" i="1"/>
  <c r="X35" i="1"/>
  <c r="W35" i="1"/>
  <c r="J35" i="1"/>
  <c r="I35" i="1"/>
  <c r="H35" i="1"/>
  <c r="G35" i="1"/>
  <c r="M35" i="1" s="1"/>
  <c r="V35" i="1" s="1"/>
  <c r="AK35" i="1" s="1"/>
  <c r="D35" i="1"/>
  <c r="AO34" i="1"/>
  <c r="AM34" i="1"/>
  <c r="AN33" i="1"/>
  <c r="AL33" i="1"/>
  <c r="AB33" i="1"/>
  <c r="AA33" i="1"/>
  <c r="Z33" i="1"/>
  <c r="Y33" i="1"/>
  <c r="X33" i="1"/>
  <c r="W33" i="1"/>
  <c r="I33" i="1"/>
  <c r="H33" i="1"/>
  <c r="G33" i="1"/>
  <c r="M33" i="1" s="1"/>
  <c r="D33" i="1"/>
  <c r="J33" i="1" s="1"/>
  <c r="V33" i="1" s="1"/>
  <c r="AK33" i="1" s="1"/>
  <c r="AP33" i="1" s="1"/>
  <c r="AN32" i="1"/>
  <c r="AL32" i="1"/>
  <c r="AB32" i="1"/>
  <c r="AA32" i="1"/>
  <c r="Z32" i="1"/>
  <c r="Y32" i="1"/>
  <c r="X32" i="1"/>
  <c r="W32" i="1"/>
  <c r="J32" i="1"/>
  <c r="V32" i="1" s="1"/>
  <c r="AK32" i="1" s="1"/>
  <c r="AP32" i="1" s="1"/>
  <c r="I32" i="1"/>
  <c r="H32" i="1"/>
  <c r="G32" i="1"/>
  <c r="M32" i="1" s="1"/>
  <c r="AN31" i="1"/>
  <c r="AL31" i="1"/>
  <c r="AB31" i="1"/>
  <c r="AA31" i="1"/>
  <c r="Z31" i="1"/>
  <c r="Y31" i="1"/>
  <c r="X31" i="1"/>
  <c r="W31" i="1"/>
  <c r="J31" i="1"/>
  <c r="I31" i="1"/>
  <c r="H31" i="1"/>
  <c r="G31" i="1"/>
  <c r="M31" i="1" s="1"/>
  <c r="AN30" i="1"/>
  <c r="AL30" i="1"/>
  <c r="AB30" i="1"/>
  <c r="AA30" i="1"/>
  <c r="Z30" i="1"/>
  <c r="Y30" i="1"/>
  <c r="X30" i="1"/>
  <c r="W30" i="1"/>
  <c r="J30" i="1"/>
  <c r="V30" i="1" s="1"/>
  <c r="AK30" i="1" s="1"/>
  <c r="AP30" i="1" s="1"/>
  <c r="I30" i="1"/>
  <c r="H30" i="1"/>
  <c r="G30" i="1"/>
  <c r="M30" i="1" s="1"/>
  <c r="AN29" i="1"/>
  <c r="AL29" i="1"/>
  <c r="AB29" i="1"/>
  <c r="AA29" i="1"/>
  <c r="Z29" i="1"/>
  <c r="Y29" i="1"/>
  <c r="X29" i="1"/>
  <c r="W29" i="1"/>
  <c r="R29" i="1"/>
  <c r="J29" i="1"/>
  <c r="I29" i="1"/>
  <c r="H29" i="1"/>
  <c r="G29" i="1"/>
  <c r="AN28" i="1"/>
  <c r="AL28" i="1"/>
  <c r="AL26" i="1" s="1"/>
  <c r="AB28" i="1"/>
  <c r="AA28" i="1"/>
  <c r="Z28" i="1"/>
  <c r="Y28" i="1"/>
  <c r="X28" i="1"/>
  <c r="W28" i="1"/>
  <c r="J28" i="1"/>
  <c r="M28" i="1" s="1"/>
  <c r="I28" i="1"/>
  <c r="H28" i="1"/>
  <c r="G28" i="1"/>
  <c r="AN27" i="1"/>
  <c r="AB27" i="1"/>
  <c r="AA27" i="1"/>
  <c r="Z27" i="1"/>
  <c r="Y27" i="1"/>
  <c r="X27" i="1"/>
  <c r="W27" i="1"/>
  <c r="J27" i="1"/>
  <c r="I27" i="1"/>
  <c r="H27" i="1"/>
  <c r="G27" i="1"/>
  <c r="M27" i="1" s="1"/>
  <c r="AO26" i="1"/>
  <c r="AN26" i="1"/>
  <c r="AM26" i="1"/>
  <c r="AN25" i="1"/>
  <c r="AN24" i="1" s="1"/>
  <c r="AL25" i="1"/>
  <c r="AB25" i="1"/>
  <c r="AA25" i="1"/>
  <c r="Z25" i="1"/>
  <c r="Y25" i="1"/>
  <c r="X25" i="1"/>
  <c r="W25" i="1"/>
  <c r="J25" i="1"/>
  <c r="V25" i="1" s="1"/>
  <c r="AK25" i="1" s="1"/>
  <c r="I25" i="1"/>
  <c r="H25" i="1"/>
  <c r="G25" i="1"/>
  <c r="M25" i="1" s="1"/>
  <c r="AO24" i="1"/>
  <c r="AM24" i="1"/>
  <c r="AL24" i="1"/>
  <c r="AN23" i="1"/>
  <c r="AL23" i="1"/>
  <c r="AB23" i="1"/>
  <c r="AA23" i="1"/>
  <c r="Z23" i="1"/>
  <c r="Y23" i="1"/>
  <c r="X23" i="1"/>
  <c r="W23" i="1"/>
  <c r="M23" i="1"/>
  <c r="V23" i="1" s="1"/>
  <c r="AK23" i="1" s="1"/>
  <c r="AP23" i="1" s="1"/>
  <c r="J23" i="1"/>
  <c r="I23" i="1"/>
  <c r="H23" i="1"/>
  <c r="G23" i="1"/>
  <c r="AL22" i="1"/>
  <c r="AB22" i="1"/>
  <c r="AA22" i="1"/>
  <c r="Z22" i="1"/>
  <c r="Y22" i="1"/>
  <c r="X22" i="1"/>
  <c r="M22" i="1"/>
  <c r="J22" i="1"/>
  <c r="V22" i="1" s="1"/>
  <c r="AK22" i="1" s="1"/>
  <c r="AP22" i="1" s="1"/>
  <c r="I22" i="1"/>
  <c r="H22" i="1"/>
  <c r="G22" i="1"/>
  <c r="D22" i="1"/>
  <c r="AL21" i="1"/>
  <c r="AB21" i="1"/>
  <c r="AA21" i="1"/>
  <c r="Z21" i="1"/>
  <c r="Y21" i="1"/>
  <c r="X21" i="1"/>
  <c r="M21" i="1"/>
  <c r="J21" i="1"/>
  <c r="V21" i="1" s="1"/>
  <c r="AK21" i="1" s="1"/>
  <c r="AP21" i="1" s="1"/>
  <c r="I21" i="1"/>
  <c r="H21" i="1"/>
  <c r="G21" i="1"/>
  <c r="D21" i="1"/>
  <c r="AL20" i="1"/>
  <c r="AB20" i="1"/>
  <c r="AA20" i="1"/>
  <c r="Z20" i="1"/>
  <c r="Y20" i="1"/>
  <c r="X20" i="1"/>
  <c r="W20" i="1"/>
  <c r="M20" i="1"/>
  <c r="J20" i="1"/>
  <c r="V20" i="1" s="1"/>
  <c r="AK20" i="1" s="1"/>
  <c r="AP20" i="1" s="1"/>
  <c r="I20" i="1"/>
  <c r="H20" i="1"/>
  <c r="G20" i="1"/>
  <c r="D20" i="1"/>
  <c r="AN19" i="1"/>
  <c r="AL19" i="1"/>
  <c r="AB19" i="1"/>
  <c r="AA19" i="1"/>
  <c r="Z19" i="1"/>
  <c r="Y19" i="1"/>
  <c r="X19" i="1"/>
  <c r="W19" i="1"/>
  <c r="M19" i="1"/>
  <c r="J19" i="1"/>
  <c r="V19" i="1" s="1"/>
  <c r="AK19" i="1" s="1"/>
  <c r="AP19" i="1" s="1"/>
  <c r="I19" i="1"/>
  <c r="H19" i="1"/>
  <c r="G19" i="1"/>
  <c r="D19" i="1"/>
  <c r="AN18" i="1"/>
  <c r="AL18" i="1"/>
  <c r="AB18" i="1"/>
  <c r="AA18" i="1"/>
  <c r="Z18" i="1"/>
  <c r="Y18" i="1"/>
  <c r="X18" i="1"/>
  <c r="W18" i="1"/>
  <c r="M18" i="1"/>
  <c r="J18" i="1"/>
  <c r="V18" i="1" s="1"/>
  <c r="AK18" i="1" s="1"/>
  <c r="AP18" i="1" s="1"/>
  <c r="I18" i="1"/>
  <c r="H18" i="1"/>
  <c r="G18" i="1"/>
  <c r="AN17" i="1"/>
  <c r="AL17" i="1"/>
  <c r="AB17" i="1"/>
  <c r="AA17" i="1"/>
  <c r="Z17" i="1"/>
  <c r="Y17" i="1"/>
  <c r="X17" i="1"/>
  <c r="W17" i="1"/>
  <c r="M17" i="1"/>
  <c r="J17" i="1"/>
  <c r="V17" i="1" s="1"/>
  <c r="AK17" i="1" s="1"/>
  <c r="AP17" i="1" s="1"/>
  <c r="I17" i="1"/>
  <c r="H17" i="1"/>
  <c r="G17" i="1"/>
  <c r="AN16" i="1"/>
  <c r="AL16" i="1"/>
  <c r="AB16" i="1"/>
  <c r="AA16" i="1"/>
  <c r="Z16" i="1"/>
  <c r="Y16" i="1"/>
  <c r="X16" i="1"/>
  <c r="W16" i="1"/>
  <c r="M16" i="1"/>
  <c r="J16" i="1"/>
  <c r="V16" i="1" s="1"/>
  <c r="AK16" i="1" s="1"/>
  <c r="AP16" i="1" s="1"/>
  <c r="I16" i="1"/>
  <c r="H16" i="1"/>
  <c r="G16" i="1"/>
  <c r="AN15" i="1"/>
  <c r="AL15" i="1"/>
  <c r="AB15" i="1"/>
  <c r="AA15" i="1"/>
  <c r="Z15" i="1"/>
  <c r="Y15" i="1"/>
  <c r="X15" i="1"/>
  <c r="W15" i="1"/>
  <c r="J15" i="1"/>
  <c r="I15" i="1"/>
  <c r="H15" i="1"/>
  <c r="G15" i="1"/>
  <c r="AN14" i="1"/>
  <c r="AL14" i="1"/>
  <c r="AB14" i="1"/>
  <c r="AA14" i="1"/>
  <c r="Z14" i="1"/>
  <c r="Y14" i="1"/>
  <c r="X14" i="1"/>
  <c r="W14" i="1"/>
  <c r="J14" i="1"/>
  <c r="I14" i="1"/>
  <c r="H14" i="1"/>
  <c r="G14" i="1"/>
  <c r="AN13" i="1"/>
  <c r="AL13" i="1"/>
  <c r="AB13" i="1"/>
  <c r="AA13" i="1"/>
  <c r="Z13" i="1"/>
  <c r="Y13" i="1"/>
  <c r="X13" i="1"/>
  <c r="W13" i="1"/>
  <c r="J13" i="1"/>
  <c r="I13" i="1"/>
  <c r="H13" i="1"/>
  <c r="G13" i="1"/>
  <c r="AO12" i="1"/>
  <c r="AN12" i="1"/>
  <c r="AM12" i="1"/>
  <c r="AL12" i="1"/>
  <c r="AN11" i="1"/>
  <c r="AL11" i="1"/>
  <c r="AB11" i="1"/>
  <c r="AA11" i="1"/>
  <c r="Z11" i="1"/>
  <c r="Y11" i="1"/>
  <c r="X11" i="1"/>
  <c r="W11" i="1"/>
  <c r="J11" i="1"/>
  <c r="I11" i="1"/>
  <c r="H11" i="1"/>
  <c r="G11" i="1"/>
  <c r="AN10" i="1"/>
  <c r="AL10" i="1"/>
  <c r="AB10" i="1"/>
  <c r="AA10" i="1"/>
  <c r="Z10" i="1"/>
  <c r="Y10" i="1"/>
  <c r="X10" i="1"/>
  <c r="W10" i="1"/>
  <c r="J10" i="1"/>
  <c r="M10" i="1" s="1"/>
  <c r="I10" i="1"/>
  <c r="H10" i="1"/>
  <c r="G10" i="1"/>
  <c r="AO9" i="1"/>
  <c r="AN9" i="1"/>
  <c r="AM9" i="1"/>
  <c r="AL9" i="1"/>
  <c r="V27" i="1" l="1"/>
  <c r="AK27" i="1" s="1"/>
  <c r="V31" i="1"/>
  <c r="AK31" i="1" s="1"/>
  <c r="AP31" i="1" s="1"/>
  <c r="AP25" i="1"/>
  <c r="AP24" i="1" s="1"/>
  <c r="AK24" i="1"/>
  <c r="V53" i="1"/>
  <c r="AK53" i="1" s="1"/>
  <c r="AP53" i="1" s="1"/>
  <c r="V55" i="1"/>
  <c r="AK55" i="1" s="1"/>
  <c r="AP55" i="1" s="1"/>
  <c r="AK57" i="1"/>
  <c r="AP58" i="1"/>
  <c r="AP57" i="1" s="1"/>
  <c r="AK71" i="1"/>
  <c r="AP72" i="1"/>
  <c r="AP71" i="1" s="1"/>
  <c r="AP129" i="1"/>
  <c r="AP128" i="1" s="1"/>
  <c r="AK128" i="1"/>
  <c r="AK119" i="1"/>
  <c r="AP120" i="1"/>
  <c r="AK60" i="1"/>
  <c r="AP61" i="1"/>
  <c r="AP60" i="1" s="1"/>
  <c r="AK34" i="1"/>
  <c r="AP35" i="1"/>
  <c r="AP34" i="1" s="1"/>
  <c r="V37" i="1"/>
  <c r="AK37" i="1" s="1"/>
  <c r="AP37" i="1" s="1"/>
  <c r="V49" i="1"/>
  <c r="AK49" i="1" s="1"/>
  <c r="AP49" i="1" s="1"/>
  <c r="AP75" i="1"/>
  <c r="AP74" i="1" s="1"/>
  <c r="AK74" i="1"/>
  <c r="V52" i="1"/>
  <c r="AK52" i="1" s="1"/>
  <c r="V54" i="1"/>
  <c r="AK54" i="1" s="1"/>
  <c r="AP54" i="1" s="1"/>
  <c r="AP90" i="1"/>
  <c r="AP45" i="1"/>
  <c r="AP112" i="1"/>
  <c r="AP111" i="1" s="1"/>
  <c r="AK111" i="1"/>
  <c r="AK170" i="1"/>
  <c r="AP170" i="1" s="1"/>
  <c r="M183" i="1"/>
  <c r="V183" i="1" s="1"/>
  <c r="AK183" i="1" s="1"/>
  <c r="V10" i="1"/>
  <c r="AK10" i="1" s="1"/>
  <c r="V28" i="1"/>
  <c r="AK28" i="1" s="1"/>
  <c r="AP28" i="1" s="1"/>
  <c r="V86" i="1"/>
  <c r="AK86" i="1" s="1"/>
  <c r="V94" i="1"/>
  <c r="AK94" i="1" s="1"/>
  <c r="AP94" i="1" s="1"/>
  <c r="V100" i="1"/>
  <c r="AK100" i="1" s="1"/>
  <c r="AP100" i="1" s="1"/>
  <c r="V103" i="1"/>
  <c r="AK103" i="1" s="1"/>
  <c r="AP103" i="1" s="1"/>
  <c r="V115" i="1"/>
  <c r="AK115" i="1" s="1"/>
  <c r="AP115" i="1" s="1"/>
  <c r="V127" i="1"/>
  <c r="AK127" i="1" s="1"/>
  <c r="J142" i="1"/>
  <c r="V142" i="1" s="1"/>
  <c r="AK142" i="1" s="1"/>
  <c r="AP142" i="1" s="1"/>
  <c r="D143" i="1"/>
  <c r="J143" i="1" s="1"/>
  <c r="V143" i="1" s="1"/>
  <c r="AK143" i="1" s="1"/>
  <c r="AP143" i="1" s="1"/>
  <c r="AL154" i="1"/>
  <c r="AK106" i="1"/>
  <c r="AP107" i="1"/>
  <c r="AP106" i="1" s="1"/>
  <c r="M15" i="1"/>
  <c r="V15" i="1" s="1"/>
  <c r="AK15" i="1" s="1"/>
  <c r="AP15" i="1" s="1"/>
  <c r="AP98" i="1"/>
  <c r="AP145" i="1"/>
  <c r="V186" i="1"/>
  <c r="AK186" i="1" s="1"/>
  <c r="AP186" i="1" s="1"/>
  <c r="AK188" i="1"/>
  <c r="AP188" i="1" s="1"/>
  <c r="M46" i="1"/>
  <c r="V46" i="1" s="1"/>
  <c r="AK46" i="1" s="1"/>
  <c r="AK95" i="1"/>
  <c r="AP95" i="1" s="1"/>
  <c r="AK131" i="1"/>
  <c r="AK133" i="1"/>
  <c r="AP133" i="1" s="1"/>
  <c r="AK138" i="1"/>
  <c r="AP138" i="1" s="1"/>
  <c r="M11" i="1"/>
  <c r="V11" i="1" s="1"/>
  <c r="AK11" i="1" s="1"/>
  <c r="AP11" i="1" s="1"/>
  <c r="M29" i="1"/>
  <c r="V29" i="1" s="1"/>
  <c r="AK29" i="1" s="1"/>
  <c r="AP29" i="1" s="1"/>
  <c r="M77" i="1"/>
  <c r="V77" i="1" s="1"/>
  <c r="AK77" i="1" s="1"/>
  <c r="M78" i="1"/>
  <c r="V78" i="1" s="1"/>
  <c r="AK78" i="1" s="1"/>
  <c r="AP78" i="1" s="1"/>
  <c r="V88" i="1"/>
  <c r="AK88" i="1" s="1"/>
  <c r="AP88" i="1" s="1"/>
  <c r="V109" i="1"/>
  <c r="AK109" i="1" s="1"/>
  <c r="AP109" i="1" s="1"/>
  <c r="V110" i="1"/>
  <c r="AK110" i="1" s="1"/>
  <c r="AP110" i="1" s="1"/>
  <c r="V113" i="1"/>
  <c r="AK113" i="1" s="1"/>
  <c r="AP113" i="1" s="1"/>
  <c r="V124" i="1"/>
  <c r="AK124" i="1" s="1"/>
  <c r="AP124" i="1" s="1"/>
  <c r="V144" i="1"/>
  <c r="AK144" i="1" s="1"/>
  <c r="AP144" i="1" s="1"/>
  <c r="AK147" i="1"/>
  <c r="AP147" i="1" s="1"/>
  <c r="AP167" i="1"/>
  <c r="AP166" i="1" s="1"/>
  <c r="V185" i="1"/>
  <c r="AK185" i="1" s="1"/>
  <c r="AP185" i="1" s="1"/>
  <c r="V191" i="1"/>
  <c r="AK191" i="1" s="1"/>
  <c r="AP191" i="1" s="1"/>
  <c r="M14" i="1"/>
  <c r="V14" i="1" s="1"/>
  <c r="AK14" i="1" s="1"/>
  <c r="AP14" i="1" s="1"/>
  <c r="V118" i="1"/>
  <c r="AK118" i="1" s="1"/>
  <c r="AP118" i="1" s="1"/>
  <c r="V121" i="1"/>
  <c r="AK121" i="1" s="1"/>
  <c r="AP121" i="1" s="1"/>
  <c r="M123" i="1"/>
  <c r="V123" i="1" s="1"/>
  <c r="AK123" i="1" s="1"/>
  <c r="V136" i="1"/>
  <c r="AK136" i="1" s="1"/>
  <c r="AP136" i="1" s="1"/>
  <c r="AK141" i="1"/>
  <c r="AP141" i="1" s="1"/>
  <c r="V146" i="1"/>
  <c r="AK146" i="1" s="1"/>
  <c r="AP146" i="1" s="1"/>
  <c r="V148" i="1"/>
  <c r="AK148" i="1" s="1"/>
  <c r="AP148" i="1" s="1"/>
  <c r="AK155" i="1"/>
  <c r="AK157" i="1"/>
  <c r="AP157" i="1" s="1"/>
  <c r="AN154" i="1"/>
  <c r="V189" i="1"/>
  <c r="AK189" i="1" s="1"/>
  <c r="AP189" i="1" s="1"/>
  <c r="AK174" i="1"/>
  <c r="AP174" i="1" s="1"/>
  <c r="V87" i="1"/>
  <c r="AK87" i="1" s="1"/>
  <c r="AP87" i="1" s="1"/>
  <c r="M92" i="1"/>
  <c r="V92" i="1" s="1"/>
  <c r="AK92" i="1" s="1"/>
  <c r="V160" i="1"/>
  <c r="AK160" i="1" s="1"/>
  <c r="AP160" i="1" s="1"/>
  <c r="AK161" i="1"/>
  <c r="AP161" i="1" s="1"/>
  <c r="AK178" i="1"/>
  <c r="AP178" i="1" s="1"/>
  <c r="M13" i="1"/>
  <c r="V13" i="1" s="1"/>
  <c r="AK13" i="1" s="1"/>
  <c r="AN106" i="1"/>
  <c r="AL130" i="1"/>
  <c r="V164" i="1"/>
  <c r="AK164" i="1" s="1"/>
  <c r="AP164" i="1" s="1"/>
  <c r="V192" i="1"/>
  <c r="AK192" i="1" s="1"/>
  <c r="AP192" i="1" s="1"/>
  <c r="V184" i="1"/>
  <c r="AK184" i="1" s="1"/>
  <c r="AP184" i="1" s="1"/>
  <c r="AP77" i="1" l="1"/>
  <c r="AP76" i="1" s="1"/>
  <c r="AK76" i="1"/>
  <c r="AK122" i="1"/>
  <c r="AP123" i="1"/>
  <c r="AP122" i="1" s="1"/>
  <c r="AK182" i="1"/>
  <c r="AP183" i="1"/>
  <c r="AP182" i="1" s="1"/>
  <c r="AP92" i="1"/>
  <c r="AP89" i="1" s="1"/>
  <c r="AK89" i="1"/>
  <c r="AP13" i="1"/>
  <c r="AP12" i="1" s="1"/>
  <c r="AK12" i="1"/>
  <c r="AP46" i="1"/>
  <c r="AK44" i="1"/>
  <c r="AK130" i="1"/>
  <c r="AP131" i="1"/>
  <c r="AP130" i="1" s="1"/>
  <c r="AP119" i="1"/>
  <c r="AP86" i="1"/>
  <c r="AP85" i="1" s="1"/>
  <c r="AK85" i="1"/>
  <c r="AK51" i="1"/>
  <c r="AP52" i="1"/>
  <c r="AP51" i="1" s="1"/>
  <c r="AK166" i="1"/>
  <c r="AP10" i="1"/>
  <c r="AP9" i="1" s="1"/>
  <c r="AK9" i="1"/>
  <c r="AP44" i="1"/>
  <c r="AP155" i="1"/>
  <c r="AP154" i="1" s="1"/>
  <c r="AK154" i="1"/>
  <c r="AK126" i="1"/>
  <c r="AP127" i="1"/>
  <c r="AP126" i="1" s="1"/>
  <c r="AP27" i="1"/>
  <c r="AP26" i="1" s="1"/>
  <c r="AK26" i="1"/>
  <c r="AP8" i="1" l="1"/>
</calcChain>
</file>

<file path=xl/comments1.xml><?xml version="1.0" encoding="utf-8"?>
<comments xmlns="http://schemas.openxmlformats.org/spreadsheetml/2006/main">
  <authors>
    <author>X1</author>
    <author>Dell</author>
    <author>A</author>
    <author>Thanh Luan Nguyen</author>
    <author>Admin</author>
  </authors>
  <commentList>
    <comment ref="L6" authorId="0" shapeId="0">
      <text>
        <r>
          <rPr>
            <b/>
            <sz val="9"/>
            <color indexed="81"/>
            <rFont val="Tahoma"/>
            <family val="2"/>
          </rPr>
          <t>X1:</t>
        </r>
        <r>
          <rPr>
            <sz val="9"/>
            <color indexed="81"/>
            <rFont val="Tahoma"/>
            <family val="2"/>
          </rPr>
          <t xml:space="preserve">
ĐỐI VỚI CV ĐÒI HỎI TRÁCH NHIỆM CAO - CẤP DƯỚI BAN GĐ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X1:</t>
        </r>
        <r>
          <rPr>
            <sz val="9"/>
            <color indexed="81"/>
            <rFont val="Tahoma"/>
            <family val="2"/>
          </rPr>
          <t xml:space="preserve">
ÁP DỤNG CHO CÁC VỊ TRÍ CẦN THU HÚT NHÂN SỰ, đặc biệt làm việc tại NM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X1:</t>
        </r>
        <r>
          <rPr>
            <sz val="9"/>
            <color indexed="81"/>
            <rFont val="Tahoma"/>
            <family val="2"/>
          </rPr>
          <t xml:space="preserve">
KHÁM CHỮA BỆNH Ở BẤT KỲ BV NÀO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X1:</t>
        </r>
        <r>
          <rPr>
            <sz val="9"/>
            <color indexed="81"/>
            <rFont val="Tahoma"/>
            <family val="2"/>
          </rPr>
          <t xml:space="preserve">
cân đối lương cho phu hợp hiện tại và thị trường
</t>
        </r>
      </text>
    </comment>
    <comment ref="AP14" authorId="1" shapeId="0">
      <text>
        <r>
          <rPr>
            <b/>
            <sz val="9"/>
            <color indexed="81"/>
            <rFont val="Tahoma"/>
            <family val="2"/>
          </rPr>
          <t>X1:
những người tô màu xanh có công thức tính lương /30 ngày công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X1:</t>
        </r>
        <r>
          <rPr>
            <sz val="9"/>
            <color indexed="81"/>
            <rFont val="Tahoma"/>
            <family val="2"/>
          </rPr>
          <t xml:space="preserve">
thu viec = 85% chinh thuc</t>
        </r>
      </text>
    </comment>
    <comment ref="AM23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Tháng 05 báo tăng</t>
        </r>
      </text>
    </comment>
    <comment ref="AM31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Báo tăng tháng 06/2018</t>
        </r>
      </text>
    </comment>
    <comment ref="AJ35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3 đêm trực quản lý nhóm ca 2</t>
        </r>
      </text>
    </comment>
    <comment ref="V40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Thử việc 2 tháng = 85%</t>
        </r>
      </text>
    </comment>
    <comment ref="W41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24 ngày công chính thức</t>
        </r>
      </text>
    </comment>
    <comment ref="V42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Thử việc 2 tháng = 85%</t>
        </r>
      </text>
    </comment>
    <comment ref="W43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7 ngày công chính thức</t>
        </r>
      </text>
    </comment>
    <comment ref="AM45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Báo tăng tháng 06/2018</t>
        </r>
      </text>
    </comment>
    <comment ref="V50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Mức thử việc 2 tháng = 85%</t>
        </r>
      </text>
    </comment>
    <comment ref="C56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Ngày qua Dự Án là 12/03/2018</t>
        </r>
      </text>
    </comment>
    <comment ref="V59" authorId="0" shapeId="0">
      <text>
        <r>
          <rPr>
            <b/>
            <sz val="9"/>
            <color indexed="81"/>
            <rFont val="Tahoma"/>
            <family val="2"/>
          </rPr>
          <t>X1:</t>
        </r>
        <r>
          <rPr>
            <sz val="9"/>
            <color indexed="81"/>
            <rFont val="Tahoma"/>
            <family val="2"/>
          </rPr>
          <t xml:space="preserve">
thu viec = 85% chinh thuc</t>
        </r>
      </text>
    </comment>
    <comment ref="AJ62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2 đêm trực quản lý nhóm ca 2</t>
        </r>
      </text>
    </comment>
    <comment ref="V64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Thử việc 2 tháng 85%</t>
        </r>
      </text>
    </comment>
    <comment ref="AM66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Báo tăng tháng 05</t>
        </r>
      </text>
    </comment>
    <comment ref="D68" authorId="2" shapeId="0">
      <text>
        <r>
          <rPr>
            <b/>
            <sz val="9"/>
            <color indexed="81"/>
            <rFont val="Tahoma"/>
            <family val="2"/>
            <charset val="163"/>
          </rPr>
          <t>A: 16/07/2018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V68" authorId="0" shapeId="0">
      <text>
        <r>
          <rPr>
            <b/>
            <sz val="9"/>
            <color indexed="81"/>
            <rFont val="Tahoma"/>
            <family val="2"/>
            <charset val="163"/>
          </rPr>
          <t>X1:</t>
        </r>
        <r>
          <rPr>
            <sz val="9"/>
            <color indexed="81"/>
            <rFont val="Tahoma"/>
            <family val="2"/>
            <charset val="163"/>
          </rPr>
          <t xml:space="preserve">
THU VIEC cho vị trí mới là Quản lý PTN từ 16/07/2018</t>
        </r>
      </text>
    </comment>
    <comment ref="AM72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Báo tăng tháng 06/2018</t>
        </r>
      </text>
    </comment>
    <comment ref="AJ78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Hỗ trợ xăng và điện thoại, giám sát bùn Yasuda</t>
        </r>
      </text>
    </comment>
    <comment ref="AM79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Tháng 05 báo tăng</t>
        </r>
      </text>
    </comment>
    <comment ref="AM80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Báo tăng tháng 06</t>
        </r>
      </text>
    </comment>
    <comment ref="V82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Mức thử việc</t>
        </r>
      </text>
    </comment>
    <comment ref="V94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Mức thử việc 85%
</t>
        </r>
      </text>
    </comment>
    <comment ref="AM95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Báo tăng tháng 05</t>
        </r>
      </text>
    </comment>
    <comment ref="AM101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Tháng 05 báo tăng</t>
        </r>
      </text>
    </comment>
    <comment ref="C104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Tháng này chuyển qua VHM XLB</t>
        </r>
      </text>
    </comment>
    <comment ref="AJ107" authorId="0" shapeId="0">
      <text>
        <r>
          <rPr>
            <b/>
            <sz val="9"/>
            <color indexed="81"/>
            <rFont val="Tahoma"/>
            <family val="2"/>
            <charset val="163"/>
          </rPr>
          <t>X1:</t>
        </r>
        <r>
          <rPr>
            <sz val="9"/>
            <color indexed="81"/>
            <rFont val="Tahoma"/>
            <family val="2"/>
            <charset val="163"/>
          </rPr>
          <t xml:space="preserve">
3 đêm truc quan ly nhom lam viec ca 2</t>
        </r>
      </text>
    </comment>
    <comment ref="V108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Thử việc = 85% lương chính thức</t>
        </r>
      </text>
    </comment>
    <comment ref="D110" authorId="0" shapeId="0">
      <text>
        <r>
          <rPr>
            <b/>
            <sz val="9"/>
            <color indexed="81"/>
            <rFont val="Tahoma"/>
            <family val="2"/>
            <charset val="163"/>
          </rPr>
          <t>X1:</t>
        </r>
        <r>
          <rPr>
            <sz val="9"/>
            <color indexed="81"/>
            <rFont val="Tahoma"/>
            <family val="2"/>
            <charset val="163"/>
          </rPr>
          <t xml:space="preserve">
chuyen sang tu thang 6</t>
        </r>
      </text>
    </comment>
    <comment ref="AJ110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3 đêm trực quản lý nhóm ca 2</t>
        </r>
      </text>
    </comment>
    <comment ref="AM112" authorId="3" shapeId="0">
      <text>
        <r>
          <rPr>
            <b/>
            <sz val="9"/>
            <color indexed="81"/>
            <rFont val="Tahoma"/>
            <family val="2"/>
          </rPr>
          <t>Thanh Luan Nguyen:</t>
        </r>
        <r>
          <rPr>
            <sz val="9"/>
            <color indexed="81"/>
            <rFont val="Tahoma"/>
            <family val="2"/>
          </rPr>
          <t xml:space="preserve">
Báo tăng tháng 08</t>
        </r>
      </text>
    </comment>
    <comment ref="AJ113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Trực 3 đêm quản lý nhóm ca 2</t>
        </r>
      </text>
    </comment>
    <comment ref="V114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Thử việc = 85% lương chính thức</t>
        </r>
      </text>
    </comment>
    <comment ref="C115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Chuyển bộ phận từ tháng 04/2018</t>
        </r>
      </text>
    </comment>
    <comment ref="AM115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Báo tăng tháng 06</t>
        </r>
      </text>
    </comment>
    <comment ref="V116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Thử việc = 85% lương chính thức</t>
        </r>
      </text>
    </comment>
    <comment ref="V117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Thử việc = 85% lương chính thức</t>
        </r>
      </text>
    </comment>
    <comment ref="W118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23 ngày công chính thức</t>
        </r>
      </text>
    </comment>
    <comment ref="C124" authorId="4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Tổ phó sx qua làm QC từ ngày 26/03/2018
</t>
        </r>
      </text>
    </comment>
    <comment ref="V132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Thử việc = 85% lương chính thức</t>
        </r>
      </text>
    </comment>
    <comment ref="AE132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Tô vàng là KPI thử việc</t>
        </r>
      </text>
    </comment>
    <comment ref="D133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Sale Admin - lấy mức NV sale</t>
        </r>
      </text>
    </comment>
    <comment ref="V133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Mức thử việc 85%</t>
        </r>
      </text>
    </comment>
    <comment ref="V135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Mức thử việc 85%</t>
        </r>
      </text>
    </comment>
    <comment ref="V144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Mức thử việc của Đại diện KD tỉnh</t>
        </r>
      </text>
    </comment>
    <comment ref="W145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12 ngày công thử việc</t>
        </r>
      </text>
    </comment>
    <comment ref="W146" authorId="2" shapeId="0">
      <text>
        <r>
          <rPr>
            <b/>
            <sz val="9"/>
            <color indexed="81"/>
            <rFont val="Tahoma"/>
            <charset val="163"/>
          </rPr>
          <t>A:</t>
        </r>
        <r>
          <rPr>
            <sz val="9"/>
            <color indexed="81"/>
            <rFont val="Tahoma"/>
            <charset val="163"/>
          </rPr>
          <t xml:space="preserve">
15 ngày công chính thức</t>
        </r>
      </text>
    </comment>
    <comment ref="U147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Kiêm mảng Maketing &amp; KD bùn khác</t>
        </r>
      </text>
    </comment>
    <comment ref="J161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Lương cứng theo tháng (chạy bùn)</t>
        </r>
      </text>
    </comment>
    <comment ref="AC161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Lương khoán: 10,500k
Không tính doanh thu, số chuyến.</t>
        </r>
      </text>
    </comment>
    <comment ref="AM161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Báo tăng tháng 06</t>
        </r>
      </text>
    </comment>
    <comment ref="AM162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Báo tăng tháng 06</t>
        </r>
      </text>
    </comment>
    <comment ref="AM163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Báo tăng tháng 06</t>
        </r>
      </text>
    </comment>
    <comment ref="AM169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Báo tăng tháng 05</t>
        </r>
      </text>
    </comment>
    <comment ref="AD172" authorId="2" shapeId="0">
      <text>
        <r>
          <rPr>
            <b/>
            <sz val="9"/>
            <color indexed="81"/>
            <rFont val="Tahoma"/>
            <family val="2"/>
            <charset val="163"/>
          </rPr>
          <t>Phụ xe 8 Tấn k tính công bốc đối với các Tỉnh đã thuê đội bốc (DT); chỉ tính hỗ trợ tiền đi Tỉnh
P/s: tháng nào Logistics gởi thì tính.</t>
        </r>
      </text>
    </comment>
    <comment ref="AM186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Báo tăng tháng 06</t>
        </r>
      </text>
    </comment>
    <comment ref="AM187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Báo tăng tháng 06</t>
        </r>
      </text>
    </comment>
    <comment ref="W189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Trong này có 5 ngày bóc bùn cho Thu Giang nên không tính lương 5 ngày này</t>
        </r>
      </text>
    </comment>
    <comment ref="J190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A Trường báo từ tháng 5 này: tính lương CB theo Phụ xe + số chuyến + doanh số bốc hàng</t>
        </r>
      </text>
    </comment>
  </commentList>
</comments>
</file>

<file path=xl/sharedStrings.xml><?xml version="1.0" encoding="utf-8"?>
<sst xmlns="http://schemas.openxmlformats.org/spreadsheetml/2006/main" count="464" uniqueCount="412">
  <si>
    <t>Công ty TNHH CNSH Sài Gòn Xanh</t>
  </si>
  <si>
    <t>BẢNG LƯƠNG THÁNG 08 - BỘ PHẬN QUẢN LÝ</t>
  </si>
  <si>
    <t>Tỷ lệ đóng BH</t>
  </si>
  <si>
    <t>TT</t>
  </si>
  <si>
    <t>Mã NV</t>
  </si>
  <si>
    <t>Họ và tên</t>
  </si>
  <si>
    <t>Chức vụ</t>
  </si>
  <si>
    <t>Thâm niên làm việc</t>
  </si>
  <si>
    <t>Bậc</t>
  </si>
  <si>
    <t>Thâm niên</t>
  </si>
  <si>
    <t>Lương CB</t>
  </si>
  <si>
    <t>PHỤ CẤP (P2)</t>
  </si>
  <si>
    <t>PHÚC LỢI KHÁC (P2)</t>
  </si>
  <si>
    <t>Lương cơ bản (tháng) bao gồm phụ cấp</t>
  </si>
  <si>
    <t>Ngày công làm việc</t>
  </si>
  <si>
    <t>Ngày nghỉ phép hưởng lương</t>
  </si>
  <si>
    <t>Ngày nghỉ Lễ Tết hưởng lương</t>
  </si>
  <si>
    <t>Công CN (giờ)</t>
  </si>
  <si>
    <t>Công tăng ca ngày thường (giờ)</t>
  </si>
  <si>
    <t>Công lễ tết</t>
  </si>
  <si>
    <t>Công tác xa</t>
  </si>
  <si>
    <t>Mức đạt trong tháng</t>
  </si>
  <si>
    <t>Lương theo doanh thu doanh số</t>
  </si>
  <si>
    <t>Tổng bùn bốc</t>
  </si>
  <si>
    <t>Thành tiền bốc bùn</t>
  </si>
  <si>
    <t>Lương khác</t>
  </si>
  <si>
    <t>Thi đua</t>
  </si>
  <si>
    <t>Hỗ trợ ngoài lương</t>
  </si>
  <si>
    <t>Tổng thu nhập</t>
  </si>
  <si>
    <t>BHXH BHYT</t>
  </si>
  <si>
    <t>Lương tham gia BHXH</t>
  </si>
  <si>
    <t>Tạm ứng</t>
  </si>
  <si>
    <t>Thưởng lễ tết</t>
  </si>
  <si>
    <t>Thực lãnh</t>
  </si>
  <si>
    <t xml:space="preserve"> Năm </t>
  </si>
  <si>
    <t xml:space="preserve"> Tháng </t>
  </si>
  <si>
    <t xml:space="preserve"> Ngày </t>
  </si>
  <si>
    <t>NẶNG NHỌC ĐỘC HẠI</t>
  </si>
  <si>
    <t>TRÁCH NHIỆM</t>
  </si>
  <si>
    <t>THÂM NIÊN</t>
  </si>
  <si>
    <t>THU HÚT</t>
  </si>
  <si>
    <t>XĂNG</t>
  </si>
  <si>
    <t>ĐIỆN THOẠI</t>
  </si>
  <si>
    <t>CƠM</t>
  </si>
  <si>
    <t>Kiêm nhiệm</t>
  </si>
  <si>
    <t>BHYT ĐẶC BIỆT</t>
  </si>
  <si>
    <t>VỊ TRÍ CẦN KN NHIỀU NĂM</t>
  </si>
  <si>
    <t>Vị trí đặc thù</t>
  </si>
  <si>
    <t>NHÀ Ở</t>
  </si>
  <si>
    <t>VĂN PHÒNG</t>
  </si>
  <si>
    <t>Ban lãnh đạo</t>
  </si>
  <si>
    <t xml:space="preserve"> LĐ01 </t>
  </si>
  <si>
    <t xml:space="preserve"> Ngô Pa Ri </t>
  </si>
  <si>
    <t>CHỦ TỊCH</t>
  </si>
  <si>
    <t xml:space="preserve"> LĐ02 </t>
  </si>
  <si>
    <t xml:space="preserve"> Nguyễn Văn Thảo </t>
  </si>
  <si>
    <t>TỔNG GIÁM ĐỐC</t>
  </si>
  <si>
    <t>Phòng HCNS - NS</t>
  </si>
  <si>
    <t xml:space="preserve"> NS01 </t>
  </si>
  <si>
    <t xml:space="preserve"> Nguyễn Đỗ Q. Phương </t>
  </si>
  <si>
    <t>GIÁM ĐỐC HCNS</t>
  </si>
  <si>
    <t xml:space="preserve"> NS02 </t>
  </si>
  <si>
    <t xml:space="preserve"> Lê Hoàng Tuấn </t>
  </si>
  <si>
    <t>Bảo vệ</t>
  </si>
  <si>
    <t xml:space="preserve"> NS03 </t>
  </si>
  <si>
    <t xml:space="preserve"> Nguyễn T. Hồng Anh </t>
  </si>
  <si>
    <t>Nhân viên hành chính/ HCNS NM</t>
  </si>
  <si>
    <t xml:space="preserve"> NS07 </t>
  </si>
  <si>
    <t xml:space="preserve"> Đỗ Ngọc Thiên Thanh </t>
  </si>
  <si>
    <t xml:space="preserve"> NS04 </t>
  </si>
  <si>
    <t xml:space="preserve"> Nguyễn Chu Thy </t>
  </si>
  <si>
    <t>Chuyên viên IT</t>
  </si>
  <si>
    <t xml:space="preserve"> NS08 </t>
  </si>
  <si>
    <t>Trần Minh Xuân</t>
  </si>
  <si>
    <t>NS06</t>
  </si>
  <si>
    <t>Nguyễn Đức Cường</t>
  </si>
  <si>
    <t>NS10</t>
  </si>
  <si>
    <t>Lê Hà</t>
  </si>
  <si>
    <t>NS11</t>
  </si>
  <si>
    <t>Lê Viết Thuật</t>
  </si>
  <si>
    <t>NS09</t>
  </si>
  <si>
    <t>Cao Thị Minh Thoa</t>
  </si>
  <si>
    <t>Ban KSNB - NB</t>
  </si>
  <si>
    <t xml:space="preserve"> NB02 </t>
  </si>
  <si>
    <t xml:space="preserve"> Nguyễn Trinh Nguyên </t>
  </si>
  <si>
    <t>Chuyên viên pháp chế</t>
  </si>
  <si>
    <t>Phòng TCKT - KT</t>
  </si>
  <si>
    <t xml:space="preserve"> KT07 </t>
  </si>
  <si>
    <t xml:space="preserve"> Nguyễn Văn Bảy </t>
  </si>
  <si>
    <t>GIÁM ĐỐC TCKT</t>
  </si>
  <si>
    <t xml:space="preserve"> KT02 </t>
  </si>
  <si>
    <t xml:space="preserve"> Ninh Phương Hạnh </t>
  </si>
  <si>
    <t>Thủ quỹ</t>
  </si>
  <si>
    <t xml:space="preserve"> KT03 </t>
  </si>
  <si>
    <t xml:space="preserve"> Nguyễn Thái Ngân  </t>
  </si>
  <si>
    <t xml:space="preserve"> Kế toán nội bộ</t>
  </si>
  <si>
    <t xml:space="preserve"> KT05 </t>
  </si>
  <si>
    <t xml:space="preserve"> Từ Thị Hoàng Oanh </t>
  </si>
  <si>
    <t xml:space="preserve"> KT08 </t>
  </si>
  <si>
    <t xml:space="preserve"> Kiều Thị Thủy Tiên </t>
  </si>
  <si>
    <t>Kế toán quản lý thuế</t>
  </si>
  <si>
    <t xml:space="preserve"> KT09 </t>
  </si>
  <si>
    <t xml:space="preserve"> Huỳnh Ngọc Giang </t>
  </si>
  <si>
    <t>Kế toán quản trị</t>
  </si>
  <si>
    <t xml:space="preserve"> KT11</t>
  </si>
  <si>
    <t>Nguyễn Thị Phượng Nhi</t>
  </si>
  <si>
    <t>Ban XDCB - XD</t>
  </si>
  <si>
    <t xml:space="preserve"> XD02 </t>
  </si>
  <si>
    <t xml:space="preserve"> Châu Phước Thuần </t>
  </si>
  <si>
    <t xml:space="preserve"> XD03 </t>
  </si>
  <si>
    <t xml:space="preserve"> Nguyễn Duy Long </t>
  </si>
  <si>
    <t xml:space="preserve"> XD04 </t>
  </si>
  <si>
    <t xml:space="preserve"> Nguyễn Trần Duy Anh </t>
  </si>
  <si>
    <t xml:space="preserve"> XD05</t>
  </si>
  <si>
    <t>Chế Thanh Thân</t>
  </si>
  <si>
    <t xml:space="preserve"> XD06</t>
  </si>
  <si>
    <t>Chau Ri Na</t>
  </si>
  <si>
    <t xml:space="preserve"> XD07</t>
  </si>
  <si>
    <t>Nguyễn Văn Bích</t>
  </si>
  <si>
    <t xml:space="preserve"> XD09</t>
  </si>
  <si>
    <t>Lê Đình Tiến</t>
  </si>
  <si>
    <t>Phòng KH- Vật tư</t>
  </si>
  <si>
    <t xml:space="preserve"> VT05 </t>
  </si>
  <si>
    <t xml:space="preserve"> Lê Châu Bào </t>
  </si>
  <si>
    <t>TRƯỞNG BAN KẾ HOẠCH VẬT TƯ</t>
  </si>
  <si>
    <t xml:space="preserve"> VT01 </t>
  </si>
  <si>
    <t xml:space="preserve"> Trần Văn Vị Toàn </t>
  </si>
  <si>
    <t xml:space="preserve"> VT03</t>
  </si>
  <si>
    <t xml:space="preserve"> Võ Thị Khánh Huyền</t>
  </si>
  <si>
    <t xml:space="preserve"> VT04</t>
  </si>
  <si>
    <t>Phan Đông</t>
  </si>
  <si>
    <t>VT07</t>
  </si>
  <si>
    <t>Thái Hồng Phát</t>
  </si>
  <si>
    <t>VT08</t>
  </si>
  <si>
    <t>Nguyễn Quốc Trung</t>
  </si>
  <si>
    <t>Ban Dự án</t>
  </si>
  <si>
    <t xml:space="preserve"> DA01 </t>
  </si>
  <si>
    <t xml:space="preserve"> Huỳnh Thanh Liêm </t>
  </si>
  <si>
    <t>TRƯỞNG BAN DỰ ÁN CÔNG</t>
  </si>
  <si>
    <t xml:space="preserve"> DA02 </t>
  </si>
  <si>
    <t xml:space="preserve"> Lê Công Nhất Trung </t>
  </si>
  <si>
    <t>NV triển khai thực hiện dự án</t>
  </si>
  <si>
    <t xml:space="preserve"> DA04 </t>
  </si>
  <si>
    <t xml:space="preserve"> Cao Xuân Vũ </t>
  </si>
  <si>
    <t xml:space="preserve"> DA05</t>
  </si>
  <si>
    <t xml:space="preserve"> Trần Ngọc Thạch </t>
  </si>
  <si>
    <t xml:space="preserve"> DA03</t>
  </si>
  <si>
    <t xml:space="preserve"> Trần Thị Minh Thương </t>
  </si>
  <si>
    <t>Ban Dự án Nghiên Cứu</t>
  </si>
  <si>
    <t xml:space="preserve"> DN01 </t>
  </si>
  <si>
    <t>Vũ Kiến Quốc</t>
  </si>
  <si>
    <t xml:space="preserve"> DN02</t>
  </si>
  <si>
    <t>Dương Thạch Quang</t>
  </si>
  <si>
    <t>Trung tâm NC KHCN -TT</t>
  </si>
  <si>
    <t xml:space="preserve"> TT01 </t>
  </si>
  <si>
    <t xml:space="preserve"> Nguyễn Nguyên Nguyên </t>
  </si>
  <si>
    <t>GIÁM ĐỐC TTNC</t>
  </si>
  <si>
    <t xml:space="preserve"> TT02 </t>
  </si>
  <si>
    <t xml:space="preserve"> Trần Văn Hà </t>
  </si>
  <si>
    <t>Tổ trưởng GS môi trường</t>
  </si>
  <si>
    <t xml:space="preserve"> TT03 </t>
  </si>
  <si>
    <t xml:space="preserve"> Đỗ Thanh Tú </t>
  </si>
  <si>
    <t>CV môi trường</t>
  </si>
  <si>
    <t xml:space="preserve"> TT04</t>
  </si>
  <si>
    <t>Nguyễn Xuân Lỉnh</t>
  </si>
  <si>
    <t xml:space="preserve"> TT10</t>
  </si>
  <si>
    <t>Trần Thành Lập</t>
  </si>
  <si>
    <t>GIÁM ĐỐC NCPTSP</t>
  </si>
  <si>
    <t xml:space="preserve"> TT05 </t>
  </si>
  <si>
    <t xml:space="preserve"> Nguyễn Anh Tuấn </t>
  </si>
  <si>
    <t>CV nghiên cứu ứng dụng SP</t>
  </si>
  <si>
    <t xml:space="preserve"> TT06</t>
  </si>
  <si>
    <t>Đặng Nguyễn Thế Anh</t>
  </si>
  <si>
    <t>NV Phòng thí nghiệm</t>
  </si>
  <si>
    <t xml:space="preserve"> TT09</t>
  </si>
  <si>
    <t>Dương Ngọc Bảo Phương</t>
  </si>
  <si>
    <t xml:space="preserve"> TT07</t>
  </si>
  <si>
    <t>Võ Thị Thanh Thủy</t>
  </si>
  <si>
    <t xml:space="preserve"> TT08</t>
  </si>
  <si>
    <t>Phan Thị Trà Hiên</t>
  </si>
  <si>
    <t>Logistics</t>
  </si>
  <si>
    <t xml:space="preserve"> LG01 </t>
  </si>
  <si>
    <t xml:space="preserve"> Văn Khoa Trường </t>
  </si>
  <si>
    <t>GIÁM ĐỐC LOGISTICS</t>
  </si>
  <si>
    <t>NHÀ MÁY</t>
  </si>
  <si>
    <t>BAN GIÁM ĐỐC</t>
  </si>
  <si>
    <t xml:space="preserve"> XD01 </t>
  </si>
  <si>
    <t xml:space="preserve"> Lê Thanh Huy </t>
  </si>
  <si>
    <t>GIÁM ĐỐC NHÀ MÁY</t>
  </si>
  <si>
    <t>KHO</t>
  </si>
  <si>
    <t>LG03</t>
  </si>
  <si>
    <t>Phương Bình</t>
  </si>
  <si>
    <t>Giám sát kho</t>
  </si>
  <si>
    <t>LG02</t>
  </si>
  <si>
    <t>Nguyễn Trường Thạch</t>
  </si>
  <si>
    <t>NV kho</t>
  </si>
  <si>
    <t>LG05</t>
  </si>
  <si>
    <t>Nguyễn Tấn Lộc</t>
  </si>
  <si>
    <t>LG06</t>
  </si>
  <si>
    <t>Lương Minh Hòa</t>
  </si>
  <si>
    <t>LG09</t>
  </si>
  <si>
    <t>Nguyễn Hữu Tài</t>
  </si>
  <si>
    <t>LG10</t>
  </si>
  <si>
    <t>Ngô Hoàng Oanh</t>
  </si>
  <si>
    <t>LG11</t>
  </si>
  <si>
    <t>Nguyễn Minh Hoàn</t>
  </si>
  <si>
    <t>LG12</t>
  </si>
  <si>
    <t>Trần Thiện Anh</t>
  </si>
  <si>
    <t>QUẢN LÝ TRẠM CÂN</t>
  </si>
  <si>
    <t>TR01</t>
  </si>
  <si>
    <t>Nguyễn Văn Thanh</t>
  </si>
  <si>
    <t>Quản lý trạm cân</t>
  </si>
  <si>
    <t>TR02</t>
  </si>
  <si>
    <t>Nguyễn Hùng Dũng</t>
  </si>
  <si>
    <t>NV trạm cân</t>
  </si>
  <si>
    <t>TR03</t>
  </si>
  <si>
    <t>Danh Thủy</t>
  </si>
  <si>
    <t>CƠ ĐIỆN</t>
  </si>
  <si>
    <t>CĐ01</t>
  </si>
  <si>
    <t>Đào Công Thắng</t>
  </si>
  <si>
    <t>Tổ trưởng bảo trì cơ điện</t>
  </si>
  <si>
    <t>CĐ02</t>
  </si>
  <si>
    <t>Nguyễn Thanh Nhàn</t>
  </si>
  <si>
    <t>Tổ phó bảo trì</t>
  </si>
  <si>
    <t>CĐ03</t>
  </si>
  <si>
    <t>Nguyễn Thanh Lâm</t>
  </si>
  <si>
    <t>Nhân viên bảo trì cơ khí</t>
  </si>
  <si>
    <t>CĐ09</t>
  </si>
  <si>
    <t>Trần Ngọc Minh</t>
  </si>
  <si>
    <t>CĐ18</t>
  </si>
  <si>
    <t>Trương Quốc Minh</t>
  </si>
  <si>
    <t>CĐ04</t>
  </si>
  <si>
    <t>Đổng Ngọc Trung</t>
  </si>
  <si>
    <t>CĐ05</t>
  </si>
  <si>
    <t>Huỳnh Văn Phương</t>
  </si>
  <si>
    <t>CĐ12</t>
  </si>
  <si>
    <t>Trần Quốc Nam</t>
  </si>
  <si>
    <t>Nhân viên vận hành máy</t>
  </si>
  <si>
    <t>CĐ13</t>
  </si>
  <si>
    <t>Nguyễn Văn Đức</t>
  </si>
  <si>
    <t>CĐ14</t>
  </si>
  <si>
    <t>Cao Văn Lượm</t>
  </si>
  <si>
    <t>CĐ08</t>
  </si>
  <si>
    <t>Cao Chánh Dũng</t>
  </si>
  <si>
    <t>CĐ10</t>
  </si>
  <si>
    <t>Thái Minh Tân</t>
  </si>
  <si>
    <t>CĐ11</t>
  </si>
  <si>
    <t>Trần Văn Phi</t>
  </si>
  <si>
    <t>CĐ15</t>
  </si>
  <si>
    <t>Nguyễn Đăng Khoa</t>
  </si>
  <si>
    <t>CĐ16</t>
  </si>
  <si>
    <t>Thạch Phương</t>
  </si>
  <si>
    <t>CĐ17</t>
  </si>
  <si>
    <t>Lê Tấn Hùng</t>
  </si>
  <si>
    <t>ĐIỀU ĐỘ NHÂN LỰC</t>
  </si>
  <si>
    <t>NV26</t>
  </si>
  <si>
    <t>Nguyễn Đình Huệ</t>
  </si>
  <si>
    <t>AN01</t>
  </si>
  <si>
    <t>Đặng Văn Thông</t>
  </si>
  <si>
    <t>NV04</t>
  </si>
  <si>
    <t>Chề A Sắt</t>
  </si>
  <si>
    <t>Tổ trưởng bảo vệ</t>
  </si>
  <si>
    <t>NV05</t>
  </si>
  <si>
    <t>Nguyễn Tiến Khanh</t>
  </si>
  <si>
    <t xml:space="preserve"> KẾ HOẠCH THỐNG KÊ</t>
  </si>
  <si>
    <t>KH01</t>
  </si>
  <si>
    <t>Nguyễn Hữu Thái</t>
  </si>
  <si>
    <t>KH02</t>
  </si>
  <si>
    <t xml:space="preserve"> Đào Ngọc Long </t>
  </si>
  <si>
    <t>KH07</t>
  </si>
  <si>
    <t>Phạm Thành Nhân</t>
  </si>
  <si>
    <t>KH03</t>
  </si>
  <si>
    <t>Mai Thanh Điền</t>
  </si>
  <si>
    <t>KH05</t>
  </si>
  <si>
    <t>Lê Thị Duyên</t>
  </si>
  <si>
    <t>KH06</t>
  </si>
  <si>
    <t>Trần Minh Tâm</t>
  </si>
  <si>
    <t>ĐIỀU ĐỘ CƠ GIỚI</t>
  </si>
  <si>
    <t xml:space="preserve"> XD06 </t>
  </si>
  <si>
    <t xml:space="preserve"> Nguyễn Ngọc Đông </t>
  </si>
  <si>
    <t>NV14</t>
  </si>
  <si>
    <t>Đồng Tấn Tài</t>
  </si>
  <si>
    <t>QUẢN LÝ CHẤT LƯỢNG SẢN PHẨM</t>
  </si>
  <si>
    <t xml:space="preserve"> NB01 </t>
  </si>
  <si>
    <t xml:space="preserve"> Nguyễn Thọ Ngọc </t>
  </si>
  <si>
    <t xml:space="preserve"> NB02</t>
  </si>
  <si>
    <t>Nguyễn Thành Long</t>
  </si>
  <si>
    <t>KINH DOANH</t>
  </si>
  <si>
    <t>GIÁM ĐỐC KINH DOANH</t>
  </si>
  <si>
    <t>KDV1</t>
  </si>
  <si>
    <t>Huỳnh Kim Hải</t>
  </si>
  <si>
    <t xml:space="preserve"> Qlý + Sale Admin </t>
  </si>
  <si>
    <t xml:space="preserve"> KDV2 </t>
  </si>
  <si>
    <t xml:space="preserve"> Thạch Minh Châu </t>
  </si>
  <si>
    <t xml:space="preserve"> Sale </t>
  </si>
  <si>
    <t xml:space="preserve"> KDS4 </t>
  </si>
  <si>
    <t xml:space="preserve"> Trịnh Minh Hảo (Trưởng BP sale) </t>
  </si>
  <si>
    <t xml:space="preserve"> KDS18</t>
  </si>
  <si>
    <t>Nguyễn Thái Bình</t>
  </si>
  <si>
    <t xml:space="preserve"> KDS23</t>
  </si>
  <si>
    <t>Nguyễn Ngọc Hồng Vy</t>
  </si>
  <si>
    <t xml:space="preserve"> KDS10</t>
  </si>
  <si>
    <t>La Đường</t>
  </si>
  <si>
    <t xml:space="preserve"> KDS22</t>
  </si>
  <si>
    <t>Nguyễn Bá Phúc</t>
  </si>
  <si>
    <t xml:space="preserve"> KDS2 </t>
  </si>
  <si>
    <t xml:space="preserve"> Phan Thanh Tùng </t>
  </si>
  <si>
    <t>NV sale</t>
  </si>
  <si>
    <t xml:space="preserve"> KDS8 </t>
  </si>
  <si>
    <t xml:space="preserve"> Nguyễn Đức Trung </t>
  </si>
  <si>
    <t xml:space="preserve"> KDS9 </t>
  </si>
  <si>
    <t xml:space="preserve"> Nguyễn Minh Đại </t>
  </si>
  <si>
    <t xml:space="preserve"> KDS11</t>
  </si>
  <si>
    <t>Hoàng Văn Nhân</t>
  </si>
  <si>
    <t xml:space="preserve"> KDS13</t>
  </si>
  <si>
    <t>Phạm Tấn Hưng</t>
  </si>
  <si>
    <t xml:space="preserve"> KDS14</t>
  </si>
  <si>
    <t>Mai Hoàng Việt</t>
  </si>
  <si>
    <t xml:space="preserve"> KDS15</t>
  </si>
  <si>
    <t>Đinh Hiệp Thương</t>
  </si>
  <si>
    <t xml:space="preserve"> KDS16</t>
  </si>
  <si>
    <t>Nguyễn Ngọc Lâm</t>
  </si>
  <si>
    <t xml:space="preserve"> KDS5</t>
  </si>
  <si>
    <t>Phạm Thái Khang</t>
  </si>
  <si>
    <t xml:space="preserve"> KDS19</t>
  </si>
  <si>
    <t>Nguyễn Văn Ninh</t>
  </si>
  <si>
    <t xml:space="preserve"> KDS17</t>
  </si>
  <si>
    <t>Huỳnh Ngọc Minh</t>
  </si>
  <si>
    <t xml:space="preserve"> KDS12</t>
  </si>
  <si>
    <t>Nguyễn Quốc Tâm</t>
  </si>
  <si>
    <t xml:space="preserve"> KDS7</t>
  </si>
  <si>
    <t>Nguyễn Hoàng Khang</t>
  </si>
  <si>
    <t xml:space="preserve"> KDS20</t>
  </si>
  <si>
    <t>Nguyễn Huy Cường</t>
  </si>
  <si>
    <t xml:space="preserve"> KDS21</t>
  </si>
  <si>
    <t>Nguyễn Hóa Giàu</t>
  </si>
  <si>
    <t xml:space="preserve"> Tổ lái </t>
  </si>
  <si>
    <t xml:space="preserve"> KDX1 </t>
  </si>
  <si>
    <t xml:space="preserve"> Ngô Mạnh Linh trưởng bộ phận </t>
  </si>
  <si>
    <t xml:space="preserve"> KDX2 </t>
  </si>
  <si>
    <t xml:space="preserve"> Nguyễn Cường  </t>
  </si>
  <si>
    <t xml:space="preserve"> KDX3 </t>
  </si>
  <si>
    <t xml:space="preserve"> Nguyễn Văn Chung </t>
  </si>
  <si>
    <t>Admin điều vận</t>
  </si>
  <si>
    <t xml:space="preserve"> KDX5 </t>
  </si>
  <si>
    <t xml:space="preserve"> Nguyễn Hoài Thanh </t>
  </si>
  <si>
    <t xml:space="preserve"> KDX6 </t>
  </si>
  <si>
    <t xml:space="preserve"> Nguyễn Đình Hướng </t>
  </si>
  <si>
    <t xml:space="preserve"> KDPX3 </t>
  </si>
  <si>
    <t xml:space="preserve"> Đặng Quốc Cọp </t>
  </si>
  <si>
    <t xml:space="preserve"> KDX7 </t>
  </si>
  <si>
    <t xml:space="preserve"> Châu Kim Lượng </t>
  </si>
  <si>
    <t xml:space="preserve"> KDX8 </t>
  </si>
  <si>
    <t xml:space="preserve"> Huỳnh Trọng Nghĩa </t>
  </si>
  <si>
    <t xml:space="preserve"> KDX10 </t>
  </si>
  <si>
    <t xml:space="preserve"> Nguyễn Ngọc Hiển </t>
  </si>
  <si>
    <t xml:space="preserve"> KDPX19</t>
  </si>
  <si>
    <t xml:space="preserve">Lê Sỹ Ninh </t>
  </si>
  <si>
    <t xml:space="preserve"> KDX12</t>
  </si>
  <si>
    <t>Nguyễn Hoàng Sơn</t>
  </si>
  <si>
    <t xml:space="preserve"> Phụ xe </t>
  </si>
  <si>
    <t xml:space="preserve"> KDPX2 </t>
  </si>
  <si>
    <t xml:space="preserve"> Dương Tấn Đạt </t>
  </si>
  <si>
    <t xml:space="preserve"> KDPX5 </t>
  </si>
  <si>
    <t xml:space="preserve"> Lê Tấn Dũng </t>
  </si>
  <si>
    <t xml:space="preserve"> KDPX7 </t>
  </si>
  <si>
    <t xml:space="preserve"> Danh Thừa </t>
  </si>
  <si>
    <t xml:space="preserve"> KDPX9 </t>
  </si>
  <si>
    <t xml:space="preserve"> Triệu Minh Thắng </t>
  </si>
  <si>
    <t xml:space="preserve"> KDPX11 </t>
  </si>
  <si>
    <t xml:space="preserve"> Nguyễn Hồng Hiệp </t>
  </si>
  <si>
    <t xml:space="preserve"> KDPX12 </t>
  </si>
  <si>
    <t xml:space="preserve"> Nguyễn Hữu Hưng </t>
  </si>
  <si>
    <t xml:space="preserve"> KDPX15 </t>
  </si>
  <si>
    <t xml:space="preserve"> Châu Văn Hữu </t>
  </si>
  <si>
    <t xml:space="preserve"> KDPX16 </t>
  </si>
  <si>
    <t xml:space="preserve"> Lê Hoàng Sơn </t>
  </si>
  <si>
    <t xml:space="preserve"> KDPX17</t>
  </si>
  <si>
    <t xml:space="preserve"> Danh Mới </t>
  </si>
  <si>
    <t xml:space="preserve"> KDPX18</t>
  </si>
  <si>
    <t>Đặng Văn Thi</t>
  </si>
  <si>
    <t xml:space="preserve"> KDPX20</t>
  </si>
  <si>
    <t>Nguyễn Hoàng Đức</t>
  </si>
  <si>
    <t xml:space="preserve"> KDPX21</t>
  </si>
  <si>
    <t>Phan Văn Thừa</t>
  </si>
  <si>
    <t xml:space="preserve"> KDPX22</t>
  </si>
  <si>
    <t>Trần Ngọc Tâm</t>
  </si>
  <si>
    <t xml:space="preserve"> KDPX23</t>
  </si>
  <si>
    <t>Trần Ngọc Bảo</t>
  </si>
  <si>
    <t xml:space="preserve"> KDPX24</t>
  </si>
  <si>
    <t>Dương Khang</t>
  </si>
  <si>
    <t xml:space="preserve"> Giao nhận </t>
  </si>
  <si>
    <t xml:space="preserve"> KDG1 </t>
  </si>
  <si>
    <t xml:space="preserve"> Nguyễn Hồng Hải (trưởng bộ phận) </t>
  </si>
  <si>
    <t xml:space="preserve"> KDG2 </t>
  </si>
  <si>
    <t xml:space="preserve"> Nguyễn Thành Ngoan </t>
  </si>
  <si>
    <t xml:space="preserve"> KDG6 </t>
  </si>
  <si>
    <t xml:space="preserve"> Trần Thanh Long </t>
  </si>
  <si>
    <t xml:space="preserve"> KDG9 </t>
  </si>
  <si>
    <t xml:space="preserve"> Dương Nguyễn Vũ Bảo </t>
  </si>
  <si>
    <t xml:space="preserve"> KDG11 </t>
  </si>
  <si>
    <t xml:space="preserve"> Phan Thành Phúc </t>
  </si>
  <si>
    <t xml:space="preserve"> KDG12 </t>
  </si>
  <si>
    <t xml:space="preserve"> Lê Hoàng Khang </t>
  </si>
  <si>
    <t xml:space="preserve"> KDPX1 </t>
  </si>
  <si>
    <t xml:space="preserve"> Lê Hoàng Phúc </t>
  </si>
  <si>
    <t xml:space="preserve"> KDG13</t>
  </si>
  <si>
    <t>Tạ Thanh Tùng</t>
  </si>
  <si>
    <t xml:space="preserve"> KDG4 </t>
  </si>
  <si>
    <t>Nguyễn Phùng Quốc</t>
  </si>
  <si>
    <t xml:space="preserve"> KDG14</t>
  </si>
  <si>
    <t>Lê Trần Hoàng Dương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</si>
</sst>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mm/yy"/>
    <numFmt numFmtId="167" formatCode="_(* #,##0.000_);_(* \(#,##0.000\);_(* &quot;-&quot;??_);_(@_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VNI-Times"/>
    </font>
    <font>
      <b/>
      <sz val="8"/>
      <color rgb="FFFF0000"/>
      <name val="Times New Roman"/>
      <family val="1"/>
    </font>
    <font>
      <sz val="10"/>
      <name val="Arial"/>
      <family val="2"/>
    </font>
    <font>
      <b/>
      <sz val="8"/>
      <color theme="6" tint="0.3999755851924192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rgb="FFFF0000"/>
      <name val="Times New Roman"/>
      <family val="1"/>
    </font>
    <font>
      <sz val="8"/>
      <name val="VNI-Times"/>
    </font>
    <font>
      <sz val="8"/>
      <color theme="5" tint="-0.249977111117893"/>
      <name val="Times New Roman"/>
      <family val="1"/>
    </font>
    <font>
      <sz val="8"/>
      <color rgb="FF2B03BD"/>
      <name val="Times New Roman"/>
      <family val="1"/>
    </font>
    <font>
      <b/>
      <sz val="8"/>
      <color rgb="FF2B03BD"/>
      <name val="Times New Roman"/>
      <family val="1"/>
    </font>
    <font>
      <sz val="8"/>
      <color rgb="FF2B03BD"/>
      <name val="VNI-Times"/>
    </font>
    <font>
      <sz val="8"/>
      <color rgb="FFC00000"/>
      <name val="Times New Roman"/>
      <family val="1"/>
    </font>
    <font>
      <sz val="8"/>
      <color theme="3" tint="0.39997558519241921"/>
      <name val="Times New Roman"/>
      <family val="1"/>
    </font>
    <font>
      <sz val="8"/>
      <color rgb="FF0070C0"/>
      <name val="Times New Roman"/>
      <family val="1"/>
    </font>
    <font>
      <sz val="8"/>
      <color rgb="FFFF0000"/>
      <name val="VNI-Times"/>
    </font>
    <font>
      <b/>
      <sz val="8"/>
      <color rgb="FF0070C0"/>
      <name val="Times New Roman"/>
      <family val="1"/>
    </font>
    <font>
      <b/>
      <sz val="8"/>
      <name val="VNI-Times"/>
    </font>
    <font>
      <sz val="8"/>
      <color rgb="FF7030A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charset val="163"/>
    </font>
    <font>
      <sz val="9"/>
      <color indexed="81"/>
      <name val="Tahoma"/>
      <charset val="163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206">
    <xf numFmtId="0" fontId="0" fillId="0" borderId="0" xfId="0"/>
    <xf numFmtId="0" fontId="2" fillId="0" borderId="0" xfId="0" applyFont="1" applyFill="1" applyProtection="1"/>
    <xf numFmtId="0" fontId="2" fillId="0" borderId="0" xfId="0" applyFont="1" applyFill="1" applyAlignment="1" applyProtection="1">
      <alignment vertical="center"/>
    </xf>
    <xf numFmtId="14" fontId="2" fillId="0" borderId="0" xfId="0" applyNumberFormat="1" applyFont="1" applyFill="1" applyProtection="1"/>
    <xf numFmtId="0" fontId="3" fillId="0" borderId="0" xfId="0" applyFont="1" applyFill="1" applyAlignment="1" applyProtection="1">
      <alignment vertical="top"/>
    </xf>
    <xf numFmtId="0" fontId="3" fillId="0" borderId="0" xfId="0" applyFont="1" applyFill="1" applyAlignment="1" applyProtection="1">
      <alignment vertical="center"/>
    </xf>
    <xf numFmtId="0" fontId="4" fillId="0" borderId="0" xfId="0" applyFont="1" applyFill="1" applyProtection="1"/>
    <xf numFmtId="14" fontId="4" fillId="0" borderId="0" xfId="0" applyNumberFormat="1" applyFont="1" applyFill="1" applyProtection="1"/>
    <xf numFmtId="164" fontId="4" fillId="0" borderId="0" xfId="1" applyNumberFormat="1" applyFont="1" applyFill="1" applyProtection="1"/>
    <xf numFmtId="165" fontId="4" fillId="0" borderId="0" xfId="1" applyNumberFormat="1" applyFont="1" applyFill="1" applyProtection="1"/>
    <xf numFmtId="43" fontId="4" fillId="0" borderId="0" xfId="1" applyFont="1" applyFill="1" applyProtection="1"/>
    <xf numFmtId="164" fontId="3" fillId="0" borderId="0" xfId="1" applyNumberFormat="1" applyFont="1" applyFill="1" applyProtection="1"/>
    <xf numFmtId="0" fontId="4" fillId="0" borderId="0" xfId="0" applyFont="1" applyFill="1" applyAlignment="1" applyProtection="1">
      <alignment vertical="center"/>
    </xf>
    <xf numFmtId="165" fontId="3" fillId="0" borderId="0" xfId="1" applyNumberFormat="1" applyFont="1" applyFill="1" applyAlignment="1" applyProtection="1"/>
    <xf numFmtId="14" fontId="3" fillId="0" borderId="0" xfId="1" applyNumberFormat="1" applyFont="1" applyFill="1" applyAlignment="1" applyProtection="1"/>
    <xf numFmtId="165" fontId="3" fillId="0" borderId="0" xfId="1" applyNumberFormat="1" applyFont="1" applyFill="1" applyAlignment="1" applyProtection="1">
      <alignment horizontal="right"/>
    </xf>
    <xf numFmtId="166" fontId="3" fillId="0" borderId="0" xfId="1" applyNumberFormat="1" applyFont="1" applyFill="1" applyAlignment="1" applyProtection="1">
      <alignment horizontal="left"/>
    </xf>
    <xf numFmtId="166" fontId="3" fillId="0" borderId="0" xfId="1" applyNumberFormat="1" applyFont="1" applyFill="1" applyAlignment="1" applyProtection="1">
      <alignment horizontal="left"/>
    </xf>
    <xf numFmtId="165" fontId="6" fillId="0" borderId="0" xfId="1" applyNumberFormat="1" applyFont="1" applyFill="1" applyAlignment="1" applyProtection="1"/>
    <xf numFmtId="167" fontId="6" fillId="0" borderId="0" xfId="1" applyNumberFormat="1" applyFont="1" applyFill="1" applyAlignment="1" applyProtection="1"/>
    <xf numFmtId="0" fontId="3" fillId="0" borderId="0" xfId="0" applyFont="1" applyFill="1" applyProtection="1"/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14" fontId="3" fillId="0" borderId="2" xfId="0" applyNumberFormat="1" applyFont="1" applyFill="1" applyBorder="1" applyAlignment="1" applyProtection="1">
      <alignment horizontal="center" vertical="center" wrapText="1"/>
    </xf>
    <xf numFmtId="164" fontId="3" fillId="2" borderId="3" xfId="1" applyNumberFormat="1" applyFont="1" applyFill="1" applyBorder="1" applyAlignment="1" applyProtection="1">
      <alignment horizontal="center" vertical="center" wrapText="1"/>
    </xf>
    <xf numFmtId="164" fontId="3" fillId="2" borderId="4" xfId="1" applyNumberFormat="1" applyFont="1" applyFill="1" applyBorder="1" applyAlignment="1" applyProtection="1">
      <alignment horizontal="center" vertical="center" wrapText="1"/>
    </xf>
    <xf numFmtId="164" fontId="3" fillId="2" borderId="5" xfId="1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textRotation="90" wrapText="1"/>
    </xf>
    <xf numFmtId="164" fontId="8" fillId="3" borderId="3" xfId="2" applyNumberFormat="1" applyFont="1" applyFill="1" applyBorder="1" applyAlignment="1" applyProtection="1">
      <alignment horizontal="center" vertical="center" wrapText="1"/>
    </xf>
    <xf numFmtId="164" fontId="8" fillId="3" borderId="4" xfId="2" applyNumberFormat="1" applyFont="1" applyFill="1" applyBorder="1" applyAlignment="1" applyProtection="1">
      <alignment horizontal="center" vertical="center" wrapText="1"/>
    </xf>
    <xf numFmtId="164" fontId="8" fillId="3" borderId="5" xfId="2" applyNumberFormat="1" applyFont="1" applyFill="1" applyBorder="1" applyAlignment="1" applyProtection="1">
      <alignment horizontal="center" vertical="center" wrapText="1"/>
    </xf>
    <xf numFmtId="164" fontId="8" fillId="4" borderId="3" xfId="2" applyNumberFormat="1" applyFont="1" applyFill="1" applyBorder="1" applyAlignment="1" applyProtection="1">
      <alignment horizontal="center" vertical="center" wrapText="1"/>
    </xf>
    <xf numFmtId="164" fontId="8" fillId="4" borderId="4" xfId="2" applyNumberFormat="1" applyFont="1" applyFill="1" applyBorder="1" applyAlignment="1" applyProtection="1">
      <alignment horizontal="center" vertical="center" wrapText="1"/>
    </xf>
    <xf numFmtId="164" fontId="8" fillId="4" borderId="5" xfId="2" applyNumberFormat="1" applyFont="1" applyFill="1" applyBorder="1" applyAlignment="1" applyProtection="1">
      <alignment horizontal="center" vertical="center" wrapText="1"/>
    </xf>
    <xf numFmtId="0" fontId="3" fillId="0" borderId="1" xfId="3" applyFont="1" applyFill="1" applyBorder="1" applyAlignment="1" applyProtection="1">
      <alignment horizontal="center" vertical="center" textRotation="90" wrapText="1"/>
    </xf>
    <xf numFmtId="164" fontId="3" fillId="0" borderId="2" xfId="1" applyNumberFormat="1" applyFont="1" applyFill="1" applyBorder="1" applyAlignment="1" applyProtection="1">
      <alignment horizontal="center" vertical="center" wrapText="1"/>
    </xf>
    <xf numFmtId="164" fontId="3" fillId="0" borderId="1" xfId="1" applyNumberFormat="1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164" fontId="3" fillId="2" borderId="1" xfId="1" applyNumberFormat="1" applyFont="1" applyFill="1" applyBorder="1" applyAlignment="1" applyProtection="1">
      <alignment vertical="center" wrapText="1"/>
    </xf>
    <xf numFmtId="0" fontId="3" fillId="0" borderId="6" xfId="0" applyFont="1" applyFill="1" applyBorder="1" applyAlignment="1" applyProtection="1">
      <alignment horizontal="center" vertical="center" textRotation="90" wrapText="1"/>
    </xf>
    <xf numFmtId="0" fontId="3" fillId="5" borderId="1" xfId="0" applyFont="1" applyFill="1" applyBorder="1" applyAlignment="1" applyProtection="1">
      <alignment horizontal="center" vertical="center" textRotation="90" wrapText="1"/>
    </xf>
    <xf numFmtId="0" fontId="3" fillId="6" borderId="1" xfId="0" applyFont="1" applyFill="1" applyBorder="1" applyAlignment="1" applyProtection="1">
      <alignment horizontal="center" vertical="center" textRotation="90" wrapText="1"/>
    </xf>
    <xf numFmtId="0" fontId="3" fillId="0" borderId="6" xfId="3" applyFont="1" applyFill="1" applyBorder="1" applyAlignment="1" applyProtection="1">
      <alignment horizontal="center" vertical="center" textRotation="90" wrapText="1"/>
    </xf>
    <xf numFmtId="164" fontId="3" fillId="0" borderId="6" xfId="1" applyNumberFormat="1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horizontal="center" vertical="center" wrapText="1"/>
    </xf>
    <xf numFmtId="14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horizontal="center" vertical="center" textRotation="90" wrapText="1"/>
    </xf>
    <xf numFmtId="0" fontId="3" fillId="5" borderId="7" xfId="0" applyFont="1" applyFill="1" applyBorder="1" applyAlignment="1" applyProtection="1">
      <alignment horizontal="center" vertical="center" textRotation="90" wrapText="1"/>
    </xf>
    <xf numFmtId="0" fontId="3" fillId="6" borderId="7" xfId="0" applyFont="1" applyFill="1" applyBorder="1" applyAlignment="1" applyProtection="1">
      <alignment horizontal="center" vertical="center" textRotation="90" wrapText="1"/>
    </xf>
    <xf numFmtId="0" fontId="3" fillId="0" borderId="7" xfId="3" applyFont="1" applyFill="1" applyBorder="1" applyAlignment="1" applyProtection="1">
      <alignment horizontal="center" vertical="center" textRotation="90" wrapText="1"/>
    </xf>
    <xf numFmtId="164" fontId="3" fillId="0" borderId="7" xfId="1" applyNumberFormat="1" applyFont="1" applyFill="1" applyBorder="1" applyAlignment="1" applyProtection="1">
      <alignment horizontal="center" vertical="center" wrapText="1"/>
    </xf>
    <xf numFmtId="164" fontId="3" fillId="7" borderId="8" xfId="1" applyNumberFormat="1" applyFont="1" applyFill="1" applyBorder="1" applyAlignment="1" applyProtection="1">
      <alignment vertical="center"/>
    </xf>
    <xf numFmtId="164" fontId="3" fillId="7" borderId="0" xfId="1" applyNumberFormat="1" applyFont="1" applyFill="1" applyBorder="1" applyAlignment="1" applyProtection="1">
      <alignment vertical="center"/>
    </xf>
    <xf numFmtId="14" fontId="3" fillId="7" borderId="0" xfId="1" applyNumberFormat="1" applyFont="1" applyFill="1" applyBorder="1" applyAlignment="1" applyProtection="1">
      <alignment vertical="center"/>
    </xf>
    <xf numFmtId="0" fontId="9" fillId="8" borderId="2" xfId="0" applyFont="1" applyFill="1" applyBorder="1"/>
    <xf numFmtId="0" fontId="9" fillId="8" borderId="2" xfId="0" applyFont="1" applyFill="1" applyBorder="1" applyAlignment="1">
      <alignment vertical="center"/>
    </xf>
    <xf numFmtId="0" fontId="10" fillId="8" borderId="2" xfId="0" applyFont="1" applyFill="1" applyBorder="1"/>
    <xf numFmtId="14" fontId="9" fillId="8" borderId="2" xfId="0" applyNumberFormat="1" applyFont="1" applyFill="1" applyBorder="1"/>
    <xf numFmtId="164" fontId="4" fillId="8" borderId="2" xfId="1" applyNumberFormat="1" applyFont="1" applyFill="1" applyBorder="1" applyAlignment="1" applyProtection="1">
      <alignment horizontal="center" vertical="center"/>
    </xf>
    <xf numFmtId="164" fontId="4" fillId="8" borderId="2" xfId="1" applyNumberFormat="1" applyFont="1" applyFill="1" applyBorder="1" applyAlignment="1" applyProtection="1">
      <alignment vertical="center"/>
    </xf>
    <xf numFmtId="164" fontId="3" fillId="8" borderId="2" xfId="1" applyNumberFormat="1" applyFont="1" applyFill="1" applyBorder="1" applyAlignment="1" applyProtection="1">
      <alignment vertical="center"/>
    </xf>
    <xf numFmtId="165" fontId="4" fillId="8" borderId="2" xfId="1" applyNumberFormat="1" applyFont="1" applyFill="1" applyBorder="1" applyAlignment="1" applyProtection="1">
      <alignment vertical="center"/>
    </xf>
    <xf numFmtId="164" fontId="3" fillId="8" borderId="2" xfId="1" applyNumberFormat="1" applyFont="1" applyFill="1" applyBorder="1" applyAlignment="1" applyProtection="1">
      <alignment vertical="center"/>
      <protection hidden="1"/>
    </xf>
    <xf numFmtId="0" fontId="4" fillId="0" borderId="2" xfId="3" applyFont="1" applyFill="1" applyBorder="1" applyAlignment="1" applyProtection="1">
      <alignment horizontal="left" vertical="center" wrapText="1"/>
    </xf>
    <xf numFmtId="0" fontId="6" fillId="0" borderId="2" xfId="3" applyFont="1" applyFill="1" applyBorder="1" applyAlignment="1" applyProtection="1">
      <alignment vertical="center" wrapText="1"/>
    </xf>
    <xf numFmtId="164" fontId="6" fillId="0" borderId="2" xfId="1" applyNumberFormat="1" applyFont="1" applyFill="1" applyBorder="1" applyAlignment="1" applyProtection="1">
      <alignment horizontal="left" vertical="center" wrapText="1"/>
    </xf>
    <xf numFmtId="0" fontId="6" fillId="0" borderId="2" xfId="0" applyFont="1" applyFill="1" applyBorder="1" applyAlignment="1" applyProtection="1">
      <alignment horizontal="center" vertical="center" wrapText="1"/>
    </xf>
    <xf numFmtId="1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/>
    </xf>
    <xf numFmtId="164" fontId="4" fillId="0" borderId="2" xfId="1" applyNumberFormat="1" applyFont="1" applyFill="1" applyBorder="1" applyAlignment="1" applyProtection="1">
      <alignment horizontal="center" vertical="center"/>
    </xf>
    <xf numFmtId="164" fontId="4" fillId="0" borderId="2" xfId="1" applyNumberFormat="1" applyFont="1" applyFill="1" applyBorder="1" applyAlignment="1" applyProtection="1">
      <alignment vertical="center"/>
    </xf>
    <xf numFmtId="164" fontId="3" fillId="0" borderId="2" xfId="1" applyNumberFormat="1" applyFont="1" applyFill="1" applyBorder="1" applyAlignment="1" applyProtection="1">
      <alignment vertical="center"/>
    </xf>
    <xf numFmtId="165" fontId="4" fillId="0" borderId="2" xfId="1" applyNumberFormat="1" applyFont="1" applyFill="1" applyBorder="1" applyAlignment="1" applyProtection="1">
      <alignment vertical="center"/>
    </xf>
    <xf numFmtId="164" fontId="4" fillId="0" borderId="2" xfId="1" applyNumberFormat="1" applyFont="1" applyFill="1" applyBorder="1" applyAlignment="1" applyProtection="1">
      <alignment vertical="center"/>
      <protection hidden="1"/>
    </xf>
    <xf numFmtId="164" fontId="3" fillId="0" borderId="2" xfId="1" applyNumberFormat="1" applyFont="1" applyFill="1" applyBorder="1" applyAlignment="1" applyProtection="1">
      <alignment vertical="center"/>
      <protection hidden="1"/>
    </xf>
    <xf numFmtId="0" fontId="4" fillId="0" borderId="2" xfId="3" applyFont="1" applyFill="1" applyBorder="1" applyAlignment="1" applyProtection="1">
      <alignment vertical="center" wrapText="1"/>
    </xf>
    <xf numFmtId="164" fontId="6" fillId="0" borderId="2" xfId="1" applyNumberFormat="1" applyFont="1" applyFill="1" applyBorder="1" applyAlignment="1" applyProtection="1">
      <alignment horizontal="left" vertical="center"/>
    </xf>
    <xf numFmtId="164" fontId="6" fillId="0" borderId="2" xfId="1" applyNumberFormat="1" applyFont="1" applyFill="1" applyBorder="1" applyAlignment="1" applyProtection="1">
      <alignment horizontal="center" vertical="center"/>
    </xf>
    <xf numFmtId="164" fontId="4" fillId="9" borderId="2" xfId="1" applyNumberFormat="1" applyFont="1" applyFill="1" applyBorder="1" applyAlignment="1" applyProtection="1">
      <alignment vertical="center"/>
    </xf>
    <xf numFmtId="0" fontId="3" fillId="8" borderId="2" xfId="0" applyFont="1" applyFill="1" applyBorder="1" applyAlignment="1" applyProtection="1">
      <alignment horizontal="left" vertical="center"/>
    </xf>
    <xf numFmtId="0" fontId="3" fillId="8" borderId="2" xfId="0" applyFont="1" applyFill="1" applyBorder="1" applyAlignment="1" applyProtection="1">
      <alignment vertical="center"/>
    </xf>
    <xf numFmtId="0" fontId="3" fillId="8" borderId="2" xfId="0" applyFont="1" applyFill="1" applyBorder="1" applyAlignment="1" applyProtection="1">
      <alignment horizontal="center" vertical="center"/>
    </xf>
    <xf numFmtId="14" fontId="4" fillId="8" borderId="2" xfId="3" applyNumberFormat="1" applyFont="1" applyFill="1" applyBorder="1" applyProtection="1"/>
    <xf numFmtId="0" fontId="4" fillId="8" borderId="2" xfId="3" applyFont="1" applyFill="1" applyBorder="1" applyProtection="1"/>
    <xf numFmtId="0" fontId="11" fillId="0" borderId="2" xfId="0" applyFont="1" applyFill="1" applyBorder="1" applyProtection="1"/>
    <xf numFmtId="164" fontId="11" fillId="0" borderId="2" xfId="1" applyNumberFormat="1" applyFont="1" applyFill="1" applyBorder="1" applyAlignment="1" applyProtection="1">
      <alignment horizontal="center" vertical="center"/>
    </xf>
    <xf numFmtId="0" fontId="4" fillId="10" borderId="2" xfId="3" applyFont="1" applyFill="1" applyBorder="1" applyAlignment="1" applyProtection="1">
      <alignment horizontal="left" vertical="center" wrapText="1"/>
    </xf>
    <xf numFmtId="0" fontId="4" fillId="10" borderId="2" xfId="3" applyFont="1" applyFill="1" applyBorder="1" applyAlignment="1" applyProtection="1">
      <alignment vertical="center" wrapText="1"/>
    </xf>
    <xf numFmtId="164" fontId="4" fillId="10" borderId="2" xfId="1" applyNumberFormat="1" applyFont="1" applyFill="1" applyBorder="1" applyAlignment="1" applyProtection="1">
      <alignment horizontal="left" vertical="center"/>
    </xf>
    <xf numFmtId="164" fontId="4" fillId="10" borderId="2" xfId="1" applyNumberFormat="1" applyFont="1" applyFill="1" applyBorder="1" applyAlignment="1" applyProtection="1">
      <alignment horizontal="center" vertical="center"/>
    </xf>
    <xf numFmtId="14" fontId="4" fillId="10" borderId="2" xfId="0" applyNumberFormat="1" applyFont="1" applyFill="1" applyBorder="1" applyAlignment="1" applyProtection="1">
      <alignment horizontal="center" vertical="center" wrapText="1"/>
    </xf>
    <xf numFmtId="0" fontId="4" fillId="10" borderId="2" xfId="0" applyFont="1" applyFill="1" applyBorder="1" applyAlignment="1" applyProtection="1">
      <alignment horizontal="center" vertical="center"/>
    </xf>
    <xf numFmtId="164" fontId="4" fillId="10" borderId="2" xfId="1" applyNumberFormat="1" applyFont="1" applyFill="1" applyBorder="1" applyAlignment="1" applyProtection="1">
      <alignment vertical="center"/>
    </xf>
    <xf numFmtId="164" fontId="3" fillId="10" borderId="2" xfId="1" applyNumberFormat="1" applyFont="1" applyFill="1" applyBorder="1" applyAlignment="1" applyProtection="1">
      <alignment vertical="center"/>
    </xf>
    <xf numFmtId="165" fontId="4" fillId="10" borderId="2" xfId="1" applyNumberFormat="1" applyFont="1" applyFill="1" applyBorder="1" applyAlignment="1" applyProtection="1">
      <alignment vertical="center"/>
    </xf>
    <xf numFmtId="164" fontId="4" fillId="10" borderId="2" xfId="1" applyNumberFormat="1" applyFont="1" applyFill="1" applyBorder="1" applyAlignment="1" applyProtection="1">
      <alignment vertical="center"/>
      <protection hidden="1"/>
    </xf>
    <xf numFmtId="164" fontId="3" fillId="10" borderId="2" xfId="1" applyNumberFormat="1" applyFont="1" applyFill="1" applyBorder="1" applyAlignment="1" applyProtection="1">
      <alignment vertical="center"/>
      <protection hidden="1"/>
    </xf>
    <xf numFmtId="164" fontId="4" fillId="0" borderId="2" xfId="1" applyNumberFormat="1" applyFont="1" applyFill="1" applyBorder="1" applyAlignment="1" applyProtection="1">
      <alignment horizontal="left" vertical="center"/>
    </xf>
    <xf numFmtId="164" fontId="12" fillId="9" borderId="2" xfId="1" applyNumberFormat="1" applyFont="1" applyFill="1" applyBorder="1" applyAlignment="1" applyProtection="1">
      <alignment vertical="center"/>
    </xf>
    <xf numFmtId="164" fontId="13" fillId="0" borderId="2" xfId="1" applyNumberFormat="1" applyFont="1" applyFill="1" applyBorder="1" applyAlignment="1" applyProtection="1">
      <alignment horizontal="center" vertical="center"/>
    </xf>
    <xf numFmtId="164" fontId="3" fillId="9" borderId="2" xfId="1" applyNumberFormat="1" applyFont="1" applyFill="1" applyBorder="1" applyAlignment="1" applyProtection="1">
      <alignment vertical="center"/>
    </xf>
    <xf numFmtId="0" fontId="4" fillId="9" borderId="2" xfId="3" applyFont="1" applyFill="1" applyBorder="1" applyAlignment="1" applyProtection="1">
      <alignment horizontal="left" vertical="center"/>
    </xf>
    <xf numFmtId="164" fontId="4" fillId="9" borderId="2" xfId="1" applyNumberFormat="1" applyFont="1" applyFill="1" applyBorder="1" applyAlignment="1" applyProtection="1">
      <alignment horizontal="left" vertical="center"/>
    </xf>
    <xf numFmtId="164" fontId="4" fillId="9" borderId="2" xfId="1" applyNumberFormat="1" applyFont="1" applyFill="1" applyBorder="1" applyAlignment="1" applyProtection="1">
      <alignment horizontal="center" vertical="center"/>
    </xf>
    <xf numFmtId="14" fontId="4" fillId="9" borderId="2" xfId="0" applyNumberFormat="1" applyFont="1" applyFill="1" applyBorder="1" applyAlignment="1" applyProtection="1">
      <alignment horizontal="center" vertical="center" wrapText="1"/>
    </xf>
    <xf numFmtId="0" fontId="4" fillId="9" borderId="2" xfId="0" applyFont="1" applyFill="1" applyBorder="1" applyAlignment="1" applyProtection="1">
      <alignment horizontal="center" vertical="center"/>
    </xf>
    <xf numFmtId="164" fontId="4" fillId="9" borderId="2" xfId="1" applyNumberFormat="1" applyFont="1" applyFill="1" applyBorder="1" applyAlignment="1" applyProtection="1">
      <alignment vertical="center"/>
      <protection hidden="1"/>
    </xf>
    <xf numFmtId="164" fontId="3" fillId="9" borderId="2" xfId="1" applyNumberFormat="1" applyFont="1" applyFill="1" applyBorder="1" applyAlignment="1" applyProtection="1">
      <alignment vertical="center"/>
      <protection hidden="1"/>
    </xf>
    <xf numFmtId="0" fontId="14" fillId="9" borderId="2" xfId="3" applyFont="1" applyFill="1" applyBorder="1" applyAlignment="1" applyProtection="1">
      <alignment horizontal="left" vertical="center"/>
    </xf>
    <xf numFmtId="0" fontId="14" fillId="0" borderId="2" xfId="3" applyFont="1" applyFill="1" applyBorder="1" applyAlignment="1" applyProtection="1">
      <alignment vertical="center" wrapText="1"/>
    </xf>
    <xf numFmtId="164" fontId="14" fillId="9" borderId="2" xfId="1" applyNumberFormat="1" applyFont="1" applyFill="1" applyBorder="1" applyAlignment="1" applyProtection="1">
      <alignment horizontal="left" vertical="center"/>
    </xf>
    <xf numFmtId="164" fontId="14" fillId="9" borderId="2" xfId="1" applyNumberFormat="1" applyFont="1" applyFill="1" applyBorder="1" applyAlignment="1" applyProtection="1">
      <alignment horizontal="center" vertical="center"/>
    </xf>
    <xf numFmtId="14" fontId="14" fillId="9" borderId="2" xfId="0" applyNumberFormat="1" applyFont="1" applyFill="1" applyBorder="1" applyAlignment="1" applyProtection="1">
      <alignment horizontal="center" vertical="center" wrapText="1"/>
    </xf>
    <xf numFmtId="0" fontId="14" fillId="9" borderId="2" xfId="0" applyFont="1" applyFill="1" applyBorder="1" applyAlignment="1" applyProtection="1">
      <alignment horizontal="center" vertical="center"/>
    </xf>
    <xf numFmtId="164" fontId="14" fillId="9" borderId="2" xfId="1" applyNumberFormat="1" applyFont="1" applyFill="1" applyBorder="1" applyAlignment="1" applyProtection="1">
      <alignment vertical="center"/>
    </xf>
    <xf numFmtId="164" fontId="15" fillId="0" borderId="2" xfId="1" applyNumberFormat="1" applyFont="1" applyFill="1" applyBorder="1" applyAlignment="1" applyProtection="1">
      <alignment vertical="center"/>
    </xf>
    <xf numFmtId="165" fontId="14" fillId="9" borderId="2" xfId="1" applyNumberFormat="1" applyFont="1" applyFill="1" applyBorder="1" applyAlignment="1" applyProtection="1">
      <alignment vertical="center"/>
    </xf>
    <xf numFmtId="164" fontId="15" fillId="9" borderId="2" xfId="1" applyNumberFormat="1" applyFont="1" applyFill="1" applyBorder="1" applyAlignment="1" applyProtection="1">
      <alignment vertical="center"/>
    </xf>
    <xf numFmtId="164" fontId="16" fillId="9" borderId="2" xfId="1" applyNumberFormat="1" applyFont="1" applyFill="1" applyBorder="1" applyAlignment="1" applyProtection="1">
      <alignment vertical="center"/>
    </xf>
    <xf numFmtId="164" fontId="14" fillId="9" borderId="2" xfId="1" applyNumberFormat="1" applyFont="1" applyFill="1" applyBorder="1" applyAlignment="1" applyProtection="1">
      <alignment vertical="center"/>
      <protection hidden="1"/>
    </xf>
    <xf numFmtId="164" fontId="15" fillId="11" borderId="2" xfId="1" applyNumberFormat="1" applyFont="1" applyFill="1" applyBorder="1" applyAlignment="1" applyProtection="1">
      <alignment vertical="center"/>
      <protection hidden="1"/>
    </xf>
    <xf numFmtId="164" fontId="4" fillId="0" borderId="2" xfId="1" applyNumberFormat="1" applyFont="1" applyFill="1" applyBorder="1" applyAlignment="1" applyProtection="1">
      <alignment vertical="center" wrapText="1"/>
    </xf>
    <xf numFmtId="0" fontId="3" fillId="8" borderId="2" xfId="0" applyFont="1" applyFill="1" applyBorder="1" applyAlignment="1" applyProtection="1">
      <alignment horizontal="left" vertical="center" wrapText="1"/>
    </xf>
    <xf numFmtId="0" fontId="3" fillId="8" borderId="2" xfId="0" applyFont="1" applyFill="1" applyBorder="1" applyAlignment="1" applyProtection="1">
      <alignment vertical="center" wrapText="1"/>
    </xf>
    <xf numFmtId="164" fontId="4" fillId="2" borderId="2" xfId="1" applyNumberFormat="1" applyFont="1" applyFill="1" applyBorder="1" applyAlignment="1" applyProtection="1">
      <alignment vertical="center"/>
    </xf>
    <xf numFmtId="0" fontId="4" fillId="0" borderId="3" xfId="3" applyFont="1" applyFill="1" applyBorder="1" applyAlignment="1" applyProtection="1">
      <alignment vertical="center" wrapText="1"/>
    </xf>
    <xf numFmtId="0" fontId="4" fillId="0" borderId="2" xfId="0" applyFont="1" applyFill="1" applyBorder="1" applyAlignment="1">
      <alignment vertical="center"/>
    </xf>
    <xf numFmtId="0" fontId="3" fillId="8" borderId="7" xfId="0" applyFont="1" applyFill="1" applyBorder="1" applyAlignment="1" applyProtection="1">
      <alignment horizontal="left" vertical="center"/>
    </xf>
    <xf numFmtId="0" fontId="3" fillId="8" borderId="7" xfId="0" applyFont="1" applyFill="1" applyBorder="1" applyAlignment="1" applyProtection="1">
      <alignment horizontal="center" vertical="center"/>
    </xf>
    <xf numFmtId="164" fontId="17" fillId="0" borderId="2" xfId="1" applyNumberFormat="1" applyFont="1" applyFill="1" applyBorder="1" applyAlignment="1" applyProtection="1">
      <alignment vertical="center"/>
    </xf>
    <xf numFmtId="0" fontId="14" fillId="0" borderId="2" xfId="3" applyFont="1" applyFill="1" applyBorder="1" applyAlignment="1" applyProtection="1">
      <alignment horizontal="left" vertical="center" wrapText="1"/>
    </xf>
    <xf numFmtId="164" fontId="14" fillId="0" borderId="2" xfId="1" applyNumberFormat="1" applyFont="1" applyFill="1" applyBorder="1" applyAlignment="1" applyProtection="1">
      <alignment horizontal="left" vertical="center"/>
    </xf>
    <xf numFmtId="164" fontId="14" fillId="0" borderId="2" xfId="1" applyNumberFormat="1" applyFont="1" applyFill="1" applyBorder="1" applyAlignment="1" applyProtection="1">
      <alignment horizontal="center" vertical="center"/>
    </xf>
    <xf numFmtId="14" fontId="14" fillId="0" borderId="2" xfId="0" applyNumberFormat="1" applyFont="1" applyFill="1" applyBorder="1" applyAlignment="1" applyProtection="1">
      <alignment horizontal="center" vertical="center" wrapText="1"/>
    </xf>
    <xf numFmtId="0" fontId="14" fillId="0" borderId="2" xfId="0" applyFont="1" applyFill="1" applyBorder="1" applyAlignment="1" applyProtection="1">
      <alignment horizontal="center" vertical="center"/>
    </xf>
    <xf numFmtId="164" fontId="14" fillId="0" borderId="2" xfId="1" applyNumberFormat="1" applyFont="1" applyFill="1" applyBorder="1" applyAlignment="1" applyProtection="1">
      <alignment vertical="center"/>
    </xf>
    <xf numFmtId="165" fontId="14" fillId="0" borderId="2" xfId="1" applyNumberFormat="1" applyFont="1" applyFill="1" applyBorder="1" applyAlignment="1" applyProtection="1">
      <alignment vertical="center"/>
    </xf>
    <xf numFmtId="164" fontId="14" fillId="0" borderId="2" xfId="1" applyNumberFormat="1" applyFont="1" applyFill="1" applyBorder="1" applyAlignment="1" applyProtection="1">
      <alignment vertical="center"/>
      <protection hidden="1"/>
    </xf>
    <xf numFmtId="164" fontId="4" fillId="0" borderId="1" xfId="1" applyNumberFormat="1" applyFont="1" applyFill="1" applyBorder="1" applyAlignment="1" applyProtection="1">
      <alignment horizontal="left" vertical="center"/>
    </xf>
    <xf numFmtId="164" fontId="4" fillId="0" borderId="1" xfId="1" applyNumberFormat="1" applyFont="1" applyFill="1" applyBorder="1" applyAlignment="1" applyProtection="1">
      <alignment horizontal="center" vertical="center"/>
    </xf>
    <xf numFmtId="0" fontId="14" fillId="0" borderId="3" xfId="3" applyFont="1" applyFill="1" applyBorder="1" applyAlignment="1" applyProtection="1">
      <alignment vertical="center" wrapText="1"/>
    </xf>
    <xf numFmtId="0" fontId="14" fillId="0" borderId="2" xfId="0" applyFont="1" applyFill="1" applyBorder="1" applyAlignment="1">
      <alignment vertical="center"/>
    </xf>
    <xf numFmtId="164" fontId="15" fillId="0" borderId="2" xfId="1" applyNumberFormat="1" applyFont="1" applyFill="1" applyBorder="1" applyAlignment="1" applyProtection="1">
      <alignment vertical="center"/>
      <protection hidden="1"/>
    </xf>
    <xf numFmtId="0" fontId="11" fillId="0" borderId="2" xfId="3" applyFont="1" applyFill="1" applyBorder="1" applyAlignment="1" applyProtection="1">
      <alignment horizontal="left" vertical="center" wrapText="1"/>
    </xf>
    <xf numFmtId="14" fontId="11" fillId="0" borderId="2" xfId="0" applyNumberFormat="1" applyFont="1" applyFill="1" applyBorder="1" applyAlignment="1" applyProtection="1">
      <alignment horizontal="center" vertical="center" wrapText="1"/>
    </xf>
    <xf numFmtId="0" fontId="11" fillId="0" borderId="2" xfId="0" applyFont="1" applyFill="1" applyBorder="1" applyAlignment="1" applyProtection="1">
      <alignment horizontal="center" vertical="center"/>
    </xf>
    <xf numFmtId="164" fontId="18" fillId="0" borderId="2" xfId="1" applyNumberFormat="1" applyFont="1" applyFill="1" applyBorder="1" applyAlignment="1" applyProtection="1">
      <alignment horizontal="center" vertical="center"/>
    </xf>
    <xf numFmtId="164" fontId="11" fillId="0" borderId="2" xfId="1" applyNumberFormat="1" applyFont="1" applyFill="1" applyBorder="1" applyAlignment="1" applyProtection="1">
      <alignment vertical="center"/>
    </xf>
    <xf numFmtId="164" fontId="19" fillId="0" borderId="2" xfId="1" applyNumberFormat="1" applyFont="1" applyFill="1" applyBorder="1" applyAlignment="1" applyProtection="1">
      <alignment vertical="center"/>
    </xf>
    <xf numFmtId="164" fontId="6" fillId="0" borderId="2" xfId="1" applyNumberFormat="1" applyFont="1" applyFill="1" applyBorder="1" applyAlignment="1" applyProtection="1">
      <alignment vertical="center"/>
    </xf>
    <xf numFmtId="164" fontId="20" fillId="9" borderId="2" xfId="1" applyNumberFormat="1" applyFont="1" applyFill="1" applyBorder="1" applyAlignment="1" applyProtection="1">
      <alignment vertical="center"/>
    </xf>
    <xf numFmtId="164" fontId="11" fillId="0" borderId="2" xfId="1" applyNumberFormat="1" applyFont="1" applyFill="1" applyBorder="1" applyAlignment="1" applyProtection="1">
      <alignment vertical="center"/>
      <protection hidden="1"/>
    </xf>
    <xf numFmtId="164" fontId="6" fillId="0" borderId="2" xfId="1" applyNumberFormat="1" applyFont="1" applyFill="1" applyBorder="1" applyAlignment="1" applyProtection="1">
      <alignment vertical="center"/>
      <protection hidden="1"/>
    </xf>
    <xf numFmtId="164" fontId="21" fillId="0" borderId="2" xfId="1" applyNumberFormat="1" applyFont="1" applyFill="1" applyBorder="1" applyAlignment="1" applyProtection="1">
      <alignment vertical="center"/>
    </xf>
    <xf numFmtId="165" fontId="11" fillId="0" borderId="2" xfId="1" applyNumberFormat="1" applyFont="1" applyFill="1" applyBorder="1" applyAlignment="1" applyProtection="1">
      <alignment vertical="center"/>
    </xf>
    <xf numFmtId="164" fontId="4" fillId="0" borderId="2" xfId="1" applyNumberFormat="1" applyFont="1" applyFill="1" applyBorder="1" applyAlignment="1" applyProtection="1">
      <alignment horizontal="left" vertical="center" wrapText="1"/>
    </xf>
    <xf numFmtId="0" fontId="4" fillId="8" borderId="2" xfId="0" applyFont="1" applyFill="1" applyBorder="1" applyAlignment="1" applyProtection="1">
      <alignment horizontal="left" vertical="center"/>
    </xf>
    <xf numFmtId="0" fontId="4" fillId="8" borderId="2" xfId="0" applyFont="1" applyFill="1" applyBorder="1" applyAlignment="1" applyProtection="1">
      <alignment vertical="center"/>
    </xf>
    <xf numFmtId="164" fontId="3" fillId="7" borderId="2" xfId="1" applyNumberFormat="1" applyFont="1" applyFill="1" applyBorder="1" applyAlignment="1" applyProtection="1">
      <alignment horizontal="left" vertical="center"/>
    </xf>
    <xf numFmtId="164" fontId="3" fillId="7" borderId="2" xfId="1" applyNumberFormat="1" applyFont="1" applyFill="1" applyBorder="1" applyAlignment="1" applyProtection="1">
      <alignment vertical="center"/>
    </xf>
    <xf numFmtId="14" fontId="3" fillId="7" borderId="2" xfId="1" applyNumberFormat="1" applyFont="1" applyFill="1" applyBorder="1" applyAlignment="1" applyProtection="1">
      <alignment vertical="center"/>
    </xf>
    <xf numFmtId="14" fontId="4" fillId="7" borderId="2" xfId="0" applyNumberFormat="1" applyFont="1" applyFill="1" applyBorder="1" applyAlignment="1" applyProtection="1">
      <alignment horizontal="center" vertical="center" wrapText="1"/>
    </xf>
    <xf numFmtId="164" fontId="22" fillId="9" borderId="2" xfId="1" applyNumberFormat="1" applyFont="1" applyFill="1" applyBorder="1" applyAlignment="1" applyProtection="1">
      <alignment vertical="center"/>
    </xf>
    <xf numFmtId="164" fontId="4" fillId="9" borderId="2" xfId="1" applyNumberFormat="1" applyFont="1" applyFill="1" applyBorder="1" applyAlignment="1" applyProtection="1">
      <alignment vertical="center" wrapText="1"/>
    </xf>
    <xf numFmtId="164" fontId="12" fillId="2" borderId="2" xfId="1" applyNumberFormat="1" applyFont="1" applyFill="1" applyBorder="1" applyAlignment="1" applyProtection="1">
      <alignment vertical="center"/>
    </xf>
    <xf numFmtId="165" fontId="4" fillId="12" borderId="2" xfId="1" applyNumberFormat="1" applyFont="1" applyFill="1" applyBorder="1" applyAlignment="1" applyProtection="1">
      <alignment vertical="center"/>
    </xf>
    <xf numFmtId="164" fontId="17" fillId="10" borderId="2" xfId="1" applyNumberFormat="1" applyFont="1" applyFill="1" applyBorder="1" applyAlignment="1" applyProtection="1">
      <alignment vertical="center"/>
    </xf>
    <xf numFmtId="164" fontId="14" fillId="9" borderId="2" xfId="1" applyNumberFormat="1" applyFont="1" applyFill="1" applyBorder="1" applyAlignment="1" applyProtection="1">
      <alignment vertical="center" wrapText="1"/>
    </xf>
    <xf numFmtId="0" fontId="23" fillId="0" borderId="2" xfId="3" applyFont="1" applyFill="1" applyBorder="1" applyAlignment="1" applyProtection="1">
      <alignment vertical="center" wrapText="1"/>
    </xf>
    <xf numFmtId="164" fontId="23" fillId="0" borderId="2" xfId="1" applyNumberFormat="1" applyFont="1" applyFill="1" applyBorder="1" applyAlignment="1" applyProtection="1">
      <alignment vertical="center" wrapText="1"/>
    </xf>
    <xf numFmtId="164" fontId="23" fillId="0" borderId="2" xfId="1" applyNumberFormat="1" applyFont="1" applyFill="1" applyBorder="1" applyAlignment="1">
      <alignment horizontal="center"/>
    </xf>
    <xf numFmtId="0" fontId="23" fillId="9" borderId="2" xfId="3" applyFont="1" applyFill="1" applyBorder="1" applyAlignment="1" applyProtection="1">
      <alignment vertical="center" wrapText="1"/>
    </xf>
    <xf numFmtId="164" fontId="23" fillId="9" borderId="2" xfId="1" applyNumberFormat="1" applyFont="1" applyFill="1" applyBorder="1" applyAlignment="1" applyProtection="1">
      <alignment vertical="center" wrapText="1"/>
    </xf>
    <xf numFmtId="164" fontId="23" fillId="9" borderId="2" xfId="1" applyNumberFormat="1" applyFont="1" applyFill="1" applyBorder="1" applyAlignment="1">
      <alignment horizontal="center"/>
    </xf>
    <xf numFmtId="0" fontId="4" fillId="9" borderId="2" xfId="3" applyFont="1" applyFill="1" applyBorder="1" applyAlignment="1" applyProtection="1">
      <alignment vertical="center" wrapText="1"/>
    </xf>
    <xf numFmtId="164" fontId="4" fillId="0" borderId="2" xfId="1" applyNumberFormat="1" applyFont="1" applyFill="1" applyBorder="1" applyAlignment="1">
      <alignment horizontal="center"/>
    </xf>
    <xf numFmtId="164" fontId="4" fillId="9" borderId="2" xfId="1" applyNumberFormat="1" applyFont="1" applyFill="1" applyBorder="1" applyAlignment="1">
      <alignment horizontal="center"/>
    </xf>
    <xf numFmtId="164" fontId="4" fillId="0" borderId="2" xfId="4" applyNumberFormat="1" applyFont="1" applyFill="1" applyBorder="1" applyAlignment="1" applyProtection="1">
      <alignment horizontal="left" vertical="center" wrapText="1"/>
    </xf>
    <xf numFmtId="0" fontId="4" fillId="9" borderId="2" xfId="3" applyFont="1" applyFill="1" applyBorder="1" applyAlignment="1" applyProtection="1">
      <alignment horizontal="left" vertical="center" wrapText="1"/>
    </xf>
    <xf numFmtId="0" fontId="14" fillId="9" borderId="2" xfId="3" applyFont="1" applyFill="1" applyBorder="1" applyAlignment="1" applyProtection="1">
      <alignment horizontal="left" vertical="center" wrapText="1"/>
    </xf>
    <xf numFmtId="0" fontId="14" fillId="9" borderId="2" xfId="3" applyFont="1" applyFill="1" applyBorder="1" applyAlignment="1" applyProtection="1">
      <alignment vertical="center" wrapText="1"/>
    </xf>
    <xf numFmtId="164" fontId="14" fillId="0" borderId="2" xfId="1" applyNumberFormat="1" applyFont="1" applyFill="1" applyBorder="1" applyAlignment="1" applyProtection="1">
      <alignment vertical="center" wrapText="1"/>
    </xf>
    <xf numFmtId="164" fontId="4" fillId="11" borderId="2" xfId="1" applyNumberFormat="1" applyFont="1" applyFill="1" applyBorder="1" applyAlignment="1" applyProtection="1">
      <alignment vertical="center"/>
    </xf>
    <xf numFmtId="164" fontId="4" fillId="0" borderId="2" xfId="1" applyNumberFormat="1" applyFont="1" applyBorder="1" applyAlignment="1">
      <alignment horizontal="center"/>
    </xf>
    <xf numFmtId="164" fontId="3" fillId="8" borderId="2" xfId="3" applyNumberFormat="1" applyFont="1" applyFill="1" applyBorder="1" applyProtection="1"/>
    <xf numFmtId="0" fontId="3" fillId="8" borderId="7" xfId="3" applyFont="1" applyFill="1" applyBorder="1" applyAlignment="1" applyProtection="1">
      <alignment vertical="center" wrapText="1"/>
    </xf>
    <xf numFmtId="164" fontId="3" fillId="8" borderId="7" xfId="1" applyNumberFormat="1" applyFont="1" applyFill="1" applyBorder="1" applyAlignment="1" applyProtection="1">
      <alignment horizontal="left" vertical="center" wrapText="1"/>
    </xf>
    <xf numFmtId="0" fontId="3" fillId="8" borderId="7" xfId="3" applyFont="1" applyFill="1" applyBorder="1" applyAlignment="1" applyProtection="1">
      <alignment horizontal="center" vertical="center" wrapText="1"/>
    </xf>
    <xf numFmtId="0" fontId="4" fillId="8" borderId="2" xfId="3" applyFont="1" applyFill="1" applyBorder="1" applyAlignment="1" applyProtection="1">
      <alignment horizontal="left" vertical="center"/>
    </xf>
    <xf numFmtId="0" fontId="4" fillId="8" borderId="2" xfId="3" applyFont="1" applyFill="1" applyBorder="1" applyAlignment="1" applyProtection="1">
      <alignment vertical="center"/>
    </xf>
    <xf numFmtId="164" fontId="3" fillId="8" borderId="2" xfId="1" applyNumberFormat="1" applyFont="1" applyFill="1" applyBorder="1" applyAlignment="1" applyProtection="1">
      <alignment horizontal="left" vertical="center"/>
    </xf>
    <xf numFmtId="0" fontId="4" fillId="0" borderId="2" xfId="3" applyFont="1" applyFill="1" applyBorder="1" applyAlignment="1" applyProtection="1">
      <alignment horizontal="left" vertical="center"/>
    </xf>
    <xf numFmtId="0" fontId="14" fillId="0" borderId="2" xfId="3" applyFont="1" applyFill="1" applyBorder="1" applyAlignment="1" applyProtection="1">
      <alignment horizontal="left" vertical="center"/>
    </xf>
    <xf numFmtId="164" fontId="14" fillId="0" borderId="2" xfId="1" applyNumberFormat="1" applyFont="1" applyBorder="1" applyAlignment="1">
      <alignment horizontal="center"/>
    </xf>
    <xf numFmtId="164" fontId="14" fillId="2" borderId="2" xfId="1" applyNumberFormat="1" applyFont="1" applyFill="1" applyBorder="1" applyAlignment="1" applyProtection="1">
      <alignment vertical="center"/>
    </xf>
    <xf numFmtId="164" fontId="3" fillId="2" borderId="2" xfId="1" applyNumberFormat="1" applyFont="1" applyFill="1" applyBorder="1" applyAlignment="1" applyProtection="1">
      <alignment vertical="center"/>
    </xf>
    <xf numFmtId="164" fontId="3" fillId="13" borderId="2" xfId="1" applyNumberFormat="1" applyFont="1" applyFill="1" applyBorder="1" applyAlignment="1" applyProtection="1">
      <alignment vertical="center"/>
      <protection hidden="1"/>
    </xf>
    <xf numFmtId="164" fontId="3" fillId="11" borderId="2" xfId="1" applyNumberFormat="1" applyFont="1" applyFill="1" applyBorder="1" applyAlignment="1" applyProtection="1">
      <alignment vertical="center"/>
      <protection hidden="1"/>
    </xf>
    <xf numFmtId="165" fontId="19" fillId="0" borderId="2" xfId="1" applyNumberFormat="1" applyFont="1" applyFill="1" applyBorder="1" applyAlignment="1" applyProtection="1">
      <alignment vertical="center"/>
    </xf>
    <xf numFmtId="0" fontId="4" fillId="8" borderId="2" xfId="3" applyFont="1" applyFill="1" applyBorder="1" applyAlignment="1" applyProtection="1">
      <alignment horizontal="left" vertical="center" wrapText="1"/>
    </xf>
    <xf numFmtId="164" fontId="3" fillId="8" borderId="2" xfId="1" applyNumberFormat="1" applyFont="1" applyFill="1" applyBorder="1" applyAlignment="1" applyProtection="1">
      <alignment horizontal="left" vertical="center" wrapText="1"/>
    </xf>
    <xf numFmtId="164" fontId="4" fillId="14" borderId="2" xfId="1" applyNumberFormat="1" applyFont="1" applyFill="1" applyBorder="1" applyAlignment="1" applyProtection="1">
      <alignment vertical="center"/>
    </xf>
    <xf numFmtId="164" fontId="12" fillId="0" borderId="2" xfId="1" applyNumberFormat="1" applyFont="1" applyFill="1" applyBorder="1" applyAlignment="1" applyProtection="1">
      <alignment vertical="center"/>
    </xf>
    <xf numFmtId="164" fontId="19" fillId="14" borderId="2" xfId="1" applyNumberFormat="1" applyFont="1" applyFill="1" applyBorder="1" applyAlignment="1" applyProtection="1">
      <alignment vertical="center"/>
    </xf>
    <xf numFmtId="164" fontId="16" fillId="0" borderId="2" xfId="1" applyNumberFormat="1" applyFont="1" applyFill="1" applyBorder="1" applyAlignment="1" applyProtection="1">
      <alignment vertical="center"/>
    </xf>
  </cellXfs>
  <cellStyles count="5">
    <cellStyle name="Comma" xfId="1" builtinId="3"/>
    <cellStyle name="Comma 10" xfId="4"/>
    <cellStyle name="Comma 6" xfId="2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uan-luong-t8-2018-van-pho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hang%2011/vp%20a.gIANG/VP%20moi/New%20folder/xem%20xet%20luong%202017%20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NG B.LUONG"/>
      <sheetName val="Luong VP"/>
      <sheetName val="The luongvp"/>
      <sheetName val="Cham cong"/>
      <sheetName val="KPI T07"/>
      <sheetName val="DS"/>
      <sheetName val="T8-18"/>
      <sheetName val="DT-DS"/>
      <sheetName val="TH ngay phep"/>
      <sheetName val="phep"/>
      <sheetName val="Phép năm"/>
      <sheetName val="PHEP 2018"/>
    </sheetNames>
    <sheetDataSet>
      <sheetData sheetId="0">
        <row r="5">
          <cell r="B5" t="str">
            <v>CHỦ TỊCH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</row>
        <row r="6">
          <cell r="B6" t="str">
            <v>TỔNG GIÁM ĐỐC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</row>
        <row r="7">
          <cell r="B7" t="str">
            <v>TRƯỞNG BAN ĐMCC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</row>
        <row r="8">
          <cell r="B8" t="str">
            <v>TRƯỞNG BAN KIỂM SOÁT NỘI BỘ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</row>
        <row r="9">
          <cell r="B9" t="str">
            <v>Chuyên viên pháp chế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Chuyên viên kiểm soát tài chính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</row>
        <row r="11">
          <cell r="B11" t="str">
            <v>Chuyên viên kiểm soát quy trình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B12" t="str">
            <v>GIÁM ĐỐC HCNS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B13" t="str">
            <v>Nhân viên hành chính/ HCNS NM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</row>
        <row r="14">
          <cell r="B14" t="str">
            <v>Nhân viên nhân sự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</row>
        <row r="15">
          <cell r="B15" t="str">
            <v>Trưởng Giám sát Nhà máy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B16" t="str">
            <v>Nhân viên Giám sát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B17" t="str">
            <v>Chuyên viên IT</v>
          </cell>
          <cell r="C17">
            <v>12670</v>
          </cell>
          <cell r="D17">
            <v>14190</v>
          </cell>
          <cell r="E17">
            <v>15890</v>
          </cell>
          <cell r="F17">
            <v>17800</v>
          </cell>
          <cell r="G17">
            <v>19940</v>
          </cell>
          <cell r="H17">
            <v>22330</v>
          </cell>
          <cell r="I17">
            <v>25010</v>
          </cell>
        </row>
        <row r="18">
          <cell r="B18" t="str">
            <v>Nhân viên IT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B19" t="str">
            <v>Bảo vệ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</row>
        <row r="20">
          <cell r="B20" t="str">
            <v>Tạp vụ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</row>
        <row r="21">
          <cell r="B21" t="str">
            <v>GIÁM ĐỐC TCKT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</row>
        <row r="22">
          <cell r="B22" t="str">
            <v>Chuyên viên tài chính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</row>
        <row r="23">
          <cell r="B23" t="str">
            <v>Kế toán quản trị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</row>
        <row r="24">
          <cell r="B24" t="str">
            <v>Kế toán …………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</row>
        <row r="25">
          <cell r="B25" t="str">
            <v>Kế toán quản lý nội bộ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B26" t="str">
            <v>Kế toán quản lý thuế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B27" t="str">
            <v>Kế toán thuế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B28" t="str">
            <v xml:space="preserve"> Kế toán nội bộ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B29" t="str">
            <v>Nhân viên thu hồi công nợ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B30" t="str">
            <v>Thủ quỹ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 t="str">
            <v>Quản lý trạm cân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</row>
        <row r="32">
          <cell r="B32" t="str">
            <v>NV trạm cân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B33" t="str">
            <v>TRƯỞNG BAN DỰ ÁN CÔNG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B34" t="str">
            <v>NV nghiệm thu thanh toán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B35" t="str">
            <v>NV triển khai thực hiện dự án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B36" t="str">
            <v>TRƯỞNG BAN DỰ ÁN NGHIÊN CỨU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B37" t="str">
            <v>CV dự án nghiên cứu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B38" t="str">
            <v>TRƯỞNG BAN KẾ HOẠCH VẬT TƯ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B39" t="str">
            <v>CV thu mua vật tư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</row>
        <row r="40">
          <cell r="B40" t="str">
            <v>NV Thu mua MMTB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B41" t="str">
            <v>CV thu mua MMTB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</row>
        <row r="42">
          <cell r="B42" t="str">
            <v>CV kế hoạch tổng hợp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</row>
        <row r="43">
          <cell r="B43" t="str">
            <v>GIÁM ĐỐC LOGISTICS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</row>
        <row r="44">
          <cell r="B44" t="str">
            <v>Admin Kho/ Kế toán kho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Admin điều vận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</row>
        <row r="46">
          <cell r="B46" t="str">
            <v>Giám sát kho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B47" t="str">
            <v>NV kho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</row>
        <row r="48">
          <cell r="B48" t="str">
            <v>Trưởng đội vận chuyển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</row>
        <row r="49">
          <cell r="B49" t="str">
            <v>Tài xế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B50" t="str">
            <v>Phụ xe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</row>
        <row r="51">
          <cell r="B51" t="str">
            <v>Trưởng đội giao nhận</v>
          </cell>
          <cell r="C51">
            <v>0</v>
          </cell>
          <cell r="D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</row>
        <row r="52">
          <cell r="B52" t="str">
            <v>NV giao nhận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</row>
        <row r="53">
          <cell r="B53" t="str">
            <v>NV Giao nhận/ Phụ xe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</row>
        <row r="54">
          <cell r="B54" t="str">
            <v>GIÁM ĐỐC TTNC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</row>
        <row r="55">
          <cell r="B55" t="str">
            <v>CV nghiên cứu KHCN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</row>
        <row r="56">
          <cell r="B56" t="str">
            <v>CV môi trường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B57" t="str">
            <v>CV Phòng thí nghiệm (Quản lý PTN)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B58" t="str">
            <v>NV Phòng thí nghiệm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B59" t="str">
            <v>CV nghiên cứu ứng dụng SP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</row>
        <row r="60">
          <cell r="B60" t="str">
            <v>Công nhân các BP Nghiên cứu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</row>
        <row r="61">
          <cell r="B61" t="str">
            <v>TRƯỞNG BAN XÂY DỰNG CƠ BẢN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</row>
        <row r="62">
          <cell r="B62" t="str">
            <v>Trưởng BP thiết kế kỹ thuật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</row>
        <row r="63">
          <cell r="B63" t="str">
            <v>CV hoàn công thanh quyết toán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B64" t="str">
            <v>CV KCS xây dựng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B65" t="str">
            <v>Tổ trưởng thiết kế xây dựng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B66" t="str">
            <v>NV thiết kế xây dựng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</row>
        <row r="67">
          <cell r="B67" t="str">
            <v>Trưởng BP GS kỹ thuật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B68" t="str">
            <v>CV trắc địa kỹ thuật - ATLĐ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</row>
        <row r="69">
          <cell r="B69" t="str">
            <v>CV giám sát thi công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B70" t="str">
            <v>GIÁM ĐỐC KINH DOANH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B71" t="str">
            <v>Sale admin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</row>
        <row r="72">
          <cell r="B72" t="str">
            <v>Trưởng sale TP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  <row r="73">
          <cell r="B73" t="str">
            <v>NV sale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</row>
        <row r="74">
          <cell r="B74" t="str">
            <v>Trưởng sale Tỉnh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B75" t="str">
            <v>NV sale Tỉnh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B76" t="str">
            <v>GIÁM ĐỐC NHÀ MÁY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</row>
        <row r="77">
          <cell r="B77" t="str">
            <v>Phó Giám đốc khối quản lý chất lượng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</row>
        <row r="78">
          <cell r="B78" t="str">
            <v>Trưởng phòng điều độ nhân lực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B79" t="str">
            <v>Tổ trưởng bảo vệ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</row>
        <row r="80">
          <cell r="B80" t="str">
            <v>Tổ trưởng nhân lực sản xuất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</row>
        <row r="81">
          <cell r="B81" t="str">
            <v>Công nhân sản xuất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</row>
        <row r="82">
          <cell r="B82" t="str">
            <v>Tổ trưởng nhân lực xử lý bùn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</row>
        <row r="83">
          <cell r="B83" t="str">
            <v>Công nhân xử lý bùn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</row>
        <row r="84">
          <cell r="B84" t="str">
            <v>Trưởng BP kế hoạch &amp; thống kê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</row>
        <row r="85">
          <cell r="B85" t="str">
            <v>Tổ trưởng điều độ sản xuất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</row>
        <row r="86">
          <cell r="B86" t="str">
            <v>Tổ trưởng kế hoạch SX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</row>
        <row r="87">
          <cell r="B87" t="str">
            <v>NV kế hoạch SX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</row>
        <row r="88">
          <cell r="B88" t="str">
            <v>Tổ trưởng thống kê SX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</row>
        <row r="89">
          <cell r="B89" t="str">
            <v xml:space="preserve">NV thống kê ĐS - PB nguyên liệu 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B90" t="str">
            <v>NV thống kê ĐS - PB thành phẩm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B91" t="str">
            <v>NV thống kê xử lý bùn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B92" t="str">
            <v>Trưởng phòng điều độ cơ giới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</row>
        <row r="93">
          <cell r="B93" t="str">
            <v>Tổ trưởng điều độ cơ giới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B94" t="str">
            <v>Tài xế xe cơ giới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B95" t="str">
            <v>Nhân viên điều độ cơ giới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</row>
        <row r="96">
          <cell r="B96" t="str">
            <v>Nhân viên thống kê vận hành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</row>
        <row r="97">
          <cell r="B97" t="str">
            <v>Trưởng phòng cơ khí - chế tạo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</row>
        <row r="98">
          <cell r="B98" t="str">
            <v>Tổ trưởng vận hành máy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</row>
        <row r="99">
          <cell r="B99" t="str">
            <v>Tổ phó vận hành máy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</row>
        <row r="100">
          <cell r="B100" t="str">
            <v>Nhân viên vận hành máy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B101" t="str">
            <v>Tổ trưởng thiết kế cơ khí - chế tạo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</row>
        <row r="102">
          <cell r="B102" t="str">
            <v>Nhân viên thiết kế cơ khí - chế tạo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</row>
        <row r="103">
          <cell r="B103" t="str">
            <v>Tổ trưởng bảo trì cơ điện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B104" t="str">
            <v>Tổ phó bảo trì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B105" t="str">
            <v>Nhân viên bảo trì điện công nghiệp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B106" t="str">
            <v>Nhân viên bảo trì cơ khí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</row>
        <row r="108">
          <cell r="B108" t="str">
            <v>Phó Giám đốc khối sản xuất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</row>
        <row r="109">
          <cell r="B109" t="str">
            <v>Trưởng phòng quản lý chất lượng sản phẩm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</row>
        <row r="110">
          <cell r="B110" t="str">
            <v>Tổ trưởng KCS xử lý bùn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</row>
        <row r="111">
          <cell r="B111" t="str">
            <v>NV KCS xử lý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</row>
        <row r="112">
          <cell r="B112" t="str">
            <v>Tổ trưởng KCS SP khác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</row>
        <row r="113">
          <cell r="B113" t="str">
            <v>NV KCS sản xuất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</row>
        <row r="114">
          <cell r="B114" t="str">
            <v>Tổ trưởng KCS đất sạch phân bón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</row>
        <row r="115">
          <cell r="B115" t="str">
            <v>Trưởng phòng quản lý chất lượng môi trường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</row>
        <row r="116">
          <cell r="B116" t="str">
            <v>Tổ trưởng cảnh quan - cây xanh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B117" t="str">
            <v>Tổ phó BP vệ sinh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8">
          <cell r="B118" t="str">
            <v>Công nhân mảng xanh - VSCN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</row>
        <row r="119">
          <cell r="B119" t="str">
            <v>Tổ trưởng GS môi trường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</row>
        <row r="120">
          <cell r="B120" t="str">
            <v>Nhân viên vận hành trạm XLNT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</row>
        <row r="121">
          <cell r="B121" t="str">
            <v>Nhân viên GS môi trường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</row>
        <row r="123">
          <cell r="B123" t="str">
            <v>GIÁM ĐỐC NHÀ MÁY</v>
          </cell>
        </row>
        <row r="124">
          <cell r="B124" t="str">
            <v>Phó GĐ nhà máy</v>
          </cell>
        </row>
        <row r="125">
          <cell r="B125" t="str">
            <v>Trưởng BP kế hoạch &amp; thống kê</v>
          </cell>
        </row>
        <row r="126">
          <cell r="B126" t="str">
            <v>Tổ trưởng kế hoạch SX</v>
          </cell>
        </row>
        <row r="127">
          <cell r="B127" t="str">
            <v>NV kế hoạch SX</v>
          </cell>
        </row>
        <row r="128">
          <cell r="B128" t="str">
            <v>Tổ trưởng thống kê SX</v>
          </cell>
        </row>
        <row r="129">
          <cell r="B129" t="str">
            <v xml:space="preserve">NV thống kê ĐS - PB nguyên liệu </v>
          </cell>
        </row>
        <row r="130">
          <cell r="B130" t="str">
            <v>NV thống kê ĐS - PB thành phẩm</v>
          </cell>
        </row>
        <row r="131">
          <cell r="B131" t="str">
            <v>NV thống kê xử lý bùn</v>
          </cell>
        </row>
        <row r="132">
          <cell r="B132" t="str">
            <v>Trưởng BP Bảo trì</v>
          </cell>
        </row>
        <row r="133">
          <cell r="B133" t="str">
            <v>Tổ trưởng điện - cơ điện</v>
          </cell>
        </row>
        <row r="134">
          <cell r="B134" t="str">
            <v>Nhân viên điện - cơ điện</v>
          </cell>
        </row>
        <row r="135">
          <cell r="B135" t="str">
            <v>Tổ trưởng cơ giới - cơ khí</v>
          </cell>
        </row>
        <row r="136">
          <cell r="B136" t="str">
            <v>Nhân viên cơ giới - cơ khí</v>
          </cell>
        </row>
        <row r="137">
          <cell r="B137" t="str">
            <v>Trưởng BP môi trường</v>
          </cell>
        </row>
        <row r="138">
          <cell r="B138" t="str">
            <v>Tổ trưởng môi trường</v>
          </cell>
        </row>
        <row r="139">
          <cell r="B139" t="str">
            <v>NV nước cấp - nước thải</v>
          </cell>
        </row>
        <row r="140">
          <cell r="B140" t="str">
            <v>CN nước cấp - nước thải</v>
          </cell>
        </row>
        <row r="141">
          <cell r="B141" t="str">
            <v>NV khí thải - bụi - chất thải rắn</v>
          </cell>
        </row>
        <row r="142">
          <cell r="B142" t="str">
            <v>CN khí thải - bụi - chất thải rắn</v>
          </cell>
        </row>
        <row r="143">
          <cell r="B143" t="str">
            <v>Quản đốc ĐS &amp; PB</v>
          </cell>
        </row>
        <row r="144">
          <cell r="B144" t="str">
            <v>Tổ trưởng ĐS - PB</v>
          </cell>
        </row>
        <row r="145">
          <cell r="B145" t="str">
            <v>Nhóm trưởng đóng gói</v>
          </cell>
        </row>
        <row r="146">
          <cell r="B146" t="str">
            <v>Công nhân đóng gói</v>
          </cell>
        </row>
        <row r="147">
          <cell r="B147" t="str">
            <v>Nhóm trưởng VHM ĐS - PB</v>
          </cell>
        </row>
        <row r="148">
          <cell r="B148" t="str">
            <v>Công nhân VHM</v>
          </cell>
        </row>
        <row r="149">
          <cell r="B149" t="str">
            <v>Tổ trưởng XCG ĐS - PB</v>
          </cell>
        </row>
        <row r="150">
          <cell r="B150" t="str">
            <v>Tài xế ĐS - PB</v>
          </cell>
        </row>
        <row r="151">
          <cell r="B151" t="str">
            <v>NV QC inline ĐS - PB</v>
          </cell>
        </row>
        <row r="152">
          <cell r="B152" t="str">
            <v>Quản đốc xử lý bùn</v>
          </cell>
        </row>
        <row r="153">
          <cell r="B153" t="str">
            <v>Tổ trưởng xử lý bùn</v>
          </cell>
        </row>
        <row r="154">
          <cell r="B154" t="str">
            <v>Nhóm trưởng XLB</v>
          </cell>
        </row>
        <row r="155">
          <cell r="B155" t="str">
            <v>Công nhân XLB</v>
          </cell>
        </row>
        <row r="156">
          <cell r="B156" t="str">
            <v>Nhóm trưởng VHM XLB</v>
          </cell>
        </row>
        <row r="157">
          <cell r="B157" t="str">
            <v>Công nhân VHM XLB</v>
          </cell>
        </row>
        <row r="158">
          <cell r="B158" t="str">
            <v>Tổ trưởng XCG xử lý bùn</v>
          </cell>
        </row>
        <row r="159">
          <cell r="B159" t="str">
            <v>Tổ phó XCG XLB</v>
          </cell>
        </row>
        <row r="160">
          <cell r="B160" t="str">
            <v>Tài xế XLB</v>
          </cell>
        </row>
        <row r="161">
          <cell r="B161" t="str">
            <v>NV QC inline xử lý bùn</v>
          </cell>
        </row>
        <row r="162">
          <cell r="B162" t="str">
            <v>Trưởng BP Kế toán QTSX</v>
          </cell>
        </row>
        <row r="163">
          <cell r="B163" t="str">
            <v>NV kế toán sản xuất</v>
          </cell>
        </row>
        <row r="164">
          <cell r="B164" t="str">
            <v>NV kế toán kho NVL - Thủ quỹ</v>
          </cell>
        </row>
        <row r="165">
          <cell r="B165" t="str">
            <v>NV thủ kho NVL</v>
          </cell>
        </row>
        <row r="166">
          <cell r="B166" t="str">
            <v>Trưởng BP HCNS nhà máy</v>
          </cell>
        </row>
        <row r="167">
          <cell r="B167" t="str">
            <v>NV giám sát bảo vệ</v>
          </cell>
        </row>
        <row r="168">
          <cell r="B168" t="str">
            <v>Tổ trưởng cây xanh vệ sinh công nghiệp</v>
          </cell>
        </row>
        <row r="169">
          <cell r="B169" t="str">
            <v>CN vệ sinh</v>
          </cell>
        </row>
        <row r="170">
          <cell r="B170" t="str">
            <v>Tổ trưởng HCNS - tạp vụ - quan hệ cộng đồng</v>
          </cell>
        </row>
        <row r="171">
          <cell r="B171" t="str">
            <v>NV HCNS Nhà máy</v>
          </cell>
        </row>
        <row r="172">
          <cell r="B172" t="str">
            <v>NV cơ sở hạ tầng</v>
          </cell>
        </row>
        <row r="173">
          <cell r="B173" t="str">
            <v>Trưởng BP QA</v>
          </cell>
        </row>
        <row r="174">
          <cell r="B174" t="str">
            <v>Nhân viên QA -  HSE</v>
          </cell>
        </row>
      </sheetData>
      <sheetData sheetId="1">
        <row r="129">
          <cell r="B129" t="str">
            <v xml:space="preserve"> KDV2 </v>
          </cell>
        </row>
        <row r="131">
          <cell r="B131" t="str">
            <v xml:space="preserve"> KDS4 </v>
          </cell>
        </row>
        <row r="132">
          <cell r="B132" t="str">
            <v xml:space="preserve"> KDS18</v>
          </cell>
        </row>
        <row r="133">
          <cell r="B133" t="str">
            <v xml:space="preserve"> KDS23</v>
          </cell>
        </row>
        <row r="134">
          <cell r="B134" t="str">
            <v xml:space="preserve"> KDS10</v>
          </cell>
        </row>
        <row r="135">
          <cell r="B135" t="str">
            <v xml:space="preserve"> KDS22</v>
          </cell>
        </row>
        <row r="136">
          <cell r="B136" t="str">
            <v xml:space="preserve"> KDS2 </v>
          </cell>
        </row>
        <row r="137">
          <cell r="B137" t="str">
            <v xml:space="preserve"> KDS8 </v>
          </cell>
        </row>
        <row r="138">
          <cell r="B138" t="str">
            <v xml:space="preserve"> KDS9 </v>
          </cell>
        </row>
        <row r="139">
          <cell r="B139" t="str">
            <v xml:space="preserve"> KDS11</v>
          </cell>
        </row>
        <row r="140">
          <cell r="B140" t="str">
            <v xml:space="preserve"> KDS13</v>
          </cell>
        </row>
        <row r="141">
          <cell r="B141" t="str">
            <v xml:space="preserve"> KDS14</v>
          </cell>
        </row>
        <row r="144">
          <cell r="B144" t="str">
            <v xml:space="preserve"> KDS5</v>
          </cell>
        </row>
        <row r="147">
          <cell r="B147" t="str">
            <v xml:space="preserve"> KDS17</v>
          </cell>
        </row>
        <row r="148">
          <cell r="B148" t="str">
            <v xml:space="preserve"> KDS12</v>
          </cell>
        </row>
        <row r="149">
          <cell r="B149" t="str">
            <v xml:space="preserve"> KDS7</v>
          </cell>
        </row>
      </sheetData>
      <sheetData sheetId="2"/>
      <sheetData sheetId="3">
        <row r="3">
          <cell r="AS3">
            <v>26</v>
          </cell>
          <cell r="AT3">
            <v>30</v>
          </cell>
        </row>
        <row r="9">
          <cell r="B9" t="str">
            <v xml:space="preserve"> LĐ01 </v>
          </cell>
          <cell r="C9" t="str">
            <v xml:space="preserve"> Ngô Pa Ri </v>
          </cell>
          <cell r="D9" t="str">
            <v>CHỦ TỊCH</v>
          </cell>
          <cell r="E9">
            <v>1</v>
          </cell>
          <cell r="F9">
            <v>1</v>
          </cell>
          <cell r="G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D9">
            <v>1</v>
          </cell>
          <cell r="AE9">
            <v>1</v>
          </cell>
          <cell r="AF9">
            <v>1</v>
          </cell>
          <cell r="AG9">
            <v>1</v>
          </cell>
          <cell r="AH9">
            <v>1</v>
          </cell>
          <cell r="AI9">
            <v>1</v>
          </cell>
          <cell r="AJ9">
            <v>27</v>
          </cell>
          <cell r="AK9">
            <v>0</v>
          </cell>
          <cell r="AL9">
            <v>0</v>
          </cell>
          <cell r="AM9">
            <v>0</v>
          </cell>
          <cell r="BT9">
            <v>0</v>
          </cell>
          <cell r="BU9">
            <v>0</v>
          </cell>
          <cell r="BW9">
            <v>0</v>
          </cell>
          <cell r="BX9">
            <v>0</v>
          </cell>
          <cell r="BY9">
            <v>0</v>
          </cell>
        </row>
        <row r="10">
          <cell r="B10" t="str">
            <v xml:space="preserve"> LĐ02 </v>
          </cell>
          <cell r="C10" t="str">
            <v xml:space="preserve"> Nguyễn Văn Thảo </v>
          </cell>
          <cell r="D10" t="str">
            <v>TỔNG GIÁM ĐỐC</v>
          </cell>
          <cell r="E10">
            <v>1</v>
          </cell>
          <cell r="F10">
            <v>1</v>
          </cell>
          <cell r="G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27</v>
          </cell>
          <cell r="AK10">
            <v>0</v>
          </cell>
          <cell r="AL10">
            <v>0</v>
          </cell>
          <cell r="AM10">
            <v>0</v>
          </cell>
          <cell r="BT10">
            <v>0</v>
          </cell>
          <cell r="BU10">
            <v>0</v>
          </cell>
          <cell r="BW10">
            <v>0</v>
          </cell>
          <cell r="BX10">
            <v>0</v>
          </cell>
          <cell r="BY10">
            <v>0</v>
          </cell>
        </row>
        <row r="11">
          <cell r="C11" t="str">
            <v>Phòng HCNS - NS</v>
          </cell>
        </row>
        <row r="12">
          <cell r="B12" t="str">
            <v xml:space="preserve"> NS01 </v>
          </cell>
          <cell r="C12" t="str">
            <v xml:space="preserve"> Nguyễn Đỗ Q. Phương </v>
          </cell>
          <cell r="D12" t="str">
            <v>GIÁM ĐỐC HCNS</v>
          </cell>
          <cell r="E12">
            <v>1</v>
          </cell>
          <cell r="F12">
            <v>1</v>
          </cell>
          <cell r="G12">
            <v>1</v>
          </cell>
          <cell r="I12" t="str">
            <v>P</v>
          </cell>
          <cell r="J12" t="str">
            <v>P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W12">
            <v>1</v>
          </cell>
          <cell r="X12">
            <v>1</v>
          </cell>
          <cell r="Y12">
            <v>1</v>
          </cell>
          <cell r="Z12">
            <v>1</v>
          </cell>
          <cell r="AA12">
            <v>1</v>
          </cell>
          <cell r="AB12">
            <v>1</v>
          </cell>
          <cell r="AD12">
            <v>1</v>
          </cell>
          <cell r="AE12">
            <v>1</v>
          </cell>
          <cell r="AF12">
            <v>1</v>
          </cell>
          <cell r="AG12">
            <v>1</v>
          </cell>
          <cell r="AH12">
            <v>1</v>
          </cell>
          <cell r="AI12">
            <v>1</v>
          </cell>
          <cell r="AJ12">
            <v>25</v>
          </cell>
          <cell r="AK12">
            <v>0</v>
          </cell>
          <cell r="AL12">
            <v>2</v>
          </cell>
          <cell r="AM12">
            <v>0</v>
          </cell>
          <cell r="BT12">
            <v>0</v>
          </cell>
          <cell r="BU12">
            <v>0</v>
          </cell>
          <cell r="BW12">
            <v>0</v>
          </cell>
          <cell r="BX12">
            <v>0</v>
          </cell>
          <cell r="BY12">
            <v>0</v>
          </cell>
        </row>
        <row r="13">
          <cell r="B13" t="str">
            <v xml:space="preserve"> NS02 </v>
          </cell>
          <cell r="C13" t="str">
            <v xml:space="preserve"> Lê Hoàng Tuấn </v>
          </cell>
          <cell r="D13" t="str">
            <v>Bảo vệ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E13">
            <v>1</v>
          </cell>
          <cell r="AF13">
            <v>1</v>
          </cell>
          <cell r="AG13">
            <v>1</v>
          </cell>
          <cell r="AH13">
            <v>1</v>
          </cell>
          <cell r="AI13">
            <v>1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BT13">
            <v>0</v>
          </cell>
          <cell r="BU13">
            <v>0</v>
          </cell>
          <cell r="BW13">
            <v>2000</v>
          </cell>
          <cell r="BX13">
            <v>2000</v>
          </cell>
          <cell r="BY13">
            <v>0</v>
          </cell>
        </row>
        <row r="14">
          <cell r="B14" t="str">
            <v xml:space="preserve"> NS03 </v>
          </cell>
          <cell r="C14" t="str">
            <v xml:space="preserve"> Nguyễn T. Hồng Anh </v>
          </cell>
          <cell r="D14" t="str">
            <v>Nhân viên hành chính/ HCNS NM</v>
          </cell>
          <cell r="E14">
            <v>1</v>
          </cell>
          <cell r="F14">
            <v>1</v>
          </cell>
          <cell r="G14">
            <v>1</v>
          </cell>
          <cell r="I14" t="str">
            <v>P</v>
          </cell>
          <cell r="J14" t="str">
            <v>P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W14">
            <v>1</v>
          </cell>
          <cell r="X14">
            <v>1</v>
          </cell>
          <cell r="Y14">
            <v>1</v>
          </cell>
          <cell r="Z14">
            <v>1</v>
          </cell>
          <cell r="AA14">
            <v>1</v>
          </cell>
          <cell r="AB14">
            <v>1</v>
          </cell>
          <cell r="AD14">
            <v>1</v>
          </cell>
          <cell r="AE14">
            <v>1</v>
          </cell>
          <cell r="AF14">
            <v>1</v>
          </cell>
          <cell r="AG14">
            <v>1</v>
          </cell>
          <cell r="AH14">
            <v>1</v>
          </cell>
          <cell r="AI14" t="str">
            <v>P</v>
          </cell>
          <cell r="AJ14">
            <v>24</v>
          </cell>
          <cell r="AK14">
            <v>0</v>
          </cell>
          <cell r="AL14">
            <v>3</v>
          </cell>
          <cell r="AM14">
            <v>0</v>
          </cell>
          <cell r="BT14">
            <v>0</v>
          </cell>
          <cell r="BU14">
            <v>0</v>
          </cell>
          <cell r="BX14">
            <v>0</v>
          </cell>
          <cell r="BY14">
            <v>0</v>
          </cell>
        </row>
        <row r="15">
          <cell r="B15" t="str">
            <v xml:space="preserve"> NS07 </v>
          </cell>
          <cell r="C15" t="str">
            <v xml:space="preserve"> Đỗ Ngọc Thiên Thanh </v>
          </cell>
          <cell r="D15" t="str">
            <v>Nhân viên hành chính/ HCNS NM</v>
          </cell>
          <cell r="E15">
            <v>1</v>
          </cell>
          <cell r="F15">
            <v>1</v>
          </cell>
          <cell r="G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W15">
            <v>1</v>
          </cell>
          <cell r="X15">
            <v>1</v>
          </cell>
          <cell r="Y15">
            <v>1</v>
          </cell>
          <cell r="Z15">
            <v>1</v>
          </cell>
          <cell r="AA15">
            <v>1</v>
          </cell>
          <cell r="AB15" t="str">
            <v>P</v>
          </cell>
          <cell r="AD15">
            <v>1</v>
          </cell>
          <cell r="AE15">
            <v>1</v>
          </cell>
          <cell r="AF15">
            <v>1</v>
          </cell>
          <cell r="AG15">
            <v>1</v>
          </cell>
          <cell r="AH15">
            <v>1</v>
          </cell>
          <cell r="AI15">
            <v>1</v>
          </cell>
          <cell r="AJ15">
            <v>26</v>
          </cell>
          <cell r="AK15">
            <v>0</v>
          </cell>
          <cell r="AL15">
            <v>1</v>
          </cell>
          <cell r="AM15">
            <v>0</v>
          </cell>
          <cell r="BT15">
            <v>0</v>
          </cell>
          <cell r="BU15">
            <v>0</v>
          </cell>
          <cell r="BX15">
            <v>0</v>
          </cell>
          <cell r="BY15">
            <v>0</v>
          </cell>
        </row>
        <row r="16">
          <cell r="B16" t="str">
            <v xml:space="preserve"> NS04 </v>
          </cell>
          <cell r="C16" t="str">
            <v xml:space="preserve"> Nguyễn Chu Thy </v>
          </cell>
          <cell r="D16" t="str">
            <v>Chuyên viên IT</v>
          </cell>
          <cell r="E16">
            <v>1</v>
          </cell>
          <cell r="F16">
            <v>1</v>
          </cell>
          <cell r="G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W16">
            <v>1</v>
          </cell>
          <cell r="X16">
            <v>1</v>
          </cell>
          <cell r="Y16">
            <v>1</v>
          </cell>
          <cell r="Z16">
            <v>1</v>
          </cell>
          <cell r="AA16">
            <v>1</v>
          </cell>
          <cell r="AB16">
            <v>1</v>
          </cell>
          <cell r="AD16">
            <v>1</v>
          </cell>
          <cell r="AE16">
            <v>1</v>
          </cell>
          <cell r="AF16">
            <v>1</v>
          </cell>
          <cell r="AG16">
            <v>1</v>
          </cell>
          <cell r="AH16">
            <v>1</v>
          </cell>
          <cell r="AI16">
            <v>1</v>
          </cell>
          <cell r="AJ16">
            <v>27</v>
          </cell>
          <cell r="AK16">
            <v>0</v>
          </cell>
          <cell r="AL16">
            <v>0</v>
          </cell>
          <cell r="AM16">
            <v>0</v>
          </cell>
          <cell r="BT16">
            <v>0</v>
          </cell>
          <cell r="BU16">
            <v>0</v>
          </cell>
          <cell r="BX16">
            <v>5000</v>
          </cell>
          <cell r="BY16">
            <v>0</v>
          </cell>
        </row>
        <row r="17">
          <cell r="B17" t="str">
            <v xml:space="preserve"> NS08 </v>
          </cell>
          <cell r="C17" t="str">
            <v>Trần Minh Xuân</v>
          </cell>
          <cell r="D17" t="str">
            <v>Chuyên viên IT</v>
          </cell>
          <cell r="E17">
            <v>1</v>
          </cell>
          <cell r="F17">
            <v>1</v>
          </cell>
          <cell r="G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W17">
            <v>1</v>
          </cell>
          <cell r="X17">
            <v>1</v>
          </cell>
          <cell r="Y17" t="str">
            <v>P</v>
          </cell>
          <cell r="Z17">
            <v>1</v>
          </cell>
          <cell r="AA17">
            <v>1</v>
          </cell>
          <cell r="AB17">
            <v>1</v>
          </cell>
          <cell r="AD17">
            <v>1</v>
          </cell>
          <cell r="AE17">
            <v>1</v>
          </cell>
          <cell r="AF17">
            <v>1</v>
          </cell>
          <cell r="AG17">
            <v>1</v>
          </cell>
          <cell r="AH17">
            <v>1</v>
          </cell>
          <cell r="AI17">
            <v>1</v>
          </cell>
          <cell r="AJ17">
            <v>26</v>
          </cell>
          <cell r="AK17">
            <v>0</v>
          </cell>
          <cell r="AL17">
            <v>1</v>
          </cell>
          <cell r="AM17">
            <v>0</v>
          </cell>
          <cell r="BT17">
            <v>0</v>
          </cell>
          <cell r="BU17">
            <v>0</v>
          </cell>
          <cell r="BX17">
            <v>0</v>
          </cell>
          <cell r="BY17">
            <v>0</v>
          </cell>
        </row>
        <row r="18">
          <cell r="B18" t="str">
            <v>NS06</v>
          </cell>
          <cell r="C18" t="str">
            <v>Nguyễn Đức Cường</v>
          </cell>
          <cell r="D18" t="str">
            <v>Tài xế</v>
          </cell>
          <cell r="E18">
            <v>1</v>
          </cell>
          <cell r="F18">
            <v>1</v>
          </cell>
          <cell r="G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W18">
            <v>1</v>
          </cell>
          <cell r="X18">
            <v>1</v>
          </cell>
          <cell r="Y18">
            <v>1</v>
          </cell>
          <cell r="Z18">
            <v>1</v>
          </cell>
          <cell r="AA18">
            <v>1</v>
          </cell>
          <cell r="AB18">
            <v>1</v>
          </cell>
          <cell r="AD18">
            <v>1</v>
          </cell>
          <cell r="AE18">
            <v>1</v>
          </cell>
          <cell r="AF18">
            <v>1</v>
          </cell>
          <cell r="AG18">
            <v>1</v>
          </cell>
          <cell r="AH18">
            <v>1</v>
          </cell>
          <cell r="AI18">
            <v>1</v>
          </cell>
          <cell r="AJ18">
            <v>27</v>
          </cell>
          <cell r="AK18">
            <v>0</v>
          </cell>
          <cell r="AL18">
            <v>0</v>
          </cell>
          <cell r="AM18">
            <v>0</v>
          </cell>
          <cell r="BT18">
            <v>0</v>
          </cell>
          <cell r="BU18">
            <v>0</v>
          </cell>
          <cell r="BW18">
            <v>4000</v>
          </cell>
          <cell r="BX18">
            <v>4000</v>
          </cell>
          <cell r="BY18">
            <v>0</v>
          </cell>
        </row>
        <row r="19">
          <cell r="B19" t="str">
            <v>NS10</v>
          </cell>
          <cell r="C19" t="str">
            <v>Lê Hà</v>
          </cell>
          <cell r="D19" t="str">
            <v>Tài xế</v>
          </cell>
          <cell r="E19">
            <v>1</v>
          </cell>
          <cell r="F19">
            <v>1</v>
          </cell>
          <cell r="G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W19">
            <v>1</v>
          </cell>
          <cell r="X19">
            <v>1</v>
          </cell>
          <cell r="Y19">
            <v>1</v>
          </cell>
          <cell r="Z19">
            <v>1</v>
          </cell>
          <cell r="AA19">
            <v>1</v>
          </cell>
          <cell r="AB19">
            <v>1</v>
          </cell>
          <cell r="AD19">
            <v>1</v>
          </cell>
          <cell r="AE19">
            <v>1</v>
          </cell>
          <cell r="AF19">
            <v>1</v>
          </cell>
          <cell r="AG19">
            <v>1</v>
          </cell>
          <cell r="AH19">
            <v>1</v>
          </cell>
          <cell r="AI19">
            <v>1</v>
          </cell>
          <cell r="AJ19">
            <v>27</v>
          </cell>
          <cell r="AK19">
            <v>0</v>
          </cell>
          <cell r="AL19">
            <v>0</v>
          </cell>
          <cell r="AM19">
            <v>0</v>
          </cell>
          <cell r="BT19">
            <v>0</v>
          </cell>
          <cell r="BU19">
            <v>0</v>
          </cell>
          <cell r="BW19">
            <v>0</v>
          </cell>
          <cell r="BX19">
            <v>0</v>
          </cell>
          <cell r="BY19">
            <v>0</v>
          </cell>
        </row>
        <row r="20">
          <cell r="B20" t="str">
            <v>NS11</v>
          </cell>
          <cell r="C20" t="str">
            <v>Lê Viết Thuật</v>
          </cell>
          <cell r="D20" t="str">
            <v>Tài xế</v>
          </cell>
          <cell r="E20">
            <v>1</v>
          </cell>
          <cell r="F20">
            <v>1</v>
          </cell>
          <cell r="G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1</v>
          </cell>
          <cell r="AB20">
            <v>1</v>
          </cell>
          <cell r="AD20">
            <v>1</v>
          </cell>
          <cell r="AE20">
            <v>1</v>
          </cell>
          <cell r="AF20">
            <v>1</v>
          </cell>
          <cell r="AG20">
            <v>1</v>
          </cell>
          <cell r="AH20">
            <v>1</v>
          </cell>
          <cell r="AI20">
            <v>1</v>
          </cell>
          <cell r="AJ20">
            <v>27</v>
          </cell>
          <cell r="AK20">
            <v>0</v>
          </cell>
          <cell r="AL20">
            <v>0</v>
          </cell>
          <cell r="AM20">
            <v>0</v>
          </cell>
          <cell r="BT20">
            <v>0</v>
          </cell>
          <cell r="BU20">
            <v>0</v>
          </cell>
          <cell r="BW20">
            <v>0</v>
          </cell>
          <cell r="BX20">
            <v>0</v>
          </cell>
          <cell r="BY20">
            <v>0</v>
          </cell>
        </row>
        <row r="21">
          <cell r="B21" t="str">
            <v>NS09</v>
          </cell>
          <cell r="C21" t="str">
            <v>Cao Thị Minh Thoa</v>
          </cell>
          <cell r="D21" t="str">
            <v>Nhân viên hành chính/ HCNS NM</v>
          </cell>
          <cell r="E21">
            <v>1</v>
          </cell>
          <cell r="F21">
            <v>1</v>
          </cell>
          <cell r="G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0.5</v>
          </cell>
          <cell r="U21">
            <v>1</v>
          </cell>
          <cell r="W21">
            <v>1</v>
          </cell>
          <cell r="X21">
            <v>1</v>
          </cell>
          <cell r="Y21">
            <v>1</v>
          </cell>
          <cell r="Z21">
            <v>1</v>
          </cell>
          <cell r="AA21">
            <v>1</v>
          </cell>
          <cell r="AB21">
            <v>1</v>
          </cell>
          <cell r="AD21">
            <v>1</v>
          </cell>
          <cell r="AE21" t="str">
            <v>P</v>
          </cell>
          <cell r="AF21">
            <v>1</v>
          </cell>
          <cell r="AG21">
            <v>1</v>
          </cell>
          <cell r="AH21">
            <v>1</v>
          </cell>
          <cell r="AI21">
            <v>1</v>
          </cell>
          <cell r="AJ21">
            <v>25.5</v>
          </cell>
          <cell r="AK21">
            <v>0</v>
          </cell>
          <cell r="AL21">
            <v>1</v>
          </cell>
          <cell r="AM21">
            <v>0</v>
          </cell>
          <cell r="BF21">
            <v>4</v>
          </cell>
          <cell r="BT21">
            <v>0</v>
          </cell>
          <cell r="BU21">
            <v>4</v>
          </cell>
          <cell r="BW21">
            <v>3000</v>
          </cell>
          <cell r="BX21">
            <v>3000</v>
          </cell>
          <cell r="BY21">
            <v>0</v>
          </cell>
        </row>
        <row r="22">
          <cell r="C22" t="str">
            <v>Ban KSNB - NB</v>
          </cell>
        </row>
        <row r="23">
          <cell r="B23" t="str">
            <v xml:space="preserve"> NB02 </v>
          </cell>
          <cell r="C23" t="str">
            <v xml:space="preserve"> Nguyễn Trinh Nguyên </v>
          </cell>
          <cell r="D23" t="str">
            <v>Chuyên viên pháp chế</v>
          </cell>
          <cell r="E23">
            <v>1</v>
          </cell>
          <cell r="F23">
            <v>1</v>
          </cell>
          <cell r="G23">
            <v>1</v>
          </cell>
          <cell r="I23">
            <v>1</v>
          </cell>
          <cell r="J23">
            <v>1</v>
          </cell>
          <cell r="K23">
            <v>1</v>
          </cell>
          <cell r="L23" t="str">
            <v>P</v>
          </cell>
          <cell r="M23">
            <v>1</v>
          </cell>
          <cell r="N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W23">
            <v>1</v>
          </cell>
          <cell r="X23">
            <v>1</v>
          </cell>
          <cell r="Y23">
            <v>1</v>
          </cell>
          <cell r="Z23">
            <v>1</v>
          </cell>
          <cell r="AA23">
            <v>1</v>
          </cell>
          <cell r="AB23">
            <v>0.5</v>
          </cell>
          <cell r="AD23">
            <v>1</v>
          </cell>
          <cell r="AE23">
            <v>1</v>
          </cell>
          <cell r="AF23">
            <v>1</v>
          </cell>
          <cell r="AG23">
            <v>1</v>
          </cell>
          <cell r="AH23">
            <v>1</v>
          </cell>
          <cell r="AI23" t="str">
            <v>P</v>
          </cell>
          <cell r="AJ23">
            <v>24.5</v>
          </cell>
          <cell r="AK23">
            <v>0</v>
          </cell>
          <cell r="AL23">
            <v>2</v>
          </cell>
          <cell r="AM23">
            <v>0</v>
          </cell>
          <cell r="BT23">
            <v>0</v>
          </cell>
          <cell r="BU23">
            <v>0</v>
          </cell>
          <cell r="BX23">
            <v>0</v>
          </cell>
          <cell r="BY23">
            <v>0</v>
          </cell>
        </row>
        <row r="24">
          <cell r="C24" t="str">
            <v>Phòng TCKT - KT</v>
          </cell>
        </row>
        <row r="25">
          <cell r="B25" t="str">
            <v xml:space="preserve"> KT07 </v>
          </cell>
          <cell r="C25" t="str">
            <v xml:space="preserve"> Nguyễn Văn Bảy </v>
          </cell>
          <cell r="D25" t="str">
            <v>GIÁM ĐỐC TCKT</v>
          </cell>
          <cell r="E25">
            <v>1</v>
          </cell>
          <cell r="F25">
            <v>1</v>
          </cell>
          <cell r="G25">
            <v>1</v>
          </cell>
          <cell r="I25" t="str">
            <v>P</v>
          </cell>
          <cell r="J25" t="str">
            <v>P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W25">
            <v>1</v>
          </cell>
          <cell r="X25">
            <v>1</v>
          </cell>
          <cell r="Y25">
            <v>1</v>
          </cell>
          <cell r="Z25">
            <v>1</v>
          </cell>
          <cell r="AA25">
            <v>1</v>
          </cell>
          <cell r="AB25">
            <v>1</v>
          </cell>
          <cell r="AD25">
            <v>1</v>
          </cell>
          <cell r="AE25">
            <v>1</v>
          </cell>
          <cell r="AF25">
            <v>1</v>
          </cell>
          <cell r="AG25">
            <v>1</v>
          </cell>
          <cell r="AH25">
            <v>1</v>
          </cell>
          <cell r="AI25">
            <v>1</v>
          </cell>
          <cell r="AJ25">
            <v>25</v>
          </cell>
          <cell r="AK25">
            <v>0</v>
          </cell>
          <cell r="AL25">
            <v>2</v>
          </cell>
          <cell r="AM25">
            <v>0</v>
          </cell>
          <cell r="BT25">
            <v>0</v>
          </cell>
          <cell r="BU25">
            <v>0</v>
          </cell>
          <cell r="BX25">
            <v>0</v>
          </cell>
          <cell r="BY25">
            <v>0</v>
          </cell>
        </row>
        <row r="26">
          <cell r="B26" t="str">
            <v xml:space="preserve"> KT02 </v>
          </cell>
          <cell r="C26" t="str">
            <v xml:space="preserve"> Ninh Phương Hạnh </v>
          </cell>
          <cell r="D26" t="str">
            <v>Thủ quỹ</v>
          </cell>
          <cell r="E26">
            <v>1</v>
          </cell>
          <cell r="F26">
            <v>1</v>
          </cell>
          <cell r="G26">
            <v>1</v>
          </cell>
          <cell r="I26" t="str">
            <v>P</v>
          </cell>
          <cell r="J26" t="str">
            <v>P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A26">
            <v>1</v>
          </cell>
          <cell r="AB26">
            <v>1</v>
          </cell>
          <cell r="AD26">
            <v>1</v>
          </cell>
          <cell r="AE26">
            <v>1</v>
          </cell>
          <cell r="AF26">
            <v>1</v>
          </cell>
          <cell r="AG26">
            <v>1</v>
          </cell>
          <cell r="AH26">
            <v>1</v>
          </cell>
          <cell r="AI26">
            <v>1</v>
          </cell>
          <cell r="AJ26">
            <v>25</v>
          </cell>
          <cell r="AK26">
            <v>0</v>
          </cell>
          <cell r="AL26">
            <v>2</v>
          </cell>
          <cell r="AM26">
            <v>0</v>
          </cell>
          <cell r="BT26">
            <v>0</v>
          </cell>
          <cell r="BU26">
            <v>0</v>
          </cell>
          <cell r="BX26">
            <v>0</v>
          </cell>
          <cell r="BY26">
            <v>0</v>
          </cell>
        </row>
        <row r="27">
          <cell r="B27" t="str">
            <v xml:space="preserve"> KT03 </v>
          </cell>
          <cell r="C27" t="str">
            <v xml:space="preserve"> Nguyễn Thái Ngân  </v>
          </cell>
          <cell r="D27" t="str">
            <v xml:space="preserve"> Kế toán nội bộ</v>
          </cell>
          <cell r="E27">
            <v>1</v>
          </cell>
          <cell r="F27">
            <v>1</v>
          </cell>
          <cell r="G27">
            <v>1</v>
          </cell>
          <cell r="I27" t="str">
            <v>P</v>
          </cell>
          <cell r="J27" t="str">
            <v>P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W27">
            <v>1</v>
          </cell>
          <cell r="X27">
            <v>1</v>
          </cell>
          <cell r="Y27">
            <v>1</v>
          </cell>
          <cell r="Z27">
            <v>1</v>
          </cell>
          <cell r="AA27">
            <v>1</v>
          </cell>
          <cell r="AB27" t="str">
            <v>P</v>
          </cell>
          <cell r="AD27" t="str">
            <v>P</v>
          </cell>
          <cell r="AE27">
            <v>1</v>
          </cell>
          <cell r="AF27">
            <v>1</v>
          </cell>
          <cell r="AG27">
            <v>1</v>
          </cell>
          <cell r="AH27">
            <v>1</v>
          </cell>
          <cell r="AI27">
            <v>1</v>
          </cell>
          <cell r="AJ27">
            <v>23</v>
          </cell>
          <cell r="AK27">
            <v>0</v>
          </cell>
          <cell r="AL27">
            <v>4</v>
          </cell>
          <cell r="AM27">
            <v>0</v>
          </cell>
          <cell r="BT27">
            <v>0</v>
          </cell>
          <cell r="BU27">
            <v>0</v>
          </cell>
          <cell r="BX27">
            <v>0</v>
          </cell>
          <cell r="BY27">
            <v>0</v>
          </cell>
        </row>
        <row r="28">
          <cell r="B28" t="str">
            <v xml:space="preserve"> KT05 </v>
          </cell>
          <cell r="C28" t="str">
            <v xml:space="preserve"> Từ Thị Hoàng Oanh </v>
          </cell>
          <cell r="D28" t="str">
            <v xml:space="preserve"> Kế toán nội bộ</v>
          </cell>
          <cell r="E28">
            <v>1</v>
          </cell>
          <cell r="F28">
            <v>1</v>
          </cell>
          <cell r="G28">
            <v>1</v>
          </cell>
          <cell r="I28" t="str">
            <v>P</v>
          </cell>
          <cell r="J28" t="str">
            <v>P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P28" t="str">
            <v>P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W28">
            <v>1</v>
          </cell>
          <cell r="X28">
            <v>1</v>
          </cell>
          <cell r="Y28">
            <v>1</v>
          </cell>
          <cell r="Z28">
            <v>1</v>
          </cell>
          <cell r="AA28">
            <v>1</v>
          </cell>
          <cell r="AB28" t="str">
            <v>P</v>
          </cell>
          <cell r="AD28">
            <v>1</v>
          </cell>
          <cell r="AE28">
            <v>1</v>
          </cell>
          <cell r="AF28">
            <v>1</v>
          </cell>
          <cell r="AG28">
            <v>1</v>
          </cell>
          <cell r="AH28">
            <v>1</v>
          </cell>
          <cell r="AI28">
            <v>1</v>
          </cell>
          <cell r="AJ28">
            <v>23</v>
          </cell>
          <cell r="AK28">
            <v>0</v>
          </cell>
          <cell r="AL28">
            <v>4</v>
          </cell>
          <cell r="AM28">
            <v>0</v>
          </cell>
          <cell r="BT28">
            <v>0</v>
          </cell>
          <cell r="BU28">
            <v>0</v>
          </cell>
          <cell r="BX28">
            <v>0</v>
          </cell>
          <cell r="BY28">
            <v>0</v>
          </cell>
        </row>
        <row r="29">
          <cell r="B29" t="str">
            <v xml:space="preserve"> KT08 </v>
          </cell>
          <cell r="C29" t="str">
            <v xml:space="preserve"> Kiều Thị Thủy Tiên </v>
          </cell>
          <cell r="D29" t="str">
            <v>Kế toán quản lý thuế</v>
          </cell>
          <cell r="E29" t="str">
            <v>P</v>
          </cell>
          <cell r="F29">
            <v>1</v>
          </cell>
          <cell r="G29">
            <v>1</v>
          </cell>
          <cell r="I29" t="str">
            <v>P</v>
          </cell>
          <cell r="J29" t="str">
            <v>P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  <cell r="AB29">
            <v>1</v>
          </cell>
          <cell r="AD29" t="str">
            <v>P</v>
          </cell>
          <cell r="AE29">
            <v>1</v>
          </cell>
          <cell r="AF29">
            <v>1</v>
          </cell>
          <cell r="AG29">
            <v>1</v>
          </cell>
          <cell r="AH29">
            <v>1</v>
          </cell>
          <cell r="AI29">
            <v>1</v>
          </cell>
          <cell r="AJ29">
            <v>23</v>
          </cell>
          <cell r="AK29">
            <v>0</v>
          </cell>
          <cell r="AL29">
            <v>4</v>
          </cell>
          <cell r="AM29">
            <v>0</v>
          </cell>
          <cell r="BT29">
            <v>0</v>
          </cell>
          <cell r="BU29">
            <v>0</v>
          </cell>
          <cell r="BW29">
            <v>4000</v>
          </cell>
          <cell r="BX29">
            <v>4000</v>
          </cell>
          <cell r="BY29">
            <v>0</v>
          </cell>
        </row>
        <row r="30">
          <cell r="B30" t="str">
            <v xml:space="preserve"> KT09 </v>
          </cell>
          <cell r="C30" t="str">
            <v xml:space="preserve"> Huỳnh Ngọc Giang </v>
          </cell>
          <cell r="D30" t="str">
            <v>Kế toán quản trị</v>
          </cell>
          <cell r="E30">
            <v>1</v>
          </cell>
          <cell r="F30">
            <v>1</v>
          </cell>
          <cell r="G30">
            <v>1</v>
          </cell>
          <cell r="I30" t="str">
            <v>P</v>
          </cell>
          <cell r="J30" t="str">
            <v>P</v>
          </cell>
          <cell r="K30">
            <v>1</v>
          </cell>
          <cell r="L30">
            <v>1</v>
          </cell>
          <cell r="M30">
            <v>1</v>
          </cell>
          <cell r="N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  <cell r="W30">
            <v>1</v>
          </cell>
          <cell r="X30">
            <v>1</v>
          </cell>
          <cell r="Y30">
            <v>1</v>
          </cell>
          <cell r="Z30">
            <v>1</v>
          </cell>
          <cell r="AA30">
            <v>1</v>
          </cell>
          <cell r="AB30">
            <v>1</v>
          </cell>
          <cell r="AD30">
            <v>1</v>
          </cell>
          <cell r="AE30">
            <v>1</v>
          </cell>
          <cell r="AF30">
            <v>1</v>
          </cell>
          <cell r="AG30">
            <v>1</v>
          </cell>
          <cell r="AH30">
            <v>1</v>
          </cell>
          <cell r="AI30" t="str">
            <v>P</v>
          </cell>
          <cell r="AJ30">
            <v>24</v>
          </cell>
          <cell r="AK30">
            <v>0</v>
          </cell>
          <cell r="AL30">
            <v>3</v>
          </cell>
          <cell r="AM30">
            <v>0</v>
          </cell>
          <cell r="BT30">
            <v>0</v>
          </cell>
          <cell r="BU30">
            <v>0</v>
          </cell>
          <cell r="BX30">
            <v>0</v>
          </cell>
          <cell r="BY30">
            <v>0</v>
          </cell>
        </row>
        <row r="31">
          <cell r="B31" t="str">
            <v xml:space="preserve"> KT11</v>
          </cell>
          <cell r="C31" t="str">
            <v>Nguyễn Thị Phượng Nhi</v>
          </cell>
          <cell r="D31" t="str">
            <v xml:space="preserve"> Kế toán nội bộ</v>
          </cell>
          <cell r="E31">
            <v>1</v>
          </cell>
          <cell r="F31">
            <v>1</v>
          </cell>
          <cell r="G31">
            <v>1</v>
          </cell>
          <cell r="I31" t="str">
            <v>P</v>
          </cell>
          <cell r="J31" t="str">
            <v>P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W31">
            <v>1</v>
          </cell>
          <cell r="X31">
            <v>1</v>
          </cell>
          <cell r="Y31">
            <v>1</v>
          </cell>
          <cell r="Z31">
            <v>1</v>
          </cell>
          <cell r="AA31">
            <v>1</v>
          </cell>
          <cell r="AB31">
            <v>1</v>
          </cell>
          <cell r="AD31">
            <v>1</v>
          </cell>
          <cell r="AE31">
            <v>1</v>
          </cell>
          <cell r="AF31">
            <v>1</v>
          </cell>
          <cell r="AG31">
            <v>1</v>
          </cell>
          <cell r="AH31">
            <v>1</v>
          </cell>
          <cell r="AI31">
            <v>1</v>
          </cell>
          <cell r="AJ31">
            <v>25</v>
          </cell>
          <cell r="AK31">
            <v>0</v>
          </cell>
          <cell r="AL31">
            <v>2</v>
          </cell>
          <cell r="AM31">
            <v>0</v>
          </cell>
          <cell r="BT31">
            <v>0</v>
          </cell>
          <cell r="BU31">
            <v>0</v>
          </cell>
          <cell r="BX31">
            <v>0</v>
          </cell>
          <cell r="BY31">
            <v>0</v>
          </cell>
        </row>
        <row r="32">
          <cell r="C32" t="str">
            <v>Ban XDCB - XD</v>
          </cell>
        </row>
        <row r="33">
          <cell r="B33" t="str">
            <v xml:space="preserve"> XD02 </v>
          </cell>
          <cell r="C33" t="str">
            <v xml:space="preserve"> Châu Phước Thuần </v>
          </cell>
          <cell r="D33" t="str">
            <v>CV giám sát thi công</v>
          </cell>
          <cell r="E33">
            <v>1</v>
          </cell>
          <cell r="F33">
            <v>1</v>
          </cell>
          <cell r="G33">
            <v>1</v>
          </cell>
          <cell r="I33" t="str">
            <v>P</v>
          </cell>
          <cell r="J33" t="str">
            <v>P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A33">
            <v>1</v>
          </cell>
          <cell r="AB33">
            <v>1</v>
          </cell>
          <cell r="AD33">
            <v>1</v>
          </cell>
          <cell r="AE33">
            <v>1</v>
          </cell>
          <cell r="AF33">
            <v>1</v>
          </cell>
          <cell r="AG33">
            <v>1</v>
          </cell>
          <cell r="AH33">
            <v>1</v>
          </cell>
          <cell r="AI33">
            <v>1</v>
          </cell>
          <cell r="AJ33">
            <v>25</v>
          </cell>
          <cell r="AK33">
            <v>0</v>
          </cell>
          <cell r="AL33">
            <v>2</v>
          </cell>
          <cell r="AM33">
            <v>0</v>
          </cell>
          <cell r="BF33">
            <v>8</v>
          </cell>
          <cell r="BT33">
            <v>0</v>
          </cell>
          <cell r="BU33">
            <v>8</v>
          </cell>
          <cell r="BW33">
            <v>5000</v>
          </cell>
          <cell r="BX33">
            <v>5000</v>
          </cell>
          <cell r="BY33">
            <v>0</v>
          </cell>
        </row>
        <row r="34">
          <cell r="B34" t="str">
            <v xml:space="preserve"> XD03 </v>
          </cell>
          <cell r="C34" t="str">
            <v xml:space="preserve"> Nguyễn Duy Long </v>
          </cell>
          <cell r="D34" t="str">
            <v>Trưởng BP GS kỹ thuật</v>
          </cell>
          <cell r="E34">
            <v>1</v>
          </cell>
          <cell r="F34">
            <v>1</v>
          </cell>
          <cell r="G34">
            <v>1</v>
          </cell>
          <cell r="I34" t="str">
            <v>P</v>
          </cell>
          <cell r="J34" t="str">
            <v>P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P34">
            <v>1</v>
          </cell>
          <cell r="Q34">
            <v>1</v>
          </cell>
          <cell r="R34">
            <v>1</v>
          </cell>
          <cell r="S34">
            <v>0.5</v>
          </cell>
          <cell r="T34">
            <v>1</v>
          </cell>
          <cell r="U34">
            <v>1</v>
          </cell>
          <cell r="W34">
            <v>1</v>
          </cell>
          <cell r="X34">
            <v>1</v>
          </cell>
          <cell r="Y34">
            <v>1</v>
          </cell>
          <cell r="Z34">
            <v>1</v>
          </cell>
          <cell r="AA34">
            <v>1</v>
          </cell>
          <cell r="AB34">
            <v>1</v>
          </cell>
          <cell r="AD34">
            <v>1</v>
          </cell>
          <cell r="AE34">
            <v>1</v>
          </cell>
          <cell r="AF34">
            <v>1</v>
          </cell>
          <cell r="AG34">
            <v>1</v>
          </cell>
          <cell r="AH34" t="str">
            <v>p</v>
          </cell>
          <cell r="AI34" t="str">
            <v>p</v>
          </cell>
          <cell r="AJ34">
            <v>22.5</v>
          </cell>
          <cell r="AK34">
            <v>0</v>
          </cell>
          <cell r="AL34">
            <v>4</v>
          </cell>
          <cell r="AM34">
            <v>0</v>
          </cell>
          <cell r="BT34">
            <v>0</v>
          </cell>
          <cell r="BU34">
            <v>0</v>
          </cell>
          <cell r="BW34">
            <v>5000</v>
          </cell>
          <cell r="BX34">
            <v>6233</v>
          </cell>
          <cell r="BY34">
            <v>0</v>
          </cell>
        </row>
        <row r="35">
          <cell r="B35" t="str">
            <v xml:space="preserve"> XD04 </v>
          </cell>
          <cell r="C35" t="str">
            <v xml:space="preserve"> Nguyễn Trần Duy Anh </v>
          </cell>
          <cell r="D35" t="str">
            <v>Trưởng BP thiết kế kỹ thuật</v>
          </cell>
          <cell r="E35">
            <v>1</v>
          </cell>
          <cell r="F35">
            <v>1</v>
          </cell>
          <cell r="G35">
            <v>1</v>
          </cell>
          <cell r="I35" t="str">
            <v>P</v>
          </cell>
          <cell r="J35" t="str">
            <v>P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25</v>
          </cell>
          <cell r="AK35">
            <v>0</v>
          </cell>
          <cell r="AL35">
            <v>2</v>
          </cell>
          <cell r="AM35">
            <v>0</v>
          </cell>
          <cell r="BT35">
            <v>0</v>
          </cell>
          <cell r="BU35">
            <v>0</v>
          </cell>
          <cell r="BW35">
            <v>8000</v>
          </cell>
          <cell r="BX35">
            <v>8000</v>
          </cell>
          <cell r="BY35">
            <v>0</v>
          </cell>
        </row>
        <row r="36">
          <cell r="B36" t="str">
            <v xml:space="preserve"> XD05</v>
          </cell>
          <cell r="C36" t="str">
            <v>Chế Thanh Thân</v>
          </cell>
          <cell r="D36" t="str">
            <v>CV KCS xây dựng</v>
          </cell>
          <cell r="E36">
            <v>1</v>
          </cell>
          <cell r="F36">
            <v>1</v>
          </cell>
          <cell r="G36">
            <v>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A36">
            <v>1</v>
          </cell>
          <cell r="AB36">
            <v>1</v>
          </cell>
          <cell r="AD36">
            <v>1</v>
          </cell>
          <cell r="AE36">
            <v>1</v>
          </cell>
          <cell r="AF36">
            <v>1</v>
          </cell>
          <cell r="AG36">
            <v>1</v>
          </cell>
          <cell r="AH36">
            <v>1</v>
          </cell>
          <cell r="AI36">
            <v>1</v>
          </cell>
          <cell r="AJ36">
            <v>27</v>
          </cell>
          <cell r="AK36">
            <v>0</v>
          </cell>
          <cell r="AL36">
            <v>0</v>
          </cell>
          <cell r="AM36">
            <v>0</v>
          </cell>
          <cell r="BT36">
            <v>0</v>
          </cell>
          <cell r="BU36">
            <v>0</v>
          </cell>
          <cell r="BW36">
            <v>4000</v>
          </cell>
          <cell r="BX36">
            <v>4000</v>
          </cell>
          <cell r="BY36">
            <v>0</v>
          </cell>
        </row>
        <row r="37">
          <cell r="B37" t="str">
            <v xml:space="preserve"> XD06</v>
          </cell>
          <cell r="C37" t="str">
            <v>Chau Ri Na</v>
          </cell>
          <cell r="D37" t="str">
            <v>NV thiết kế xây dựng</v>
          </cell>
          <cell r="E37">
            <v>1</v>
          </cell>
          <cell r="F37">
            <v>1</v>
          </cell>
          <cell r="G37">
            <v>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A37">
            <v>1</v>
          </cell>
          <cell r="AB37">
            <v>1</v>
          </cell>
          <cell r="AD37">
            <v>1</v>
          </cell>
          <cell r="AE37">
            <v>1</v>
          </cell>
          <cell r="AF37">
            <v>1</v>
          </cell>
          <cell r="AG37">
            <v>1</v>
          </cell>
          <cell r="AH37">
            <v>1</v>
          </cell>
          <cell r="AI37">
            <v>1</v>
          </cell>
          <cell r="AJ37">
            <v>27</v>
          </cell>
          <cell r="AK37">
            <v>0</v>
          </cell>
          <cell r="AL37">
            <v>0</v>
          </cell>
          <cell r="AM37">
            <v>0</v>
          </cell>
          <cell r="BT37">
            <v>0</v>
          </cell>
          <cell r="BU37">
            <v>0</v>
          </cell>
          <cell r="BW37">
            <v>5000</v>
          </cell>
          <cell r="BX37">
            <v>5000</v>
          </cell>
          <cell r="BY37">
            <v>0</v>
          </cell>
        </row>
        <row r="38">
          <cell r="B38" t="str">
            <v xml:space="preserve"> XD07</v>
          </cell>
          <cell r="C38" t="str">
            <v>Nguyễn Văn Bích</v>
          </cell>
          <cell r="D38" t="str">
            <v>CV giám sát thi công</v>
          </cell>
          <cell r="E38">
            <v>1</v>
          </cell>
          <cell r="F38">
            <v>1</v>
          </cell>
          <cell r="G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27</v>
          </cell>
          <cell r="AK38">
            <v>0</v>
          </cell>
          <cell r="AL38">
            <v>0</v>
          </cell>
          <cell r="AM38">
            <v>0</v>
          </cell>
          <cell r="AR38">
            <v>8</v>
          </cell>
          <cell r="BT38">
            <v>0</v>
          </cell>
          <cell r="BU38">
            <v>8</v>
          </cell>
          <cell r="BW38">
            <v>4000</v>
          </cell>
          <cell r="BX38">
            <v>4000</v>
          </cell>
          <cell r="BY38">
            <v>0</v>
          </cell>
        </row>
        <row r="39">
          <cell r="B39" t="str">
            <v xml:space="preserve"> XD09</v>
          </cell>
          <cell r="C39" t="str">
            <v>Lê Đình Tiến</v>
          </cell>
          <cell r="D39" t="str">
            <v>CV giám sát thi công</v>
          </cell>
          <cell r="E39">
            <v>1</v>
          </cell>
          <cell r="F39">
            <v>1</v>
          </cell>
          <cell r="G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  <cell r="W39">
            <v>1</v>
          </cell>
          <cell r="X39">
            <v>1</v>
          </cell>
          <cell r="Y39">
            <v>1</v>
          </cell>
          <cell r="Z39">
            <v>1</v>
          </cell>
          <cell r="AA39">
            <v>1</v>
          </cell>
          <cell r="AB39" t="str">
            <v>P</v>
          </cell>
          <cell r="AD39">
            <v>1</v>
          </cell>
          <cell r="AE39">
            <v>1</v>
          </cell>
          <cell r="AF39">
            <v>1</v>
          </cell>
          <cell r="AG39">
            <v>1</v>
          </cell>
          <cell r="AH39">
            <v>1</v>
          </cell>
          <cell r="AI39">
            <v>1</v>
          </cell>
          <cell r="AJ39">
            <v>26</v>
          </cell>
          <cell r="AK39">
            <v>0</v>
          </cell>
          <cell r="AL39">
            <v>1</v>
          </cell>
          <cell r="AM39">
            <v>0</v>
          </cell>
          <cell r="AY39">
            <v>8</v>
          </cell>
          <cell r="BT39">
            <v>0</v>
          </cell>
          <cell r="BU39">
            <v>8</v>
          </cell>
          <cell r="BW39">
            <v>4000</v>
          </cell>
          <cell r="BX39">
            <v>4000</v>
          </cell>
          <cell r="BY39">
            <v>0</v>
          </cell>
        </row>
        <row r="40">
          <cell r="C40" t="str">
            <v>Phòng KH- Vật tư</v>
          </cell>
        </row>
        <row r="41">
          <cell r="B41" t="str">
            <v xml:space="preserve"> VT05 </v>
          </cell>
          <cell r="C41" t="str">
            <v xml:space="preserve"> Lê Châu Bào </v>
          </cell>
          <cell r="D41" t="str">
            <v>TRƯỞNG BAN KẾ HOẠCH VẬT TƯ</v>
          </cell>
          <cell r="E41">
            <v>1</v>
          </cell>
          <cell r="F41">
            <v>1</v>
          </cell>
          <cell r="G41">
            <v>1</v>
          </cell>
          <cell r="I41" t="str">
            <v>P</v>
          </cell>
          <cell r="J41" t="str">
            <v>P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P41">
            <v>1</v>
          </cell>
          <cell r="Q41" t="str">
            <v>P</v>
          </cell>
          <cell r="R41">
            <v>1</v>
          </cell>
          <cell r="S41" t="str">
            <v>P</v>
          </cell>
          <cell r="T41">
            <v>1</v>
          </cell>
          <cell r="U41" t="str">
            <v>P</v>
          </cell>
          <cell r="W41">
            <v>1</v>
          </cell>
          <cell r="X41">
            <v>1</v>
          </cell>
          <cell r="Y41">
            <v>1</v>
          </cell>
          <cell r="Z41">
            <v>1</v>
          </cell>
          <cell r="AA41">
            <v>1</v>
          </cell>
          <cell r="AB41">
            <v>1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>
            <v>1</v>
          </cell>
          <cell r="AI41">
            <v>1</v>
          </cell>
          <cell r="AJ41">
            <v>22</v>
          </cell>
          <cell r="AK41">
            <v>0</v>
          </cell>
          <cell r="AL41">
            <v>5</v>
          </cell>
          <cell r="AM41">
            <v>0</v>
          </cell>
          <cell r="BT41">
            <v>0</v>
          </cell>
          <cell r="BU41">
            <v>0</v>
          </cell>
          <cell r="BX41">
            <v>0</v>
          </cell>
          <cell r="BY41">
            <v>0</v>
          </cell>
        </row>
        <row r="42">
          <cell r="B42" t="str">
            <v xml:space="preserve"> VT01 </v>
          </cell>
          <cell r="C42" t="str">
            <v xml:space="preserve"> Trần Văn Vị Toàn </v>
          </cell>
          <cell r="D42" t="str">
            <v>CV thu mua vật tư</v>
          </cell>
          <cell r="E42">
            <v>1</v>
          </cell>
          <cell r="F42">
            <v>1</v>
          </cell>
          <cell r="G42">
            <v>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W42">
            <v>1</v>
          </cell>
          <cell r="X42">
            <v>1</v>
          </cell>
          <cell r="Y42">
            <v>1</v>
          </cell>
          <cell r="Z42">
            <v>1</v>
          </cell>
          <cell r="AA42">
            <v>1</v>
          </cell>
          <cell r="AB42">
            <v>1</v>
          </cell>
          <cell r="AD42">
            <v>1</v>
          </cell>
          <cell r="AE42">
            <v>1</v>
          </cell>
          <cell r="AF42">
            <v>1</v>
          </cell>
          <cell r="AG42">
            <v>1</v>
          </cell>
          <cell r="AH42">
            <v>1</v>
          </cell>
          <cell r="AI42">
            <v>1</v>
          </cell>
          <cell r="AJ42">
            <v>27</v>
          </cell>
          <cell r="AK42">
            <v>0</v>
          </cell>
          <cell r="AL42">
            <v>0</v>
          </cell>
          <cell r="AM42">
            <v>0</v>
          </cell>
          <cell r="BT42">
            <v>0</v>
          </cell>
          <cell r="BU42">
            <v>0</v>
          </cell>
          <cell r="BX42">
            <v>0</v>
          </cell>
          <cell r="BY42">
            <v>0</v>
          </cell>
        </row>
        <row r="43">
          <cell r="B43" t="str">
            <v>VT08</v>
          </cell>
          <cell r="C43" t="str">
            <v>Nguyễn Quốc Trung</v>
          </cell>
          <cell r="D43" t="str">
            <v>CV thu mua vật tư</v>
          </cell>
          <cell r="AD43">
            <v>1</v>
          </cell>
          <cell r="AE43">
            <v>1</v>
          </cell>
          <cell r="AF43">
            <v>1</v>
          </cell>
          <cell r="AG43">
            <v>1</v>
          </cell>
          <cell r="AH43">
            <v>1</v>
          </cell>
          <cell r="AI43">
            <v>1</v>
          </cell>
          <cell r="AJ43">
            <v>6</v>
          </cell>
          <cell r="AK43">
            <v>0</v>
          </cell>
          <cell r="AL43">
            <v>0</v>
          </cell>
          <cell r="AM43">
            <v>0</v>
          </cell>
          <cell r="BT43">
            <v>0</v>
          </cell>
          <cell r="BU43">
            <v>0</v>
          </cell>
          <cell r="BX43">
            <v>0</v>
          </cell>
          <cell r="BY43">
            <v>0</v>
          </cell>
        </row>
        <row r="44">
          <cell r="B44" t="str">
            <v xml:space="preserve"> VT03</v>
          </cell>
          <cell r="C44" t="str">
            <v xml:space="preserve"> Võ Thị Khánh Huyền</v>
          </cell>
          <cell r="D44" t="str">
            <v>CV thu mua vật tư</v>
          </cell>
          <cell r="E44">
            <v>1</v>
          </cell>
          <cell r="F44">
            <v>1</v>
          </cell>
          <cell r="G44">
            <v>1</v>
          </cell>
          <cell r="I44" t="str">
            <v>P</v>
          </cell>
          <cell r="J44" t="str">
            <v>P</v>
          </cell>
          <cell r="K44">
            <v>1</v>
          </cell>
          <cell r="L44">
            <v>1</v>
          </cell>
          <cell r="M44">
            <v>1</v>
          </cell>
          <cell r="N44">
            <v>1</v>
          </cell>
          <cell r="P44">
            <v>1</v>
          </cell>
          <cell r="Q44">
            <v>1</v>
          </cell>
          <cell r="R44">
            <v>1</v>
          </cell>
          <cell r="S44">
            <v>1</v>
          </cell>
          <cell r="T44">
            <v>1</v>
          </cell>
          <cell r="U44">
            <v>1</v>
          </cell>
          <cell r="W44">
            <v>1</v>
          </cell>
          <cell r="X44">
            <v>1</v>
          </cell>
          <cell r="Y44">
            <v>1</v>
          </cell>
          <cell r="Z44">
            <v>1</v>
          </cell>
          <cell r="AA44">
            <v>1</v>
          </cell>
          <cell r="AB44">
            <v>1</v>
          </cell>
          <cell r="AD44">
            <v>1</v>
          </cell>
          <cell r="AE44">
            <v>1</v>
          </cell>
          <cell r="AF44">
            <v>1</v>
          </cell>
          <cell r="AG44">
            <v>1</v>
          </cell>
          <cell r="AH44">
            <v>1</v>
          </cell>
          <cell r="AI44">
            <v>1</v>
          </cell>
          <cell r="AJ44">
            <v>25</v>
          </cell>
          <cell r="AK44">
            <v>0</v>
          </cell>
          <cell r="AL44">
            <v>2</v>
          </cell>
          <cell r="AM44">
            <v>0</v>
          </cell>
          <cell r="BT44">
            <v>0</v>
          </cell>
          <cell r="BU44">
            <v>0</v>
          </cell>
          <cell r="BX44">
            <v>0</v>
          </cell>
          <cell r="BY44">
            <v>0</v>
          </cell>
        </row>
        <row r="45">
          <cell r="B45" t="str">
            <v xml:space="preserve"> VT04</v>
          </cell>
          <cell r="C45" t="str">
            <v>Phan Đông</v>
          </cell>
          <cell r="D45" t="str">
            <v>CV kế hoạch tổng hợp</v>
          </cell>
          <cell r="E45">
            <v>1</v>
          </cell>
          <cell r="F45">
            <v>1</v>
          </cell>
          <cell r="G45">
            <v>1</v>
          </cell>
          <cell r="I45">
            <v>0</v>
          </cell>
          <cell r="J45">
            <v>0.5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1</v>
          </cell>
          <cell r="AB45">
            <v>1</v>
          </cell>
          <cell r="AD45">
            <v>1</v>
          </cell>
          <cell r="AE45">
            <v>1</v>
          </cell>
          <cell r="AF45">
            <v>1</v>
          </cell>
          <cell r="AG45">
            <v>1</v>
          </cell>
          <cell r="AH45">
            <v>1</v>
          </cell>
          <cell r="AI45">
            <v>1</v>
          </cell>
          <cell r="AJ45">
            <v>25.5</v>
          </cell>
          <cell r="AK45">
            <v>0</v>
          </cell>
          <cell r="AL45">
            <v>0</v>
          </cell>
          <cell r="AM45">
            <v>0</v>
          </cell>
          <cell r="BT45">
            <v>0</v>
          </cell>
          <cell r="BU45">
            <v>0</v>
          </cell>
          <cell r="BX45">
            <v>0</v>
          </cell>
          <cell r="BY45">
            <v>0</v>
          </cell>
        </row>
        <row r="46">
          <cell r="B46" t="str">
            <v>VT07</v>
          </cell>
          <cell r="C46" t="str">
            <v>Thái Hồng Phát</v>
          </cell>
          <cell r="D46" t="str">
            <v>NV Thu mua MMTB</v>
          </cell>
          <cell r="E46">
            <v>1</v>
          </cell>
          <cell r="F46">
            <v>1</v>
          </cell>
          <cell r="G46">
            <v>1</v>
          </cell>
          <cell r="I46" t="str">
            <v>p</v>
          </cell>
          <cell r="J46" t="str">
            <v>p</v>
          </cell>
          <cell r="K46">
            <v>1</v>
          </cell>
          <cell r="L46">
            <v>1</v>
          </cell>
          <cell r="M46">
            <v>1</v>
          </cell>
          <cell r="N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W46">
            <v>1</v>
          </cell>
          <cell r="X46">
            <v>1</v>
          </cell>
          <cell r="Y46">
            <v>1</v>
          </cell>
          <cell r="Z46">
            <v>1</v>
          </cell>
          <cell r="AA46">
            <v>1</v>
          </cell>
          <cell r="AB46" t="str">
            <v>p</v>
          </cell>
          <cell r="AD46">
            <v>1</v>
          </cell>
          <cell r="AE46">
            <v>1</v>
          </cell>
          <cell r="AF46">
            <v>1</v>
          </cell>
          <cell r="AG46">
            <v>1</v>
          </cell>
          <cell r="AH46">
            <v>1</v>
          </cell>
          <cell r="AI46">
            <v>1</v>
          </cell>
          <cell r="AJ46">
            <v>24</v>
          </cell>
          <cell r="AK46">
            <v>0</v>
          </cell>
          <cell r="AL46">
            <v>3</v>
          </cell>
          <cell r="AM46">
            <v>0</v>
          </cell>
          <cell r="BT46">
            <v>0</v>
          </cell>
          <cell r="BU46">
            <v>0</v>
          </cell>
          <cell r="BX46">
            <v>0</v>
          </cell>
          <cell r="BY46">
            <v>0</v>
          </cell>
        </row>
        <row r="47">
          <cell r="C47" t="str">
            <v>Ban Dự án</v>
          </cell>
        </row>
        <row r="48">
          <cell r="B48" t="str">
            <v xml:space="preserve"> DA01 </v>
          </cell>
          <cell r="C48" t="str">
            <v xml:space="preserve"> Huỳnh Thanh Liêm </v>
          </cell>
          <cell r="D48" t="str">
            <v>TRƯỞNG BAN DỰ ÁN CÔNG</v>
          </cell>
          <cell r="E48">
            <v>1</v>
          </cell>
          <cell r="F48">
            <v>1</v>
          </cell>
          <cell r="G48">
            <v>1</v>
          </cell>
          <cell r="I48">
            <v>1</v>
          </cell>
          <cell r="J48">
            <v>1</v>
          </cell>
          <cell r="K48">
            <v>1</v>
          </cell>
          <cell r="L48">
            <v>1</v>
          </cell>
          <cell r="M48">
            <v>1</v>
          </cell>
          <cell r="N48" t="str">
            <v>P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  <cell r="W48">
            <v>1</v>
          </cell>
          <cell r="X48">
            <v>1</v>
          </cell>
          <cell r="Y48">
            <v>1</v>
          </cell>
          <cell r="Z48">
            <v>1</v>
          </cell>
          <cell r="AA48">
            <v>1</v>
          </cell>
          <cell r="AB48">
            <v>1</v>
          </cell>
          <cell r="AD48">
            <v>1</v>
          </cell>
          <cell r="AE48">
            <v>1</v>
          </cell>
          <cell r="AF48">
            <v>1</v>
          </cell>
          <cell r="AG48">
            <v>1</v>
          </cell>
          <cell r="AH48">
            <v>1</v>
          </cell>
          <cell r="AI48">
            <v>1</v>
          </cell>
          <cell r="AJ48">
            <v>26</v>
          </cell>
          <cell r="AK48">
            <v>0</v>
          </cell>
          <cell r="AL48">
            <v>1</v>
          </cell>
          <cell r="AM48">
            <v>0</v>
          </cell>
          <cell r="BT48">
            <v>0</v>
          </cell>
          <cell r="BU48">
            <v>0</v>
          </cell>
          <cell r="BX48">
            <v>0</v>
          </cell>
          <cell r="BY48">
            <v>0</v>
          </cell>
        </row>
        <row r="49">
          <cell r="B49" t="str">
            <v xml:space="preserve"> DA02 </v>
          </cell>
          <cell r="C49" t="str">
            <v xml:space="preserve"> Lê Công Nhất Trung </v>
          </cell>
          <cell r="D49" t="str">
            <v>NV triển khai thực hiện dự án</v>
          </cell>
          <cell r="E49">
            <v>1</v>
          </cell>
          <cell r="F49">
            <v>1</v>
          </cell>
          <cell r="G49">
            <v>1</v>
          </cell>
          <cell r="I49" t="str">
            <v>P</v>
          </cell>
          <cell r="J49">
            <v>1</v>
          </cell>
          <cell r="K49">
            <v>1</v>
          </cell>
          <cell r="L49">
            <v>1</v>
          </cell>
          <cell r="M49">
            <v>1</v>
          </cell>
          <cell r="N49" t="str">
            <v>P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  <cell r="W49">
            <v>1</v>
          </cell>
          <cell r="X49">
            <v>1</v>
          </cell>
          <cell r="Y49">
            <v>1</v>
          </cell>
          <cell r="Z49">
            <v>1</v>
          </cell>
          <cell r="AA49">
            <v>1</v>
          </cell>
          <cell r="AB49">
            <v>1</v>
          </cell>
          <cell r="AD49">
            <v>1</v>
          </cell>
          <cell r="AE49">
            <v>1</v>
          </cell>
          <cell r="AF49">
            <v>1</v>
          </cell>
          <cell r="AG49">
            <v>1</v>
          </cell>
          <cell r="AH49">
            <v>1</v>
          </cell>
          <cell r="AI49">
            <v>1</v>
          </cell>
          <cell r="AJ49">
            <v>25</v>
          </cell>
          <cell r="AK49">
            <v>0</v>
          </cell>
          <cell r="AL49">
            <v>2</v>
          </cell>
          <cell r="AM49">
            <v>0</v>
          </cell>
          <cell r="BT49">
            <v>0</v>
          </cell>
          <cell r="BU49">
            <v>0</v>
          </cell>
          <cell r="BX49">
            <v>0</v>
          </cell>
          <cell r="BY49">
            <v>0</v>
          </cell>
        </row>
        <row r="50">
          <cell r="B50" t="str">
            <v xml:space="preserve"> DA04 </v>
          </cell>
          <cell r="C50" t="str">
            <v xml:space="preserve"> Cao Xuân Vũ </v>
          </cell>
          <cell r="D50" t="str">
            <v>NV triển khai thực hiện dự án</v>
          </cell>
          <cell r="E50">
            <v>1</v>
          </cell>
          <cell r="F50">
            <v>1</v>
          </cell>
          <cell r="G50">
            <v>1</v>
          </cell>
          <cell r="I50">
            <v>1</v>
          </cell>
          <cell r="J50">
            <v>1</v>
          </cell>
          <cell r="K50">
            <v>1</v>
          </cell>
          <cell r="L50">
            <v>1</v>
          </cell>
          <cell r="M50">
            <v>1</v>
          </cell>
          <cell r="N50" t="str">
            <v>P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W50">
            <v>1</v>
          </cell>
          <cell r="X50">
            <v>1</v>
          </cell>
          <cell r="Y50">
            <v>1</v>
          </cell>
          <cell r="Z50">
            <v>1</v>
          </cell>
          <cell r="AA50">
            <v>1</v>
          </cell>
          <cell r="AB50">
            <v>1</v>
          </cell>
          <cell r="AD50">
            <v>1</v>
          </cell>
          <cell r="AE50">
            <v>1</v>
          </cell>
          <cell r="AF50">
            <v>1</v>
          </cell>
          <cell r="AG50">
            <v>1</v>
          </cell>
          <cell r="AH50">
            <v>1</v>
          </cell>
          <cell r="AI50">
            <v>1</v>
          </cell>
          <cell r="AJ50">
            <v>26</v>
          </cell>
          <cell r="AK50">
            <v>0</v>
          </cell>
          <cell r="AL50">
            <v>1</v>
          </cell>
          <cell r="AM50">
            <v>0</v>
          </cell>
          <cell r="BT50">
            <v>0</v>
          </cell>
          <cell r="BU50">
            <v>0</v>
          </cell>
          <cell r="BW50">
            <v>5000</v>
          </cell>
          <cell r="BX50">
            <v>5000</v>
          </cell>
          <cell r="BY50">
            <v>0</v>
          </cell>
        </row>
        <row r="51">
          <cell r="B51" t="str">
            <v xml:space="preserve"> DA05</v>
          </cell>
          <cell r="C51" t="str">
            <v xml:space="preserve"> Trần Ngọc Thạch </v>
          </cell>
          <cell r="D51" t="str">
            <v>NV triển khai thực hiện dự án</v>
          </cell>
          <cell r="E51">
            <v>1</v>
          </cell>
          <cell r="F51">
            <v>1</v>
          </cell>
          <cell r="G51">
            <v>1</v>
          </cell>
          <cell r="I51">
            <v>1</v>
          </cell>
          <cell r="J51">
            <v>1</v>
          </cell>
          <cell r="K51">
            <v>1</v>
          </cell>
          <cell r="L51">
            <v>1</v>
          </cell>
          <cell r="M51">
            <v>1</v>
          </cell>
          <cell r="N51" t="str">
            <v>P</v>
          </cell>
          <cell r="P51">
            <v>1</v>
          </cell>
          <cell r="Q51">
            <v>1</v>
          </cell>
          <cell r="R51">
            <v>1</v>
          </cell>
          <cell r="S51">
            <v>1</v>
          </cell>
          <cell r="T51">
            <v>1</v>
          </cell>
          <cell r="U51">
            <v>1</v>
          </cell>
          <cell r="W51">
            <v>1</v>
          </cell>
          <cell r="X51">
            <v>1</v>
          </cell>
          <cell r="Y51">
            <v>1</v>
          </cell>
          <cell r="Z51">
            <v>1</v>
          </cell>
          <cell r="AA51">
            <v>1</v>
          </cell>
          <cell r="AB51">
            <v>1</v>
          </cell>
          <cell r="AD51">
            <v>1</v>
          </cell>
          <cell r="AE51">
            <v>1</v>
          </cell>
          <cell r="AF51">
            <v>1</v>
          </cell>
          <cell r="AG51">
            <v>1</v>
          </cell>
          <cell r="AH51">
            <v>1</v>
          </cell>
          <cell r="AI51">
            <v>1</v>
          </cell>
          <cell r="AJ51">
            <v>26</v>
          </cell>
          <cell r="AK51">
            <v>0</v>
          </cell>
          <cell r="AL51">
            <v>1</v>
          </cell>
          <cell r="AM51">
            <v>0</v>
          </cell>
          <cell r="BT51">
            <v>0</v>
          </cell>
          <cell r="BU51">
            <v>0</v>
          </cell>
          <cell r="BW51">
            <v>0</v>
          </cell>
          <cell r="BX51">
            <v>0</v>
          </cell>
          <cell r="BY51">
            <v>0</v>
          </cell>
        </row>
        <row r="52">
          <cell r="B52" t="str">
            <v xml:space="preserve"> DA03</v>
          </cell>
          <cell r="C52" t="str">
            <v xml:space="preserve"> Trần Thị Minh Thương </v>
          </cell>
          <cell r="D52" t="str">
            <v>NV nghiệm thu thanh toán</v>
          </cell>
          <cell r="E52">
            <v>1</v>
          </cell>
          <cell r="F52">
            <v>1</v>
          </cell>
          <cell r="G52">
            <v>1</v>
          </cell>
          <cell r="I52">
            <v>1</v>
          </cell>
          <cell r="J52">
            <v>1</v>
          </cell>
          <cell r="K52">
            <v>1</v>
          </cell>
          <cell r="L52">
            <v>1</v>
          </cell>
          <cell r="M52">
            <v>1</v>
          </cell>
          <cell r="N52" t="str">
            <v>P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  <cell r="W52">
            <v>1</v>
          </cell>
          <cell r="X52">
            <v>1</v>
          </cell>
          <cell r="Y52" t="str">
            <v>P</v>
          </cell>
          <cell r="Z52">
            <v>1</v>
          </cell>
          <cell r="AA52">
            <v>1</v>
          </cell>
          <cell r="AB52">
            <v>1</v>
          </cell>
          <cell r="AD52">
            <v>1</v>
          </cell>
          <cell r="AE52">
            <v>1</v>
          </cell>
          <cell r="AF52">
            <v>1</v>
          </cell>
          <cell r="AG52">
            <v>1</v>
          </cell>
          <cell r="AH52">
            <v>1</v>
          </cell>
          <cell r="AI52">
            <v>1</v>
          </cell>
          <cell r="AJ52">
            <v>25</v>
          </cell>
          <cell r="AK52">
            <v>0</v>
          </cell>
          <cell r="AL52">
            <v>2</v>
          </cell>
          <cell r="AM52">
            <v>0</v>
          </cell>
          <cell r="BT52">
            <v>0</v>
          </cell>
          <cell r="BU52">
            <v>0</v>
          </cell>
          <cell r="BW52">
            <v>0</v>
          </cell>
          <cell r="BX52">
            <v>0</v>
          </cell>
          <cell r="BY52">
            <v>0</v>
          </cell>
        </row>
        <row r="53">
          <cell r="C53" t="str">
            <v>Ban Dự án Nghiên Cứu</v>
          </cell>
          <cell r="BX53">
            <v>0</v>
          </cell>
        </row>
        <row r="54">
          <cell r="B54" t="str">
            <v xml:space="preserve"> DN01 </v>
          </cell>
          <cell r="C54" t="str">
            <v>Vũ Kiến Quốc</v>
          </cell>
          <cell r="D54" t="str">
            <v>TRƯỞNG BAN DỰ ÁN NGHIÊN CỨU</v>
          </cell>
          <cell r="E54">
            <v>1</v>
          </cell>
          <cell r="F54">
            <v>1</v>
          </cell>
          <cell r="G54">
            <v>1</v>
          </cell>
          <cell r="I54">
            <v>1</v>
          </cell>
          <cell r="J54">
            <v>1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W54">
            <v>1</v>
          </cell>
          <cell r="X54">
            <v>1</v>
          </cell>
          <cell r="Y54">
            <v>1</v>
          </cell>
          <cell r="Z54">
            <v>1</v>
          </cell>
          <cell r="AA54">
            <v>1</v>
          </cell>
          <cell r="AB54">
            <v>1</v>
          </cell>
          <cell r="AD54">
            <v>1</v>
          </cell>
          <cell r="AE54">
            <v>1</v>
          </cell>
          <cell r="AF54">
            <v>1</v>
          </cell>
          <cell r="AG54">
            <v>1</v>
          </cell>
          <cell r="AH54">
            <v>1</v>
          </cell>
          <cell r="AI54">
            <v>1</v>
          </cell>
          <cell r="AJ54">
            <v>27</v>
          </cell>
          <cell r="AK54">
            <v>0</v>
          </cell>
          <cell r="AL54">
            <v>0</v>
          </cell>
          <cell r="AM54">
            <v>0</v>
          </cell>
          <cell r="BT54">
            <v>0</v>
          </cell>
          <cell r="BU54">
            <v>0</v>
          </cell>
          <cell r="BX54">
            <v>0</v>
          </cell>
          <cell r="BY54">
            <v>0</v>
          </cell>
        </row>
        <row r="55">
          <cell r="B55" t="str">
            <v xml:space="preserve"> DN02</v>
          </cell>
          <cell r="C55" t="str">
            <v>Dương Thạch Quang</v>
          </cell>
          <cell r="D55" t="str">
            <v>CV dự án nghiên cứu</v>
          </cell>
          <cell r="E55">
            <v>1</v>
          </cell>
          <cell r="F55">
            <v>1</v>
          </cell>
          <cell r="G55">
            <v>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  <cell r="W55">
            <v>1</v>
          </cell>
          <cell r="X55">
            <v>1</v>
          </cell>
          <cell r="Y55">
            <v>1</v>
          </cell>
          <cell r="Z55">
            <v>1</v>
          </cell>
          <cell r="AA55">
            <v>1</v>
          </cell>
          <cell r="AB55">
            <v>1</v>
          </cell>
          <cell r="AD55">
            <v>1</v>
          </cell>
          <cell r="AE55">
            <v>1</v>
          </cell>
          <cell r="AF55">
            <v>1</v>
          </cell>
          <cell r="AG55">
            <v>1</v>
          </cell>
          <cell r="AH55">
            <v>1</v>
          </cell>
          <cell r="AI55">
            <v>1</v>
          </cell>
          <cell r="AJ55">
            <v>27</v>
          </cell>
          <cell r="AK55">
            <v>0</v>
          </cell>
          <cell r="AL55">
            <v>0</v>
          </cell>
          <cell r="AM55">
            <v>0</v>
          </cell>
          <cell r="BT55">
            <v>0</v>
          </cell>
          <cell r="BU55">
            <v>0</v>
          </cell>
          <cell r="BX55">
            <v>0</v>
          </cell>
          <cell r="BY55">
            <v>0</v>
          </cell>
        </row>
        <row r="56">
          <cell r="C56" t="str">
            <v>Trung tâm NC KHCN -TT</v>
          </cell>
          <cell r="BX56">
            <v>0</v>
          </cell>
        </row>
        <row r="57">
          <cell r="B57" t="str">
            <v xml:space="preserve"> TT01 </v>
          </cell>
          <cell r="C57" t="str">
            <v xml:space="preserve"> Nguyễn Nguyên Nguyên </v>
          </cell>
          <cell r="D57" t="str">
            <v>GIÁM ĐỐC TTNC</v>
          </cell>
          <cell r="E57">
            <v>1</v>
          </cell>
          <cell r="F57">
            <v>1</v>
          </cell>
          <cell r="G57">
            <v>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W57">
            <v>1</v>
          </cell>
          <cell r="X57">
            <v>1</v>
          </cell>
          <cell r="Y57">
            <v>1</v>
          </cell>
          <cell r="Z57">
            <v>1</v>
          </cell>
          <cell r="AA57">
            <v>1</v>
          </cell>
          <cell r="AB57">
            <v>1</v>
          </cell>
          <cell r="AD57">
            <v>1</v>
          </cell>
          <cell r="AE57">
            <v>1</v>
          </cell>
          <cell r="AF57">
            <v>1</v>
          </cell>
          <cell r="AG57">
            <v>1</v>
          </cell>
          <cell r="AH57">
            <v>1</v>
          </cell>
          <cell r="AI57">
            <v>1</v>
          </cell>
          <cell r="AJ57">
            <v>27</v>
          </cell>
          <cell r="AK57">
            <v>0</v>
          </cell>
          <cell r="AL57">
            <v>0</v>
          </cell>
          <cell r="AM57">
            <v>0</v>
          </cell>
          <cell r="BT57">
            <v>0</v>
          </cell>
          <cell r="BU57">
            <v>0</v>
          </cell>
          <cell r="BX57">
            <v>0</v>
          </cell>
          <cell r="BY57">
            <v>0</v>
          </cell>
        </row>
        <row r="58">
          <cell r="B58" t="str">
            <v xml:space="preserve"> TT02 </v>
          </cell>
          <cell r="C58" t="str">
            <v xml:space="preserve"> Trần Văn Hà </v>
          </cell>
          <cell r="D58" t="str">
            <v>Tổ trưởng GS môi trường</v>
          </cell>
          <cell r="E58">
            <v>1</v>
          </cell>
          <cell r="F58">
            <v>1</v>
          </cell>
          <cell r="G58">
            <v>1</v>
          </cell>
          <cell r="I58" t="str">
            <v>P</v>
          </cell>
          <cell r="J58" t="str">
            <v>P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  <cell r="W58">
            <v>1</v>
          </cell>
          <cell r="X58">
            <v>1</v>
          </cell>
          <cell r="Y58">
            <v>1</v>
          </cell>
          <cell r="Z58">
            <v>1</v>
          </cell>
          <cell r="AA58">
            <v>1</v>
          </cell>
          <cell r="AB58">
            <v>1</v>
          </cell>
          <cell r="AD58">
            <v>1</v>
          </cell>
          <cell r="AE58">
            <v>1</v>
          </cell>
          <cell r="AF58">
            <v>1</v>
          </cell>
          <cell r="AG58">
            <v>1</v>
          </cell>
          <cell r="AH58">
            <v>1</v>
          </cell>
          <cell r="AI58">
            <v>1</v>
          </cell>
          <cell r="AJ58">
            <v>25</v>
          </cell>
          <cell r="AK58">
            <v>0</v>
          </cell>
          <cell r="AL58">
            <v>2</v>
          </cell>
          <cell r="AM58">
            <v>0</v>
          </cell>
          <cell r="BT58">
            <v>0</v>
          </cell>
          <cell r="BU58">
            <v>0</v>
          </cell>
          <cell r="BW58">
            <v>0</v>
          </cell>
          <cell r="BX58">
            <v>1233</v>
          </cell>
          <cell r="BY58">
            <v>0</v>
          </cell>
        </row>
        <row r="59">
          <cell r="B59" t="str">
            <v xml:space="preserve"> TT03 </v>
          </cell>
          <cell r="C59" t="str">
            <v xml:space="preserve"> Đỗ Thanh Tú </v>
          </cell>
          <cell r="D59" t="str">
            <v>CV môi trường</v>
          </cell>
          <cell r="E59">
            <v>1</v>
          </cell>
          <cell r="F59">
            <v>1</v>
          </cell>
          <cell r="G59">
            <v>1</v>
          </cell>
          <cell r="I59" t="str">
            <v>P</v>
          </cell>
          <cell r="J59" t="str">
            <v>P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W59">
            <v>1</v>
          </cell>
          <cell r="X59">
            <v>1</v>
          </cell>
          <cell r="Y59">
            <v>1</v>
          </cell>
          <cell r="Z59">
            <v>1</v>
          </cell>
          <cell r="AA59">
            <v>1</v>
          </cell>
          <cell r="AB59">
            <v>1</v>
          </cell>
          <cell r="AD59">
            <v>1</v>
          </cell>
          <cell r="AE59">
            <v>1</v>
          </cell>
          <cell r="AF59">
            <v>1</v>
          </cell>
          <cell r="AG59">
            <v>1</v>
          </cell>
          <cell r="AH59">
            <v>1</v>
          </cell>
          <cell r="AI59">
            <v>1</v>
          </cell>
          <cell r="AJ59">
            <v>25</v>
          </cell>
          <cell r="AK59">
            <v>0</v>
          </cell>
          <cell r="AL59">
            <v>2</v>
          </cell>
          <cell r="AM59">
            <v>0</v>
          </cell>
          <cell r="BT59">
            <v>0</v>
          </cell>
          <cell r="BU59">
            <v>0</v>
          </cell>
          <cell r="BX59">
            <v>0</v>
          </cell>
          <cell r="BY59">
            <v>0</v>
          </cell>
        </row>
        <row r="60">
          <cell r="B60" t="str">
            <v xml:space="preserve"> TT04</v>
          </cell>
          <cell r="C60" t="str">
            <v>Nguyễn Xuân Lỉnh</v>
          </cell>
          <cell r="D60" t="str">
            <v>CV nghiên cứu KHCN</v>
          </cell>
          <cell r="L60">
            <v>1</v>
          </cell>
          <cell r="M60">
            <v>1</v>
          </cell>
          <cell r="N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  <cell r="W60">
            <v>1</v>
          </cell>
          <cell r="X60">
            <v>1</v>
          </cell>
          <cell r="Y60">
            <v>1</v>
          </cell>
          <cell r="Z60">
            <v>1</v>
          </cell>
          <cell r="AA60">
            <v>1</v>
          </cell>
          <cell r="AB60">
            <v>1</v>
          </cell>
          <cell r="AD60">
            <v>1</v>
          </cell>
          <cell r="AE60">
            <v>1</v>
          </cell>
          <cell r="AF60">
            <v>1</v>
          </cell>
          <cell r="AG60">
            <v>1</v>
          </cell>
          <cell r="AH60">
            <v>1</v>
          </cell>
          <cell r="AI60">
            <v>1</v>
          </cell>
          <cell r="AJ60">
            <v>21</v>
          </cell>
          <cell r="AK60">
            <v>0</v>
          </cell>
          <cell r="AL60">
            <v>0</v>
          </cell>
          <cell r="AM60">
            <v>0</v>
          </cell>
          <cell r="BT60">
            <v>0</v>
          </cell>
          <cell r="BU60">
            <v>0</v>
          </cell>
          <cell r="BX60">
            <v>0</v>
          </cell>
          <cell r="BY60">
            <v>0</v>
          </cell>
        </row>
        <row r="61">
          <cell r="B61" t="str">
            <v xml:space="preserve"> TT06</v>
          </cell>
          <cell r="C61" t="str">
            <v>Đặng Nguyễn Thế Anh</v>
          </cell>
          <cell r="D61" t="str">
            <v>NV Phòng thí nghiệm</v>
          </cell>
          <cell r="E61">
            <v>1</v>
          </cell>
          <cell r="F61">
            <v>1</v>
          </cell>
          <cell r="G61">
            <v>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 t="str">
            <v>P</v>
          </cell>
          <cell r="U61">
            <v>0</v>
          </cell>
          <cell r="W61">
            <v>1</v>
          </cell>
          <cell r="X61">
            <v>1</v>
          </cell>
          <cell r="Y61">
            <v>1</v>
          </cell>
          <cell r="Z61">
            <v>1</v>
          </cell>
          <cell r="AA61">
            <v>1</v>
          </cell>
          <cell r="AB61">
            <v>1</v>
          </cell>
          <cell r="AD61">
            <v>1</v>
          </cell>
          <cell r="AE61">
            <v>1</v>
          </cell>
          <cell r="AF61">
            <v>1</v>
          </cell>
          <cell r="AG61">
            <v>1</v>
          </cell>
          <cell r="AH61">
            <v>1</v>
          </cell>
          <cell r="AI61">
            <v>1</v>
          </cell>
          <cell r="AJ61">
            <v>25</v>
          </cell>
          <cell r="AK61">
            <v>0</v>
          </cell>
          <cell r="AL61">
            <v>1</v>
          </cell>
          <cell r="AM61">
            <v>0</v>
          </cell>
          <cell r="BT61">
            <v>0</v>
          </cell>
          <cell r="BU61">
            <v>0</v>
          </cell>
          <cell r="BX61">
            <v>0</v>
          </cell>
          <cell r="BY61">
            <v>0</v>
          </cell>
        </row>
        <row r="62">
          <cell r="B62" t="str">
            <v xml:space="preserve"> TT07</v>
          </cell>
          <cell r="C62" t="str">
            <v>Võ Thị Thanh Thủy</v>
          </cell>
          <cell r="D62" t="str">
            <v>NV Phòng thí nghiệm</v>
          </cell>
          <cell r="E62">
            <v>1</v>
          </cell>
          <cell r="F62">
            <v>1</v>
          </cell>
          <cell r="G62">
            <v>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  <cell r="W62">
            <v>1</v>
          </cell>
          <cell r="X62">
            <v>1</v>
          </cell>
          <cell r="Y62">
            <v>1</v>
          </cell>
          <cell r="Z62">
            <v>1</v>
          </cell>
          <cell r="AA62">
            <v>1</v>
          </cell>
          <cell r="AB62">
            <v>1</v>
          </cell>
          <cell r="AD62">
            <v>1</v>
          </cell>
          <cell r="AE62">
            <v>1</v>
          </cell>
          <cell r="AF62">
            <v>1</v>
          </cell>
          <cell r="AG62">
            <v>1</v>
          </cell>
          <cell r="AH62">
            <v>1</v>
          </cell>
          <cell r="AI62">
            <v>1</v>
          </cell>
          <cell r="AJ62">
            <v>27</v>
          </cell>
          <cell r="AK62">
            <v>0</v>
          </cell>
          <cell r="AL62">
            <v>0</v>
          </cell>
          <cell r="AM62">
            <v>0</v>
          </cell>
          <cell r="BT62">
            <v>0</v>
          </cell>
          <cell r="BU62">
            <v>0</v>
          </cell>
          <cell r="BX62">
            <v>0</v>
          </cell>
          <cell r="BY62">
            <v>0</v>
          </cell>
        </row>
        <row r="63">
          <cell r="B63" t="str">
            <v xml:space="preserve"> TT08</v>
          </cell>
          <cell r="C63" t="str">
            <v>Phan Thị Trà Hiên</v>
          </cell>
          <cell r="D63" t="str">
            <v>NV Phòng thí nghiệm</v>
          </cell>
          <cell r="E63">
            <v>1</v>
          </cell>
          <cell r="F63">
            <v>1</v>
          </cell>
          <cell r="G63">
            <v>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 t="str">
            <v>P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  <cell r="W63">
            <v>1</v>
          </cell>
          <cell r="X63">
            <v>1</v>
          </cell>
          <cell r="Y63">
            <v>1</v>
          </cell>
          <cell r="Z63">
            <v>1</v>
          </cell>
          <cell r="AA63">
            <v>1</v>
          </cell>
          <cell r="AB63">
            <v>1</v>
          </cell>
          <cell r="AD63">
            <v>1</v>
          </cell>
          <cell r="AE63">
            <v>1</v>
          </cell>
          <cell r="AF63">
            <v>1</v>
          </cell>
          <cell r="AG63">
            <v>1</v>
          </cell>
          <cell r="AH63">
            <v>1</v>
          </cell>
          <cell r="AI63">
            <v>1</v>
          </cell>
          <cell r="AJ63">
            <v>26</v>
          </cell>
          <cell r="AK63">
            <v>0</v>
          </cell>
          <cell r="AL63">
            <v>1</v>
          </cell>
          <cell r="AM63">
            <v>0</v>
          </cell>
          <cell r="BT63">
            <v>0</v>
          </cell>
          <cell r="BU63">
            <v>0</v>
          </cell>
          <cell r="BX63">
            <v>0</v>
          </cell>
          <cell r="BY63">
            <v>0</v>
          </cell>
        </row>
        <row r="64">
          <cell r="B64" t="str">
            <v xml:space="preserve"> TT09</v>
          </cell>
          <cell r="C64" t="str">
            <v>Dương Ngọc Bảo Phương</v>
          </cell>
          <cell r="D64" t="str">
            <v>CV Phòng thí nghiệm (Quản lý PTN)</v>
          </cell>
          <cell r="E64">
            <v>1</v>
          </cell>
          <cell r="F64">
            <v>1</v>
          </cell>
          <cell r="G64">
            <v>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  <cell r="W64">
            <v>1</v>
          </cell>
          <cell r="X64">
            <v>1</v>
          </cell>
          <cell r="Y64">
            <v>1</v>
          </cell>
          <cell r="Z64">
            <v>1</v>
          </cell>
          <cell r="AA64">
            <v>1</v>
          </cell>
          <cell r="AB64">
            <v>1</v>
          </cell>
          <cell r="AD64">
            <v>1</v>
          </cell>
          <cell r="AE64">
            <v>1</v>
          </cell>
          <cell r="AF64">
            <v>1</v>
          </cell>
          <cell r="AG64">
            <v>1</v>
          </cell>
          <cell r="AH64" t="str">
            <v>P</v>
          </cell>
          <cell r="AI64">
            <v>1</v>
          </cell>
          <cell r="AJ64">
            <v>26</v>
          </cell>
          <cell r="AK64">
            <v>0</v>
          </cell>
          <cell r="AL64">
            <v>1</v>
          </cell>
          <cell r="AM64">
            <v>0</v>
          </cell>
          <cell r="BT64">
            <v>0</v>
          </cell>
          <cell r="BU64">
            <v>0</v>
          </cell>
          <cell r="BX64">
            <v>0</v>
          </cell>
          <cell r="BY64">
            <v>0</v>
          </cell>
        </row>
        <row r="65">
          <cell r="B65" t="str">
            <v xml:space="preserve"> TT10</v>
          </cell>
          <cell r="C65" t="str">
            <v>Trần Thành Lập</v>
          </cell>
          <cell r="D65" t="str">
            <v>GIÁM ĐỐC NCPTSP</v>
          </cell>
          <cell r="E65">
            <v>1</v>
          </cell>
          <cell r="F65">
            <v>1</v>
          </cell>
          <cell r="G65">
            <v>1</v>
          </cell>
          <cell r="I65">
            <v>1</v>
          </cell>
          <cell r="J65">
            <v>1</v>
          </cell>
          <cell r="K65">
            <v>1</v>
          </cell>
          <cell r="L65">
            <v>1</v>
          </cell>
          <cell r="M65">
            <v>1</v>
          </cell>
          <cell r="N65">
            <v>1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  <cell r="T65">
            <v>1</v>
          </cell>
          <cell r="U65">
            <v>1</v>
          </cell>
          <cell r="W65">
            <v>1</v>
          </cell>
          <cell r="X65">
            <v>1</v>
          </cell>
          <cell r="Y65">
            <v>1</v>
          </cell>
          <cell r="Z65">
            <v>1</v>
          </cell>
          <cell r="AA65">
            <v>1</v>
          </cell>
          <cell r="AB65">
            <v>1</v>
          </cell>
          <cell r="AD65">
            <v>1</v>
          </cell>
          <cell r="AE65">
            <v>1</v>
          </cell>
          <cell r="AF65" t="str">
            <v>P</v>
          </cell>
          <cell r="AG65" t="str">
            <v>P</v>
          </cell>
          <cell r="AH65">
            <v>1</v>
          </cell>
          <cell r="AI65">
            <v>1</v>
          </cell>
          <cell r="AJ65">
            <v>25</v>
          </cell>
          <cell r="AK65">
            <v>0</v>
          </cell>
          <cell r="AL65">
            <v>2</v>
          </cell>
          <cell r="AM65">
            <v>0</v>
          </cell>
          <cell r="BT65">
            <v>0</v>
          </cell>
          <cell r="BU65">
            <v>0</v>
          </cell>
          <cell r="BX65">
            <v>0</v>
          </cell>
          <cell r="BY65">
            <v>0</v>
          </cell>
        </row>
        <row r="66">
          <cell r="B66" t="str">
            <v xml:space="preserve"> TT05 </v>
          </cell>
          <cell r="C66" t="str">
            <v xml:space="preserve"> Nguyễn Anh Tuấn </v>
          </cell>
          <cell r="D66" t="str">
            <v>CV nghiên cứu ứng dụng SP</v>
          </cell>
          <cell r="E66">
            <v>1</v>
          </cell>
          <cell r="F66">
            <v>1</v>
          </cell>
          <cell r="G66">
            <v>1</v>
          </cell>
          <cell r="I66" t="str">
            <v>P</v>
          </cell>
          <cell r="J66" t="str">
            <v>P</v>
          </cell>
          <cell r="K66">
            <v>1</v>
          </cell>
          <cell r="L66">
            <v>1</v>
          </cell>
          <cell r="M66">
            <v>1</v>
          </cell>
          <cell r="N66">
            <v>1</v>
          </cell>
          <cell r="P66">
            <v>1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>
            <v>1</v>
          </cell>
          <cell r="W66">
            <v>1</v>
          </cell>
          <cell r="X66">
            <v>1</v>
          </cell>
          <cell r="Y66">
            <v>1</v>
          </cell>
          <cell r="Z66">
            <v>1</v>
          </cell>
          <cell r="AA66">
            <v>1</v>
          </cell>
          <cell r="AB66">
            <v>1</v>
          </cell>
          <cell r="AD66">
            <v>1</v>
          </cell>
          <cell r="AE66">
            <v>1</v>
          </cell>
          <cell r="AF66">
            <v>1</v>
          </cell>
          <cell r="AG66">
            <v>1</v>
          </cell>
          <cell r="AH66">
            <v>1</v>
          </cell>
          <cell r="AI66">
            <v>1</v>
          </cell>
          <cell r="AJ66">
            <v>25</v>
          </cell>
          <cell r="AK66">
            <v>0</v>
          </cell>
          <cell r="AL66">
            <v>2</v>
          </cell>
          <cell r="AM66">
            <v>0</v>
          </cell>
          <cell r="BT66">
            <v>0</v>
          </cell>
          <cell r="BU66">
            <v>0</v>
          </cell>
          <cell r="BW66">
            <v>4000</v>
          </cell>
          <cell r="BX66">
            <v>4000</v>
          </cell>
          <cell r="BY66">
            <v>0</v>
          </cell>
        </row>
        <row r="67">
          <cell r="C67" t="str">
            <v>Logistics</v>
          </cell>
        </row>
        <row r="68">
          <cell r="B68" t="str">
            <v xml:space="preserve"> LG01 </v>
          </cell>
          <cell r="C68" t="str">
            <v xml:space="preserve"> Văn Khoa Trường </v>
          </cell>
          <cell r="D68" t="str">
            <v>GIÁM ĐỐC LOGISTICS</v>
          </cell>
          <cell r="E68">
            <v>1</v>
          </cell>
          <cell r="F68">
            <v>1</v>
          </cell>
          <cell r="G68">
            <v>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  <cell r="AB68">
            <v>1</v>
          </cell>
          <cell r="AD68">
            <v>1</v>
          </cell>
          <cell r="AE68">
            <v>1</v>
          </cell>
          <cell r="AF68">
            <v>1</v>
          </cell>
          <cell r="AG68">
            <v>1</v>
          </cell>
          <cell r="AH68">
            <v>1</v>
          </cell>
          <cell r="AI68">
            <v>1</v>
          </cell>
          <cell r="AJ68">
            <v>27</v>
          </cell>
          <cell r="AK68">
            <v>0</v>
          </cell>
          <cell r="AL68">
            <v>0</v>
          </cell>
          <cell r="AM68">
            <v>0</v>
          </cell>
          <cell r="BT68">
            <v>0</v>
          </cell>
          <cell r="BU68">
            <v>0</v>
          </cell>
          <cell r="BW68">
            <v>0</v>
          </cell>
          <cell r="BX68">
            <v>1000</v>
          </cell>
        </row>
        <row r="69">
          <cell r="B69" t="str">
            <v>NHÀ MÁY</v>
          </cell>
        </row>
        <row r="70">
          <cell r="C70" t="str">
            <v>BAN GIÁM ĐỐC</v>
          </cell>
        </row>
        <row r="71">
          <cell r="B71" t="str">
            <v xml:space="preserve"> XD01 </v>
          </cell>
          <cell r="C71" t="str">
            <v xml:space="preserve"> Lê Thanh Huy </v>
          </cell>
          <cell r="D71" t="str">
            <v>GIÁM ĐỐC NHÀ MÁY</v>
          </cell>
          <cell r="E71">
            <v>1</v>
          </cell>
          <cell r="F71">
            <v>1</v>
          </cell>
          <cell r="G71">
            <v>1</v>
          </cell>
          <cell r="I71" t="str">
            <v>P</v>
          </cell>
          <cell r="J71" t="str">
            <v>P</v>
          </cell>
          <cell r="K71">
            <v>1</v>
          </cell>
          <cell r="L71">
            <v>1</v>
          </cell>
          <cell r="M71">
            <v>1</v>
          </cell>
          <cell r="N71">
            <v>1</v>
          </cell>
          <cell r="P71">
            <v>1</v>
          </cell>
          <cell r="Q71">
            <v>1</v>
          </cell>
          <cell r="R71">
            <v>1</v>
          </cell>
          <cell r="S71">
            <v>1</v>
          </cell>
          <cell r="T71">
            <v>1</v>
          </cell>
          <cell r="U71">
            <v>1</v>
          </cell>
          <cell r="W71">
            <v>1</v>
          </cell>
          <cell r="X71">
            <v>1</v>
          </cell>
          <cell r="Y71">
            <v>1</v>
          </cell>
          <cell r="Z71">
            <v>1</v>
          </cell>
          <cell r="AA71">
            <v>1</v>
          </cell>
          <cell r="AB71">
            <v>1</v>
          </cell>
          <cell r="AD71">
            <v>1</v>
          </cell>
          <cell r="AE71">
            <v>1</v>
          </cell>
          <cell r="AF71">
            <v>1</v>
          </cell>
          <cell r="AG71">
            <v>1</v>
          </cell>
          <cell r="AH71">
            <v>1</v>
          </cell>
          <cell r="AI71">
            <v>1</v>
          </cell>
          <cell r="AJ71">
            <v>25</v>
          </cell>
          <cell r="AK71">
            <v>0</v>
          </cell>
          <cell r="AL71">
            <v>2</v>
          </cell>
          <cell r="AM71">
            <v>0</v>
          </cell>
          <cell r="BT71">
            <v>0</v>
          </cell>
          <cell r="BU71">
            <v>0</v>
          </cell>
          <cell r="BW71">
            <v>10000</v>
          </cell>
          <cell r="BX71">
            <v>10000</v>
          </cell>
        </row>
        <row r="72">
          <cell r="C72" t="str">
            <v>KHO</v>
          </cell>
        </row>
        <row r="73">
          <cell r="B73" t="str">
            <v>LG03</v>
          </cell>
          <cell r="C73" t="str">
            <v>Phương Bình</v>
          </cell>
          <cell r="D73" t="str">
            <v>Giám sát kho</v>
          </cell>
          <cell r="E73">
            <v>1</v>
          </cell>
          <cell r="F73">
            <v>1</v>
          </cell>
          <cell r="G73">
            <v>1</v>
          </cell>
          <cell r="I73">
            <v>1</v>
          </cell>
          <cell r="J73">
            <v>1</v>
          </cell>
          <cell r="K73">
            <v>1</v>
          </cell>
          <cell r="L73">
            <v>1</v>
          </cell>
          <cell r="M73">
            <v>1</v>
          </cell>
          <cell r="N73">
            <v>1</v>
          </cell>
          <cell r="P73">
            <v>1</v>
          </cell>
          <cell r="Q73">
            <v>1</v>
          </cell>
          <cell r="R73">
            <v>1</v>
          </cell>
          <cell r="S73">
            <v>0.5</v>
          </cell>
          <cell r="T73">
            <v>1</v>
          </cell>
          <cell r="U73">
            <v>1</v>
          </cell>
          <cell r="W73">
            <v>1</v>
          </cell>
          <cell r="X73">
            <v>1</v>
          </cell>
          <cell r="Y73" t="str">
            <v>p</v>
          </cell>
          <cell r="Z73">
            <v>1</v>
          </cell>
          <cell r="AA73">
            <v>1</v>
          </cell>
          <cell r="AB73">
            <v>1</v>
          </cell>
          <cell r="AD73">
            <v>1</v>
          </cell>
          <cell r="AE73">
            <v>1</v>
          </cell>
          <cell r="AF73">
            <v>1</v>
          </cell>
          <cell r="AG73">
            <v>1</v>
          </cell>
          <cell r="AH73">
            <v>1</v>
          </cell>
          <cell r="AI73">
            <v>1</v>
          </cell>
          <cell r="AJ73">
            <v>25.5</v>
          </cell>
          <cell r="AK73">
            <v>0</v>
          </cell>
          <cell r="AL73">
            <v>1</v>
          </cell>
          <cell r="AM73">
            <v>0</v>
          </cell>
          <cell r="BM73">
            <v>7</v>
          </cell>
          <cell r="BT73">
            <v>0</v>
          </cell>
          <cell r="BU73">
            <v>7</v>
          </cell>
          <cell r="BW73">
            <v>3000</v>
          </cell>
          <cell r="BX73">
            <v>3500</v>
          </cell>
          <cell r="BY73">
            <v>0</v>
          </cell>
        </row>
        <row r="74">
          <cell r="B74" t="str">
            <v>LG02</v>
          </cell>
          <cell r="C74" t="str">
            <v>Nguyễn Trường Thạch</v>
          </cell>
          <cell r="D74" t="str">
            <v>NV kho</v>
          </cell>
          <cell r="E74">
            <v>1</v>
          </cell>
          <cell r="F74">
            <v>1</v>
          </cell>
          <cell r="G74">
            <v>1</v>
          </cell>
          <cell r="I74" t="str">
            <v>P</v>
          </cell>
          <cell r="J74" t="str">
            <v>P</v>
          </cell>
          <cell r="K74">
            <v>1</v>
          </cell>
          <cell r="L74" t="str">
            <v>p</v>
          </cell>
          <cell r="M74" t="str">
            <v>p</v>
          </cell>
          <cell r="N74" t="str">
            <v>p</v>
          </cell>
          <cell r="P74" t="str">
            <v>p</v>
          </cell>
          <cell r="Q74" t="str">
            <v>p</v>
          </cell>
          <cell r="R74" t="str">
            <v>p</v>
          </cell>
          <cell r="S74" t="str">
            <v>p</v>
          </cell>
          <cell r="T74">
            <v>1</v>
          </cell>
          <cell r="U74">
            <v>1</v>
          </cell>
          <cell r="W74">
            <v>1</v>
          </cell>
          <cell r="X74">
            <v>1</v>
          </cell>
          <cell r="Y74">
            <v>1</v>
          </cell>
          <cell r="Z74">
            <v>1</v>
          </cell>
          <cell r="AA74">
            <v>1</v>
          </cell>
          <cell r="AB74">
            <v>1</v>
          </cell>
          <cell r="AD74">
            <v>1</v>
          </cell>
          <cell r="AE74">
            <v>1</v>
          </cell>
          <cell r="AF74">
            <v>1</v>
          </cell>
          <cell r="AG74">
            <v>1</v>
          </cell>
          <cell r="AH74">
            <v>1</v>
          </cell>
          <cell r="AI74">
            <v>1</v>
          </cell>
          <cell r="AJ74">
            <v>18</v>
          </cell>
          <cell r="AK74">
            <v>0</v>
          </cell>
          <cell r="AL74">
            <v>9</v>
          </cell>
          <cell r="AM74">
            <v>0</v>
          </cell>
          <cell r="AO74">
            <v>4</v>
          </cell>
          <cell r="AP74">
            <v>4</v>
          </cell>
          <cell r="AQ74">
            <v>4</v>
          </cell>
          <cell r="AR74">
            <v>8</v>
          </cell>
          <cell r="AS74">
            <v>3</v>
          </cell>
          <cell r="AT74">
            <v>8</v>
          </cell>
          <cell r="AU74">
            <v>3</v>
          </cell>
          <cell r="BD74">
            <v>2</v>
          </cell>
          <cell r="BE74">
            <v>2</v>
          </cell>
          <cell r="BG74">
            <v>2</v>
          </cell>
          <cell r="BH74">
            <v>2</v>
          </cell>
          <cell r="BI74">
            <v>3</v>
          </cell>
          <cell r="BJ74">
            <v>3</v>
          </cell>
          <cell r="BK74">
            <v>2</v>
          </cell>
          <cell r="BL74">
            <v>2</v>
          </cell>
          <cell r="BN74">
            <v>4</v>
          </cell>
          <cell r="BO74">
            <v>2</v>
          </cell>
          <cell r="BP74">
            <v>1</v>
          </cell>
          <cell r="BQ74">
            <v>2</v>
          </cell>
          <cell r="BR74">
            <v>2</v>
          </cell>
          <cell r="BS74">
            <v>2</v>
          </cell>
          <cell r="BT74">
            <v>57</v>
          </cell>
          <cell r="BU74">
            <v>8</v>
          </cell>
          <cell r="BX74">
            <v>0</v>
          </cell>
          <cell r="BY74">
            <v>0</v>
          </cell>
        </row>
        <row r="75">
          <cell r="B75" t="str">
            <v>LG05</v>
          </cell>
          <cell r="C75" t="str">
            <v>Nguyễn Tấn Lộc</v>
          </cell>
          <cell r="D75" t="str">
            <v>NV kho</v>
          </cell>
          <cell r="E75">
            <v>1</v>
          </cell>
          <cell r="F75">
            <v>1</v>
          </cell>
          <cell r="G75">
            <v>1</v>
          </cell>
          <cell r="I75" t="str">
            <v>P</v>
          </cell>
          <cell r="J75" t="str">
            <v>P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1</v>
          </cell>
          <cell r="AB75">
            <v>1</v>
          </cell>
          <cell r="AD75">
            <v>1</v>
          </cell>
          <cell r="AE75">
            <v>1</v>
          </cell>
          <cell r="AF75">
            <v>1</v>
          </cell>
          <cell r="AG75">
            <v>1</v>
          </cell>
          <cell r="AH75">
            <v>1</v>
          </cell>
          <cell r="AI75">
            <v>1</v>
          </cell>
          <cell r="AJ75">
            <v>25</v>
          </cell>
          <cell r="AK75">
            <v>0</v>
          </cell>
          <cell r="AL75">
            <v>2</v>
          </cell>
          <cell r="AM75">
            <v>0</v>
          </cell>
          <cell r="AO75">
            <v>2</v>
          </cell>
          <cell r="AU75">
            <v>3</v>
          </cell>
          <cell r="AV75">
            <v>4</v>
          </cell>
          <cell r="AW75">
            <v>3</v>
          </cell>
          <cell r="AX75">
            <v>2</v>
          </cell>
          <cell r="AY75">
            <v>8.5</v>
          </cell>
          <cell r="AZ75">
            <v>2.5</v>
          </cell>
          <cell r="BA75">
            <v>3</v>
          </cell>
          <cell r="BB75">
            <v>2</v>
          </cell>
          <cell r="BC75">
            <v>2</v>
          </cell>
          <cell r="BD75">
            <v>2</v>
          </cell>
          <cell r="BE75">
            <v>2.5</v>
          </cell>
          <cell r="BG75">
            <v>3</v>
          </cell>
          <cell r="BH75">
            <v>2.5</v>
          </cell>
          <cell r="BI75">
            <v>2.5</v>
          </cell>
          <cell r="BJ75">
            <v>3</v>
          </cell>
          <cell r="BK75">
            <v>4</v>
          </cell>
          <cell r="BL75">
            <v>3</v>
          </cell>
          <cell r="BM75">
            <v>10</v>
          </cell>
          <cell r="BN75">
            <v>3</v>
          </cell>
          <cell r="BO75">
            <v>2.5</v>
          </cell>
          <cell r="BP75">
            <v>3</v>
          </cell>
          <cell r="BR75">
            <v>1</v>
          </cell>
          <cell r="BT75">
            <v>55.5</v>
          </cell>
          <cell r="BU75">
            <v>18.5</v>
          </cell>
          <cell r="BW75">
            <v>3000</v>
          </cell>
          <cell r="BX75">
            <v>3000</v>
          </cell>
          <cell r="BY75">
            <v>0</v>
          </cell>
        </row>
        <row r="76">
          <cell r="B76" t="str">
            <v>LG06</v>
          </cell>
          <cell r="C76" t="str">
            <v>Lương Minh Hòa</v>
          </cell>
          <cell r="D76" t="str">
            <v>NV kho</v>
          </cell>
          <cell r="E76">
            <v>1</v>
          </cell>
          <cell r="F76">
            <v>1</v>
          </cell>
          <cell r="G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1</v>
          </cell>
          <cell r="P76">
            <v>1</v>
          </cell>
          <cell r="Q76" t="str">
            <v>p</v>
          </cell>
          <cell r="R76">
            <v>1</v>
          </cell>
          <cell r="S76">
            <v>1</v>
          </cell>
          <cell r="T76">
            <v>1</v>
          </cell>
          <cell r="U76">
            <v>1</v>
          </cell>
          <cell r="W76">
            <v>1</v>
          </cell>
          <cell r="X76">
            <v>1</v>
          </cell>
          <cell r="Y76">
            <v>1</v>
          </cell>
          <cell r="Z76">
            <v>1</v>
          </cell>
          <cell r="AA76">
            <v>1</v>
          </cell>
          <cell r="AB76">
            <v>1</v>
          </cell>
          <cell r="AD76">
            <v>1</v>
          </cell>
          <cell r="AE76">
            <v>1</v>
          </cell>
          <cell r="AF76">
            <v>1</v>
          </cell>
          <cell r="AG76">
            <v>1</v>
          </cell>
          <cell r="AH76">
            <v>1</v>
          </cell>
          <cell r="AI76">
            <v>1</v>
          </cell>
          <cell r="AJ76">
            <v>26</v>
          </cell>
          <cell r="AK76">
            <v>0</v>
          </cell>
          <cell r="AL76">
            <v>1</v>
          </cell>
          <cell r="AM76">
            <v>0</v>
          </cell>
          <cell r="AO76">
            <v>1</v>
          </cell>
          <cell r="AP76">
            <v>3</v>
          </cell>
          <cell r="AQ76">
            <v>3</v>
          </cell>
          <cell r="AS76">
            <v>3</v>
          </cell>
          <cell r="AU76">
            <v>3</v>
          </cell>
          <cell r="AV76">
            <v>2</v>
          </cell>
          <cell r="AW76">
            <v>4</v>
          </cell>
          <cell r="AX76">
            <v>3</v>
          </cell>
          <cell r="BB76">
            <v>2</v>
          </cell>
          <cell r="BI76">
            <v>2</v>
          </cell>
          <cell r="BJ76">
            <v>3</v>
          </cell>
          <cell r="BN76">
            <v>1.5</v>
          </cell>
          <cell r="BP76">
            <v>2.5</v>
          </cell>
          <cell r="BT76">
            <v>33</v>
          </cell>
          <cell r="BU76">
            <v>0</v>
          </cell>
          <cell r="BW76">
            <v>3000</v>
          </cell>
          <cell r="BX76">
            <v>3000</v>
          </cell>
          <cell r="BY76">
            <v>0</v>
          </cell>
        </row>
        <row r="77">
          <cell r="B77" t="str">
            <v>LG09</v>
          </cell>
          <cell r="C77" t="str">
            <v>Nguyễn Hữu Tài</v>
          </cell>
          <cell r="D77" t="str">
            <v>NV kho</v>
          </cell>
          <cell r="E77">
            <v>1</v>
          </cell>
          <cell r="F77">
            <v>1</v>
          </cell>
          <cell r="G77">
            <v>1</v>
          </cell>
          <cell r="I77">
            <v>1</v>
          </cell>
          <cell r="J77">
            <v>1</v>
          </cell>
          <cell r="K77">
            <v>1</v>
          </cell>
          <cell r="L77">
            <v>1</v>
          </cell>
          <cell r="M77">
            <v>1</v>
          </cell>
          <cell r="N77">
            <v>1</v>
          </cell>
          <cell r="P77">
            <v>1</v>
          </cell>
          <cell r="Q77">
            <v>1</v>
          </cell>
          <cell r="R77">
            <v>1</v>
          </cell>
          <cell r="S77">
            <v>1</v>
          </cell>
          <cell r="T77">
            <v>1</v>
          </cell>
          <cell r="U77">
            <v>1</v>
          </cell>
          <cell r="W77">
            <v>1</v>
          </cell>
          <cell r="X77">
            <v>1</v>
          </cell>
          <cell r="Y77">
            <v>1</v>
          </cell>
          <cell r="Z77">
            <v>1</v>
          </cell>
          <cell r="AA77">
            <v>1</v>
          </cell>
          <cell r="AB77">
            <v>1</v>
          </cell>
          <cell r="AD77">
            <v>1</v>
          </cell>
          <cell r="AE77">
            <v>1</v>
          </cell>
          <cell r="AF77">
            <v>1</v>
          </cell>
          <cell r="AG77">
            <v>1</v>
          </cell>
          <cell r="AH77">
            <v>1</v>
          </cell>
          <cell r="AI77">
            <v>1</v>
          </cell>
          <cell r="AJ77">
            <v>27</v>
          </cell>
          <cell r="AK77">
            <v>0</v>
          </cell>
          <cell r="AL77">
            <v>0</v>
          </cell>
          <cell r="AM77">
            <v>0</v>
          </cell>
          <cell r="AO77">
            <v>2.5</v>
          </cell>
          <cell r="AP77">
            <v>3</v>
          </cell>
          <cell r="AQ77">
            <v>3</v>
          </cell>
          <cell r="AS77">
            <v>3</v>
          </cell>
          <cell r="AX77">
            <v>3</v>
          </cell>
          <cell r="AZ77">
            <v>2.5</v>
          </cell>
          <cell r="BA77">
            <v>3</v>
          </cell>
          <cell r="BB77">
            <v>2</v>
          </cell>
          <cell r="BC77">
            <v>2</v>
          </cell>
          <cell r="BD77">
            <v>2</v>
          </cell>
          <cell r="BE77">
            <v>2.5</v>
          </cell>
          <cell r="BG77">
            <v>2</v>
          </cell>
          <cell r="BI77">
            <v>2.5</v>
          </cell>
          <cell r="BJ77">
            <v>3</v>
          </cell>
          <cell r="BK77">
            <v>4</v>
          </cell>
          <cell r="BL77">
            <v>3.5</v>
          </cell>
          <cell r="BM77">
            <v>10</v>
          </cell>
          <cell r="BN77">
            <v>3</v>
          </cell>
          <cell r="BO77">
            <v>2.5</v>
          </cell>
          <cell r="BP77">
            <v>3</v>
          </cell>
          <cell r="BT77">
            <v>52</v>
          </cell>
          <cell r="BU77">
            <v>10</v>
          </cell>
          <cell r="BW77">
            <v>3000</v>
          </cell>
          <cell r="BX77">
            <v>3000</v>
          </cell>
          <cell r="BY77">
            <v>0</v>
          </cell>
        </row>
        <row r="78">
          <cell r="B78" t="str">
            <v>LG10</v>
          </cell>
          <cell r="C78" t="str">
            <v>Ngô Hoàng Oanh</v>
          </cell>
          <cell r="D78" t="str">
            <v>NV kho</v>
          </cell>
          <cell r="E78">
            <v>1</v>
          </cell>
          <cell r="F78">
            <v>1</v>
          </cell>
          <cell r="G78">
            <v>1</v>
          </cell>
          <cell r="I78">
            <v>1</v>
          </cell>
          <cell r="J78">
            <v>1</v>
          </cell>
          <cell r="K78">
            <v>1</v>
          </cell>
          <cell r="L78">
            <v>1</v>
          </cell>
          <cell r="M78">
            <v>1</v>
          </cell>
          <cell r="N78">
            <v>1</v>
          </cell>
          <cell r="P78">
            <v>1</v>
          </cell>
          <cell r="Q78">
            <v>1</v>
          </cell>
          <cell r="R78">
            <v>1</v>
          </cell>
          <cell r="S78">
            <v>1</v>
          </cell>
          <cell r="T78">
            <v>1</v>
          </cell>
          <cell r="U78">
            <v>1</v>
          </cell>
          <cell r="W78">
            <v>1</v>
          </cell>
          <cell r="X78">
            <v>1</v>
          </cell>
          <cell r="Y78">
            <v>1</v>
          </cell>
          <cell r="Z78">
            <v>1</v>
          </cell>
          <cell r="AA78">
            <v>1</v>
          </cell>
          <cell r="AB78">
            <v>1</v>
          </cell>
          <cell r="AD78">
            <v>1</v>
          </cell>
          <cell r="AE78">
            <v>1</v>
          </cell>
          <cell r="AF78">
            <v>1</v>
          </cell>
          <cell r="AG78">
            <v>1</v>
          </cell>
          <cell r="AH78">
            <v>1</v>
          </cell>
          <cell r="AI78">
            <v>1</v>
          </cell>
          <cell r="AJ78">
            <v>27</v>
          </cell>
          <cell r="AK78">
            <v>0</v>
          </cell>
          <cell r="AL78">
            <v>0</v>
          </cell>
          <cell r="AM78">
            <v>0</v>
          </cell>
          <cell r="AO78">
            <v>2.5</v>
          </cell>
          <cell r="AP78">
            <v>2.5</v>
          </cell>
          <cell r="AQ78">
            <v>3</v>
          </cell>
          <cell r="AS78">
            <v>3</v>
          </cell>
          <cell r="AT78">
            <v>4</v>
          </cell>
          <cell r="AX78">
            <v>3</v>
          </cell>
          <cell r="AY78">
            <v>11</v>
          </cell>
          <cell r="AZ78">
            <v>3.5</v>
          </cell>
          <cell r="BA78">
            <v>3</v>
          </cell>
          <cell r="BB78">
            <v>2</v>
          </cell>
          <cell r="BC78">
            <v>2</v>
          </cell>
          <cell r="BE78">
            <v>2.5</v>
          </cell>
          <cell r="BF78">
            <v>11</v>
          </cell>
          <cell r="BI78">
            <v>2.5</v>
          </cell>
          <cell r="BJ78">
            <v>3</v>
          </cell>
          <cell r="BK78">
            <v>4</v>
          </cell>
          <cell r="BL78">
            <v>3</v>
          </cell>
          <cell r="BM78">
            <v>11.5</v>
          </cell>
          <cell r="BO78">
            <v>2.5</v>
          </cell>
          <cell r="BP78">
            <v>3</v>
          </cell>
          <cell r="BT78">
            <v>49</v>
          </cell>
          <cell r="BU78">
            <v>33.5</v>
          </cell>
          <cell r="BW78">
            <v>3000</v>
          </cell>
          <cell r="BX78">
            <v>3000</v>
          </cell>
          <cell r="BY78">
            <v>0</v>
          </cell>
        </row>
        <row r="79">
          <cell r="B79" t="str">
            <v>LG11</v>
          </cell>
          <cell r="C79" t="str">
            <v>Nguyễn Minh Hoàn</v>
          </cell>
          <cell r="D79" t="str">
            <v>NV kho</v>
          </cell>
          <cell r="E79">
            <v>1</v>
          </cell>
          <cell r="F79">
            <v>1</v>
          </cell>
          <cell r="G79">
            <v>1</v>
          </cell>
          <cell r="I79">
            <v>1</v>
          </cell>
          <cell r="J79">
            <v>1</v>
          </cell>
          <cell r="K79">
            <v>1</v>
          </cell>
          <cell r="L79">
            <v>1</v>
          </cell>
          <cell r="M79">
            <v>1</v>
          </cell>
          <cell r="N79">
            <v>1</v>
          </cell>
          <cell r="P79">
            <v>1</v>
          </cell>
          <cell r="Q79">
            <v>1</v>
          </cell>
          <cell r="R79">
            <v>1</v>
          </cell>
          <cell r="S79">
            <v>1</v>
          </cell>
          <cell r="T79">
            <v>1</v>
          </cell>
          <cell r="U79">
            <v>1</v>
          </cell>
          <cell r="W79">
            <v>1</v>
          </cell>
          <cell r="X79">
            <v>1</v>
          </cell>
          <cell r="Y79">
            <v>1</v>
          </cell>
          <cell r="Z79">
            <v>1</v>
          </cell>
          <cell r="AA79">
            <v>1</v>
          </cell>
          <cell r="AB79">
            <v>1</v>
          </cell>
          <cell r="AD79">
            <v>1</v>
          </cell>
          <cell r="AE79">
            <v>1</v>
          </cell>
          <cell r="AF79">
            <v>1</v>
          </cell>
          <cell r="AG79">
            <v>1</v>
          </cell>
          <cell r="AH79">
            <v>1</v>
          </cell>
          <cell r="AI79">
            <v>1</v>
          </cell>
          <cell r="AJ79">
            <v>27</v>
          </cell>
          <cell r="AK79">
            <v>0</v>
          </cell>
          <cell r="AL79">
            <v>0</v>
          </cell>
          <cell r="AM79">
            <v>0</v>
          </cell>
          <cell r="AP79">
            <v>3</v>
          </cell>
          <cell r="AS79">
            <v>2.5</v>
          </cell>
          <cell r="AT79">
            <v>4</v>
          </cell>
          <cell r="AW79">
            <v>4</v>
          </cell>
          <cell r="BC79">
            <v>1</v>
          </cell>
          <cell r="BD79">
            <v>3</v>
          </cell>
          <cell r="BJ79">
            <v>3</v>
          </cell>
          <cell r="BK79">
            <v>4</v>
          </cell>
          <cell r="BM79">
            <v>6</v>
          </cell>
          <cell r="BR79">
            <v>2.5</v>
          </cell>
          <cell r="BT79">
            <v>27</v>
          </cell>
          <cell r="BU79">
            <v>6</v>
          </cell>
          <cell r="BW79">
            <v>3000</v>
          </cell>
          <cell r="BX79">
            <v>3000</v>
          </cell>
          <cell r="BY79">
            <v>0</v>
          </cell>
        </row>
        <row r="80">
          <cell r="B80" t="str">
            <v>LG12</v>
          </cell>
          <cell r="C80" t="str">
            <v>Trần Thiện Anh</v>
          </cell>
          <cell r="D80" t="str">
            <v>Admin Kho/ Kế toán kho</v>
          </cell>
          <cell r="E80">
            <v>1</v>
          </cell>
          <cell r="F80">
            <v>1</v>
          </cell>
          <cell r="G80">
            <v>1</v>
          </cell>
          <cell r="I80">
            <v>1</v>
          </cell>
          <cell r="J80">
            <v>1</v>
          </cell>
          <cell r="K80">
            <v>1</v>
          </cell>
          <cell r="L80">
            <v>1</v>
          </cell>
          <cell r="M80">
            <v>1</v>
          </cell>
          <cell r="N80" t="str">
            <v>P</v>
          </cell>
          <cell r="P80">
            <v>1</v>
          </cell>
          <cell r="Q80">
            <v>1</v>
          </cell>
          <cell r="R80">
            <v>1</v>
          </cell>
          <cell r="S80">
            <v>1</v>
          </cell>
          <cell r="T80">
            <v>1</v>
          </cell>
          <cell r="U80">
            <v>1</v>
          </cell>
          <cell r="W80">
            <v>1</v>
          </cell>
          <cell r="X80">
            <v>1</v>
          </cell>
          <cell r="Y80">
            <v>1</v>
          </cell>
          <cell r="Z80">
            <v>1</v>
          </cell>
          <cell r="AA80">
            <v>1</v>
          </cell>
          <cell r="AB80">
            <v>1</v>
          </cell>
          <cell r="AD80">
            <v>1</v>
          </cell>
          <cell r="AE80">
            <v>1</v>
          </cell>
          <cell r="AF80">
            <v>1</v>
          </cell>
          <cell r="AG80">
            <v>1</v>
          </cell>
          <cell r="AH80">
            <v>1</v>
          </cell>
          <cell r="AI80">
            <v>1</v>
          </cell>
          <cell r="AJ80">
            <v>26</v>
          </cell>
          <cell r="AK80">
            <v>0</v>
          </cell>
          <cell r="AL80">
            <v>1</v>
          </cell>
          <cell r="AM80">
            <v>0</v>
          </cell>
          <cell r="BT80">
            <v>0</v>
          </cell>
          <cell r="BU80">
            <v>0</v>
          </cell>
          <cell r="BW80">
            <v>3000</v>
          </cell>
          <cell r="BX80">
            <v>3000</v>
          </cell>
          <cell r="BY80">
            <v>0</v>
          </cell>
        </row>
        <row r="81">
          <cell r="C81" t="str">
            <v>QUẢN LÝ TRẠM CÂN</v>
          </cell>
          <cell r="BY81">
            <v>0</v>
          </cell>
        </row>
        <row r="82">
          <cell r="B82" t="str">
            <v>TR01</v>
          </cell>
          <cell r="C82" t="str">
            <v>Nguyễn Văn Thanh</v>
          </cell>
          <cell r="D82" t="str">
            <v>Quản lý trạm cân</v>
          </cell>
          <cell r="E82">
            <v>1</v>
          </cell>
          <cell r="F82">
            <v>1</v>
          </cell>
          <cell r="G82">
            <v>1</v>
          </cell>
          <cell r="I82" t="str">
            <v>P</v>
          </cell>
          <cell r="J82" t="str">
            <v>P</v>
          </cell>
          <cell r="K82">
            <v>1</v>
          </cell>
          <cell r="L82">
            <v>1</v>
          </cell>
          <cell r="M82">
            <v>1</v>
          </cell>
          <cell r="N82">
            <v>1</v>
          </cell>
          <cell r="P82">
            <v>1</v>
          </cell>
          <cell r="Q82">
            <v>1</v>
          </cell>
          <cell r="R82">
            <v>1</v>
          </cell>
          <cell r="S82">
            <v>1</v>
          </cell>
          <cell r="T82">
            <v>1</v>
          </cell>
          <cell r="U82">
            <v>1</v>
          </cell>
          <cell r="W82">
            <v>1</v>
          </cell>
          <cell r="X82">
            <v>1</v>
          </cell>
          <cell r="Y82">
            <v>1</v>
          </cell>
          <cell r="Z82">
            <v>1</v>
          </cell>
          <cell r="AA82">
            <v>1</v>
          </cell>
          <cell r="AB82" t="str">
            <v>P</v>
          </cell>
          <cell r="AD82" t="str">
            <v>P</v>
          </cell>
          <cell r="AE82">
            <v>1</v>
          </cell>
          <cell r="AF82">
            <v>1</v>
          </cell>
          <cell r="AG82">
            <v>1</v>
          </cell>
          <cell r="AH82">
            <v>1</v>
          </cell>
          <cell r="AI82">
            <v>1</v>
          </cell>
          <cell r="AJ82">
            <v>23</v>
          </cell>
          <cell r="AK82">
            <v>0</v>
          </cell>
          <cell r="AL82">
            <v>4</v>
          </cell>
          <cell r="AM82">
            <v>0</v>
          </cell>
          <cell r="BT82">
            <v>0</v>
          </cell>
          <cell r="BU82">
            <v>0</v>
          </cell>
          <cell r="BW82">
            <v>5000</v>
          </cell>
          <cell r="BX82">
            <v>5100</v>
          </cell>
          <cell r="BY82">
            <v>0</v>
          </cell>
        </row>
        <row r="83">
          <cell r="B83" t="str">
            <v>TR02</v>
          </cell>
          <cell r="C83" t="str">
            <v>Nguyễn Hùng Dũng</v>
          </cell>
          <cell r="D83" t="str">
            <v>NV trạm cân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  <cell r="AB83">
            <v>1</v>
          </cell>
          <cell r="AC83">
            <v>1</v>
          </cell>
          <cell r="AD83">
            <v>1</v>
          </cell>
          <cell r="AE83">
            <v>1</v>
          </cell>
          <cell r="AF83">
            <v>1</v>
          </cell>
          <cell r="AG83">
            <v>1</v>
          </cell>
          <cell r="AH83">
            <v>1</v>
          </cell>
          <cell r="AI83">
            <v>1</v>
          </cell>
          <cell r="AJ83">
            <v>31</v>
          </cell>
          <cell r="AK83">
            <v>0</v>
          </cell>
          <cell r="AL83">
            <v>0</v>
          </cell>
          <cell r="AM83">
            <v>0</v>
          </cell>
          <cell r="BT83">
            <v>0</v>
          </cell>
          <cell r="BU83">
            <v>0</v>
          </cell>
          <cell r="BW83">
            <v>3000</v>
          </cell>
          <cell r="BX83">
            <v>3000</v>
          </cell>
          <cell r="BY83">
            <v>0</v>
          </cell>
        </row>
        <row r="84">
          <cell r="B84" t="str">
            <v>TR03</v>
          </cell>
          <cell r="C84" t="str">
            <v>Danh Thủy</v>
          </cell>
          <cell r="D84" t="str">
            <v>NV trạm cân</v>
          </cell>
          <cell r="E84">
            <v>1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M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31</v>
          </cell>
          <cell r="AK84">
            <v>0</v>
          </cell>
          <cell r="AL84">
            <v>0</v>
          </cell>
          <cell r="AM84">
            <v>0</v>
          </cell>
          <cell r="BT84">
            <v>0</v>
          </cell>
          <cell r="BU84">
            <v>0</v>
          </cell>
          <cell r="BW84">
            <v>3000</v>
          </cell>
          <cell r="BX84">
            <v>3000</v>
          </cell>
          <cell r="BY84">
            <v>0</v>
          </cell>
        </row>
        <row r="85">
          <cell r="C85" t="str">
            <v>CƠ ĐIỆN</v>
          </cell>
        </row>
        <row r="86">
          <cell r="B86" t="str">
            <v>CĐ01</v>
          </cell>
          <cell r="C86" t="str">
            <v>Đào Công Thắng</v>
          </cell>
          <cell r="D86" t="str">
            <v>Tổ trưởng bảo trì cơ điện</v>
          </cell>
          <cell r="E86">
            <v>1</v>
          </cell>
          <cell r="F86">
            <v>1</v>
          </cell>
          <cell r="G86">
            <v>1</v>
          </cell>
          <cell r="I86" t="str">
            <v>P</v>
          </cell>
          <cell r="J86" t="str">
            <v>P</v>
          </cell>
          <cell r="K86">
            <v>1</v>
          </cell>
          <cell r="L86">
            <v>1</v>
          </cell>
          <cell r="M86">
            <v>1</v>
          </cell>
          <cell r="N86">
            <v>1</v>
          </cell>
          <cell r="P86">
            <v>1</v>
          </cell>
          <cell r="Q86">
            <v>1</v>
          </cell>
          <cell r="R86">
            <v>1</v>
          </cell>
          <cell r="S86">
            <v>1</v>
          </cell>
          <cell r="T86">
            <v>1</v>
          </cell>
          <cell r="U86">
            <v>1</v>
          </cell>
          <cell r="W86">
            <v>1</v>
          </cell>
          <cell r="X86">
            <v>1</v>
          </cell>
          <cell r="Y86">
            <v>1</v>
          </cell>
          <cell r="Z86">
            <v>1</v>
          </cell>
          <cell r="AA86">
            <v>1</v>
          </cell>
          <cell r="AB86">
            <v>1</v>
          </cell>
          <cell r="AD86">
            <v>1</v>
          </cell>
          <cell r="AE86">
            <v>1</v>
          </cell>
          <cell r="AF86">
            <v>1</v>
          </cell>
          <cell r="AG86">
            <v>1</v>
          </cell>
          <cell r="AH86">
            <v>1</v>
          </cell>
          <cell r="AI86">
            <v>1</v>
          </cell>
          <cell r="AJ86">
            <v>25</v>
          </cell>
          <cell r="AK86">
            <v>0</v>
          </cell>
          <cell r="AL86">
            <v>2</v>
          </cell>
          <cell r="AM86">
            <v>0</v>
          </cell>
          <cell r="BA86">
            <v>1.5</v>
          </cell>
          <cell r="BG86">
            <v>3</v>
          </cell>
          <cell r="BO86">
            <v>1</v>
          </cell>
          <cell r="BP86">
            <v>4.5</v>
          </cell>
          <cell r="BT86">
            <v>10</v>
          </cell>
          <cell r="BU86">
            <v>0</v>
          </cell>
          <cell r="BW86">
            <v>3000</v>
          </cell>
          <cell r="BX86">
            <v>3000</v>
          </cell>
          <cell r="BY86">
            <v>0</v>
          </cell>
        </row>
        <row r="87">
          <cell r="B87" t="str">
            <v>CĐ02</v>
          </cell>
          <cell r="C87" t="str">
            <v>Nguyễn Thanh Nhàn</v>
          </cell>
          <cell r="D87" t="str">
            <v>Tổ phó bảo trì</v>
          </cell>
          <cell r="E87">
            <v>1</v>
          </cell>
          <cell r="F87">
            <v>1</v>
          </cell>
          <cell r="G87">
            <v>1</v>
          </cell>
          <cell r="I87" t="str">
            <v>P</v>
          </cell>
          <cell r="J87" t="str">
            <v>P</v>
          </cell>
          <cell r="K87">
            <v>1</v>
          </cell>
          <cell r="L87">
            <v>1</v>
          </cell>
          <cell r="M87">
            <v>1</v>
          </cell>
          <cell r="N87">
            <v>1</v>
          </cell>
          <cell r="P87">
            <v>1</v>
          </cell>
          <cell r="Q87">
            <v>1</v>
          </cell>
          <cell r="R87">
            <v>1</v>
          </cell>
          <cell r="S87">
            <v>1</v>
          </cell>
          <cell r="T87">
            <v>1</v>
          </cell>
          <cell r="U87">
            <v>1</v>
          </cell>
          <cell r="W87">
            <v>1</v>
          </cell>
          <cell r="X87">
            <v>1</v>
          </cell>
          <cell r="Y87">
            <v>1</v>
          </cell>
          <cell r="Z87">
            <v>1</v>
          </cell>
          <cell r="AA87">
            <v>1</v>
          </cell>
          <cell r="AB87">
            <v>1</v>
          </cell>
          <cell r="AD87">
            <v>1</v>
          </cell>
          <cell r="AE87">
            <v>1</v>
          </cell>
          <cell r="AF87">
            <v>1</v>
          </cell>
          <cell r="AG87">
            <v>1</v>
          </cell>
          <cell r="AH87">
            <v>1</v>
          </cell>
          <cell r="AI87" t="str">
            <v>P</v>
          </cell>
          <cell r="AJ87">
            <v>24</v>
          </cell>
          <cell r="AK87">
            <v>0</v>
          </cell>
          <cell r="AL87">
            <v>3</v>
          </cell>
          <cell r="AM87">
            <v>0</v>
          </cell>
          <cell r="BA87">
            <v>1.5</v>
          </cell>
          <cell r="BF87">
            <v>8</v>
          </cell>
          <cell r="BN87">
            <v>1</v>
          </cell>
          <cell r="BO87">
            <v>1</v>
          </cell>
          <cell r="BP87">
            <v>4.5</v>
          </cell>
          <cell r="BT87">
            <v>8</v>
          </cell>
          <cell r="BU87">
            <v>8</v>
          </cell>
          <cell r="BW87">
            <v>3000</v>
          </cell>
          <cell r="BX87">
            <v>3000</v>
          </cell>
          <cell r="BY87">
            <v>0</v>
          </cell>
        </row>
        <row r="88">
          <cell r="B88" t="str">
            <v>CĐ03</v>
          </cell>
          <cell r="C88" t="str">
            <v>Nguyễn Thanh Lâm</v>
          </cell>
          <cell r="D88" t="str">
            <v>Nhân viên bảo trì cơ khí</v>
          </cell>
          <cell r="E88">
            <v>1</v>
          </cell>
          <cell r="F88">
            <v>1</v>
          </cell>
          <cell r="G88">
            <v>1</v>
          </cell>
          <cell r="I88">
            <v>1</v>
          </cell>
          <cell r="J88">
            <v>1</v>
          </cell>
          <cell r="K88">
            <v>1</v>
          </cell>
          <cell r="L88">
            <v>1</v>
          </cell>
          <cell r="M88">
            <v>1</v>
          </cell>
          <cell r="N88">
            <v>1</v>
          </cell>
          <cell r="P88">
            <v>1</v>
          </cell>
          <cell r="Q88">
            <v>1</v>
          </cell>
          <cell r="R88">
            <v>1</v>
          </cell>
          <cell r="S88">
            <v>1</v>
          </cell>
          <cell r="T88">
            <v>1</v>
          </cell>
          <cell r="U88">
            <v>1</v>
          </cell>
          <cell r="W88">
            <v>1</v>
          </cell>
          <cell r="X88">
            <v>1</v>
          </cell>
          <cell r="Y88">
            <v>1</v>
          </cell>
          <cell r="Z88">
            <v>1</v>
          </cell>
          <cell r="AA88">
            <v>1</v>
          </cell>
          <cell r="AB88">
            <v>1</v>
          </cell>
          <cell r="AD88">
            <v>1</v>
          </cell>
          <cell r="AE88">
            <v>1</v>
          </cell>
          <cell r="AF88">
            <v>1</v>
          </cell>
          <cell r="AG88">
            <v>1</v>
          </cell>
          <cell r="AH88">
            <v>1</v>
          </cell>
          <cell r="AI88">
            <v>1</v>
          </cell>
          <cell r="AJ88">
            <v>27</v>
          </cell>
          <cell r="AK88">
            <v>0</v>
          </cell>
          <cell r="AL88">
            <v>0</v>
          </cell>
          <cell r="AM88">
            <v>0</v>
          </cell>
          <cell r="BA88">
            <v>1.5</v>
          </cell>
          <cell r="BF88">
            <v>8</v>
          </cell>
          <cell r="BG88">
            <v>3</v>
          </cell>
          <cell r="BM88">
            <v>8.3000000000000007</v>
          </cell>
          <cell r="BO88">
            <v>1</v>
          </cell>
          <cell r="BP88">
            <v>4</v>
          </cell>
          <cell r="BT88">
            <v>9.5</v>
          </cell>
          <cell r="BU88">
            <v>16.3</v>
          </cell>
          <cell r="BW88">
            <v>4000</v>
          </cell>
          <cell r="BX88">
            <v>4000</v>
          </cell>
          <cell r="BY88">
            <v>0</v>
          </cell>
        </row>
        <row r="89">
          <cell r="B89" t="str">
            <v>CĐ09</v>
          </cell>
          <cell r="C89" t="str">
            <v>Trần Ngọc Minh</v>
          </cell>
          <cell r="D89" t="str">
            <v>Nhân viên bảo trì cơ khí</v>
          </cell>
          <cell r="E89">
            <v>1</v>
          </cell>
          <cell r="F89">
            <v>1</v>
          </cell>
          <cell r="G89">
            <v>1</v>
          </cell>
          <cell r="I89">
            <v>1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  <cell r="U89">
            <v>1</v>
          </cell>
          <cell r="W89">
            <v>1</v>
          </cell>
          <cell r="X89">
            <v>1</v>
          </cell>
          <cell r="Y89" t="str">
            <v>P</v>
          </cell>
          <cell r="Z89">
            <v>1</v>
          </cell>
          <cell r="AA89">
            <v>1</v>
          </cell>
          <cell r="AB89">
            <v>1</v>
          </cell>
          <cell r="AD89">
            <v>1</v>
          </cell>
          <cell r="AE89">
            <v>1</v>
          </cell>
          <cell r="AF89">
            <v>1</v>
          </cell>
          <cell r="AG89">
            <v>1</v>
          </cell>
          <cell r="AH89">
            <v>1</v>
          </cell>
          <cell r="AI89">
            <v>1</v>
          </cell>
          <cell r="AJ89">
            <v>26</v>
          </cell>
          <cell r="AK89">
            <v>0</v>
          </cell>
          <cell r="AL89">
            <v>1</v>
          </cell>
          <cell r="AM89">
            <v>0</v>
          </cell>
          <cell r="BA89">
            <v>1.5</v>
          </cell>
          <cell r="BG89">
            <v>2.5</v>
          </cell>
          <cell r="BN89">
            <v>1</v>
          </cell>
          <cell r="BT89">
            <v>5</v>
          </cell>
          <cell r="BU89">
            <v>0</v>
          </cell>
          <cell r="BW89">
            <v>3000</v>
          </cell>
          <cell r="BX89">
            <v>3000</v>
          </cell>
          <cell r="BY89">
            <v>0</v>
          </cell>
        </row>
        <row r="90">
          <cell r="B90" t="str">
            <v>CĐ18</v>
          </cell>
          <cell r="C90" t="str">
            <v>Trương Quốc Minh</v>
          </cell>
          <cell r="D90" t="str">
            <v>Nhân viên điện - cơ điện</v>
          </cell>
          <cell r="AD90">
            <v>1</v>
          </cell>
          <cell r="AE90">
            <v>1</v>
          </cell>
          <cell r="AF90">
            <v>1</v>
          </cell>
          <cell r="AG90">
            <v>1</v>
          </cell>
          <cell r="AH90">
            <v>1</v>
          </cell>
          <cell r="AI90">
            <v>1</v>
          </cell>
          <cell r="AJ90">
            <v>6</v>
          </cell>
          <cell r="AK90">
            <v>0</v>
          </cell>
          <cell r="AL90">
            <v>0</v>
          </cell>
          <cell r="AM90">
            <v>0</v>
          </cell>
          <cell r="BT90">
            <v>0</v>
          </cell>
          <cell r="BU90">
            <v>0</v>
          </cell>
          <cell r="BW90">
            <v>0</v>
          </cell>
          <cell r="BX90">
            <v>0</v>
          </cell>
          <cell r="BY90">
            <v>0</v>
          </cell>
        </row>
        <row r="91">
          <cell r="B91" t="str">
            <v>CĐ04</v>
          </cell>
          <cell r="C91" t="str">
            <v>Đổng Ngọc Trung</v>
          </cell>
          <cell r="D91" t="str">
            <v>Tổ trưởng vận hành máy</v>
          </cell>
          <cell r="E91">
            <v>1</v>
          </cell>
          <cell r="F91">
            <v>1</v>
          </cell>
          <cell r="G91">
            <v>1</v>
          </cell>
          <cell r="I91">
            <v>1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P91">
            <v>1</v>
          </cell>
          <cell r="Q91">
            <v>1</v>
          </cell>
          <cell r="R91">
            <v>1</v>
          </cell>
          <cell r="S91">
            <v>1</v>
          </cell>
          <cell r="T91">
            <v>1</v>
          </cell>
          <cell r="U91">
            <v>1</v>
          </cell>
          <cell r="W91">
            <v>1</v>
          </cell>
          <cell r="X91">
            <v>1</v>
          </cell>
          <cell r="Y91">
            <v>1</v>
          </cell>
          <cell r="Z91">
            <v>1</v>
          </cell>
          <cell r="AA91">
            <v>1</v>
          </cell>
          <cell r="AB91">
            <v>1</v>
          </cell>
          <cell r="AD91">
            <v>1</v>
          </cell>
          <cell r="AE91">
            <v>1</v>
          </cell>
          <cell r="AF91">
            <v>1</v>
          </cell>
          <cell r="AG91">
            <v>1</v>
          </cell>
          <cell r="AH91">
            <v>1</v>
          </cell>
          <cell r="AI91">
            <v>1</v>
          </cell>
          <cell r="AJ91">
            <v>27</v>
          </cell>
          <cell r="AK91">
            <v>0</v>
          </cell>
          <cell r="AL91">
            <v>0</v>
          </cell>
          <cell r="AM91">
            <v>0</v>
          </cell>
          <cell r="BF91">
            <v>9</v>
          </cell>
          <cell r="BM91">
            <v>8</v>
          </cell>
          <cell r="BT91">
            <v>0</v>
          </cell>
          <cell r="BU91">
            <v>17</v>
          </cell>
          <cell r="BW91">
            <v>3000</v>
          </cell>
          <cell r="BX91">
            <v>4233</v>
          </cell>
          <cell r="BY91">
            <v>0</v>
          </cell>
        </row>
        <row r="92">
          <cell r="B92" t="str">
            <v>CĐ05</v>
          </cell>
          <cell r="C92" t="str">
            <v>Huỳnh Văn Phương</v>
          </cell>
          <cell r="D92" t="str">
            <v>Nhân viên vận hành máy</v>
          </cell>
          <cell r="E92">
            <v>1</v>
          </cell>
          <cell r="F92">
            <v>1</v>
          </cell>
          <cell r="G92">
            <v>1</v>
          </cell>
          <cell r="I92" t="str">
            <v>p</v>
          </cell>
          <cell r="J92" t="str">
            <v>p</v>
          </cell>
          <cell r="K92">
            <v>1</v>
          </cell>
          <cell r="L92">
            <v>1</v>
          </cell>
          <cell r="M92">
            <v>1</v>
          </cell>
          <cell r="N92">
            <v>1</v>
          </cell>
          <cell r="P92">
            <v>1</v>
          </cell>
          <cell r="Q92">
            <v>1</v>
          </cell>
          <cell r="R92">
            <v>1</v>
          </cell>
          <cell r="S92">
            <v>1</v>
          </cell>
          <cell r="T92">
            <v>1</v>
          </cell>
          <cell r="U92">
            <v>1</v>
          </cell>
          <cell r="W92">
            <v>1</v>
          </cell>
          <cell r="X92">
            <v>1</v>
          </cell>
          <cell r="Y92">
            <v>1</v>
          </cell>
          <cell r="Z92">
            <v>1</v>
          </cell>
          <cell r="AA92">
            <v>1</v>
          </cell>
          <cell r="AB92">
            <v>1</v>
          </cell>
          <cell r="AD92">
            <v>1</v>
          </cell>
          <cell r="AE92">
            <v>1</v>
          </cell>
          <cell r="AF92">
            <v>1</v>
          </cell>
          <cell r="AG92">
            <v>1</v>
          </cell>
          <cell r="AH92">
            <v>1</v>
          </cell>
          <cell r="AI92">
            <v>1</v>
          </cell>
          <cell r="AJ92">
            <v>25</v>
          </cell>
          <cell r="AK92">
            <v>0</v>
          </cell>
          <cell r="AL92">
            <v>2</v>
          </cell>
          <cell r="AM92">
            <v>0</v>
          </cell>
          <cell r="AW92">
            <v>3.5</v>
          </cell>
          <cell r="AY92">
            <v>9</v>
          </cell>
          <cell r="BF92">
            <v>9</v>
          </cell>
          <cell r="BJ92">
            <v>2.6666666666666665</v>
          </cell>
          <cell r="BM92">
            <v>8</v>
          </cell>
          <cell r="BP92">
            <v>3</v>
          </cell>
          <cell r="BR92">
            <v>4.333333333333333</v>
          </cell>
          <cell r="BT92">
            <v>13.500000000000007</v>
          </cell>
          <cell r="BU92">
            <v>26</v>
          </cell>
          <cell r="BW92">
            <v>3000</v>
          </cell>
          <cell r="BX92">
            <v>3000</v>
          </cell>
          <cell r="BY92">
            <v>0</v>
          </cell>
        </row>
        <row r="93">
          <cell r="B93" t="str">
            <v>CĐ08</v>
          </cell>
          <cell r="C93" t="str">
            <v>Cao Chánh Dũng</v>
          </cell>
          <cell r="D93" t="str">
            <v>Nhân viên vận hành máy</v>
          </cell>
          <cell r="E93">
            <v>1</v>
          </cell>
          <cell r="F93">
            <v>1</v>
          </cell>
          <cell r="G93">
            <v>1</v>
          </cell>
          <cell r="I93">
            <v>1</v>
          </cell>
          <cell r="J93">
            <v>1</v>
          </cell>
          <cell r="K93">
            <v>1</v>
          </cell>
          <cell r="L93">
            <v>1</v>
          </cell>
          <cell r="M93">
            <v>1</v>
          </cell>
          <cell r="N93">
            <v>1</v>
          </cell>
          <cell r="P93">
            <v>1</v>
          </cell>
          <cell r="Q93">
            <v>1</v>
          </cell>
          <cell r="R93" t="str">
            <v>P</v>
          </cell>
          <cell r="S93">
            <v>1</v>
          </cell>
          <cell r="T93">
            <v>1</v>
          </cell>
          <cell r="U93">
            <v>1</v>
          </cell>
          <cell r="W93">
            <v>1</v>
          </cell>
          <cell r="X93">
            <v>1</v>
          </cell>
          <cell r="Y93">
            <v>1</v>
          </cell>
          <cell r="Z93">
            <v>1</v>
          </cell>
          <cell r="AA93">
            <v>1</v>
          </cell>
          <cell r="AB93">
            <v>1</v>
          </cell>
          <cell r="AD93">
            <v>1</v>
          </cell>
          <cell r="AE93">
            <v>1</v>
          </cell>
          <cell r="AF93">
            <v>1</v>
          </cell>
          <cell r="AG93">
            <v>1</v>
          </cell>
          <cell r="AH93">
            <v>1</v>
          </cell>
          <cell r="AI93">
            <v>1</v>
          </cell>
          <cell r="AJ93">
            <v>26</v>
          </cell>
          <cell r="AK93">
            <v>0</v>
          </cell>
          <cell r="AL93">
            <v>1</v>
          </cell>
          <cell r="AM93">
            <v>0</v>
          </cell>
          <cell r="BM93">
            <v>8</v>
          </cell>
          <cell r="BT93">
            <v>0</v>
          </cell>
          <cell r="BU93">
            <v>8</v>
          </cell>
          <cell r="BW93">
            <v>4000</v>
          </cell>
          <cell r="BX93">
            <v>4000</v>
          </cell>
          <cell r="BY93">
            <v>0</v>
          </cell>
        </row>
        <row r="94">
          <cell r="B94" t="str">
            <v>CĐ10</v>
          </cell>
          <cell r="C94" t="str">
            <v>Thái Minh Tân</v>
          </cell>
          <cell r="D94" t="str">
            <v>Nhân viên vận hành máy</v>
          </cell>
          <cell r="E94">
            <v>1</v>
          </cell>
          <cell r="F94">
            <v>1</v>
          </cell>
          <cell r="G94">
            <v>0</v>
          </cell>
          <cell r="I94" t="str">
            <v>p</v>
          </cell>
          <cell r="J94" t="str">
            <v>p</v>
          </cell>
          <cell r="K94">
            <v>1</v>
          </cell>
          <cell r="L94">
            <v>1</v>
          </cell>
          <cell r="M94">
            <v>1</v>
          </cell>
          <cell r="N94">
            <v>1</v>
          </cell>
          <cell r="P94">
            <v>1</v>
          </cell>
          <cell r="Q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W94">
            <v>1</v>
          </cell>
          <cell r="X94">
            <v>1</v>
          </cell>
          <cell r="Y94">
            <v>1</v>
          </cell>
          <cell r="Z94">
            <v>1</v>
          </cell>
          <cell r="AA94">
            <v>1</v>
          </cell>
          <cell r="AB94">
            <v>1</v>
          </cell>
          <cell r="AD94" t="str">
            <v>p</v>
          </cell>
          <cell r="AE94">
            <v>1</v>
          </cell>
          <cell r="AF94">
            <v>1</v>
          </cell>
          <cell r="AG94">
            <v>1</v>
          </cell>
          <cell r="AH94">
            <v>1</v>
          </cell>
          <cell r="AI94">
            <v>1</v>
          </cell>
          <cell r="AJ94">
            <v>23</v>
          </cell>
          <cell r="AK94">
            <v>0</v>
          </cell>
          <cell r="AL94">
            <v>3</v>
          </cell>
          <cell r="AM94">
            <v>0</v>
          </cell>
          <cell r="AW94">
            <v>3.5</v>
          </cell>
          <cell r="AY94">
            <v>9</v>
          </cell>
          <cell r="BF94">
            <v>9</v>
          </cell>
          <cell r="BJ94">
            <v>3</v>
          </cell>
          <cell r="BL94">
            <v>9</v>
          </cell>
          <cell r="BM94">
            <v>8</v>
          </cell>
          <cell r="BP94">
            <v>3</v>
          </cell>
          <cell r="BR94">
            <v>4.33</v>
          </cell>
          <cell r="BT94">
            <v>22.83</v>
          </cell>
          <cell r="BU94">
            <v>26</v>
          </cell>
          <cell r="BW94">
            <v>3000</v>
          </cell>
          <cell r="BX94">
            <v>3000</v>
          </cell>
          <cell r="BY94">
            <v>0</v>
          </cell>
        </row>
        <row r="95">
          <cell r="B95" t="str">
            <v>CĐ11</v>
          </cell>
          <cell r="C95" t="str">
            <v>Trần Văn Phi</v>
          </cell>
          <cell r="D95" t="str">
            <v>Nhân viên vận hành máy</v>
          </cell>
          <cell r="E95">
            <v>1</v>
          </cell>
          <cell r="F95">
            <v>1</v>
          </cell>
          <cell r="G95">
            <v>1</v>
          </cell>
          <cell r="I95" t="str">
            <v>p</v>
          </cell>
          <cell r="J95" t="str">
            <v>p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>
            <v>1</v>
          </cell>
          <cell r="W95">
            <v>1</v>
          </cell>
          <cell r="X95" t="str">
            <v>p</v>
          </cell>
          <cell r="Y95">
            <v>1</v>
          </cell>
          <cell r="Z95">
            <v>1</v>
          </cell>
          <cell r="AA95">
            <v>1</v>
          </cell>
          <cell r="AB95">
            <v>1</v>
          </cell>
          <cell r="AD95">
            <v>1</v>
          </cell>
          <cell r="AE95">
            <v>1</v>
          </cell>
          <cell r="AF95">
            <v>1</v>
          </cell>
          <cell r="AG95">
            <v>1</v>
          </cell>
          <cell r="AH95">
            <v>1</v>
          </cell>
          <cell r="AI95">
            <v>1</v>
          </cell>
          <cell r="AJ95">
            <v>24</v>
          </cell>
          <cell r="AK95">
            <v>0</v>
          </cell>
          <cell r="AL95">
            <v>3</v>
          </cell>
          <cell r="AM95">
            <v>0</v>
          </cell>
          <cell r="AW95">
            <v>3.5</v>
          </cell>
          <cell r="AY95">
            <v>9</v>
          </cell>
          <cell r="BJ95">
            <v>2.7</v>
          </cell>
          <cell r="BM95">
            <v>8</v>
          </cell>
          <cell r="BP95">
            <v>3</v>
          </cell>
          <cell r="BR95">
            <v>4.33</v>
          </cell>
          <cell r="BT95">
            <v>13.530000000000001</v>
          </cell>
          <cell r="BU95">
            <v>17</v>
          </cell>
          <cell r="BW95">
            <v>3000</v>
          </cell>
          <cell r="BX95">
            <v>3000</v>
          </cell>
          <cell r="BY95">
            <v>0</v>
          </cell>
        </row>
        <row r="96">
          <cell r="B96" t="str">
            <v>CĐ12</v>
          </cell>
          <cell r="C96" t="str">
            <v>Trần Quốc Nam</v>
          </cell>
          <cell r="D96" t="str">
            <v>Nhân viên vận hành máy</v>
          </cell>
          <cell r="E96">
            <v>1</v>
          </cell>
          <cell r="F96">
            <v>1</v>
          </cell>
          <cell r="G96">
            <v>0</v>
          </cell>
          <cell r="I96" t="str">
            <v>p</v>
          </cell>
          <cell r="J96" t="str">
            <v>p</v>
          </cell>
          <cell r="K96">
            <v>1</v>
          </cell>
          <cell r="L96">
            <v>1</v>
          </cell>
          <cell r="M96">
            <v>1</v>
          </cell>
          <cell r="N96">
            <v>1</v>
          </cell>
          <cell r="P96">
            <v>1</v>
          </cell>
          <cell r="Q96">
            <v>1</v>
          </cell>
          <cell r="R96">
            <v>1</v>
          </cell>
          <cell r="S96">
            <v>1</v>
          </cell>
          <cell r="T96">
            <v>1</v>
          </cell>
          <cell r="U96">
            <v>1</v>
          </cell>
          <cell r="W96">
            <v>1</v>
          </cell>
          <cell r="X96">
            <v>1</v>
          </cell>
          <cell r="Y96">
            <v>1</v>
          </cell>
          <cell r="Z96">
            <v>1</v>
          </cell>
          <cell r="AA96">
            <v>1</v>
          </cell>
          <cell r="AB96">
            <v>1</v>
          </cell>
          <cell r="AD96">
            <v>1</v>
          </cell>
          <cell r="AE96">
            <v>1</v>
          </cell>
          <cell r="AF96">
            <v>1</v>
          </cell>
          <cell r="AG96">
            <v>1</v>
          </cell>
          <cell r="AH96">
            <v>1</v>
          </cell>
          <cell r="AI96">
            <v>1</v>
          </cell>
          <cell r="AJ96">
            <v>24</v>
          </cell>
          <cell r="AK96">
            <v>0</v>
          </cell>
          <cell r="AL96">
            <v>2</v>
          </cell>
          <cell r="AM96">
            <v>0</v>
          </cell>
          <cell r="AO96">
            <v>1</v>
          </cell>
          <cell r="AV96">
            <v>4</v>
          </cell>
          <cell r="BH96">
            <v>4</v>
          </cell>
          <cell r="BI96">
            <v>4</v>
          </cell>
          <cell r="BJ96">
            <v>4</v>
          </cell>
          <cell r="BK96">
            <v>4</v>
          </cell>
          <cell r="BM96">
            <v>8</v>
          </cell>
          <cell r="BT96">
            <v>21</v>
          </cell>
          <cell r="BU96">
            <v>8</v>
          </cell>
          <cell r="BW96">
            <v>4000</v>
          </cell>
          <cell r="BX96">
            <v>4000</v>
          </cell>
          <cell r="BY96">
            <v>0</v>
          </cell>
        </row>
        <row r="97">
          <cell r="B97" t="str">
            <v>CĐ13</v>
          </cell>
          <cell r="C97" t="str">
            <v>Nguyễn Văn Đức</v>
          </cell>
          <cell r="D97" t="str">
            <v>Nhân viên vận hành máy</v>
          </cell>
          <cell r="E97">
            <v>1</v>
          </cell>
          <cell r="F97">
            <v>1</v>
          </cell>
          <cell r="G97">
            <v>1</v>
          </cell>
          <cell r="I97">
            <v>1</v>
          </cell>
          <cell r="J97">
            <v>1</v>
          </cell>
          <cell r="K97">
            <v>1</v>
          </cell>
          <cell r="L97">
            <v>1</v>
          </cell>
          <cell r="M97">
            <v>1</v>
          </cell>
          <cell r="N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1</v>
          </cell>
          <cell r="AH97">
            <v>1</v>
          </cell>
          <cell r="AI97">
            <v>1</v>
          </cell>
          <cell r="AJ97">
            <v>27</v>
          </cell>
          <cell r="AK97">
            <v>0</v>
          </cell>
          <cell r="AL97">
            <v>0</v>
          </cell>
          <cell r="AM97">
            <v>0</v>
          </cell>
          <cell r="BM97">
            <v>8</v>
          </cell>
          <cell r="BT97">
            <v>0</v>
          </cell>
          <cell r="BU97">
            <v>8</v>
          </cell>
          <cell r="BW97">
            <v>2000</v>
          </cell>
          <cell r="BX97">
            <v>2000</v>
          </cell>
          <cell r="BY97">
            <v>0</v>
          </cell>
        </row>
        <row r="98">
          <cell r="B98" t="str">
            <v>CĐ14</v>
          </cell>
          <cell r="C98" t="str">
            <v>Cao Văn Lượm</v>
          </cell>
          <cell r="D98" t="str">
            <v>Nhân viên vận hành máy</v>
          </cell>
          <cell r="E98">
            <v>1</v>
          </cell>
          <cell r="F98">
            <v>1</v>
          </cell>
          <cell r="G98">
            <v>1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N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D98">
            <v>1</v>
          </cell>
          <cell r="AE98">
            <v>1</v>
          </cell>
          <cell r="AF98">
            <v>1</v>
          </cell>
          <cell r="AG98">
            <v>1</v>
          </cell>
          <cell r="AH98">
            <v>1</v>
          </cell>
          <cell r="AI98">
            <v>1</v>
          </cell>
          <cell r="AJ98">
            <v>27</v>
          </cell>
          <cell r="AK98">
            <v>0</v>
          </cell>
          <cell r="AL98">
            <v>0</v>
          </cell>
          <cell r="AM98">
            <v>0</v>
          </cell>
          <cell r="AR98">
            <v>7</v>
          </cell>
          <cell r="BF98">
            <v>8</v>
          </cell>
          <cell r="BT98">
            <v>0</v>
          </cell>
          <cell r="BU98">
            <v>15</v>
          </cell>
          <cell r="BW98">
            <v>2000</v>
          </cell>
          <cell r="BX98">
            <v>2000</v>
          </cell>
          <cell r="BY98">
            <v>0</v>
          </cell>
        </row>
        <row r="99">
          <cell r="B99" t="str">
            <v>CĐ15</v>
          </cell>
          <cell r="C99" t="str">
            <v>Nguyễn Đăng Khoa</v>
          </cell>
          <cell r="D99" t="str">
            <v>Nhân viên vận hành máy</v>
          </cell>
          <cell r="E99">
            <v>1</v>
          </cell>
          <cell r="F99">
            <v>1</v>
          </cell>
          <cell r="G99">
            <v>1</v>
          </cell>
          <cell r="I99">
            <v>1</v>
          </cell>
          <cell r="J99">
            <v>0</v>
          </cell>
          <cell r="K99">
            <v>1</v>
          </cell>
          <cell r="L99">
            <v>1</v>
          </cell>
          <cell r="M99">
            <v>1</v>
          </cell>
          <cell r="N99">
            <v>1</v>
          </cell>
          <cell r="P99">
            <v>1</v>
          </cell>
          <cell r="Q99">
            <v>1</v>
          </cell>
          <cell r="R99">
            <v>1</v>
          </cell>
          <cell r="S99">
            <v>1</v>
          </cell>
          <cell r="T99">
            <v>1</v>
          </cell>
          <cell r="U99">
            <v>1</v>
          </cell>
          <cell r="W99">
            <v>1</v>
          </cell>
          <cell r="X99">
            <v>1</v>
          </cell>
          <cell r="Y99">
            <v>1</v>
          </cell>
          <cell r="Z99">
            <v>1</v>
          </cell>
          <cell r="AA99">
            <v>1</v>
          </cell>
          <cell r="AB99">
            <v>1</v>
          </cell>
          <cell r="AD99">
            <v>1</v>
          </cell>
          <cell r="AE99">
            <v>1</v>
          </cell>
          <cell r="AF99">
            <v>1</v>
          </cell>
          <cell r="AG99">
            <v>1</v>
          </cell>
          <cell r="AH99">
            <v>1</v>
          </cell>
          <cell r="AI99">
            <v>1</v>
          </cell>
          <cell r="AJ99">
            <v>26</v>
          </cell>
          <cell r="AK99">
            <v>0</v>
          </cell>
          <cell r="AL99">
            <v>0</v>
          </cell>
          <cell r="AM99">
            <v>0</v>
          </cell>
          <cell r="AP99">
            <v>4</v>
          </cell>
          <cell r="AR99">
            <v>8</v>
          </cell>
          <cell r="AS99">
            <v>1</v>
          </cell>
          <cell r="BD99">
            <v>4</v>
          </cell>
          <cell r="BF99">
            <v>8</v>
          </cell>
          <cell r="BI99">
            <v>4</v>
          </cell>
          <cell r="BJ99">
            <v>4</v>
          </cell>
          <cell r="BM99">
            <v>8</v>
          </cell>
          <cell r="BN99">
            <v>4</v>
          </cell>
          <cell r="BO99">
            <v>4</v>
          </cell>
          <cell r="BP99">
            <v>4</v>
          </cell>
          <cell r="BR99">
            <v>4.33</v>
          </cell>
          <cell r="BT99">
            <v>33.33</v>
          </cell>
          <cell r="BU99">
            <v>24</v>
          </cell>
          <cell r="BW99">
            <v>2000</v>
          </cell>
          <cell r="BX99">
            <v>2000</v>
          </cell>
          <cell r="BY99">
            <v>0</v>
          </cell>
        </row>
        <row r="100">
          <cell r="B100" t="str">
            <v>CĐ16</v>
          </cell>
          <cell r="C100" t="str">
            <v>Thạch Phương</v>
          </cell>
          <cell r="D100" t="str">
            <v>Nhân viên vận hành máy</v>
          </cell>
          <cell r="E100">
            <v>1</v>
          </cell>
          <cell r="F100">
            <v>1</v>
          </cell>
          <cell r="G100">
            <v>1</v>
          </cell>
          <cell r="I100">
            <v>1</v>
          </cell>
          <cell r="J100">
            <v>1</v>
          </cell>
          <cell r="K100">
            <v>1</v>
          </cell>
          <cell r="L100">
            <v>1</v>
          </cell>
          <cell r="M100">
            <v>1</v>
          </cell>
          <cell r="N100">
            <v>1</v>
          </cell>
          <cell r="P100">
            <v>1</v>
          </cell>
          <cell r="Q100">
            <v>0.5</v>
          </cell>
          <cell r="R100">
            <v>1</v>
          </cell>
          <cell r="S100">
            <v>1</v>
          </cell>
          <cell r="T100">
            <v>1</v>
          </cell>
          <cell r="U100">
            <v>1</v>
          </cell>
          <cell r="W100">
            <v>1</v>
          </cell>
          <cell r="X100">
            <v>1</v>
          </cell>
          <cell r="Y100">
            <v>1</v>
          </cell>
          <cell r="Z100">
            <v>1</v>
          </cell>
          <cell r="AA100">
            <v>1</v>
          </cell>
          <cell r="AB100">
            <v>1</v>
          </cell>
          <cell r="AD100">
            <v>1</v>
          </cell>
          <cell r="AE100">
            <v>1</v>
          </cell>
          <cell r="AF100">
            <v>1</v>
          </cell>
          <cell r="AG100">
            <v>1</v>
          </cell>
          <cell r="AH100">
            <v>1</v>
          </cell>
          <cell r="AI100">
            <v>1</v>
          </cell>
          <cell r="AJ100">
            <v>26.5</v>
          </cell>
          <cell r="AK100">
            <v>0</v>
          </cell>
          <cell r="AL100">
            <v>0</v>
          </cell>
          <cell r="AM100">
            <v>0</v>
          </cell>
          <cell r="AP100">
            <v>4</v>
          </cell>
          <cell r="AR100">
            <v>8</v>
          </cell>
          <cell r="AS100">
            <v>1</v>
          </cell>
          <cell r="BD100">
            <v>4</v>
          </cell>
          <cell r="BF100">
            <v>8</v>
          </cell>
          <cell r="BJ100">
            <v>4</v>
          </cell>
          <cell r="BM100">
            <v>8</v>
          </cell>
          <cell r="BN100">
            <v>4</v>
          </cell>
          <cell r="BO100">
            <v>4</v>
          </cell>
          <cell r="BT100">
            <v>21</v>
          </cell>
          <cell r="BU100">
            <v>24</v>
          </cell>
          <cell r="BW100">
            <v>2000</v>
          </cell>
          <cell r="BX100">
            <v>2000</v>
          </cell>
          <cell r="BY100">
            <v>0</v>
          </cell>
        </row>
        <row r="101">
          <cell r="B101" t="str">
            <v>CĐ17</v>
          </cell>
          <cell r="C101" t="str">
            <v>Lê Tấn Hùng</v>
          </cell>
          <cell r="D101" t="str">
            <v>Nhân viên vận hành máy</v>
          </cell>
          <cell r="E101">
            <v>1</v>
          </cell>
          <cell r="F101">
            <v>1</v>
          </cell>
          <cell r="G101">
            <v>1</v>
          </cell>
          <cell r="I101" t="str">
            <v>p</v>
          </cell>
          <cell r="J101" t="str">
            <v>p</v>
          </cell>
          <cell r="K101">
            <v>0</v>
          </cell>
          <cell r="L101">
            <v>1</v>
          </cell>
          <cell r="M101">
            <v>1</v>
          </cell>
          <cell r="N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D101">
            <v>1</v>
          </cell>
          <cell r="AE101">
            <v>1</v>
          </cell>
          <cell r="AF101">
            <v>1</v>
          </cell>
          <cell r="AG101">
            <v>1</v>
          </cell>
          <cell r="AH101">
            <v>1</v>
          </cell>
          <cell r="AI101">
            <v>1</v>
          </cell>
          <cell r="AJ101">
            <v>24</v>
          </cell>
          <cell r="AK101">
            <v>0</v>
          </cell>
          <cell r="AL101">
            <v>2</v>
          </cell>
          <cell r="AM101">
            <v>0</v>
          </cell>
          <cell r="AW101">
            <v>3.5</v>
          </cell>
          <cell r="AY101">
            <v>9</v>
          </cell>
          <cell r="BJ101">
            <v>4</v>
          </cell>
          <cell r="BL101">
            <v>9</v>
          </cell>
          <cell r="BM101">
            <v>8</v>
          </cell>
          <cell r="BP101">
            <v>3</v>
          </cell>
          <cell r="BR101">
            <v>4.33</v>
          </cell>
          <cell r="BT101">
            <v>23.83</v>
          </cell>
          <cell r="BU101">
            <v>17</v>
          </cell>
          <cell r="BW101">
            <v>3000</v>
          </cell>
          <cell r="BX101">
            <v>3000</v>
          </cell>
          <cell r="BY101">
            <v>0</v>
          </cell>
        </row>
        <row r="102">
          <cell r="C102" t="str">
            <v>ĐIỀU ĐỘ NHÂN LỰC</v>
          </cell>
          <cell r="BW102" t="str">
            <v xml:space="preserve"> </v>
          </cell>
          <cell r="BX102" t="str">
            <v xml:space="preserve"> </v>
          </cell>
          <cell r="BY102">
            <v>0</v>
          </cell>
        </row>
        <row r="103">
          <cell r="B103" t="str">
            <v>NV26</v>
          </cell>
          <cell r="C103" t="str">
            <v>Nguyễn Đình Huệ</v>
          </cell>
          <cell r="D103" t="str">
            <v>Trưởng phòng điều độ nhân lực</v>
          </cell>
          <cell r="E103">
            <v>1</v>
          </cell>
          <cell r="F103">
            <v>1</v>
          </cell>
          <cell r="G103">
            <v>1</v>
          </cell>
          <cell r="I103" t="str">
            <v>P</v>
          </cell>
          <cell r="J103" t="str">
            <v>P</v>
          </cell>
          <cell r="K103">
            <v>1</v>
          </cell>
          <cell r="L103">
            <v>1</v>
          </cell>
          <cell r="M103">
            <v>1</v>
          </cell>
          <cell r="N103">
            <v>1</v>
          </cell>
          <cell r="P103">
            <v>1</v>
          </cell>
          <cell r="Q103">
            <v>1</v>
          </cell>
          <cell r="R103">
            <v>1</v>
          </cell>
          <cell r="S103">
            <v>1</v>
          </cell>
          <cell r="T103">
            <v>1</v>
          </cell>
          <cell r="U103">
            <v>1</v>
          </cell>
          <cell r="W103">
            <v>1</v>
          </cell>
          <cell r="X103">
            <v>1</v>
          </cell>
          <cell r="Y103" t="str">
            <v>P</v>
          </cell>
          <cell r="Z103" t="str">
            <v>P</v>
          </cell>
          <cell r="AA103" t="str">
            <v>P</v>
          </cell>
          <cell r="AB103">
            <v>1</v>
          </cell>
          <cell r="AD103" t="str">
            <v>P</v>
          </cell>
          <cell r="AE103" t="str">
            <v>P</v>
          </cell>
          <cell r="AF103">
            <v>1</v>
          </cell>
          <cell r="AG103">
            <v>1</v>
          </cell>
          <cell r="AH103">
            <v>1</v>
          </cell>
          <cell r="AI103">
            <v>1</v>
          </cell>
          <cell r="AJ103">
            <v>20</v>
          </cell>
          <cell r="AK103">
            <v>0</v>
          </cell>
          <cell r="AL103">
            <v>7</v>
          </cell>
          <cell r="AM103">
            <v>0</v>
          </cell>
          <cell r="BT103">
            <v>0</v>
          </cell>
          <cell r="BU103">
            <v>0</v>
          </cell>
          <cell r="BW103">
            <v>3000</v>
          </cell>
          <cell r="BX103">
            <v>3000</v>
          </cell>
          <cell r="BY103">
            <v>0</v>
          </cell>
        </row>
        <row r="104">
          <cell r="B104" t="str">
            <v>AN01</v>
          </cell>
          <cell r="C104" t="str">
            <v>Đặng Văn Thông</v>
          </cell>
          <cell r="D104" t="str">
            <v>NV giám sát bảo vệ</v>
          </cell>
          <cell r="E104">
            <v>1</v>
          </cell>
          <cell r="F104">
            <v>1</v>
          </cell>
          <cell r="G104">
            <v>1</v>
          </cell>
          <cell r="I104">
            <v>1</v>
          </cell>
          <cell r="J104">
            <v>1</v>
          </cell>
          <cell r="K104">
            <v>1</v>
          </cell>
          <cell r="L104">
            <v>1</v>
          </cell>
          <cell r="M104">
            <v>1</v>
          </cell>
          <cell r="N104">
            <v>1</v>
          </cell>
          <cell r="P104">
            <v>1</v>
          </cell>
          <cell r="Q104">
            <v>1</v>
          </cell>
          <cell r="R104">
            <v>0</v>
          </cell>
          <cell r="S104">
            <v>1</v>
          </cell>
          <cell r="T104">
            <v>1</v>
          </cell>
          <cell r="U104">
            <v>1</v>
          </cell>
          <cell r="W104">
            <v>1</v>
          </cell>
          <cell r="X104">
            <v>1</v>
          </cell>
          <cell r="Y104">
            <v>1</v>
          </cell>
          <cell r="Z104">
            <v>1</v>
          </cell>
          <cell r="AA104">
            <v>1</v>
          </cell>
          <cell r="AB104">
            <v>1</v>
          </cell>
          <cell r="AD104">
            <v>1</v>
          </cell>
          <cell r="AE104">
            <v>1</v>
          </cell>
          <cell r="AF104">
            <v>1</v>
          </cell>
          <cell r="AG104">
            <v>1</v>
          </cell>
          <cell r="AH104">
            <v>1</v>
          </cell>
          <cell r="AI104">
            <v>1</v>
          </cell>
          <cell r="AJ104">
            <v>26</v>
          </cell>
          <cell r="AK104">
            <v>0</v>
          </cell>
          <cell r="AL104">
            <v>0</v>
          </cell>
          <cell r="AM104">
            <v>0</v>
          </cell>
          <cell r="BT104">
            <v>0</v>
          </cell>
          <cell r="BU104">
            <v>0</v>
          </cell>
          <cell r="BX104">
            <v>0</v>
          </cell>
          <cell r="BY104">
            <v>0</v>
          </cell>
        </row>
        <row r="105">
          <cell r="B105" t="str">
            <v>NV04</v>
          </cell>
          <cell r="C105" t="str">
            <v>Chề A Sắt</v>
          </cell>
          <cell r="D105" t="str">
            <v>Tổ trưởng bảo vệ</v>
          </cell>
          <cell r="E105">
            <v>1</v>
          </cell>
          <cell r="F105">
            <v>1</v>
          </cell>
          <cell r="G105">
            <v>1</v>
          </cell>
          <cell r="I105" t="str">
            <v>p</v>
          </cell>
          <cell r="J105" t="str">
            <v>p</v>
          </cell>
          <cell r="K105">
            <v>1</v>
          </cell>
          <cell r="L105">
            <v>1</v>
          </cell>
          <cell r="M105">
            <v>1</v>
          </cell>
          <cell r="N105">
            <v>1</v>
          </cell>
          <cell r="O105">
            <v>1</v>
          </cell>
          <cell r="P105">
            <v>1</v>
          </cell>
          <cell r="Q105">
            <v>1</v>
          </cell>
          <cell r="R105">
            <v>1</v>
          </cell>
          <cell r="AJ105">
            <v>11</v>
          </cell>
          <cell r="AK105">
            <v>0</v>
          </cell>
          <cell r="AL105">
            <v>2</v>
          </cell>
          <cell r="AM105">
            <v>0</v>
          </cell>
          <cell r="BT105">
            <v>0</v>
          </cell>
          <cell r="BU105">
            <v>0</v>
          </cell>
          <cell r="BX105">
            <v>0</v>
          </cell>
          <cell r="BY105">
            <v>0</v>
          </cell>
        </row>
        <row r="106">
          <cell r="B106" t="str">
            <v>NV05</v>
          </cell>
          <cell r="C106" t="str">
            <v>Nguyễn Tiến Khanh</v>
          </cell>
          <cell r="D106" t="str">
            <v>Tổ trưởng cây xanh vệ sinh công nghiệp</v>
          </cell>
          <cell r="E106">
            <v>1</v>
          </cell>
          <cell r="F106">
            <v>1</v>
          </cell>
          <cell r="G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M106">
            <v>1</v>
          </cell>
          <cell r="N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W106">
            <v>1</v>
          </cell>
          <cell r="X106">
            <v>1</v>
          </cell>
          <cell r="Y106">
            <v>1</v>
          </cell>
          <cell r="Z106">
            <v>1</v>
          </cell>
          <cell r="AA106">
            <v>1</v>
          </cell>
          <cell r="AB106">
            <v>1</v>
          </cell>
          <cell r="AD106">
            <v>1</v>
          </cell>
          <cell r="AE106">
            <v>1</v>
          </cell>
          <cell r="AF106">
            <v>1</v>
          </cell>
          <cell r="AG106">
            <v>1</v>
          </cell>
          <cell r="AH106">
            <v>1</v>
          </cell>
          <cell r="AI106">
            <v>1</v>
          </cell>
          <cell r="AJ106">
            <v>27</v>
          </cell>
          <cell r="AK106">
            <v>0</v>
          </cell>
          <cell r="AL106">
            <v>0</v>
          </cell>
          <cell r="AM106">
            <v>0</v>
          </cell>
          <cell r="AR106">
            <v>8</v>
          </cell>
          <cell r="AY106">
            <v>8</v>
          </cell>
          <cell r="BF106">
            <v>8</v>
          </cell>
          <cell r="BT106">
            <v>0</v>
          </cell>
          <cell r="BU106">
            <v>24</v>
          </cell>
          <cell r="BX106">
            <v>0</v>
          </cell>
          <cell r="BY106">
            <v>0</v>
          </cell>
        </row>
        <row r="107">
          <cell r="C107" t="str">
            <v>ĐIỀU ĐỘ KẾ HOẠCH</v>
          </cell>
          <cell r="BX107">
            <v>0</v>
          </cell>
          <cell r="BY107">
            <v>0</v>
          </cell>
        </row>
        <row r="108">
          <cell r="B108" t="str">
            <v>KH01</v>
          </cell>
          <cell r="C108" t="str">
            <v>Nguyễn Hữu Thái</v>
          </cell>
          <cell r="D108" t="str">
            <v>Trưởng BP kế hoạch &amp; thống kê</v>
          </cell>
          <cell r="E108">
            <v>1</v>
          </cell>
          <cell r="F108">
            <v>1</v>
          </cell>
          <cell r="G108">
            <v>1</v>
          </cell>
          <cell r="I108">
            <v>1</v>
          </cell>
          <cell r="J108">
            <v>1</v>
          </cell>
          <cell r="K108">
            <v>1</v>
          </cell>
          <cell r="L108">
            <v>1</v>
          </cell>
          <cell r="M108">
            <v>1</v>
          </cell>
          <cell r="N108">
            <v>1</v>
          </cell>
          <cell r="P108">
            <v>1</v>
          </cell>
          <cell r="Q108">
            <v>1</v>
          </cell>
          <cell r="R108">
            <v>1</v>
          </cell>
          <cell r="S108">
            <v>1</v>
          </cell>
          <cell r="T108">
            <v>1</v>
          </cell>
          <cell r="U108" t="str">
            <v>P</v>
          </cell>
          <cell r="W108">
            <v>1</v>
          </cell>
          <cell r="X108">
            <v>1</v>
          </cell>
          <cell r="Y108">
            <v>1</v>
          </cell>
          <cell r="Z108">
            <v>1</v>
          </cell>
          <cell r="AA108">
            <v>1</v>
          </cell>
          <cell r="AB108">
            <v>1</v>
          </cell>
          <cell r="AD108">
            <v>1</v>
          </cell>
          <cell r="AE108">
            <v>1</v>
          </cell>
          <cell r="AF108">
            <v>1</v>
          </cell>
          <cell r="AG108">
            <v>1</v>
          </cell>
          <cell r="AH108">
            <v>1</v>
          </cell>
          <cell r="AI108">
            <v>1</v>
          </cell>
          <cell r="AJ108">
            <v>26</v>
          </cell>
          <cell r="AK108">
            <v>0</v>
          </cell>
          <cell r="AL108">
            <v>1</v>
          </cell>
          <cell r="AM108">
            <v>0</v>
          </cell>
          <cell r="BW108">
            <v>5000</v>
          </cell>
          <cell r="BX108">
            <v>5000</v>
          </cell>
        </row>
        <row r="109">
          <cell r="B109" t="str">
            <v>KH02</v>
          </cell>
          <cell r="C109" t="str">
            <v xml:space="preserve"> Đào Ngọc Long </v>
          </cell>
          <cell r="D109" t="str">
            <v>Tổ trưởng điều độ sản xuất</v>
          </cell>
          <cell r="E109">
            <v>1</v>
          </cell>
          <cell r="F109">
            <v>1</v>
          </cell>
          <cell r="G109">
            <v>1</v>
          </cell>
          <cell r="I109" t="str">
            <v>P</v>
          </cell>
          <cell r="J109" t="str">
            <v>P</v>
          </cell>
          <cell r="K109">
            <v>1</v>
          </cell>
          <cell r="L109">
            <v>1</v>
          </cell>
          <cell r="M109">
            <v>1</v>
          </cell>
          <cell r="N109">
            <v>1</v>
          </cell>
          <cell r="P109">
            <v>1</v>
          </cell>
          <cell r="Q109">
            <v>1</v>
          </cell>
          <cell r="R109">
            <v>1</v>
          </cell>
          <cell r="S109">
            <v>1</v>
          </cell>
          <cell r="T109">
            <v>1</v>
          </cell>
          <cell r="U109">
            <v>1</v>
          </cell>
          <cell r="W109">
            <v>1</v>
          </cell>
          <cell r="X109">
            <v>1</v>
          </cell>
          <cell r="Y109">
            <v>1</v>
          </cell>
          <cell r="Z109">
            <v>1</v>
          </cell>
          <cell r="AA109">
            <v>1</v>
          </cell>
          <cell r="AB109">
            <v>1</v>
          </cell>
          <cell r="AD109">
            <v>1</v>
          </cell>
          <cell r="AE109">
            <v>1</v>
          </cell>
          <cell r="AF109">
            <v>1</v>
          </cell>
          <cell r="AG109">
            <v>1</v>
          </cell>
          <cell r="AH109">
            <v>1</v>
          </cell>
          <cell r="AI109">
            <v>1</v>
          </cell>
          <cell r="AJ109">
            <v>25</v>
          </cell>
          <cell r="AK109">
            <v>0</v>
          </cell>
          <cell r="AL109">
            <v>2</v>
          </cell>
          <cell r="AM109">
            <v>0</v>
          </cell>
          <cell r="AY109">
            <v>8</v>
          </cell>
          <cell r="BT109">
            <v>0</v>
          </cell>
          <cell r="BU109">
            <v>8</v>
          </cell>
          <cell r="BW109">
            <v>5000</v>
          </cell>
          <cell r="BX109">
            <v>6233</v>
          </cell>
          <cell r="BY109">
            <v>0</v>
          </cell>
        </row>
        <row r="110">
          <cell r="B110" t="str">
            <v>KH07</v>
          </cell>
          <cell r="C110" t="str">
            <v>Phạm Thành Nhân</v>
          </cell>
          <cell r="D110" t="str">
            <v>Tổ trưởng thống kê SX</v>
          </cell>
          <cell r="E110">
            <v>1</v>
          </cell>
          <cell r="F110">
            <v>1</v>
          </cell>
          <cell r="G110">
            <v>1</v>
          </cell>
          <cell r="I110">
            <v>1</v>
          </cell>
          <cell r="J110">
            <v>1</v>
          </cell>
          <cell r="K110">
            <v>1</v>
          </cell>
          <cell r="L110">
            <v>1</v>
          </cell>
          <cell r="M110">
            <v>1</v>
          </cell>
          <cell r="N110">
            <v>1</v>
          </cell>
          <cell r="P110">
            <v>1</v>
          </cell>
          <cell r="Q110">
            <v>1</v>
          </cell>
          <cell r="R110">
            <v>1</v>
          </cell>
          <cell r="S110">
            <v>1</v>
          </cell>
          <cell r="T110">
            <v>1</v>
          </cell>
          <cell r="U110">
            <v>1</v>
          </cell>
          <cell r="W110">
            <v>1</v>
          </cell>
          <cell r="X110">
            <v>1</v>
          </cell>
          <cell r="Y110">
            <v>1</v>
          </cell>
          <cell r="Z110">
            <v>1</v>
          </cell>
          <cell r="AA110">
            <v>1</v>
          </cell>
          <cell r="AB110">
            <v>1</v>
          </cell>
          <cell r="AD110">
            <v>1</v>
          </cell>
          <cell r="AE110">
            <v>1</v>
          </cell>
          <cell r="AF110">
            <v>1</v>
          </cell>
          <cell r="AG110">
            <v>0</v>
          </cell>
          <cell r="AH110">
            <v>1</v>
          </cell>
          <cell r="AI110">
            <v>1</v>
          </cell>
          <cell r="AJ110">
            <v>26</v>
          </cell>
          <cell r="AK110">
            <v>0</v>
          </cell>
          <cell r="AL110">
            <v>0</v>
          </cell>
          <cell r="AM110">
            <v>0</v>
          </cell>
          <cell r="BT110">
            <v>0</v>
          </cell>
          <cell r="BU110">
            <v>0</v>
          </cell>
          <cell r="BW110">
            <v>0</v>
          </cell>
          <cell r="BX110">
            <v>0</v>
          </cell>
          <cell r="BY110">
            <v>0</v>
          </cell>
        </row>
        <row r="111">
          <cell r="B111" t="str">
            <v>KH03</v>
          </cell>
          <cell r="C111" t="str">
            <v>Mai Thanh Điền</v>
          </cell>
          <cell r="D111" t="str">
            <v xml:space="preserve">NV thống kê ĐS - PB nguyên liệu </v>
          </cell>
          <cell r="E111">
            <v>1</v>
          </cell>
          <cell r="F111">
            <v>1</v>
          </cell>
          <cell r="G111">
            <v>1</v>
          </cell>
          <cell r="I111" t="str">
            <v>P</v>
          </cell>
          <cell r="J111" t="str">
            <v>P</v>
          </cell>
          <cell r="K111" t="str">
            <v>P</v>
          </cell>
          <cell r="L111">
            <v>1</v>
          </cell>
          <cell r="M111">
            <v>1</v>
          </cell>
          <cell r="N111">
            <v>1</v>
          </cell>
          <cell r="P111">
            <v>1</v>
          </cell>
          <cell r="Q111">
            <v>1</v>
          </cell>
          <cell r="R111">
            <v>1</v>
          </cell>
          <cell r="S111">
            <v>1</v>
          </cell>
          <cell r="T111">
            <v>1</v>
          </cell>
          <cell r="U111">
            <v>1</v>
          </cell>
          <cell r="W111">
            <v>1</v>
          </cell>
          <cell r="X111">
            <v>1</v>
          </cell>
          <cell r="Y111">
            <v>1</v>
          </cell>
          <cell r="Z111">
            <v>1</v>
          </cell>
          <cell r="AA111">
            <v>1</v>
          </cell>
          <cell r="AB111">
            <v>1</v>
          </cell>
          <cell r="AD111">
            <v>1</v>
          </cell>
          <cell r="AE111">
            <v>1</v>
          </cell>
          <cell r="AF111">
            <v>1</v>
          </cell>
          <cell r="AG111">
            <v>1</v>
          </cell>
          <cell r="AH111">
            <v>1</v>
          </cell>
          <cell r="AI111">
            <v>1</v>
          </cell>
          <cell r="AJ111">
            <v>24</v>
          </cell>
          <cell r="AK111">
            <v>0</v>
          </cell>
          <cell r="AL111">
            <v>3</v>
          </cell>
          <cell r="AM111">
            <v>0</v>
          </cell>
          <cell r="AO111">
            <v>3</v>
          </cell>
          <cell r="AP111">
            <v>3.5</v>
          </cell>
          <cell r="AV111">
            <v>5</v>
          </cell>
          <cell r="AW111">
            <v>5</v>
          </cell>
          <cell r="AX111">
            <v>3</v>
          </cell>
          <cell r="AZ111">
            <v>3</v>
          </cell>
          <cell r="BA111">
            <v>3</v>
          </cell>
          <cell r="BB111">
            <v>6</v>
          </cell>
          <cell r="BC111">
            <v>4</v>
          </cell>
          <cell r="BD111">
            <v>4.5</v>
          </cell>
          <cell r="BE111">
            <v>3</v>
          </cell>
          <cell r="BF111">
            <v>3</v>
          </cell>
          <cell r="BG111">
            <v>6</v>
          </cell>
          <cell r="BH111">
            <v>6</v>
          </cell>
          <cell r="BI111">
            <v>1.5</v>
          </cell>
          <cell r="BJ111">
            <v>3</v>
          </cell>
          <cell r="BK111">
            <v>1</v>
          </cell>
          <cell r="BN111">
            <v>2</v>
          </cell>
          <cell r="BR111">
            <v>2</v>
          </cell>
          <cell r="BT111">
            <v>64.5</v>
          </cell>
          <cell r="BU111">
            <v>3</v>
          </cell>
          <cell r="BW111">
            <v>3000</v>
          </cell>
          <cell r="BX111">
            <v>3000</v>
          </cell>
          <cell r="BY111">
            <v>0</v>
          </cell>
        </row>
        <row r="112">
          <cell r="B112" t="str">
            <v>KH05</v>
          </cell>
          <cell r="C112" t="str">
            <v>Lê Thị Duyên</v>
          </cell>
          <cell r="D112" t="str">
            <v xml:space="preserve">NV thống kê ĐS - PB nguyên liệu </v>
          </cell>
          <cell r="E112">
            <v>1</v>
          </cell>
          <cell r="F112">
            <v>1</v>
          </cell>
          <cell r="G112">
            <v>1</v>
          </cell>
          <cell r="I112">
            <v>1</v>
          </cell>
          <cell r="J112">
            <v>1</v>
          </cell>
          <cell r="K112">
            <v>1</v>
          </cell>
          <cell r="L112">
            <v>1</v>
          </cell>
          <cell r="M112">
            <v>1</v>
          </cell>
          <cell r="N112">
            <v>1</v>
          </cell>
          <cell r="P112">
            <v>1</v>
          </cell>
          <cell r="Q112">
            <v>1</v>
          </cell>
          <cell r="R112">
            <v>1</v>
          </cell>
          <cell r="S112">
            <v>1</v>
          </cell>
          <cell r="T112">
            <v>1</v>
          </cell>
          <cell r="U112">
            <v>1</v>
          </cell>
          <cell r="W112">
            <v>1</v>
          </cell>
          <cell r="X112">
            <v>1</v>
          </cell>
          <cell r="Y112">
            <v>1</v>
          </cell>
          <cell r="Z112">
            <v>1</v>
          </cell>
          <cell r="AA112">
            <v>1</v>
          </cell>
          <cell r="AB112">
            <v>1</v>
          </cell>
          <cell r="AD112">
            <v>1</v>
          </cell>
          <cell r="AE112">
            <v>1</v>
          </cell>
          <cell r="AF112">
            <v>1</v>
          </cell>
          <cell r="AG112">
            <v>1</v>
          </cell>
          <cell r="AH112">
            <v>1</v>
          </cell>
          <cell r="AI112">
            <v>1</v>
          </cell>
          <cell r="AJ112">
            <v>27</v>
          </cell>
          <cell r="AK112">
            <v>0</v>
          </cell>
          <cell r="AL112">
            <v>0</v>
          </cell>
          <cell r="AM112">
            <v>0</v>
          </cell>
          <cell r="AU112">
            <v>2.5</v>
          </cell>
          <cell r="AW112">
            <v>1</v>
          </cell>
          <cell r="AX112">
            <v>2</v>
          </cell>
          <cell r="BA112">
            <v>1</v>
          </cell>
          <cell r="BB112">
            <v>4</v>
          </cell>
          <cell r="BC112">
            <v>2</v>
          </cell>
          <cell r="BD112">
            <v>3.5</v>
          </cell>
          <cell r="BE112">
            <v>1.5</v>
          </cell>
          <cell r="BF112">
            <v>8</v>
          </cell>
          <cell r="BG112">
            <v>4</v>
          </cell>
          <cell r="BH112">
            <v>1.5</v>
          </cell>
          <cell r="BI112">
            <v>1</v>
          </cell>
          <cell r="BJ112">
            <v>2</v>
          </cell>
          <cell r="BN112">
            <v>3</v>
          </cell>
          <cell r="BP112">
            <v>3</v>
          </cell>
          <cell r="BR112">
            <v>1</v>
          </cell>
          <cell r="BT112">
            <v>33</v>
          </cell>
          <cell r="BU112">
            <v>8</v>
          </cell>
          <cell r="BW112">
            <v>0</v>
          </cell>
          <cell r="BX112">
            <v>0</v>
          </cell>
          <cell r="BY112">
            <v>0</v>
          </cell>
        </row>
        <row r="113">
          <cell r="B113" t="str">
            <v>KH06</v>
          </cell>
          <cell r="C113" t="str">
            <v>Trần Minh Tâm</v>
          </cell>
          <cell r="D113" t="str">
            <v xml:space="preserve">NV thống kê ĐS - PB nguyên liệu </v>
          </cell>
          <cell r="E113">
            <v>1</v>
          </cell>
          <cell r="F113">
            <v>1</v>
          </cell>
          <cell r="G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P113">
            <v>1</v>
          </cell>
          <cell r="Q113">
            <v>1</v>
          </cell>
          <cell r="R113">
            <v>1</v>
          </cell>
          <cell r="S113">
            <v>1</v>
          </cell>
          <cell r="T113">
            <v>1</v>
          </cell>
          <cell r="U113">
            <v>1</v>
          </cell>
          <cell r="W113">
            <v>1</v>
          </cell>
          <cell r="X113">
            <v>1</v>
          </cell>
          <cell r="Y113">
            <v>1</v>
          </cell>
          <cell r="Z113">
            <v>1</v>
          </cell>
          <cell r="AA113">
            <v>1</v>
          </cell>
          <cell r="AB113">
            <v>1</v>
          </cell>
          <cell r="AD113">
            <v>1</v>
          </cell>
          <cell r="AE113">
            <v>1</v>
          </cell>
          <cell r="AF113">
            <v>1</v>
          </cell>
          <cell r="AG113">
            <v>1</v>
          </cell>
          <cell r="AH113">
            <v>1</v>
          </cell>
          <cell r="AI113">
            <v>1</v>
          </cell>
          <cell r="AJ113">
            <v>27</v>
          </cell>
          <cell r="AK113">
            <v>0</v>
          </cell>
          <cell r="AL113">
            <v>0</v>
          </cell>
          <cell r="AM113">
            <v>0</v>
          </cell>
          <cell r="AO113">
            <v>1.5</v>
          </cell>
          <cell r="AP113">
            <v>4</v>
          </cell>
          <cell r="AQ113">
            <v>2</v>
          </cell>
          <cell r="AS113">
            <v>3</v>
          </cell>
          <cell r="AT113">
            <v>4</v>
          </cell>
          <cell r="AU113">
            <v>2</v>
          </cell>
          <cell r="AV113">
            <v>2</v>
          </cell>
          <cell r="AW113">
            <v>4</v>
          </cell>
          <cell r="AX113">
            <v>1</v>
          </cell>
          <cell r="AZ113">
            <v>1</v>
          </cell>
          <cell r="BA113">
            <v>2</v>
          </cell>
          <cell r="BB113">
            <v>5</v>
          </cell>
          <cell r="BC113">
            <v>2</v>
          </cell>
          <cell r="BD113">
            <v>4.5</v>
          </cell>
          <cell r="BE113">
            <v>1.5</v>
          </cell>
          <cell r="BF113">
            <v>3</v>
          </cell>
          <cell r="BG113">
            <v>5</v>
          </cell>
          <cell r="BH113">
            <v>4.5</v>
          </cell>
          <cell r="BI113">
            <v>2</v>
          </cell>
          <cell r="BJ113">
            <v>4</v>
          </cell>
          <cell r="BK113">
            <v>4</v>
          </cell>
          <cell r="BL113">
            <v>2</v>
          </cell>
          <cell r="BN113">
            <v>2</v>
          </cell>
          <cell r="BR113">
            <v>3.5</v>
          </cell>
          <cell r="BT113">
            <v>66.5</v>
          </cell>
          <cell r="BU113">
            <v>3</v>
          </cell>
          <cell r="BW113">
            <v>3000</v>
          </cell>
          <cell r="BX113">
            <v>3000</v>
          </cell>
          <cell r="BY113">
            <v>0</v>
          </cell>
        </row>
        <row r="114">
          <cell r="C114" t="str">
            <v>ĐIỀU ĐỘ CƠ GIỚI</v>
          </cell>
          <cell r="BX114">
            <v>0</v>
          </cell>
          <cell r="BY114">
            <v>0</v>
          </cell>
        </row>
        <row r="115">
          <cell r="B115" t="str">
            <v xml:space="preserve"> XD06 </v>
          </cell>
          <cell r="C115" t="str">
            <v xml:space="preserve"> Nguyễn Ngọc Đông </v>
          </cell>
          <cell r="D115" t="str">
            <v>Trưởng phòng điều độ cơ giới</v>
          </cell>
          <cell r="E115">
            <v>1</v>
          </cell>
          <cell r="F115">
            <v>1</v>
          </cell>
          <cell r="G115">
            <v>1</v>
          </cell>
          <cell r="I115" t="str">
            <v>p</v>
          </cell>
          <cell r="J115" t="str">
            <v>p</v>
          </cell>
          <cell r="K115">
            <v>1</v>
          </cell>
          <cell r="L115">
            <v>1</v>
          </cell>
          <cell r="M115">
            <v>1</v>
          </cell>
          <cell r="N115">
            <v>1</v>
          </cell>
          <cell r="P115">
            <v>1</v>
          </cell>
          <cell r="Q115">
            <v>1</v>
          </cell>
          <cell r="R115">
            <v>1</v>
          </cell>
          <cell r="S115">
            <v>1</v>
          </cell>
          <cell r="T115">
            <v>1</v>
          </cell>
          <cell r="U115" t="str">
            <v>P</v>
          </cell>
          <cell r="W115">
            <v>1</v>
          </cell>
          <cell r="X115">
            <v>1</v>
          </cell>
          <cell r="Y115">
            <v>1</v>
          </cell>
          <cell r="Z115">
            <v>1</v>
          </cell>
          <cell r="AA115">
            <v>1</v>
          </cell>
          <cell r="AB115">
            <v>1</v>
          </cell>
          <cell r="AD115">
            <v>1</v>
          </cell>
          <cell r="AE115">
            <v>1</v>
          </cell>
          <cell r="AF115">
            <v>1</v>
          </cell>
          <cell r="AG115">
            <v>1</v>
          </cell>
          <cell r="AH115">
            <v>1</v>
          </cell>
          <cell r="AI115">
            <v>1</v>
          </cell>
          <cell r="AJ115">
            <v>24</v>
          </cell>
          <cell r="AK115">
            <v>0</v>
          </cell>
          <cell r="AL115">
            <v>3</v>
          </cell>
          <cell r="AM115">
            <v>0</v>
          </cell>
          <cell r="BT115">
            <v>0</v>
          </cell>
          <cell r="BU115">
            <v>0</v>
          </cell>
          <cell r="BW115">
            <v>5000</v>
          </cell>
          <cell r="BX115">
            <v>5000</v>
          </cell>
          <cell r="BY115">
            <v>0</v>
          </cell>
        </row>
        <row r="116">
          <cell r="B116" t="str">
            <v>NV14</v>
          </cell>
          <cell r="C116" t="str">
            <v>Đồng Tấn Tài</v>
          </cell>
          <cell r="D116" t="str">
            <v>Nhân viên thống kê vận hành</v>
          </cell>
          <cell r="E116">
            <v>1</v>
          </cell>
          <cell r="F116">
            <v>1</v>
          </cell>
          <cell r="G116">
            <v>1</v>
          </cell>
          <cell r="I116">
            <v>1</v>
          </cell>
          <cell r="J116">
            <v>1</v>
          </cell>
          <cell r="K116">
            <v>1</v>
          </cell>
          <cell r="L116" t="str">
            <v>P</v>
          </cell>
          <cell r="M116">
            <v>1</v>
          </cell>
          <cell r="N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W116" t="str">
            <v>p</v>
          </cell>
          <cell r="X116">
            <v>1</v>
          </cell>
          <cell r="Y116">
            <v>1</v>
          </cell>
          <cell r="Z116">
            <v>1</v>
          </cell>
          <cell r="AA116">
            <v>1</v>
          </cell>
          <cell r="AB116">
            <v>1</v>
          </cell>
          <cell r="AD116">
            <v>1</v>
          </cell>
          <cell r="AE116">
            <v>1</v>
          </cell>
          <cell r="AF116">
            <v>1</v>
          </cell>
          <cell r="AG116">
            <v>1</v>
          </cell>
          <cell r="AH116">
            <v>1</v>
          </cell>
          <cell r="AI116">
            <v>1</v>
          </cell>
          <cell r="AJ116">
            <v>25</v>
          </cell>
          <cell r="AK116">
            <v>0</v>
          </cell>
          <cell r="AL116">
            <v>2</v>
          </cell>
          <cell r="AM116">
            <v>0</v>
          </cell>
          <cell r="AR116">
            <v>8</v>
          </cell>
          <cell r="AU116">
            <v>6</v>
          </cell>
          <cell r="BC116">
            <v>8</v>
          </cell>
          <cell r="BI116">
            <v>2</v>
          </cell>
          <cell r="BJ116">
            <v>4</v>
          </cell>
          <cell r="BM116">
            <v>8</v>
          </cell>
          <cell r="BN116">
            <v>6</v>
          </cell>
          <cell r="BO116">
            <v>3</v>
          </cell>
          <cell r="BP116">
            <v>2</v>
          </cell>
          <cell r="BQ116">
            <v>4</v>
          </cell>
          <cell r="BR116">
            <v>2</v>
          </cell>
          <cell r="BT116">
            <v>37</v>
          </cell>
          <cell r="BU116">
            <v>16</v>
          </cell>
          <cell r="BW116">
            <v>4000</v>
          </cell>
          <cell r="BX116">
            <v>4000</v>
          </cell>
          <cell r="BY116">
            <v>0</v>
          </cell>
        </row>
        <row r="117">
          <cell r="C117" t="str">
            <v>QUẢN LÝ CHẤT LƯỢNG SẢN PHẨM</v>
          </cell>
          <cell r="BX117">
            <v>0</v>
          </cell>
          <cell r="BY117">
            <v>0</v>
          </cell>
        </row>
        <row r="118">
          <cell r="B118" t="str">
            <v xml:space="preserve"> NB01 </v>
          </cell>
          <cell r="C118" t="str">
            <v xml:space="preserve"> Nguyễn Thọ Ngọc </v>
          </cell>
          <cell r="D118" t="str">
            <v>Trưởng phòng quản lý chất lượng sản phẩm</v>
          </cell>
          <cell r="E118">
            <v>1</v>
          </cell>
          <cell r="F118">
            <v>1</v>
          </cell>
          <cell r="G118">
            <v>1</v>
          </cell>
          <cell r="I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P118">
            <v>1</v>
          </cell>
          <cell r="Q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1</v>
          </cell>
          <cell r="W118">
            <v>1</v>
          </cell>
          <cell r="X118">
            <v>1</v>
          </cell>
          <cell r="Y118">
            <v>1</v>
          </cell>
          <cell r="Z118">
            <v>0.5</v>
          </cell>
          <cell r="AA118">
            <v>1</v>
          </cell>
          <cell r="AB118">
            <v>1</v>
          </cell>
          <cell r="AD118">
            <v>1</v>
          </cell>
          <cell r="AE118">
            <v>1</v>
          </cell>
          <cell r="AF118">
            <v>1</v>
          </cell>
          <cell r="AG118">
            <v>1</v>
          </cell>
          <cell r="AH118">
            <v>1</v>
          </cell>
          <cell r="AI118">
            <v>1</v>
          </cell>
          <cell r="AJ118">
            <v>26.5</v>
          </cell>
          <cell r="AK118">
            <v>0</v>
          </cell>
          <cell r="AL118">
            <v>0</v>
          </cell>
          <cell r="AM118">
            <v>0</v>
          </cell>
          <cell r="BT118">
            <v>0</v>
          </cell>
          <cell r="BU118">
            <v>0</v>
          </cell>
          <cell r="BW118">
            <v>8000</v>
          </cell>
          <cell r="BX118">
            <v>8000</v>
          </cell>
          <cell r="BY118">
            <v>0</v>
          </cell>
        </row>
        <row r="119">
          <cell r="B119" t="str">
            <v xml:space="preserve"> NB02</v>
          </cell>
          <cell r="C119" t="str">
            <v>Nguyễn Thành Long</v>
          </cell>
          <cell r="D119" t="str">
            <v>NV QC inline ĐS - PB</v>
          </cell>
          <cell r="E119">
            <v>1</v>
          </cell>
          <cell r="F119">
            <v>1</v>
          </cell>
          <cell r="G119">
            <v>1</v>
          </cell>
          <cell r="I119">
            <v>1</v>
          </cell>
          <cell r="J119">
            <v>1</v>
          </cell>
          <cell r="K119">
            <v>1</v>
          </cell>
          <cell r="L119">
            <v>1</v>
          </cell>
          <cell r="M119">
            <v>1</v>
          </cell>
          <cell r="N119">
            <v>1</v>
          </cell>
          <cell r="P119">
            <v>1</v>
          </cell>
          <cell r="Q119">
            <v>1</v>
          </cell>
          <cell r="R119">
            <v>1</v>
          </cell>
          <cell r="S119">
            <v>1</v>
          </cell>
          <cell r="T119">
            <v>1</v>
          </cell>
          <cell r="U119">
            <v>1</v>
          </cell>
          <cell r="W119">
            <v>1</v>
          </cell>
          <cell r="X119">
            <v>1</v>
          </cell>
          <cell r="Y119">
            <v>1</v>
          </cell>
          <cell r="Z119">
            <v>1</v>
          </cell>
          <cell r="AA119">
            <v>1</v>
          </cell>
          <cell r="AB119">
            <v>1</v>
          </cell>
          <cell r="AD119">
            <v>1</v>
          </cell>
          <cell r="AE119">
            <v>1</v>
          </cell>
          <cell r="AF119">
            <v>1</v>
          </cell>
          <cell r="AG119">
            <v>1</v>
          </cell>
          <cell r="AH119">
            <v>1</v>
          </cell>
          <cell r="AI119">
            <v>1</v>
          </cell>
          <cell r="AJ119">
            <v>27</v>
          </cell>
          <cell r="AK119">
            <v>0</v>
          </cell>
          <cell r="AL119">
            <v>0</v>
          </cell>
          <cell r="AM119">
            <v>0</v>
          </cell>
          <cell r="AW119">
            <v>1</v>
          </cell>
          <cell r="AX119">
            <v>2</v>
          </cell>
          <cell r="BA119">
            <v>2</v>
          </cell>
          <cell r="BI119">
            <v>2</v>
          </cell>
          <cell r="BJ119">
            <v>4.5</v>
          </cell>
          <cell r="BM119">
            <v>8</v>
          </cell>
          <cell r="BN119">
            <v>3</v>
          </cell>
          <cell r="BP119">
            <v>2</v>
          </cell>
          <cell r="BT119">
            <v>16.5</v>
          </cell>
          <cell r="BU119">
            <v>8</v>
          </cell>
          <cell r="BW119">
            <v>3000</v>
          </cell>
          <cell r="BX119">
            <v>3000</v>
          </cell>
          <cell r="BY119">
            <v>0</v>
          </cell>
        </row>
        <row r="120">
          <cell r="B120" t="str">
            <v>KINH DOANH</v>
          </cell>
          <cell r="BX120">
            <v>0</v>
          </cell>
          <cell r="BY120">
            <v>0</v>
          </cell>
        </row>
        <row r="121">
          <cell r="C121" t="str">
            <v>GIÁM ĐỐC KINH DOANH</v>
          </cell>
          <cell r="BX121">
            <v>0</v>
          </cell>
          <cell r="BY121">
            <v>0</v>
          </cell>
        </row>
        <row r="122">
          <cell r="B122" t="str">
            <v>KDV1</v>
          </cell>
          <cell r="C122" t="str">
            <v>Huỳnh Kim Hải</v>
          </cell>
          <cell r="D122" t="str">
            <v>GIÁM ĐỐC KINH DOANH</v>
          </cell>
          <cell r="E122">
            <v>1</v>
          </cell>
          <cell r="F122">
            <v>1</v>
          </cell>
          <cell r="G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N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W122">
            <v>1</v>
          </cell>
          <cell r="X122">
            <v>1</v>
          </cell>
          <cell r="Y122">
            <v>1</v>
          </cell>
          <cell r="Z122">
            <v>1</v>
          </cell>
          <cell r="AA122">
            <v>1</v>
          </cell>
          <cell r="AB122">
            <v>1</v>
          </cell>
          <cell r="AD122">
            <v>1</v>
          </cell>
          <cell r="AE122">
            <v>1</v>
          </cell>
          <cell r="AF122">
            <v>1</v>
          </cell>
          <cell r="AG122">
            <v>1</v>
          </cell>
          <cell r="AH122">
            <v>1</v>
          </cell>
          <cell r="AI122">
            <v>1</v>
          </cell>
          <cell r="AJ122">
            <v>27</v>
          </cell>
          <cell r="AK122">
            <v>0</v>
          </cell>
          <cell r="AL122">
            <v>0</v>
          </cell>
          <cell r="AM122">
            <v>0</v>
          </cell>
          <cell r="BT122">
            <v>0</v>
          </cell>
          <cell r="BU122">
            <v>0</v>
          </cell>
          <cell r="BX122">
            <v>0</v>
          </cell>
          <cell r="BY122">
            <v>0</v>
          </cell>
        </row>
        <row r="123">
          <cell r="C123" t="str">
            <v xml:space="preserve"> Qlý + Sale Admin </v>
          </cell>
          <cell r="BX123">
            <v>0</v>
          </cell>
          <cell r="BY123">
            <v>0</v>
          </cell>
        </row>
        <row r="124">
          <cell r="B124" t="str">
            <v xml:space="preserve"> KDV2 </v>
          </cell>
          <cell r="C124" t="str">
            <v xml:space="preserve"> Thạch Minh Châu </v>
          </cell>
          <cell r="D124" t="str">
            <v>Sale admin</v>
          </cell>
          <cell r="E124">
            <v>1</v>
          </cell>
          <cell r="F124">
            <v>1</v>
          </cell>
          <cell r="G124">
            <v>1</v>
          </cell>
          <cell r="I124" t="str">
            <v>P</v>
          </cell>
          <cell r="J124" t="str">
            <v>P</v>
          </cell>
          <cell r="K124">
            <v>1</v>
          </cell>
          <cell r="L124">
            <v>1</v>
          </cell>
          <cell r="M124">
            <v>1</v>
          </cell>
          <cell r="N124">
            <v>1</v>
          </cell>
          <cell r="P124">
            <v>1</v>
          </cell>
          <cell r="Q124">
            <v>1</v>
          </cell>
          <cell r="R124">
            <v>1</v>
          </cell>
          <cell r="S124">
            <v>1</v>
          </cell>
          <cell r="T124">
            <v>1</v>
          </cell>
          <cell r="U124">
            <v>1</v>
          </cell>
          <cell r="W124">
            <v>1</v>
          </cell>
          <cell r="X124">
            <v>1</v>
          </cell>
          <cell r="Y124">
            <v>1</v>
          </cell>
          <cell r="Z124">
            <v>1</v>
          </cell>
          <cell r="AA124">
            <v>1</v>
          </cell>
          <cell r="AB124">
            <v>1</v>
          </cell>
          <cell r="AD124">
            <v>1</v>
          </cell>
          <cell r="AE124">
            <v>1</v>
          </cell>
          <cell r="AF124">
            <v>1</v>
          </cell>
          <cell r="AG124">
            <v>1</v>
          </cell>
          <cell r="AH124">
            <v>1</v>
          </cell>
          <cell r="AI124">
            <v>0.5</v>
          </cell>
          <cell r="AJ124">
            <v>24.5</v>
          </cell>
          <cell r="AK124">
            <v>0</v>
          </cell>
          <cell r="AL124">
            <v>2</v>
          </cell>
          <cell r="AM124">
            <v>0</v>
          </cell>
          <cell r="BT124">
            <v>0</v>
          </cell>
          <cell r="BU124">
            <v>0</v>
          </cell>
          <cell r="BX124">
            <v>0</v>
          </cell>
          <cell r="BY124">
            <v>0</v>
          </cell>
        </row>
        <row r="125">
          <cell r="C125" t="str">
            <v xml:space="preserve"> Sale </v>
          </cell>
          <cell r="BX125">
            <v>0</v>
          </cell>
          <cell r="BY125">
            <v>0</v>
          </cell>
        </row>
        <row r="126">
          <cell r="B126" t="str">
            <v xml:space="preserve"> KDS4 </v>
          </cell>
          <cell r="C126" t="str">
            <v xml:space="preserve"> Trịnh Minh Hảo (Trưởng BP sale) </v>
          </cell>
          <cell r="D126" t="str">
            <v>Trưởng sale TP</v>
          </cell>
          <cell r="E126">
            <v>1</v>
          </cell>
          <cell r="F126">
            <v>1</v>
          </cell>
          <cell r="G126">
            <v>1</v>
          </cell>
          <cell r="I126" t="str">
            <v>P</v>
          </cell>
          <cell r="J126" t="str">
            <v>P</v>
          </cell>
          <cell r="K126">
            <v>1</v>
          </cell>
          <cell r="L126">
            <v>1</v>
          </cell>
          <cell r="M126">
            <v>1</v>
          </cell>
          <cell r="N126">
            <v>1</v>
          </cell>
          <cell r="P126">
            <v>1</v>
          </cell>
          <cell r="Q126">
            <v>1</v>
          </cell>
          <cell r="R126">
            <v>1</v>
          </cell>
          <cell r="S126">
            <v>1</v>
          </cell>
          <cell r="T126">
            <v>1</v>
          </cell>
          <cell r="U126">
            <v>1</v>
          </cell>
          <cell r="W126">
            <v>1</v>
          </cell>
          <cell r="X126">
            <v>1</v>
          </cell>
          <cell r="Y126">
            <v>1</v>
          </cell>
          <cell r="Z126">
            <v>1</v>
          </cell>
          <cell r="AA126">
            <v>1</v>
          </cell>
          <cell r="AB126">
            <v>1</v>
          </cell>
          <cell r="AD126">
            <v>1</v>
          </cell>
          <cell r="AE126">
            <v>1</v>
          </cell>
          <cell r="AF126">
            <v>1</v>
          </cell>
          <cell r="AG126">
            <v>1</v>
          </cell>
          <cell r="AH126">
            <v>1</v>
          </cell>
          <cell r="AI126">
            <v>1</v>
          </cell>
          <cell r="AJ126">
            <v>25</v>
          </cell>
          <cell r="AK126">
            <v>0</v>
          </cell>
          <cell r="AL126">
            <v>2</v>
          </cell>
          <cell r="AM126">
            <v>0</v>
          </cell>
          <cell r="BT126">
            <v>0</v>
          </cell>
          <cell r="BU126">
            <v>0</v>
          </cell>
          <cell r="BX126">
            <v>0</v>
          </cell>
          <cell r="BY126">
            <v>0</v>
          </cell>
        </row>
        <row r="127">
          <cell r="B127" t="str">
            <v xml:space="preserve"> KDS18</v>
          </cell>
          <cell r="C127" t="str">
            <v>Nguyễn Thái Bình</v>
          </cell>
          <cell r="D127" t="str">
            <v>NV sale</v>
          </cell>
          <cell r="E127">
            <v>1</v>
          </cell>
          <cell r="F127">
            <v>1</v>
          </cell>
          <cell r="G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M127">
            <v>1</v>
          </cell>
          <cell r="N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D127">
            <v>1</v>
          </cell>
          <cell r="AE127">
            <v>1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23</v>
          </cell>
          <cell r="AK127">
            <v>0</v>
          </cell>
          <cell r="AL127">
            <v>0</v>
          </cell>
          <cell r="AM127">
            <v>0</v>
          </cell>
          <cell r="BT127">
            <v>0</v>
          </cell>
          <cell r="BU127">
            <v>0</v>
          </cell>
          <cell r="BX127">
            <v>0</v>
          </cell>
          <cell r="BY127">
            <v>0</v>
          </cell>
        </row>
        <row r="128">
          <cell r="B128" t="str">
            <v xml:space="preserve"> KDS23</v>
          </cell>
          <cell r="C128" t="str">
            <v>Nguyễn Ngọc Hồng Vy</v>
          </cell>
          <cell r="D128" t="str">
            <v>NV sale</v>
          </cell>
          <cell r="E128">
            <v>1</v>
          </cell>
          <cell r="F128">
            <v>1</v>
          </cell>
          <cell r="G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M128">
            <v>1</v>
          </cell>
          <cell r="N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27</v>
          </cell>
          <cell r="AK128">
            <v>0</v>
          </cell>
          <cell r="AL128">
            <v>0</v>
          </cell>
          <cell r="AM128">
            <v>0</v>
          </cell>
          <cell r="BT128">
            <v>0</v>
          </cell>
          <cell r="BU128">
            <v>0</v>
          </cell>
          <cell r="BX128">
            <v>0</v>
          </cell>
          <cell r="BY128">
            <v>0</v>
          </cell>
        </row>
        <row r="129">
          <cell r="B129" t="str">
            <v xml:space="preserve"> KDS22</v>
          </cell>
          <cell r="C129" t="str">
            <v>Nguyễn Bá Phúc</v>
          </cell>
          <cell r="D129" t="str">
            <v>Trưởng sale TP</v>
          </cell>
          <cell r="E129">
            <v>1</v>
          </cell>
          <cell r="F129">
            <v>1</v>
          </cell>
          <cell r="G129">
            <v>1</v>
          </cell>
          <cell r="I129">
            <v>1</v>
          </cell>
          <cell r="J129">
            <v>1</v>
          </cell>
          <cell r="K129">
            <v>1</v>
          </cell>
          <cell r="L129">
            <v>1</v>
          </cell>
          <cell r="M129">
            <v>1</v>
          </cell>
          <cell r="N129">
            <v>1</v>
          </cell>
          <cell r="P129">
            <v>1</v>
          </cell>
          <cell r="Q129">
            <v>1</v>
          </cell>
          <cell r="R129">
            <v>1</v>
          </cell>
          <cell r="S129">
            <v>1</v>
          </cell>
          <cell r="T129">
            <v>1</v>
          </cell>
          <cell r="U129">
            <v>1</v>
          </cell>
          <cell r="W129">
            <v>1</v>
          </cell>
          <cell r="X129">
            <v>1</v>
          </cell>
          <cell r="Y129">
            <v>1</v>
          </cell>
          <cell r="Z129">
            <v>1</v>
          </cell>
          <cell r="AA129">
            <v>1</v>
          </cell>
          <cell r="AB129">
            <v>1</v>
          </cell>
          <cell r="AJ129">
            <v>21</v>
          </cell>
          <cell r="AK129">
            <v>0</v>
          </cell>
          <cell r="AL129">
            <v>0</v>
          </cell>
          <cell r="AM129">
            <v>0</v>
          </cell>
          <cell r="BT129">
            <v>0</v>
          </cell>
          <cell r="BU129">
            <v>0</v>
          </cell>
          <cell r="BX129">
            <v>0</v>
          </cell>
          <cell r="BY129">
            <v>0</v>
          </cell>
        </row>
        <row r="130">
          <cell r="B130" t="str">
            <v xml:space="preserve"> KDS2 </v>
          </cell>
          <cell r="C130" t="str">
            <v xml:space="preserve"> Phan Thanh Tùng </v>
          </cell>
          <cell r="D130" t="str">
            <v>NV sale</v>
          </cell>
          <cell r="E130">
            <v>1</v>
          </cell>
          <cell r="F130">
            <v>1</v>
          </cell>
          <cell r="G130">
            <v>1</v>
          </cell>
          <cell r="I130" t="str">
            <v>P</v>
          </cell>
          <cell r="J130" t="str">
            <v>P</v>
          </cell>
          <cell r="K130">
            <v>1</v>
          </cell>
          <cell r="L130">
            <v>1</v>
          </cell>
          <cell r="M130">
            <v>1</v>
          </cell>
          <cell r="N130">
            <v>1</v>
          </cell>
          <cell r="P130">
            <v>1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B130">
            <v>1</v>
          </cell>
          <cell r="AD130">
            <v>1</v>
          </cell>
          <cell r="AE130">
            <v>1</v>
          </cell>
          <cell r="AF130">
            <v>1</v>
          </cell>
          <cell r="AG130">
            <v>1</v>
          </cell>
          <cell r="AH130">
            <v>1</v>
          </cell>
          <cell r="AI130">
            <v>1</v>
          </cell>
          <cell r="AJ130">
            <v>25</v>
          </cell>
          <cell r="AK130">
            <v>0</v>
          </cell>
          <cell r="AL130">
            <v>2</v>
          </cell>
          <cell r="AM130">
            <v>0</v>
          </cell>
          <cell r="BT130">
            <v>0</v>
          </cell>
          <cell r="BU130">
            <v>0</v>
          </cell>
          <cell r="BX130">
            <v>0</v>
          </cell>
          <cell r="BY130">
            <v>0</v>
          </cell>
        </row>
        <row r="131">
          <cell r="B131" t="str">
            <v xml:space="preserve"> KDS8 </v>
          </cell>
          <cell r="C131" t="str">
            <v xml:space="preserve"> Nguyễn Đức Trung </v>
          </cell>
          <cell r="D131" t="str">
            <v>NV sale</v>
          </cell>
          <cell r="E131">
            <v>1</v>
          </cell>
          <cell r="F131">
            <v>1</v>
          </cell>
          <cell r="G131">
            <v>1</v>
          </cell>
          <cell r="I131" t="str">
            <v>P</v>
          </cell>
          <cell r="J131" t="str">
            <v>P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25</v>
          </cell>
          <cell r="AK131">
            <v>0</v>
          </cell>
          <cell r="AL131">
            <v>2</v>
          </cell>
          <cell r="AM131">
            <v>0</v>
          </cell>
          <cell r="BT131">
            <v>0</v>
          </cell>
          <cell r="BU131">
            <v>0</v>
          </cell>
          <cell r="BX131">
            <v>0</v>
          </cell>
          <cell r="BY131">
            <v>0</v>
          </cell>
        </row>
        <row r="132">
          <cell r="B132" t="str">
            <v xml:space="preserve"> KDS9 </v>
          </cell>
          <cell r="C132" t="str">
            <v xml:space="preserve"> Nguyễn Minh Đại </v>
          </cell>
          <cell r="D132" t="str">
            <v>NV sale</v>
          </cell>
          <cell r="E132">
            <v>1</v>
          </cell>
          <cell r="F132">
            <v>1</v>
          </cell>
          <cell r="G132">
            <v>1</v>
          </cell>
          <cell r="I132" t="str">
            <v>P</v>
          </cell>
          <cell r="J132" t="str">
            <v>P</v>
          </cell>
          <cell r="K132">
            <v>1</v>
          </cell>
          <cell r="L132">
            <v>1</v>
          </cell>
          <cell r="M132">
            <v>1</v>
          </cell>
          <cell r="N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25</v>
          </cell>
          <cell r="AK132">
            <v>0</v>
          </cell>
          <cell r="AL132">
            <v>2</v>
          </cell>
          <cell r="AM132">
            <v>0</v>
          </cell>
          <cell r="BT132">
            <v>0</v>
          </cell>
          <cell r="BU132">
            <v>0</v>
          </cell>
          <cell r="BX132">
            <v>0</v>
          </cell>
          <cell r="BY132">
            <v>0</v>
          </cell>
        </row>
        <row r="133">
          <cell r="B133" t="str">
            <v xml:space="preserve"> KDS10</v>
          </cell>
          <cell r="C133" t="str">
            <v>La Đường</v>
          </cell>
          <cell r="D133" t="str">
            <v>Trưởng sale TP</v>
          </cell>
          <cell r="E133">
            <v>1</v>
          </cell>
          <cell r="F133">
            <v>1</v>
          </cell>
          <cell r="G133">
            <v>1</v>
          </cell>
          <cell r="I133">
            <v>1</v>
          </cell>
          <cell r="J133">
            <v>1</v>
          </cell>
          <cell r="K133">
            <v>1</v>
          </cell>
          <cell r="L133">
            <v>1</v>
          </cell>
          <cell r="M133">
            <v>1</v>
          </cell>
          <cell r="N133">
            <v>1</v>
          </cell>
          <cell r="P133">
            <v>1</v>
          </cell>
          <cell r="Q133">
            <v>1</v>
          </cell>
          <cell r="R133">
            <v>1</v>
          </cell>
          <cell r="S133">
            <v>1</v>
          </cell>
          <cell r="T133">
            <v>1</v>
          </cell>
          <cell r="U133">
            <v>1</v>
          </cell>
          <cell r="W133">
            <v>1</v>
          </cell>
          <cell r="X133">
            <v>1</v>
          </cell>
          <cell r="Y133">
            <v>1</v>
          </cell>
          <cell r="Z133">
            <v>1</v>
          </cell>
          <cell r="AA133">
            <v>1</v>
          </cell>
          <cell r="AB133">
            <v>1</v>
          </cell>
          <cell r="AD133">
            <v>1</v>
          </cell>
          <cell r="AE133">
            <v>1</v>
          </cell>
          <cell r="AF133">
            <v>1</v>
          </cell>
          <cell r="AG133">
            <v>1</v>
          </cell>
          <cell r="AH133">
            <v>1</v>
          </cell>
          <cell r="AI133">
            <v>1</v>
          </cell>
          <cell r="AJ133">
            <v>27</v>
          </cell>
          <cell r="AK133">
            <v>0</v>
          </cell>
          <cell r="AL133">
            <v>0</v>
          </cell>
          <cell r="AM133">
            <v>0</v>
          </cell>
          <cell r="BT133">
            <v>0</v>
          </cell>
          <cell r="BU133">
            <v>0</v>
          </cell>
          <cell r="BX133">
            <v>0</v>
          </cell>
          <cell r="BY133">
            <v>0</v>
          </cell>
        </row>
        <row r="134">
          <cell r="B134" t="str">
            <v xml:space="preserve"> KDS11</v>
          </cell>
          <cell r="C134" t="str">
            <v>Hoàng Văn Nhân</v>
          </cell>
          <cell r="D134" t="str">
            <v>Trưởng sale Tỉnh</v>
          </cell>
          <cell r="E134">
            <v>1</v>
          </cell>
          <cell r="F134">
            <v>1</v>
          </cell>
          <cell r="G134">
            <v>1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  <cell r="N134">
            <v>1</v>
          </cell>
          <cell r="P134" t="str">
            <v>P</v>
          </cell>
          <cell r="Q134">
            <v>1</v>
          </cell>
          <cell r="R134">
            <v>1</v>
          </cell>
          <cell r="S134">
            <v>1</v>
          </cell>
          <cell r="T134">
            <v>1</v>
          </cell>
          <cell r="U134">
            <v>1</v>
          </cell>
          <cell r="W134">
            <v>1</v>
          </cell>
          <cell r="X134">
            <v>1</v>
          </cell>
          <cell r="Y134">
            <v>1</v>
          </cell>
          <cell r="Z134">
            <v>1</v>
          </cell>
          <cell r="AA134">
            <v>1</v>
          </cell>
          <cell r="AB134">
            <v>1</v>
          </cell>
          <cell r="AD134">
            <v>1</v>
          </cell>
          <cell r="AE134">
            <v>1</v>
          </cell>
          <cell r="AF134">
            <v>1</v>
          </cell>
          <cell r="AG134">
            <v>1</v>
          </cell>
          <cell r="AH134">
            <v>1</v>
          </cell>
          <cell r="AI134">
            <v>1</v>
          </cell>
          <cell r="AJ134">
            <v>26</v>
          </cell>
          <cell r="AK134">
            <v>0</v>
          </cell>
          <cell r="AL134">
            <v>1</v>
          </cell>
          <cell r="AM134">
            <v>0</v>
          </cell>
          <cell r="BT134">
            <v>0</v>
          </cell>
          <cell r="BU134">
            <v>0</v>
          </cell>
          <cell r="BX134">
            <v>0</v>
          </cell>
          <cell r="BY134">
            <v>0</v>
          </cell>
        </row>
        <row r="135">
          <cell r="B135" t="str">
            <v xml:space="preserve"> KDS13</v>
          </cell>
          <cell r="C135" t="str">
            <v>Phạm Tấn Hưng</v>
          </cell>
          <cell r="D135" t="str">
            <v>NV sale</v>
          </cell>
          <cell r="E135">
            <v>1</v>
          </cell>
          <cell r="F135">
            <v>1</v>
          </cell>
          <cell r="G135">
            <v>1</v>
          </cell>
          <cell r="I135">
            <v>1</v>
          </cell>
          <cell r="J135">
            <v>1</v>
          </cell>
          <cell r="K135">
            <v>1</v>
          </cell>
          <cell r="L135">
            <v>1</v>
          </cell>
          <cell r="M135">
            <v>1</v>
          </cell>
          <cell r="N135">
            <v>1</v>
          </cell>
          <cell r="P135">
            <v>1</v>
          </cell>
          <cell r="Q135">
            <v>1</v>
          </cell>
          <cell r="R135">
            <v>1</v>
          </cell>
          <cell r="S135">
            <v>1</v>
          </cell>
          <cell r="T135">
            <v>1</v>
          </cell>
          <cell r="U135">
            <v>1</v>
          </cell>
          <cell r="W135">
            <v>1</v>
          </cell>
          <cell r="X135">
            <v>1</v>
          </cell>
          <cell r="Y135">
            <v>1</v>
          </cell>
          <cell r="Z135">
            <v>1</v>
          </cell>
          <cell r="AA135">
            <v>1</v>
          </cell>
          <cell r="AB135">
            <v>1</v>
          </cell>
          <cell r="AD135">
            <v>1</v>
          </cell>
          <cell r="AE135">
            <v>1</v>
          </cell>
          <cell r="AF135">
            <v>1</v>
          </cell>
          <cell r="AG135">
            <v>1</v>
          </cell>
          <cell r="AH135">
            <v>1</v>
          </cell>
          <cell r="AI135">
            <v>1</v>
          </cell>
          <cell r="AJ135">
            <v>27</v>
          </cell>
          <cell r="AK135">
            <v>0</v>
          </cell>
          <cell r="AL135">
            <v>0</v>
          </cell>
          <cell r="AM135">
            <v>0</v>
          </cell>
          <cell r="BT135">
            <v>0</v>
          </cell>
          <cell r="BU135">
            <v>0</v>
          </cell>
          <cell r="BX135">
            <v>0</v>
          </cell>
          <cell r="BY135">
            <v>0</v>
          </cell>
        </row>
        <row r="136">
          <cell r="B136" t="str">
            <v xml:space="preserve"> KDS14</v>
          </cell>
          <cell r="C136" t="str">
            <v>Mai Hoàng Việt</v>
          </cell>
          <cell r="D136" t="str">
            <v>NV sale</v>
          </cell>
          <cell r="E136">
            <v>1</v>
          </cell>
          <cell r="F136">
            <v>1</v>
          </cell>
          <cell r="G136">
            <v>1</v>
          </cell>
          <cell r="I136">
            <v>1</v>
          </cell>
          <cell r="J136">
            <v>1</v>
          </cell>
          <cell r="K136">
            <v>1</v>
          </cell>
          <cell r="L136">
            <v>1</v>
          </cell>
          <cell r="M136">
            <v>1</v>
          </cell>
          <cell r="N136">
            <v>1</v>
          </cell>
          <cell r="P136">
            <v>1</v>
          </cell>
          <cell r="Q136">
            <v>1</v>
          </cell>
          <cell r="R136">
            <v>1</v>
          </cell>
          <cell r="S136">
            <v>1</v>
          </cell>
          <cell r="T136">
            <v>1</v>
          </cell>
          <cell r="U136">
            <v>1</v>
          </cell>
          <cell r="W136">
            <v>1</v>
          </cell>
          <cell r="X136">
            <v>1</v>
          </cell>
          <cell r="Y136">
            <v>1</v>
          </cell>
          <cell r="Z136">
            <v>1</v>
          </cell>
          <cell r="AA136">
            <v>1</v>
          </cell>
          <cell r="AB136" t="str">
            <v>P</v>
          </cell>
          <cell r="AD136">
            <v>0</v>
          </cell>
          <cell r="AE136">
            <v>1</v>
          </cell>
          <cell r="AF136">
            <v>1</v>
          </cell>
          <cell r="AG136">
            <v>1</v>
          </cell>
          <cell r="AH136">
            <v>1</v>
          </cell>
          <cell r="AI136">
            <v>1</v>
          </cell>
          <cell r="AJ136">
            <v>25</v>
          </cell>
          <cell r="AK136">
            <v>0</v>
          </cell>
          <cell r="AL136">
            <v>1</v>
          </cell>
          <cell r="AM136">
            <v>0</v>
          </cell>
          <cell r="BT136">
            <v>0</v>
          </cell>
          <cell r="BU136">
            <v>0</v>
          </cell>
          <cell r="BX136">
            <v>0</v>
          </cell>
          <cell r="BY136">
            <v>0</v>
          </cell>
        </row>
        <row r="137">
          <cell r="B137" t="str">
            <v xml:space="preserve"> KDS15</v>
          </cell>
          <cell r="C137" t="str">
            <v>Đinh Hiệp Thương</v>
          </cell>
          <cell r="D137" t="str">
            <v>NV sale</v>
          </cell>
          <cell r="E137">
            <v>1</v>
          </cell>
          <cell r="F137">
            <v>1</v>
          </cell>
          <cell r="G137">
            <v>1</v>
          </cell>
          <cell r="I137">
            <v>1</v>
          </cell>
          <cell r="J137">
            <v>1</v>
          </cell>
          <cell r="K137">
            <v>0</v>
          </cell>
          <cell r="L137">
            <v>1</v>
          </cell>
          <cell r="M137">
            <v>1</v>
          </cell>
          <cell r="N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W137" t="str">
            <v>P</v>
          </cell>
          <cell r="X137">
            <v>1</v>
          </cell>
          <cell r="Y137">
            <v>1</v>
          </cell>
          <cell r="Z137">
            <v>1</v>
          </cell>
          <cell r="AA137">
            <v>1</v>
          </cell>
          <cell r="AB137">
            <v>1</v>
          </cell>
          <cell r="AD137">
            <v>1</v>
          </cell>
          <cell r="AE137">
            <v>1</v>
          </cell>
          <cell r="AF137">
            <v>1</v>
          </cell>
          <cell r="AG137">
            <v>1</v>
          </cell>
          <cell r="AH137">
            <v>1</v>
          </cell>
          <cell r="AI137">
            <v>1</v>
          </cell>
          <cell r="AJ137">
            <v>25</v>
          </cell>
          <cell r="AK137">
            <v>0</v>
          </cell>
          <cell r="AL137">
            <v>1</v>
          </cell>
          <cell r="AM137">
            <v>0</v>
          </cell>
          <cell r="BT137">
            <v>0</v>
          </cell>
          <cell r="BU137">
            <v>0</v>
          </cell>
          <cell r="BX137">
            <v>0</v>
          </cell>
          <cell r="BY137">
            <v>0</v>
          </cell>
        </row>
        <row r="138">
          <cell r="B138" t="str">
            <v xml:space="preserve"> KDS16</v>
          </cell>
          <cell r="C138" t="str">
            <v>Nguyễn Ngọc Lâm</v>
          </cell>
          <cell r="D138" t="str">
            <v>NV sale</v>
          </cell>
          <cell r="E138">
            <v>1</v>
          </cell>
          <cell r="F138">
            <v>1</v>
          </cell>
          <cell r="G138">
            <v>1</v>
          </cell>
          <cell r="I138">
            <v>1</v>
          </cell>
          <cell r="J138">
            <v>1</v>
          </cell>
          <cell r="K138">
            <v>1</v>
          </cell>
          <cell r="L138">
            <v>1</v>
          </cell>
          <cell r="M138">
            <v>1</v>
          </cell>
          <cell r="N138">
            <v>1</v>
          </cell>
          <cell r="P138">
            <v>1</v>
          </cell>
          <cell r="Q138">
            <v>1</v>
          </cell>
          <cell r="R138">
            <v>1</v>
          </cell>
          <cell r="S138">
            <v>1</v>
          </cell>
          <cell r="T138">
            <v>1</v>
          </cell>
          <cell r="U138">
            <v>1</v>
          </cell>
          <cell r="W138">
            <v>1</v>
          </cell>
          <cell r="X138">
            <v>1</v>
          </cell>
          <cell r="Y138">
            <v>1</v>
          </cell>
          <cell r="Z138">
            <v>1</v>
          </cell>
          <cell r="AA138">
            <v>1</v>
          </cell>
          <cell r="AB138">
            <v>1</v>
          </cell>
          <cell r="AD138">
            <v>1</v>
          </cell>
          <cell r="AE138">
            <v>1</v>
          </cell>
          <cell r="AF138">
            <v>1</v>
          </cell>
          <cell r="AG138">
            <v>1</v>
          </cell>
          <cell r="AH138">
            <v>1</v>
          </cell>
          <cell r="AI138">
            <v>1</v>
          </cell>
          <cell r="AJ138">
            <v>27</v>
          </cell>
          <cell r="AK138">
            <v>0</v>
          </cell>
          <cell r="AL138">
            <v>0</v>
          </cell>
          <cell r="AM138">
            <v>0</v>
          </cell>
          <cell r="BT138">
            <v>0</v>
          </cell>
          <cell r="BU138">
            <v>0</v>
          </cell>
          <cell r="BX138">
            <v>0</v>
          </cell>
          <cell r="BY138">
            <v>0</v>
          </cell>
        </row>
        <row r="139">
          <cell r="B139" t="str">
            <v xml:space="preserve"> KDS5</v>
          </cell>
          <cell r="C139" t="str">
            <v>Phạm Thái Khang</v>
          </cell>
          <cell r="D139" t="str">
            <v>NV sale</v>
          </cell>
          <cell r="E139">
            <v>1</v>
          </cell>
          <cell r="F139">
            <v>1</v>
          </cell>
          <cell r="G139">
            <v>1</v>
          </cell>
          <cell r="I139">
            <v>1</v>
          </cell>
          <cell r="J139">
            <v>1</v>
          </cell>
          <cell r="K139">
            <v>1</v>
          </cell>
          <cell r="L139">
            <v>1</v>
          </cell>
          <cell r="M139">
            <v>1</v>
          </cell>
          <cell r="N139">
            <v>1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T139">
            <v>1</v>
          </cell>
          <cell r="AJ139">
            <v>14</v>
          </cell>
          <cell r="AK139">
            <v>0</v>
          </cell>
          <cell r="AL139">
            <v>0</v>
          </cell>
          <cell r="AM139">
            <v>0</v>
          </cell>
          <cell r="BT139">
            <v>0</v>
          </cell>
          <cell r="BU139">
            <v>0</v>
          </cell>
          <cell r="BX139">
            <v>0</v>
          </cell>
          <cell r="BY139">
            <v>0</v>
          </cell>
        </row>
        <row r="140">
          <cell r="B140" t="str">
            <v xml:space="preserve"> KDS19</v>
          </cell>
          <cell r="C140" t="str">
            <v>Nguyễn Văn Ninh</v>
          </cell>
          <cell r="D140" t="str">
            <v>NV sale</v>
          </cell>
          <cell r="E140">
            <v>1</v>
          </cell>
          <cell r="F140">
            <v>1</v>
          </cell>
          <cell r="G140">
            <v>1</v>
          </cell>
          <cell r="I140">
            <v>1</v>
          </cell>
          <cell r="J140">
            <v>1</v>
          </cell>
          <cell r="K140">
            <v>1</v>
          </cell>
          <cell r="L140">
            <v>1</v>
          </cell>
          <cell r="M140">
            <v>1</v>
          </cell>
          <cell r="N140">
            <v>1</v>
          </cell>
          <cell r="P140">
            <v>1</v>
          </cell>
          <cell r="Q140">
            <v>1</v>
          </cell>
          <cell r="R140">
            <v>1</v>
          </cell>
          <cell r="S140">
            <v>1</v>
          </cell>
          <cell r="T140">
            <v>1</v>
          </cell>
          <cell r="U140">
            <v>1</v>
          </cell>
          <cell r="W140">
            <v>1</v>
          </cell>
          <cell r="X140">
            <v>1</v>
          </cell>
          <cell r="Y140">
            <v>1</v>
          </cell>
          <cell r="Z140">
            <v>1</v>
          </cell>
          <cell r="AA140">
            <v>1</v>
          </cell>
          <cell r="AB140">
            <v>1</v>
          </cell>
          <cell r="AD140">
            <v>1</v>
          </cell>
          <cell r="AE140" t="str">
            <v>P</v>
          </cell>
          <cell r="AF140">
            <v>0</v>
          </cell>
          <cell r="AG140">
            <v>1</v>
          </cell>
          <cell r="AH140">
            <v>1</v>
          </cell>
          <cell r="AI140">
            <v>1</v>
          </cell>
          <cell r="AJ140">
            <v>25</v>
          </cell>
          <cell r="AK140">
            <v>0</v>
          </cell>
          <cell r="AL140">
            <v>1</v>
          </cell>
          <cell r="AM140">
            <v>0</v>
          </cell>
          <cell r="BT140">
            <v>0</v>
          </cell>
          <cell r="BU140">
            <v>0</v>
          </cell>
          <cell r="BX140">
            <v>0</v>
          </cell>
          <cell r="BY140">
            <v>0</v>
          </cell>
        </row>
        <row r="141">
          <cell r="B141" t="str">
            <v xml:space="preserve"> KDS17</v>
          </cell>
          <cell r="C141" t="str">
            <v>Huỳnh Ngọc Minh</v>
          </cell>
          <cell r="D141" t="str">
            <v>Trưởng sale Tỉnh</v>
          </cell>
          <cell r="E141">
            <v>1</v>
          </cell>
          <cell r="F141">
            <v>1</v>
          </cell>
          <cell r="G141">
            <v>1</v>
          </cell>
          <cell r="I141">
            <v>1</v>
          </cell>
          <cell r="J141">
            <v>1</v>
          </cell>
          <cell r="K141">
            <v>1</v>
          </cell>
          <cell r="L141">
            <v>1</v>
          </cell>
          <cell r="M141">
            <v>1</v>
          </cell>
          <cell r="N141">
            <v>1</v>
          </cell>
          <cell r="P141">
            <v>1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U141">
            <v>1</v>
          </cell>
          <cell r="W141">
            <v>1</v>
          </cell>
          <cell r="X141">
            <v>1</v>
          </cell>
          <cell r="Y141">
            <v>1</v>
          </cell>
          <cell r="Z141">
            <v>1</v>
          </cell>
          <cell r="AA141">
            <v>1</v>
          </cell>
          <cell r="AB141">
            <v>1</v>
          </cell>
          <cell r="AD141">
            <v>1</v>
          </cell>
          <cell r="AE141">
            <v>1</v>
          </cell>
          <cell r="AF141">
            <v>1</v>
          </cell>
          <cell r="AG141">
            <v>1</v>
          </cell>
          <cell r="AH141">
            <v>1</v>
          </cell>
          <cell r="AI141">
            <v>1</v>
          </cell>
          <cell r="AJ141">
            <v>27</v>
          </cell>
          <cell r="AK141">
            <v>0</v>
          </cell>
          <cell r="AL141">
            <v>0</v>
          </cell>
          <cell r="AM141">
            <v>0</v>
          </cell>
          <cell r="BT141">
            <v>0</v>
          </cell>
          <cell r="BU141">
            <v>0</v>
          </cell>
          <cell r="BX141">
            <v>0</v>
          </cell>
          <cell r="BY141">
            <v>0</v>
          </cell>
        </row>
        <row r="142">
          <cell r="B142" t="str">
            <v xml:space="preserve"> KDS12</v>
          </cell>
          <cell r="C142" t="str">
            <v>Nguyễn Quốc Tâm</v>
          </cell>
          <cell r="D142" t="str">
            <v>NV sale</v>
          </cell>
          <cell r="E142">
            <v>1</v>
          </cell>
          <cell r="F142">
            <v>1</v>
          </cell>
          <cell r="G142">
            <v>1</v>
          </cell>
          <cell r="I142">
            <v>1</v>
          </cell>
          <cell r="J142">
            <v>1</v>
          </cell>
          <cell r="K142">
            <v>1</v>
          </cell>
          <cell r="L142">
            <v>1</v>
          </cell>
          <cell r="M142">
            <v>1</v>
          </cell>
          <cell r="N142">
            <v>1</v>
          </cell>
          <cell r="P142">
            <v>1</v>
          </cell>
          <cell r="Q142">
            <v>1</v>
          </cell>
          <cell r="R142">
            <v>1</v>
          </cell>
          <cell r="S142">
            <v>1</v>
          </cell>
          <cell r="T142">
            <v>1</v>
          </cell>
          <cell r="U142">
            <v>1</v>
          </cell>
          <cell r="W142">
            <v>1</v>
          </cell>
          <cell r="X142">
            <v>1</v>
          </cell>
          <cell r="Y142">
            <v>1</v>
          </cell>
          <cell r="Z142">
            <v>1</v>
          </cell>
          <cell r="AA142">
            <v>1</v>
          </cell>
          <cell r="AB142">
            <v>1</v>
          </cell>
          <cell r="AD142">
            <v>1</v>
          </cell>
          <cell r="AE142">
            <v>1</v>
          </cell>
          <cell r="AF142">
            <v>1</v>
          </cell>
          <cell r="AG142">
            <v>1</v>
          </cell>
          <cell r="AH142">
            <v>1</v>
          </cell>
          <cell r="AI142">
            <v>1</v>
          </cell>
          <cell r="AJ142">
            <v>27</v>
          </cell>
          <cell r="AK142">
            <v>0</v>
          </cell>
          <cell r="AL142">
            <v>0</v>
          </cell>
          <cell r="AM142">
            <v>0</v>
          </cell>
          <cell r="BT142">
            <v>0</v>
          </cell>
          <cell r="BU142">
            <v>0</v>
          </cell>
          <cell r="BX142">
            <v>0</v>
          </cell>
          <cell r="BY142">
            <v>0</v>
          </cell>
        </row>
        <row r="143">
          <cell r="B143" t="str">
            <v xml:space="preserve"> KDS7</v>
          </cell>
          <cell r="C143" t="str">
            <v>Nguyễn Hoàng Khang</v>
          </cell>
          <cell r="D143" t="str">
            <v>NV sale</v>
          </cell>
          <cell r="E143">
            <v>1</v>
          </cell>
          <cell r="F143">
            <v>1</v>
          </cell>
          <cell r="G143">
            <v>1</v>
          </cell>
          <cell r="I143">
            <v>1</v>
          </cell>
          <cell r="J143">
            <v>1</v>
          </cell>
          <cell r="K143">
            <v>1</v>
          </cell>
          <cell r="L143">
            <v>1</v>
          </cell>
          <cell r="M143">
            <v>1</v>
          </cell>
          <cell r="N143">
            <v>1</v>
          </cell>
          <cell r="P143">
            <v>1</v>
          </cell>
          <cell r="Q143">
            <v>1</v>
          </cell>
          <cell r="R143">
            <v>1</v>
          </cell>
          <cell r="S143">
            <v>1</v>
          </cell>
          <cell r="T143">
            <v>1</v>
          </cell>
          <cell r="U143">
            <v>1</v>
          </cell>
          <cell r="W143">
            <v>1</v>
          </cell>
          <cell r="X143">
            <v>1</v>
          </cell>
          <cell r="Y143">
            <v>1</v>
          </cell>
          <cell r="Z143">
            <v>1</v>
          </cell>
          <cell r="AA143">
            <v>1</v>
          </cell>
          <cell r="AB143">
            <v>1</v>
          </cell>
          <cell r="AD143">
            <v>1</v>
          </cell>
          <cell r="AE143">
            <v>1</v>
          </cell>
          <cell r="AF143">
            <v>1</v>
          </cell>
          <cell r="AG143">
            <v>1</v>
          </cell>
          <cell r="AH143">
            <v>1</v>
          </cell>
          <cell r="AI143">
            <v>1</v>
          </cell>
          <cell r="AJ143">
            <v>27</v>
          </cell>
          <cell r="AK143">
            <v>0</v>
          </cell>
          <cell r="AL143">
            <v>0</v>
          </cell>
          <cell r="AM143">
            <v>0</v>
          </cell>
          <cell r="BT143">
            <v>0</v>
          </cell>
          <cell r="BU143">
            <v>0</v>
          </cell>
          <cell r="BX143">
            <v>0</v>
          </cell>
          <cell r="BY143">
            <v>0</v>
          </cell>
        </row>
        <row r="144">
          <cell r="B144" t="str">
            <v xml:space="preserve"> KDS20</v>
          </cell>
          <cell r="C144" t="str">
            <v>Nguyễn Huy Cường</v>
          </cell>
          <cell r="D144" t="str">
            <v>NV sale</v>
          </cell>
          <cell r="E144">
            <v>1</v>
          </cell>
          <cell r="F144">
            <v>1</v>
          </cell>
          <cell r="G144">
            <v>1</v>
          </cell>
          <cell r="I144">
            <v>1</v>
          </cell>
          <cell r="J144">
            <v>1</v>
          </cell>
          <cell r="K144">
            <v>1</v>
          </cell>
          <cell r="L144">
            <v>1</v>
          </cell>
          <cell r="M144">
            <v>1</v>
          </cell>
          <cell r="N144">
            <v>1</v>
          </cell>
          <cell r="P144">
            <v>1</v>
          </cell>
          <cell r="Q144">
            <v>1</v>
          </cell>
          <cell r="R144">
            <v>1</v>
          </cell>
          <cell r="S144">
            <v>1</v>
          </cell>
          <cell r="T144">
            <v>1</v>
          </cell>
          <cell r="U144">
            <v>1</v>
          </cell>
          <cell r="W144">
            <v>1</v>
          </cell>
          <cell r="X144">
            <v>1</v>
          </cell>
          <cell r="Y144">
            <v>1</v>
          </cell>
          <cell r="Z144">
            <v>1</v>
          </cell>
          <cell r="AA144">
            <v>1</v>
          </cell>
          <cell r="AB144">
            <v>1</v>
          </cell>
          <cell r="AD144">
            <v>1</v>
          </cell>
          <cell r="AE144">
            <v>1</v>
          </cell>
          <cell r="AF144">
            <v>1</v>
          </cell>
          <cell r="AG144">
            <v>1</v>
          </cell>
          <cell r="AH144">
            <v>1</v>
          </cell>
          <cell r="AI144">
            <v>1</v>
          </cell>
          <cell r="AJ144">
            <v>27</v>
          </cell>
          <cell r="AK144">
            <v>0</v>
          </cell>
          <cell r="AL144">
            <v>0</v>
          </cell>
          <cell r="AM144">
            <v>0</v>
          </cell>
          <cell r="BT144">
            <v>0</v>
          </cell>
          <cell r="BU144">
            <v>0</v>
          </cell>
          <cell r="BX144">
            <v>0</v>
          </cell>
          <cell r="BY144">
            <v>0</v>
          </cell>
        </row>
        <row r="145">
          <cell r="B145" t="str">
            <v xml:space="preserve"> KDS21</v>
          </cell>
          <cell r="C145" t="str">
            <v>Nguyễn Hóa Giàu</v>
          </cell>
          <cell r="D145" t="str">
            <v>NV sale</v>
          </cell>
          <cell r="E145">
            <v>1</v>
          </cell>
          <cell r="F145">
            <v>1</v>
          </cell>
          <cell r="G145">
            <v>1</v>
          </cell>
          <cell r="I145">
            <v>1</v>
          </cell>
          <cell r="J145">
            <v>1</v>
          </cell>
          <cell r="K145">
            <v>1</v>
          </cell>
          <cell r="L145">
            <v>1</v>
          </cell>
          <cell r="M145">
            <v>1</v>
          </cell>
          <cell r="N145">
            <v>1</v>
          </cell>
          <cell r="P145">
            <v>1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  <cell r="W145">
            <v>1</v>
          </cell>
          <cell r="X145">
            <v>1</v>
          </cell>
          <cell r="Y145">
            <v>1</v>
          </cell>
          <cell r="Z145">
            <v>1</v>
          </cell>
          <cell r="AA145">
            <v>1</v>
          </cell>
          <cell r="AB145">
            <v>1</v>
          </cell>
          <cell r="AD145">
            <v>1</v>
          </cell>
          <cell r="AE145">
            <v>1</v>
          </cell>
          <cell r="AF145">
            <v>1</v>
          </cell>
          <cell r="AG145">
            <v>1</v>
          </cell>
          <cell r="AH145">
            <v>1</v>
          </cell>
          <cell r="AI145">
            <v>1</v>
          </cell>
          <cell r="AJ145">
            <v>27</v>
          </cell>
          <cell r="AK145">
            <v>0</v>
          </cell>
          <cell r="AL145">
            <v>0</v>
          </cell>
          <cell r="AM145">
            <v>0</v>
          </cell>
          <cell r="BT145">
            <v>0</v>
          </cell>
          <cell r="BU145">
            <v>0</v>
          </cell>
          <cell r="BX145">
            <v>0</v>
          </cell>
          <cell r="BY145">
            <v>0</v>
          </cell>
        </row>
        <row r="146">
          <cell r="C146" t="str">
            <v xml:space="preserve"> Tổ lái </v>
          </cell>
          <cell r="BX146">
            <v>0</v>
          </cell>
          <cell r="BY146">
            <v>0</v>
          </cell>
        </row>
        <row r="147">
          <cell r="B147" t="str">
            <v xml:space="preserve"> KDX1 </v>
          </cell>
          <cell r="C147" t="str">
            <v xml:space="preserve"> Ngô Mạnh Linh trưởng bộ phận </v>
          </cell>
          <cell r="D147" t="str">
            <v>Trưởng đội vận chuyển</v>
          </cell>
          <cell r="E147">
            <v>1</v>
          </cell>
          <cell r="F147">
            <v>1</v>
          </cell>
          <cell r="G147">
            <v>1</v>
          </cell>
          <cell r="I147">
            <v>1</v>
          </cell>
          <cell r="J147">
            <v>1</v>
          </cell>
          <cell r="K147">
            <v>1</v>
          </cell>
          <cell r="L147">
            <v>1</v>
          </cell>
          <cell r="M147">
            <v>1</v>
          </cell>
          <cell r="N147">
            <v>1</v>
          </cell>
          <cell r="P147">
            <v>1</v>
          </cell>
          <cell r="Q147">
            <v>1</v>
          </cell>
          <cell r="R147">
            <v>1</v>
          </cell>
          <cell r="S147">
            <v>1</v>
          </cell>
          <cell r="T147">
            <v>1</v>
          </cell>
          <cell r="U147">
            <v>1</v>
          </cell>
          <cell r="W147">
            <v>1</v>
          </cell>
          <cell r="X147">
            <v>1</v>
          </cell>
          <cell r="Y147">
            <v>1</v>
          </cell>
          <cell r="Z147">
            <v>1</v>
          </cell>
          <cell r="AA147">
            <v>1</v>
          </cell>
          <cell r="AB147">
            <v>1</v>
          </cell>
          <cell r="AD147">
            <v>1</v>
          </cell>
          <cell r="AE147">
            <v>1</v>
          </cell>
          <cell r="AF147">
            <v>1</v>
          </cell>
          <cell r="AG147">
            <v>1</v>
          </cell>
          <cell r="AH147">
            <v>1</v>
          </cell>
          <cell r="AI147">
            <v>1</v>
          </cell>
          <cell r="AJ147">
            <v>27</v>
          </cell>
          <cell r="AK147">
            <v>0</v>
          </cell>
          <cell r="AL147">
            <v>0</v>
          </cell>
          <cell r="AM147">
            <v>0</v>
          </cell>
          <cell r="BT147">
            <v>0</v>
          </cell>
          <cell r="BU147">
            <v>0</v>
          </cell>
          <cell r="BW147">
            <v>0</v>
          </cell>
          <cell r="BX147">
            <v>1500</v>
          </cell>
          <cell r="BY147">
            <v>0</v>
          </cell>
        </row>
        <row r="148">
          <cell r="B148" t="str">
            <v xml:space="preserve"> KDX2 </v>
          </cell>
          <cell r="C148" t="str">
            <v xml:space="preserve"> Nguyễn Cường  </v>
          </cell>
          <cell r="D148" t="str">
            <v>Tài xế</v>
          </cell>
          <cell r="E148">
            <v>1</v>
          </cell>
          <cell r="F148">
            <v>1</v>
          </cell>
          <cell r="G148">
            <v>1</v>
          </cell>
          <cell r="I148" t="str">
            <v>P</v>
          </cell>
          <cell r="J148" t="str">
            <v>P</v>
          </cell>
          <cell r="K148">
            <v>1</v>
          </cell>
          <cell r="L148">
            <v>1</v>
          </cell>
          <cell r="M148">
            <v>1</v>
          </cell>
          <cell r="N148">
            <v>1</v>
          </cell>
          <cell r="P148">
            <v>1</v>
          </cell>
          <cell r="Q148">
            <v>1</v>
          </cell>
          <cell r="R148">
            <v>1</v>
          </cell>
          <cell r="S148">
            <v>1</v>
          </cell>
          <cell r="T148">
            <v>1</v>
          </cell>
          <cell r="U148">
            <v>1</v>
          </cell>
          <cell r="W148">
            <v>1</v>
          </cell>
          <cell r="X148">
            <v>1</v>
          </cell>
          <cell r="Y148">
            <v>1</v>
          </cell>
          <cell r="Z148">
            <v>1</v>
          </cell>
          <cell r="AA148">
            <v>1</v>
          </cell>
          <cell r="AB148">
            <v>1</v>
          </cell>
          <cell r="AD148">
            <v>1</v>
          </cell>
          <cell r="AE148">
            <v>1</v>
          </cell>
          <cell r="AF148">
            <v>1</v>
          </cell>
          <cell r="AG148">
            <v>1</v>
          </cell>
          <cell r="AH148">
            <v>1</v>
          </cell>
          <cell r="AI148">
            <v>1</v>
          </cell>
          <cell r="AJ148">
            <v>25</v>
          </cell>
          <cell r="AK148">
            <v>0</v>
          </cell>
          <cell r="AL148">
            <v>2</v>
          </cell>
          <cell r="AM148">
            <v>0</v>
          </cell>
          <cell r="BT148">
            <v>0</v>
          </cell>
          <cell r="BU148">
            <v>0</v>
          </cell>
          <cell r="BW148">
            <v>4000</v>
          </cell>
          <cell r="BX148">
            <v>4000</v>
          </cell>
          <cell r="BY148">
            <v>0</v>
          </cell>
        </row>
        <row r="149">
          <cell r="B149" t="str">
            <v xml:space="preserve"> KDX3 </v>
          </cell>
          <cell r="C149" t="str">
            <v xml:space="preserve"> Nguyễn Văn Chung </v>
          </cell>
          <cell r="D149" t="str">
            <v>Admin điều vận</v>
          </cell>
          <cell r="E149">
            <v>1</v>
          </cell>
          <cell r="F149">
            <v>1</v>
          </cell>
          <cell r="G149">
            <v>1</v>
          </cell>
          <cell r="I149" t="str">
            <v>P</v>
          </cell>
          <cell r="J149" t="str">
            <v>P</v>
          </cell>
          <cell r="K149">
            <v>1</v>
          </cell>
          <cell r="L149">
            <v>1</v>
          </cell>
          <cell r="M149">
            <v>1</v>
          </cell>
          <cell r="N149">
            <v>1</v>
          </cell>
          <cell r="P149">
            <v>1</v>
          </cell>
          <cell r="Q149">
            <v>1</v>
          </cell>
          <cell r="R149">
            <v>1</v>
          </cell>
          <cell r="S149">
            <v>1</v>
          </cell>
          <cell r="T149">
            <v>1</v>
          </cell>
          <cell r="U149">
            <v>1</v>
          </cell>
          <cell r="W149">
            <v>1</v>
          </cell>
          <cell r="X149">
            <v>1</v>
          </cell>
          <cell r="Y149">
            <v>1</v>
          </cell>
          <cell r="Z149">
            <v>1</v>
          </cell>
          <cell r="AA149" t="str">
            <v>P</v>
          </cell>
          <cell r="AB149" t="str">
            <v>P</v>
          </cell>
          <cell r="AD149">
            <v>1</v>
          </cell>
          <cell r="AE149">
            <v>1</v>
          </cell>
          <cell r="AF149">
            <v>1</v>
          </cell>
          <cell r="AG149">
            <v>1</v>
          </cell>
          <cell r="AH149">
            <v>1</v>
          </cell>
          <cell r="AI149">
            <v>1</v>
          </cell>
          <cell r="AJ149">
            <v>23</v>
          </cell>
          <cell r="AK149">
            <v>0</v>
          </cell>
          <cell r="AL149">
            <v>4</v>
          </cell>
          <cell r="AM149">
            <v>0</v>
          </cell>
          <cell r="BT149">
            <v>0</v>
          </cell>
          <cell r="BU149">
            <v>0</v>
          </cell>
          <cell r="BW149">
            <v>4000</v>
          </cell>
          <cell r="BX149">
            <v>4500</v>
          </cell>
          <cell r="BY149">
            <v>0</v>
          </cell>
        </row>
        <row r="150">
          <cell r="B150" t="str">
            <v xml:space="preserve"> KDX5 </v>
          </cell>
          <cell r="C150" t="str">
            <v xml:space="preserve"> Nguyễn Hoài Thanh </v>
          </cell>
          <cell r="D150" t="str">
            <v>Tài xế</v>
          </cell>
          <cell r="E150">
            <v>1</v>
          </cell>
          <cell r="F150">
            <v>1</v>
          </cell>
          <cell r="G150">
            <v>1</v>
          </cell>
          <cell r="I150">
            <v>1</v>
          </cell>
          <cell r="J150">
            <v>1</v>
          </cell>
          <cell r="K150">
            <v>1</v>
          </cell>
          <cell r="L150">
            <v>1</v>
          </cell>
          <cell r="M150">
            <v>1</v>
          </cell>
          <cell r="N150">
            <v>1</v>
          </cell>
          <cell r="P150">
            <v>1</v>
          </cell>
          <cell r="Q150">
            <v>1</v>
          </cell>
          <cell r="R150">
            <v>1</v>
          </cell>
          <cell r="S150">
            <v>1</v>
          </cell>
          <cell r="T150">
            <v>1</v>
          </cell>
          <cell r="U150">
            <v>1</v>
          </cell>
          <cell r="W150">
            <v>1</v>
          </cell>
          <cell r="X150">
            <v>1</v>
          </cell>
          <cell r="Y150">
            <v>1</v>
          </cell>
          <cell r="Z150">
            <v>1</v>
          </cell>
          <cell r="AA150">
            <v>1</v>
          </cell>
          <cell r="AB150">
            <v>1</v>
          </cell>
          <cell r="AD150">
            <v>1</v>
          </cell>
          <cell r="AE150">
            <v>1</v>
          </cell>
          <cell r="AF150">
            <v>1</v>
          </cell>
          <cell r="AG150">
            <v>1</v>
          </cell>
          <cell r="AH150">
            <v>1</v>
          </cell>
          <cell r="AI150">
            <v>1</v>
          </cell>
          <cell r="AJ150">
            <v>27</v>
          </cell>
          <cell r="AK150">
            <v>0</v>
          </cell>
          <cell r="AL150">
            <v>0</v>
          </cell>
          <cell r="AM150">
            <v>0</v>
          </cell>
          <cell r="BT150">
            <v>0</v>
          </cell>
          <cell r="BU150">
            <v>0</v>
          </cell>
          <cell r="BW150">
            <v>4000</v>
          </cell>
          <cell r="BX150">
            <v>4000</v>
          </cell>
          <cell r="BY150">
            <v>0</v>
          </cell>
        </row>
        <row r="151">
          <cell r="B151" t="str">
            <v xml:space="preserve"> KDX6 </v>
          </cell>
          <cell r="C151" t="str">
            <v xml:space="preserve"> Nguyễn Đình Hướng </v>
          </cell>
          <cell r="D151" t="str">
            <v>Tài xế</v>
          </cell>
          <cell r="E151">
            <v>1</v>
          </cell>
          <cell r="F151">
            <v>1</v>
          </cell>
          <cell r="G151">
            <v>1</v>
          </cell>
          <cell r="I151">
            <v>1</v>
          </cell>
          <cell r="J151">
            <v>1</v>
          </cell>
          <cell r="K151">
            <v>1</v>
          </cell>
          <cell r="L151">
            <v>1</v>
          </cell>
          <cell r="M151">
            <v>1</v>
          </cell>
          <cell r="N151">
            <v>1</v>
          </cell>
          <cell r="P151">
            <v>1</v>
          </cell>
          <cell r="Q151">
            <v>1</v>
          </cell>
          <cell r="R151">
            <v>1</v>
          </cell>
          <cell r="S151">
            <v>1</v>
          </cell>
          <cell r="T151">
            <v>1</v>
          </cell>
          <cell r="U151">
            <v>1</v>
          </cell>
          <cell r="W151">
            <v>1</v>
          </cell>
          <cell r="X151">
            <v>1</v>
          </cell>
          <cell r="Y151">
            <v>1</v>
          </cell>
          <cell r="Z151">
            <v>1</v>
          </cell>
          <cell r="AA151">
            <v>1</v>
          </cell>
          <cell r="AB151">
            <v>1</v>
          </cell>
          <cell r="AD151">
            <v>1</v>
          </cell>
          <cell r="AE151">
            <v>1</v>
          </cell>
          <cell r="AF151">
            <v>1</v>
          </cell>
          <cell r="AG151">
            <v>1</v>
          </cell>
          <cell r="AH151">
            <v>1</v>
          </cell>
          <cell r="AI151">
            <v>1</v>
          </cell>
          <cell r="AJ151">
            <v>27</v>
          </cell>
          <cell r="AK151">
            <v>0</v>
          </cell>
          <cell r="AL151">
            <v>0</v>
          </cell>
          <cell r="AM151">
            <v>0</v>
          </cell>
          <cell r="BT151">
            <v>0</v>
          </cell>
          <cell r="BU151">
            <v>0</v>
          </cell>
          <cell r="BW151">
            <v>4000</v>
          </cell>
          <cell r="BX151">
            <v>4000</v>
          </cell>
          <cell r="BY151">
            <v>0</v>
          </cell>
        </row>
        <row r="152">
          <cell r="B152" t="str">
            <v xml:space="preserve"> KDPX3 </v>
          </cell>
          <cell r="C152" t="str">
            <v xml:space="preserve"> Đặng Quốc Cọp </v>
          </cell>
          <cell r="D152" t="str">
            <v>Tài xế</v>
          </cell>
          <cell r="E152">
            <v>1</v>
          </cell>
          <cell r="F152">
            <v>1</v>
          </cell>
          <cell r="G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1</v>
          </cell>
          <cell r="N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27</v>
          </cell>
          <cell r="AK152">
            <v>0</v>
          </cell>
          <cell r="AL152">
            <v>0</v>
          </cell>
          <cell r="AM152">
            <v>0</v>
          </cell>
          <cell r="BT152">
            <v>0</v>
          </cell>
          <cell r="BU152">
            <v>0</v>
          </cell>
          <cell r="BW152">
            <v>4000</v>
          </cell>
          <cell r="BX152">
            <v>5000</v>
          </cell>
          <cell r="BY152">
            <v>0</v>
          </cell>
        </row>
        <row r="153">
          <cell r="B153" t="str">
            <v xml:space="preserve"> KDX7 </v>
          </cell>
          <cell r="C153" t="str">
            <v xml:space="preserve"> Châu Kim Lượng </v>
          </cell>
          <cell r="D153" t="str">
            <v>Tài xế</v>
          </cell>
          <cell r="E153">
            <v>1</v>
          </cell>
          <cell r="F153">
            <v>1</v>
          </cell>
          <cell r="G153">
            <v>1</v>
          </cell>
          <cell r="I153">
            <v>1</v>
          </cell>
          <cell r="J153">
            <v>1</v>
          </cell>
          <cell r="K153">
            <v>1</v>
          </cell>
          <cell r="L153">
            <v>1</v>
          </cell>
          <cell r="M153">
            <v>1</v>
          </cell>
          <cell r="N153">
            <v>1</v>
          </cell>
          <cell r="P153">
            <v>1</v>
          </cell>
          <cell r="Q153">
            <v>1</v>
          </cell>
          <cell r="R153">
            <v>1</v>
          </cell>
          <cell r="S153">
            <v>1</v>
          </cell>
          <cell r="T153">
            <v>1</v>
          </cell>
          <cell r="U153">
            <v>1</v>
          </cell>
          <cell r="W153">
            <v>1</v>
          </cell>
          <cell r="X153">
            <v>1</v>
          </cell>
          <cell r="Y153">
            <v>1</v>
          </cell>
          <cell r="Z153">
            <v>1</v>
          </cell>
          <cell r="AA153">
            <v>1</v>
          </cell>
          <cell r="AB153">
            <v>1</v>
          </cell>
          <cell r="AD153">
            <v>1</v>
          </cell>
          <cell r="AE153">
            <v>1</v>
          </cell>
          <cell r="AF153">
            <v>1</v>
          </cell>
          <cell r="AG153">
            <v>1</v>
          </cell>
          <cell r="AH153">
            <v>1</v>
          </cell>
          <cell r="AI153">
            <v>1</v>
          </cell>
          <cell r="AJ153">
            <v>27</v>
          </cell>
          <cell r="AK153">
            <v>0</v>
          </cell>
          <cell r="AL153">
            <v>0</v>
          </cell>
          <cell r="AM153">
            <v>0</v>
          </cell>
          <cell r="BT153">
            <v>0</v>
          </cell>
          <cell r="BU153">
            <v>0</v>
          </cell>
          <cell r="BW153">
            <v>4000</v>
          </cell>
          <cell r="BX153">
            <v>4000</v>
          </cell>
          <cell r="BY153">
            <v>0</v>
          </cell>
        </row>
        <row r="154">
          <cell r="B154" t="str">
            <v xml:space="preserve"> KDX8 </v>
          </cell>
          <cell r="C154" t="str">
            <v xml:space="preserve"> Huỳnh Trọng Nghĩa </v>
          </cell>
          <cell r="D154" t="str">
            <v>Tài xế</v>
          </cell>
          <cell r="E154">
            <v>1</v>
          </cell>
          <cell r="F154">
            <v>1</v>
          </cell>
          <cell r="G154">
            <v>1</v>
          </cell>
          <cell r="I154">
            <v>1</v>
          </cell>
          <cell r="J154">
            <v>1</v>
          </cell>
          <cell r="K154">
            <v>1</v>
          </cell>
          <cell r="L154">
            <v>1</v>
          </cell>
          <cell r="M154">
            <v>1</v>
          </cell>
          <cell r="N154">
            <v>1</v>
          </cell>
          <cell r="P154">
            <v>1</v>
          </cell>
          <cell r="Q154">
            <v>1</v>
          </cell>
          <cell r="R154">
            <v>1</v>
          </cell>
          <cell r="S154">
            <v>1</v>
          </cell>
          <cell r="T154">
            <v>1</v>
          </cell>
          <cell r="U154">
            <v>1</v>
          </cell>
          <cell r="W154">
            <v>1</v>
          </cell>
          <cell r="X154">
            <v>1</v>
          </cell>
          <cell r="Y154">
            <v>1</v>
          </cell>
          <cell r="Z154">
            <v>1</v>
          </cell>
          <cell r="AA154">
            <v>1</v>
          </cell>
          <cell r="AB154">
            <v>1</v>
          </cell>
          <cell r="AD154">
            <v>1</v>
          </cell>
          <cell r="AE154">
            <v>1</v>
          </cell>
          <cell r="AF154">
            <v>1</v>
          </cell>
          <cell r="AG154">
            <v>1</v>
          </cell>
          <cell r="AH154">
            <v>1</v>
          </cell>
          <cell r="AI154">
            <v>1</v>
          </cell>
          <cell r="AJ154">
            <v>27</v>
          </cell>
          <cell r="AK154">
            <v>0</v>
          </cell>
          <cell r="AL154">
            <v>0</v>
          </cell>
          <cell r="AM154">
            <v>0</v>
          </cell>
          <cell r="BT154">
            <v>0</v>
          </cell>
          <cell r="BU154">
            <v>0</v>
          </cell>
          <cell r="BW154">
            <v>4000</v>
          </cell>
          <cell r="BX154">
            <v>4000</v>
          </cell>
          <cell r="BY154">
            <v>0</v>
          </cell>
        </row>
        <row r="155">
          <cell r="B155" t="str">
            <v xml:space="preserve"> KDX10 </v>
          </cell>
          <cell r="C155" t="str">
            <v xml:space="preserve"> Nguyễn Ngọc Hiển </v>
          </cell>
          <cell r="D155" t="str">
            <v>Tài xế</v>
          </cell>
          <cell r="E155">
            <v>1</v>
          </cell>
          <cell r="F155">
            <v>1</v>
          </cell>
          <cell r="G155">
            <v>1</v>
          </cell>
          <cell r="I155" t="str">
            <v>P</v>
          </cell>
          <cell r="J155" t="str">
            <v>P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P155">
            <v>1</v>
          </cell>
          <cell r="Q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1</v>
          </cell>
          <cell r="W155">
            <v>1</v>
          </cell>
          <cell r="X155" t="str">
            <v>P</v>
          </cell>
          <cell r="Y155">
            <v>1</v>
          </cell>
          <cell r="Z155">
            <v>1</v>
          </cell>
          <cell r="AA155">
            <v>1</v>
          </cell>
          <cell r="AB155">
            <v>1</v>
          </cell>
          <cell r="AD155">
            <v>1</v>
          </cell>
          <cell r="AE155">
            <v>1</v>
          </cell>
          <cell r="AF155">
            <v>1</v>
          </cell>
          <cell r="AG155">
            <v>1</v>
          </cell>
          <cell r="AH155">
            <v>1</v>
          </cell>
          <cell r="AI155">
            <v>1</v>
          </cell>
          <cell r="AJ155">
            <v>24</v>
          </cell>
          <cell r="AK155">
            <v>0</v>
          </cell>
          <cell r="AL155">
            <v>3</v>
          </cell>
          <cell r="AM155">
            <v>0</v>
          </cell>
          <cell r="BT155">
            <v>0</v>
          </cell>
          <cell r="BU155">
            <v>0</v>
          </cell>
          <cell r="BW155">
            <v>4000</v>
          </cell>
          <cell r="BX155">
            <v>4000</v>
          </cell>
          <cell r="BY155">
            <v>0</v>
          </cell>
        </row>
        <row r="156">
          <cell r="B156" t="str">
            <v xml:space="preserve"> KDPX19</v>
          </cell>
          <cell r="C156" t="str">
            <v xml:space="preserve">Lê Sỹ Ninh </v>
          </cell>
          <cell r="D156" t="str">
            <v>Tài xế</v>
          </cell>
          <cell r="E156">
            <v>1</v>
          </cell>
          <cell r="F156">
            <v>1</v>
          </cell>
          <cell r="G156">
            <v>1</v>
          </cell>
          <cell r="I156">
            <v>1</v>
          </cell>
          <cell r="J156">
            <v>1</v>
          </cell>
          <cell r="K156">
            <v>1</v>
          </cell>
          <cell r="L156">
            <v>1</v>
          </cell>
          <cell r="M156">
            <v>1</v>
          </cell>
          <cell r="N156">
            <v>1</v>
          </cell>
          <cell r="P156">
            <v>1</v>
          </cell>
          <cell r="Q156">
            <v>1</v>
          </cell>
          <cell r="R156">
            <v>1</v>
          </cell>
          <cell r="S156">
            <v>1</v>
          </cell>
          <cell r="T156" t="str">
            <v>P</v>
          </cell>
          <cell r="U156" t="str">
            <v>P</v>
          </cell>
          <cell r="W156">
            <v>1</v>
          </cell>
          <cell r="X156">
            <v>1</v>
          </cell>
          <cell r="Y156">
            <v>1</v>
          </cell>
          <cell r="Z156">
            <v>1</v>
          </cell>
          <cell r="AA156">
            <v>1</v>
          </cell>
          <cell r="AB156">
            <v>1</v>
          </cell>
          <cell r="AD156">
            <v>1</v>
          </cell>
          <cell r="AE156">
            <v>1</v>
          </cell>
          <cell r="AF156">
            <v>1</v>
          </cell>
          <cell r="AG156">
            <v>1</v>
          </cell>
          <cell r="AH156">
            <v>1</v>
          </cell>
          <cell r="AI156">
            <v>1</v>
          </cell>
          <cell r="AJ156">
            <v>25</v>
          </cell>
          <cell r="AK156">
            <v>0</v>
          </cell>
          <cell r="AL156">
            <v>2</v>
          </cell>
          <cell r="AM156">
            <v>0</v>
          </cell>
          <cell r="BT156">
            <v>0</v>
          </cell>
          <cell r="BU156">
            <v>0</v>
          </cell>
          <cell r="BW156">
            <v>4000</v>
          </cell>
          <cell r="BX156">
            <v>4000</v>
          </cell>
          <cell r="BY156">
            <v>0</v>
          </cell>
        </row>
        <row r="157">
          <cell r="B157" t="str">
            <v xml:space="preserve"> KDX12</v>
          </cell>
          <cell r="C157" t="str">
            <v>Nguyễn Hoàng Sơn</v>
          </cell>
          <cell r="D157" t="str">
            <v>Tài xế</v>
          </cell>
          <cell r="E157">
            <v>1</v>
          </cell>
          <cell r="F157">
            <v>1</v>
          </cell>
          <cell r="G157">
            <v>1</v>
          </cell>
          <cell r="I157">
            <v>1</v>
          </cell>
          <cell r="J157">
            <v>1</v>
          </cell>
          <cell r="K157">
            <v>1</v>
          </cell>
          <cell r="L157">
            <v>1</v>
          </cell>
          <cell r="M157">
            <v>1</v>
          </cell>
          <cell r="N157">
            <v>1</v>
          </cell>
          <cell r="P157">
            <v>1</v>
          </cell>
          <cell r="Q157">
            <v>1</v>
          </cell>
          <cell r="R157">
            <v>1</v>
          </cell>
          <cell r="S157">
            <v>1</v>
          </cell>
          <cell r="T157">
            <v>1</v>
          </cell>
          <cell r="U157">
            <v>1</v>
          </cell>
          <cell r="W157">
            <v>1</v>
          </cell>
          <cell r="X157">
            <v>1</v>
          </cell>
          <cell r="Y157">
            <v>1</v>
          </cell>
          <cell r="Z157">
            <v>1</v>
          </cell>
          <cell r="AA157">
            <v>1</v>
          </cell>
          <cell r="AB157">
            <v>1</v>
          </cell>
          <cell r="AD157">
            <v>1</v>
          </cell>
          <cell r="AE157">
            <v>1</v>
          </cell>
          <cell r="AF157">
            <v>1</v>
          </cell>
          <cell r="AG157">
            <v>1</v>
          </cell>
          <cell r="AH157">
            <v>1</v>
          </cell>
          <cell r="AI157">
            <v>1</v>
          </cell>
          <cell r="AJ157">
            <v>27</v>
          </cell>
          <cell r="AK157">
            <v>0</v>
          </cell>
          <cell r="AL157">
            <v>0</v>
          </cell>
          <cell r="AM157">
            <v>0</v>
          </cell>
          <cell r="BT157">
            <v>0</v>
          </cell>
          <cell r="BU157">
            <v>0</v>
          </cell>
          <cell r="BW157">
            <v>4000</v>
          </cell>
          <cell r="BX157">
            <v>4000</v>
          </cell>
          <cell r="BY157">
            <v>0</v>
          </cell>
        </row>
        <row r="158">
          <cell r="C158" t="str">
            <v xml:space="preserve"> Phụ xe </v>
          </cell>
          <cell r="BY158">
            <v>0</v>
          </cell>
        </row>
        <row r="159">
          <cell r="B159" t="str">
            <v xml:space="preserve"> KDPX2 </v>
          </cell>
          <cell r="C159" t="str">
            <v xml:space="preserve"> Dương Tấn Đạt </v>
          </cell>
          <cell r="D159" t="str">
            <v>NV Giao nhận/ Phụ xe</v>
          </cell>
          <cell r="E159" t="str">
            <v>P</v>
          </cell>
          <cell r="F159">
            <v>1</v>
          </cell>
          <cell r="G159">
            <v>1</v>
          </cell>
          <cell r="I159">
            <v>1</v>
          </cell>
          <cell r="J159">
            <v>1</v>
          </cell>
          <cell r="K159">
            <v>1</v>
          </cell>
          <cell r="L159">
            <v>1</v>
          </cell>
          <cell r="M159">
            <v>1</v>
          </cell>
          <cell r="N159">
            <v>1</v>
          </cell>
          <cell r="P159">
            <v>1</v>
          </cell>
          <cell r="Q159">
            <v>1</v>
          </cell>
          <cell r="R159">
            <v>1</v>
          </cell>
          <cell r="S159">
            <v>1</v>
          </cell>
          <cell r="T159">
            <v>1</v>
          </cell>
          <cell r="U159">
            <v>1</v>
          </cell>
          <cell r="W159">
            <v>1</v>
          </cell>
          <cell r="X159">
            <v>1</v>
          </cell>
          <cell r="Y159">
            <v>1</v>
          </cell>
          <cell r="Z159">
            <v>1</v>
          </cell>
          <cell r="AA159">
            <v>1</v>
          </cell>
          <cell r="AB159">
            <v>1</v>
          </cell>
          <cell r="AD159">
            <v>1</v>
          </cell>
          <cell r="AE159">
            <v>1</v>
          </cell>
          <cell r="AF159">
            <v>1</v>
          </cell>
          <cell r="AG159">
            <v>1</v>
          </cell>
          <cell r="AH159">
            <v>1</v>
          </cell>
          <cell r="AI159">
            <v>1</v>
          </cell>
          <cell r="AJ159">
            <v>26</v>
          </cell>
          <cell r="AK159">
            <v>0</v>
          </cell>
          <cell r="AL159">
            <v>1</v>
          </cell>
          <cell r="AM159">
            <v>0</v>
          </cell>
          <cell r="BT159">
            <v>0</v>
          </cell>
          <cell r="BU159">
            <v>0</v>
          </cell>
          <cell r="BW159">
            <v>3000</v>
          </cell>
          <cell r="BX159">
            <v>3000</v>
          </cell>
          <cell r="BY159">
            <v>0</v>
          </cell>
        </row>
        <row r="160">
          <cell r="B160" t="str">
            <v xml:space="preserve"> KDPX5 </v>
          </cell>
          <cell r="C160" t="str">
            <v xml:space="preserve"> Lê Tấn Dũng </v>
          </cell>
          <cell r="D160" t="str">
            <v>NV Giao nhận/ Phụ xe</v>
          </cell>
          <cell r="E160">
            <v>1</v>
          </cell>
          <cell r="F160">
            <v>1</v>
          </cell>
          <cell r="G160">
            <v>1</v>
          </cell>
          <cell r="I160">
            <v>1</v>
          </cell>
          <cell r="J160">
            <v>1</v>
          </cell>
          <cell r="K160">
            <v>1</v>
          </cell>
          <cell r="L160">
            <v>1</v>
          </cell>
          <cell r="M160">
            <v>1</v>
          </cell>
          <cell r="N160">
            <v>1</v>
          </cell>
          <cell r="P160">
            <v>1</v>
          </cell>
          <cell r="Q160">
            <v>1</v>
          </cell>
          <cell r="R160">
            <v>1</v>
          </cell>
          <cell r="S160" t="str">
            <v>P</v>
          </cell>
          <cell r="T160">
            <v>1</v>
          </cell>
          <cell r="U160">
            <v>1</v>
          </cell>
          <cell r="W160">
            <v>1</v>
          </cell>
          <cell r="X160">
            <v>1</v>
          </cell>
          <cell r="Y160">
            <v>1</v>
          </cell>
          <cell r="Z160">
            <v>1</v>
          </cell>
          <cell r="AA160">
            <v>1</v>
          </cell>
          <cell r="AB160">
            <v>1</v>
          </cell>
          <cell r="AD160">
            <v>1</v>
          </cell>
          <cell r="AE160">
            <v>1</v>
          </cell>
          <cell r="AF160">
            <v>1</v>
          </cell>
          <cell r="AG160">
            <v>1</v>
          </cell>
          <cell r="AH160">
            <v>1</v>
          </cell>
          <cell r="AI160">
            <v>1</v>
          </cell>
          <cell r="AJ160">
            <v>26</v>
          </cell>
          <cell r="AK160">
            <v>0</v>
          </cell>
          <cell r="AL160">
            <v>1</v>
          </cell>
          <cell r="AM160">
            <v>0</v>
          </cell>
          <cell r="BT160">
            <v>0</v>
          </cell>
          <cell r="BU160">
            <v>0</v>
          </cell>
          <cell r="BW160">
            <v>3000</v>
          </cell>
          <cell r="BX160">
            <v>3000</v>
          </cell>
          <cell r="BY160">
            <v>0</v>
          </cell>
        </row>
        <row r="161">
          <cell r="B161" t="str">
            <v xml:space="preserve"> KDPX7 </v>
          </cell>
          <cell r="C161" t="str">
            <v xml:space="preserve"> Danh Thừa </v>
          </cell>
          <cell r="D161" t="str">
            <v>NV Giao nhận/ Phụ xe</v>
          </cell>
          <cell r="E161">
            <v>1</v>
          </cell>
          <cell r="F161">
            <v>1</v>
          </cell>
          <cell r="G161">
            <v>1</v>
          </cell>
          <cell r="I161">
            <v>1</v>
          </cell>
          <cell r="J161">
            <v>1</v>
          </cell>
          <cell r="K161">
            <v>1</v>
          </cell>
          <cell r="L161">
            <v>1</v>
          </cell>
          <cell r="M161">
            <v>1</v>
          </cell>
          <cell r="N161">
            <v>1</v>
          </cell>
          <cell r="P161">
            <v>1</v>
          </cell>
          <cell r="Q161">
            <v>1</v>
          </cell>
          <cell r="R161">
            <v>1</v>
          </cell>
          <cell r="S161">
            <v>1</v>
          </cell>
          <cell r="T161">
            <v>1</v>
          </cell>
          <cell r="U161">
            <v>1</v>
          </cell>
          <cell r="W161">
            <v>1</v>
          </cell>
          <cell r="X161">
            <v>1</v>
          </cell>
          <cell r="Y161">
            <v>1</v>
          </cell>
          <cell r="Z161">
            <v>1</v>
          </cell>
          <cell r="AA161">
            <v>1</v>
          </cell>
          <cell r="AB161">
            <v>1</v>
          </cell>
          <cell r="AD161">
            <v>1</v>
          </cell>
          <cell r="AE161">
            <v>1</v>
          </cell>
          <cell r="AF161">
            <v>1</v>
          </cell>
          <cell r="AG161">
            <v>1</v>
          </cell>
          <cell r="AH161">
            <v>1</v>
          </cell>
          <cell r="AI161">
            <v>1</v>
          </cell>
          <cell r="AJ161">
            <v>27</v>
          </cell>
          <cell r="AK161">
            <v>0</v>
          </cell>
          <cell r="AL161">
            <v>0</v>
          </cell>
          <cell r="AM161">
            <v>0</v>
          </cell>
          <cell r="BT161">
            <v>0</v>
          </cell>
          <cell r="BU161">
            <v>0</v>
          </cell>
          <cell r="BW161">
            <v>3000</v>
          </cell>
          <cell r="BX161">
            <v>3000</v>
          </cell>
          <cell r="BY161">
            <v>0</v>
          </cell>
        </row>
        <row r="162">
          <cell r="B162" t="str">
            <v xml:space="preserve"> KDPX9 </v>
          </cell>
          <cell r="C162" t="str">
            <v xml:space="preserve"> Triệu Minh Thắng </v>
          </cell>
          <cell r="D162" t="str">
            <v>NV Giao nhận/ Phụ xe</v>
          </cell>
          <cell r="E162">
            <v>1</v>
          </cell>
          <cell r="F162">
            <v>1</v>
          </cell>
          <cell r="G162">
            <v>1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  <cell r="M162">
            <v>1</v>
          </cell>
          <cell r="N162">
            <v>1</v>
          </cell>
          <cell r="P162">
            <v>1</v>
          </cell>
          <cell r="Q162">
            <v>1</v>
          </cell>
          <cell r="R162">
            <v>1</v>
          </cell>
          <cell r="S162">
            <v>1</v>
          </cell>
          <cell r="T162">
            <v>1</v>
          </cell>
          <cell r="U162">
            <v>1</v>
          </cell>
          <cell r="W162">
            <v>1</v>
          </cell>
          <cell r="X162">
            <v>1</v>
          </cell>
          <cell r="Y162">
            <v>1</v>
          </cell>
          <cell r="Z162">
            <v>1</v>
          </cell>
          <cell r="AA162">
            <v>1</v>
          </cell>
          <cell r="AB162">
            <v>1</v>
          </cell>
          <cell r="AD162">
            <v>1</v>
          </cell>
          <cell r="AE162">
            <v>1</v>
          </cell>
          <cell r="AF162">
            <v>1</v>
          </cell>
          <cell r="AG162">
            <v>1</v>
          </cell>
          <cell r="AH162">
            <v>1</v>
          </cell>
          <cell r="AI162">
            <v>1</v>
          </cell>
          <cell r="AJ162">
            <v>27</v>
          </cell>
          <cell r="AK162">
            <v>0</v>
          </cell>
          <cell r="AL162">
            <v>0</v>
          </cell>
          <cell r="AM162">
            <v>0</v>
          </cell>
          <cell r="BT162">
            <v>0</v>
          </cell>
          <cell r="BU162">
            <v>0</v>
          </cell>
          <cell r="BW162">
            <v>3000</v>
          </cell>
          <cell r="BX162">
            <v>3000</v>
          </cell>
          <cell r="BY162">
            <v>0</v>
          </cell>
        </row>
        <row r="163">
          <cell r="B163" t="str">
            <v xml:space="preserve"> KDPX11 </v>
          </cell>
          <cell r="C163" t="str">
            <v xml:space="preserve"> Nguyễn Hồng Hiệp </v>
          </cell>
          <cell r="D163" t="str">
            <v>NV Giao nhận/ Phụ xe</v>
          </cell>
          <cell r="E163">
            <v>1</v>
          </cell>
          <cell r="F163">
            <v>1</v>
          </cell>
          <cell r="G163">
            <v>1</v>
          </cell>
          <cell r="I163">
            <v>1</v>
          </cell>
          <cell r="J163">
            <v>1</v>
          </cell>
          <cell r="K163">
            <v>1</v>
          </cell>
          <cell r="AJ163">
            <v>6</v>
          </cell>
          <cell r="AK163">
            <v>0</v>
          </cell>
          <cell r="AL163">
            <v>0</v>
          </cell>
          <cell r="AM163">
            <v>0</v>
          </cell>
          <cell r="BT163">
            <v>0</v>
          </cell>
          <cell r="BU163">
            <v>0</v>
          </cell>
          <cell r="BW163">
            <v>0</v>
          </cell>
          <cell r="BX163">
            <v>1040</v>
          </cell>
          <cell r="BY163">
            <v>0</v>
          </cell>
        </row>
        <row r="164">
          <cell r="B164" t="str">
            <v xml:space="preserve"> KDPX12 </v>
          </cell>
          <cell r="C164" t="str">
            <v xml:space="preserve"> Nguyễn Hữu Hưng </v>
          </cell>
          <cell r="D164" t="str">
            <v>NV Giao nhận/ Phụ xe</v>
          </cell>
          <cell r="E164">
            <v>1</v>
          </cell>
          <cell r="F164">
            <v>1</v>
          </cell>
          <cell r="G164">
            <v>1</v>
          </cell>
          <cell r="I164">
            <v>1</v>
          </cell>
          <cell r="J164">
            <v>1</v>
          </cell>
          <cell r="K164">
            <v>1</v>
          </cell>
          <cell r="L164">
            <v>1</v>
          </cell>
          <cell r="M164">
            <v>1</v>
          </cell>
          <cell r="N164">
            <v>1</v>
          </cell>
          <cell r="P164">
            <v>1</v>
          </cell>
          <cell r="Q164">
            <v>1</v>
          </cell>
          <cell r="R164">
            <v>1</v>
          </cell>
          <cell r="S164">
            <v>1</v>
          </cell>
          <cell r="T164">
            <v>1</v>
          </cell>
          <cell r="U164">
            <v>1</v>
          </cell>
          <cell r="W164">
            <v>1</v>
          </cell>
          <cell r="X164">
            <v>1</v>
          </cell>
          <cell r="Y164">
            <v>1</v>
          </cell>
          <cell r="Z164">
            <v>1</v>
          </cell>
          <cell r="AA164">
            <v>1</v>
          </cell>
          <cell r="AB164">
            <v>1</v>
          </cell>
          <cell r="AD164">
            <v>1</v>
          </cell>
          <cell r="AE164">
            <v>1</v>
          </cell>
          <cell r="AF164">
            <v>1</v>
          </cell>
          <cell r="AG164">
            <v>1</v>
          </cell>
          <cell r="AH164">
            <v>1</v>
          </cell>
          <cell r="AI164">
            <v>1</v>
          </cell>
          <cell r="AJ164">
            <v>27</v>
          </cell>
          <cell r="AK164">
            <v>0</v>
          </cell>
          <cell r="AL164">
            <v>0</v>
          </cell>
          <cell r="AM164">
            <v>0</v>
          </cell>
          <cell r="BT164">
            <v>0</v>
          </cell>
          <cell r="BU164">
            <v>0</v>
          </cell>
          <cell r="BW164">
            <v>3000</v>
          </cell>
          <cell r="BX164">
            <v>4000</v>
          </cell>
          <cell r="BY164">
            <v>0</v>
          </cell>
        </row>
        <row r="165">
          <cell r="B165" t="str">
            <v xml:space="preserve"> KDPX15 </v>
          </cell>
          <cell r="C165" t="str">
            <v xml:space="preserve"> Châu Văn Hữu </v>
          </cell>
          <cell r="D165" t="str">
            <v>NV Giao nhận/ Phụ xe</v>
          </cell>
          <cell r="E165">
            <v>1</v>
          </cell>
          <cell r="F165">
            <v>1</v>
          </cell>
          <cell r="G165">
            <v>1</v>
          </cell>
          <cell r="I165">
            <v>1</v>
          </cell>
          <cell r="J165">
            <v>1</v>
          </cell>
          <cell r="K165">
            <v>1</v>
          </cell>
          <cell r="L165">
            <v>1</v>
          </cell>
          <cell r="M165">
            <v>1</v>
          </cell>
          <cell r="N165">
            <v>1</v>
          </cell>
          <cell r="P165">
            <v>1</v>
          </cell>
          <cell r="Q165">
            <v>1</v>
          </cell>
          <cell r="R165">
            <v>1</v>
          </cell>
          <cell r="S165">
            <v>1</v>
          </cell>
          <cell r="T165">
            <v>1</v>
          </cell>
          <cell r="U165">
            <v>1</v>
          </cell>
          <cell r="W165">
            <v>1</v>
          </cell>
          <cell r="X165">
            <v>1</v>
          </cell>
          <cell r="Y165">
            <v>1</v>
          </cell>
          <cell r="Z165">
            <v>1</v>
          </cell>
          <cell r="AA165">
            <v>1</v>
          </cell>
          <cell r="AB165">
            <v>1</v>
          </cell>
          <cell r="AD165">
            <v>1</v>
          </cell>
          <cell r="AE165">
            <v>1</v>
          </cell>
          <cell r="AF165">
            <v>1</v>
          </cell>
          <cell r="AG165">
            <v>1</v>
          </cell>
          <cell r="AH165">
            <v>1</v>
          </cell>
          <cell r="AI165">
            <v>1</v>
          </cell>
          <cell r="AJ165">
            <v>27</v>
          </cell>
          <cell r="AK165">
            <v>0</v>
          </cell>
          <cell r="AL165">
            <v>0</v>
          </cell>
          <cell r="AM165">
            <v>0</v>
          </cell>
          <cell r="BT165">
            <v>0</v>
          </cell>
          <cell r="BU165">
            <v>0</v>
          </cell>
          <cell r="BW165">
            <v>3000</v>
          </cell>
          <cell r="BX165">
            <v>3000</v>
          </cell>
          <cell r="BY165">
            <v>0</v>
          </cell>
        </row>
        <row r="166">
          <cell r="B166" t="str">
            <v xml:space="preserve"> KDPX16 </v>
          </cell>
          <cell r="C166" t="str">
            <v xml:space="preserve"> Lê Hoàng Sơn </v>
          </cell>
          <cell r="D166" t="str">
            <v>NV Giao nhận/ Phụ xe</v>
          </cell>
          <cell r="E166">
            <v>1</v>
          </cell>
          <cell r="F166">
            <v>1</v>
          </cell>
          <cell r="G166">
            <v>1</v>
          </cell>
          <cell r="I166">
            <v>1</v>
          </cell>
          <cell r="J166">
            <v>1</v>
          </cell>
          <cell r="K166">
            <v>1</v>
          </cell>
          <cell r="L166">
            <v>1</v>
          </cell>
          <cell r="M166">
            <v>1</v>
          </cell>
          <cell r="N166">
            <v>1</v>
          </cell>
          <cell r="P166">
            <v>1</v>
          </cell>
          <cell r="Q166" t="str">
            <v>P</v>
          </cell>
          <cell r="R166">
            <v>1</v>
          </cell>
          <cell r="S166">
            <v>1</v>
          </cell>
          <cell r="T166">
            <v>1</v>
          </cell>
          <cell r="U166">
            <v>1</v>
          </cell>
          <cell r="W166">
            <v>1</v>
          </cell>
          <cell r="X166">
            <v>1</v>
          </cell>
          <cell r="Y166">
            <v>1</v>
          </cell>
          <cell r="Z166">
            <v>1</v>
          </cell>
          <cell r="AA166">
            <v>1</v>
          </cell>
          <cell r="AB166">
            <v>1</v>
          </cell>
          <cell r="AD166">
            <v>1</v>
          </cell>
          <cell r="AE166">
            <v>1</v>
          </cell>
          <cell r="AF166">
            <v>1</v>
          </cell>
          <cell r="AG166">
            <v>1</v>
          </cell>
          <cell r="AH166">
            <v>1</v>
          </cell>
          <cell r="AI166">
            <v>1</v>
          </cell>
          <cell r="AJ166">
            <v>26</v>
          </cell>
          <cell r="AK166">
            <v>0</v>
          </cell>
          <cell r="AL166">
            <v>1</v>
          </cell>
          <cell r="AM166">
            <v>0</v>
          </cell>
          <cell r="BT166">
            <v>0</v>
          </cell>
          <cell r="BU166">
            <v>0</v>
          </cell>
          <cell r="BW166">
            <v>3000</v>
          </cell>
          <cell r="BX166">
            <v>3000</v>
          </cell>
          <cell r="BY166">
            <v>0</v>
          </cell>
        </row>
        <row r="167">
          <cell r="B167" t="str">
            <v xml:space="preserve"> KDPX17</v>
          </cell>
          <cell r="C167" t="str">
            <v xml:space="preserve"> Danh Mới </v>
          </cell>
          <cell r="D167" t="str">
            <v>NV Giao nhận/ Phụ xe</v>
          </cell>
          <cell r="E167">
            <v>1</v>
          </cell>
          <cell r="F167">
            <v>1</v>
          </cell>
          <cell r="G167">
            <v>1</v>
          </cell>
          <cell r="I167">
            <v>1</v>
          </cell>
          <cell r="J167">
            <v>1</v>
          </cell>
          <cell r="K167">
            <v>1</v>
          </cell>
          <cell r="L167">
            <v>1</v>
          </cell>
          <cell r="M167">
            <v>1</v>
          </cell>
          <cell r="N167">
            <v>1</v>
          </cell>
          <cell r="P167">
            <v>1</v>
          </cell>
          <cell r="Q167">
            <v>1</v>
          </cell>
          <cell r="R167">
            <v>1</v>
          </cell>
          <cell r="S167">
            <v>1</v>
          </cell>
          <cell r="T167">
            <v>1</v>
          </cell>
          <cell r="U167">
            <v>1</v>
          </cell>
          <cell r="W167" t="str">
            <v>P</v>
          </cell>
          <cell r="X167">
            <v>1</v>
          </cell>
          <cell r="Y167">
            <v>1</v>
          </cell>
          <cell r="Z167">
            <v>1</v>
          </cell>
          <cell r="AA167">
            <v>1</v>
          </cell>
          <cell r="AB167">
            <v>1</v>
          </cell>
          <cell r="AD167">
            <v>1</v>
          </cell>
          <cell r="AE167">
            <v>1</v>
          </cell>
          <cell r="AF167">
            <v>1</v>
          </cell>
          <cell r="AG167">
            <v>1</v>
          </cell>
          <cell r="AH167">
            <v>1</v>
          </cell>
          <cell r="AI167">
            <v>1</v>
          </cell>
          <cell r="AJ167">
            <v>26</v>
          </cell>
          <cell r="AK167">
            <v>0</v>
          </cell>
          <cell r="AL167">
            <v>1</v>
          </cell>
          <cell r="AM167">
            <v>0</v>
          </cell>
          <cell r="BT167">
            <v>0</v>
          </cell>
          <cell r="BU167">
            <v>0</v>
          </cell>
          <cell r="BW167">
            <v>3000</v>
          </cell>
          <cell r="BX167">
            <v>3000</v>
          </cell>
          <cell r="BY167">
            <v>0</v>
          </cell>
        </row>
        <row r="168">
          <cell r="B168" t="str">
            <v xml:space="preserve"> KDPX18</v>
          </cell>
          <cell r="C168" t="str">
            <v>Đặng Văn Thi</v>
          </cell>
          <cell r="D168" t="str">
            <v>NV Giao nhận/ Phụ xe</v>
          </cell>
          <cell r="E168">
            <v>1</v>
          </cell>
          <cell r="F168">
            <v>1</v>
          </cell>
          <cell r="G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27</v>
          </cell>
          <cell r="AK168">
            <v>0</v>
          </cell>
          <cell r="AL168">
            <v>0</v>
          </cell>
          <cell r="AM168">
            <v>0</v>
          </cell>
          <cell r="BT168">
            <v>0</v>
          </cell>
          <cell r="BU168">
            <v>0</v>
          </cell>
          <cell r="BW168">
            <v>3000</v>
          </cell>
          <cell r="BX168">
            <v>3000</v>
          </cell>
          <cell r="BY168">
            <v>0</v>
          </cell>
        </row>
        <row r="169">
          <cell r="B169" t="str">
            <v xml:space="preserve"> KDPX20</v>
          </cell>
          <cell r="C169" t="str">
            <v>Nguyễn Hoàng Đức</v>
          </cell>
          <cell r="D169" t="str">
            <v>NV Giao nhận/ Phụ xe</v>
          </cell>
          <cell r="E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K169">
            <v>1</v>
          </cell>
          <cell r="L169">
            <v>1</v>
          </cell>
          <cell r="M169">
            <v>1</v>
          </cell>
          <cell r="N169">
            <v>1</v>
          </cell>
          <cell r="P169">
            <v>1</v>
          </cell>
          <cell r="Q169">
            <v>1</v>
          </cell>
          <cell r="R169">
            <v>1</v>
          </cell>
          <cell r="S169">
            <v>1</v>
          </cell>
          <cell r="T169">
            <v>1</v>
          </cell>
          <cell r="U169">
            <v>1</v>
          </cell>
          <cell r="W169">
            <v>1</v>
          </cell>
          <cell r="X169">
            <v>1</v>
          </cell>
          <cell r="Y169">
            <v>1</v>
          </cell>
          <cell r="Z169">
            <v>1</v>
          </cell>
          <cell r="AA169">
            <v>1</v>
          </cell>
          <cell r="AB169">
            <v>1</v>
          </cell>
          <cell r="AD169">
            <v>1</v>
          </cell>
          <cell r="AE169">
            <v>1</v>
          </cell>
          <cell r="AF169">
            <v>1</v>
          </cell>
          <cell r="AG169">
            <v>1</v>
          </cell>
          <cell r="AH169">
            <v>1</v>
          </cell>
          <cell r="AI169">
            <v>1</v>
          </cell>
          <cell r="AJ169">
            <v>22</v>
          </cell>
          <cell r="AK169">
            <v>0</v>
          </cell>
          <cell r="AL169">
            <v>0</v>
          </cell>
          <cell r="AM169">
            <v>0</v>
          </cell>
          <cell r="BT169">
            <v>0</v>
          </cell>
          <cell r="BU169">
            <v>0</v>
          </cell>
          <cell r="BW169">
            <v>3000</v>
          </cell>
          <cell r="BX169">
            <v>3000</v>
          </cell>
          <cell r="BY169">
            <v>0</v>
          </cell>
        </row>
        <row r="170">
          <cell r="B170" t="str">
            <v xml:space="preserve"> KDPX21</v>
          </cell>
          <cell r="C170" t="str">
            <v>Phan Văn Thừa</v>
          </cell>
          <cell r="D170" t="str">
            <v>NV Giao nhận/ Phụ xe</v>
          </cell>
          <cell r="E170">
            <v>1</v>
          </cell>
          <cell r="F170">
            <v>1</v>
          </cell>
          <cell r="G170">
            <v>1</v>
          </cell>
          <cell r="I170">
            <v>1</v>
          </cell>
          <cell r="J170">
            <v>1</v>
          </cell>
          <cell r="K170">
            <v>1</v>
          </cell>
          <cell r="L170">
            <v>1</v>
          </cell>
          <cell r="M170">
            <v>1</v>
          </cell>
          <cell r="N170">
            <v>1</v>
          </cell>
          <cell r="P170">
            <v>1</v>
          </cell>
          <cell r="Q170">
            <v>1</v>
          </cell>
          <cell r="R170">
            <v>1</v>
          </cell>
          <cell r="S170">
            <v>1</v>
          </cell>
          <cell r="T170">
            <v>1</v>
          </cell>
          <cell r="U170">
            <v>1</v>
          </cell>
          <cell r="W170">
            <v>1</v>
          </cell>
          <cell r="X170">
            <v>1</v>
          </cell>
          <cell r="Y170">
            <v>1</v>
          </cell>
          <cell r="Z170">
            <v>1</v>
          </cell>
          <cell r="AA170">
            <v>1</v>
          </cell>
          <cell r="AB170">
            <v>1</v>
          </cell>
          <cell r="AD170">
            <v>1</v>
          </cell>
          <cell r="AE170">
            <v>1</v>
          </cell>
          <cell r="AF170">
            <v>1</v>
          </cell>
          <cell r="AG170">
            <v>1</v>
          </cell>
          <cell r="AH170">
            <v>1</v>
          </cell>
          <cell r="AI170">
            <v>1</v>
          </cell>
          <cell r="AJ170">
            <v>27</v>
          </cell>
          <cell r="AK170">
            <v>0</v>
          </cell>
          <cell r="AL170">
            <v>0</v>
          </cell>
          <cell r="AM170">
            <v>0</v>
          </cell>
          <cell r="BT170">
            <v>0</v>
          </cell>
          <cell r="BU170">
            <v>0</v>
          </cell>
          <cell r="BW170">
            <v>3000</v>
          </cell>
          <cell r="BX170">
            <v>3000</v>
          </cell>
          <cell r="BY170">
            <v>0</v>
          </cell>
        </row>
        <row r="171">
          <cell r="B171" t="str">
            <v xml:space="preserve"> KDPX22</v>
          </cell>
          <cell r="C171" t="str">
            <v>Trần Ngọc Tâm</v>
          </cell>
          <cell r="D171" t="str">
            <v>NV Giao nhận/ Phụ xe</v>
          </cell>
          <cell r="E171">
            <v>1</v>
          </cell>
          <cell r="F171">
            <v>1</v>
          </cell>
          <cell r="G171">
            <v>1</v>
          </cell>
          <cell r="I171">
            <v>1</v>
          </cell>
          <cell r="J171">
            <v>1</v>
          </cell>
          <cell r="K171">
            <v>1</v>
          </cell>
          <cell r="L171">
            <v>1</v>
          </cell>
          <cell r="M171">
            <v>1</v>
          </cell>
          <cell r="N171">
            <v>1</v>
          </cell>
          <cell r="P171">
            <v>1</v>
          </cell>
          <cell r="Q171">
            <v>1</v>
          </cell>
          <cell r="R171">
            <v>1</v>
          </cell>
          <cell r="S171">
            <v>1</v>
          </cell>
          <cell r="T171">
            <v>1</v>
          </cell>
          <cell r="U171">
            <v>1</v>
          </cell>
          <cell r="W171">
            <v>1</v>
          </cell>
          <cell r="X171">
            <v>1</v>
          </cell>
          <cell r="Y171">
            <v>1</v>
          </cell>
          <cell r="Z171">
            <v>1</v>
          </cell>
          <cell r="AA171">
            <v>1</v>
          </cell>
          <cell r="AB171">
            <v>1</v>
          </cell>
          <cell r="AD171">
            <v>1</v>
          </cell>
          <cell r="AE171">
            <v>1</v>
          </cell>
          <cell r="AF171">
            <v>1</v>
          </cell>
          <cell r="AG171">
            <v>1</v>
          </cell>
          <cell r="AH171">
            <v>1</v>
          </cell>
          <cell r="AI171">
            <v>1</v>
          </cell>
          <cell r="AJ171">
            <v>27</v>
          </cell>
          <cell r="AK171">
            <v>0</v>
          </cell>
          <cell r="AL171">
            <v>0</v>
          </cell>
          <cell r="AM171">
            <v>0</v>
          </cell>
          <cell r="BT171">
            <v>0</v>
          </cell>
          <cell r="BU171">
            <v>0</v>
          </cell>
          <cell r="BX171">
            <v>0</v>
          </cell>
          <cell r="BY171">
            <v>0</v>
          </cell>
        </row>
        <row r="172">
          <cell r="B172" t="str">
            <v xml:space="preserve"> KDPX23</v>
          </cell>
          <cell r="C172" t="str">
            <v>Trần Ngọc Bảo</v>
          </cell>
          <cell r="D172" t="str">
            <v>NV Giao nhận/ Phụ xe</v>
          </cell>
          <cell r="E172">
            <v>1</v>
          </cell>
          <cell r="F172">
            <v>1</v>
          </cell>
          <cell r="G172">
            <v>1</v>
          </cell>
          <cell r="I172">
            <v>1</v>
          </cell>
          <cell r="J172">
            <v>1</v>
          </cell>
          <cell r="K172">
            <v>1</v>
          </cell>
          <cell r="L172">
            <v>1</v>
          </cell>
          <cell r="M172">
            <v>1</v>
          </cell>
          <cell r="N172">
            <v>1</v>
          </cell>
          <cell r="P172">
            <v>1</v>
          </cell>
          <cell r="Q172">
            <v>1</v>
          </cell>
          <cell r="R172">
            <v>1</v>
          </cell>
          <cell r="S172">
            <v>1</v>
          </cell>
          <cell r="T172">
            <v>1</v>
          </cell>
          <cell r="U172">
            <v>1</v>
          </cell>
          <cell r="W172">
            <v>1</v>
          </cell>
          <cell r="X172">
            <v>1</v>
          </cell>
          <cell r="Y172">
            <v>1</v>
          </cell>
          <cell r="Z172">
            <v>1</v>
          </cell>
          <cell r="AA172">
            <v>1</v>
          </cell>
          <cell r="AB172">
            <v>1</v>
          </cell>
          <cell r="AD172">
            <v>1</v>
          </cell>
          <cell r="AE172">
            <v>1</v>
          </cell>
          <cell r="AF172">
            <v>1</v>
          </cell>
          <cell r="AG172">
            <v>1</v>
          </cell>
          <cell r="AH172">
            <v>1</v>
          </cell>
          <cell r="AI172">
            <v>1</v>
          </cell>
          <cell r="AJ172">
            <v>27</v>
          </cell>
          <cell r="AK172">
            <v>0</v>
          </cell>
          <cell r="AL172">
            <v>0</v>
          </cell>
          <cell r="AM172">
            <v>0</v>
          </cell>
          <cell r="BT172">
            <v>0</v>
          </cell>
          <cell r="BU172">
            <v>0</v>
          </cell>
          <cell r="BW172">
            <v>3000</v>
          </cell>
          <cell r="BX172">
            <v>3000</v>
          </cell>
          <cell r="BY172">
            <v>0</v>
          </cell>
        </row>
        <row r="173">
          <cell r="B173" t="str">
            <v xml:space="preserve"> KDPX24</v>
          </cell>
          <cell r="C173" t="str">
            <v>Dương Khang</v>
          </cell>
          <cell r="D173" t="str">
            <v>NV Giao nhận/ Phụ xe</v>
          </cell>
          <cell r="L173">
            <v>1</v>
          </cell>
          <cell r="M173">
            <v>1</v>
          </cell>
          <cell r="N173">
            <v>1</v>
          </cell>
          <cell r="P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1</v>
          </cell>
          <cell r="W173">
            <v>1</v>
          </cell>
          <cell r="X173">
            <v>1</v>
          </cell>
          <cell r="Y173">
            <v>1</v>
          </cell>
          <cell r="Z173">
            <v>1</v>
          </cell>
          <cell r="AA173">
            <v>1</v>
          </cell>
          <cell r="AB173">
            <v>1</v>
          </cell>
          <cell r="AD173">
            <v>1</v>
          </cell>
          <cell r="AE173">
            <v>1</v>
          </cell>
          <cell r="AF173">
            <v>1</v>
          </cell>
          <cell r="AG173">
            <v>1</v>
          </cell>
          <cell r="AH173">
            <v>1</v>
          </cell>
          <cell r="AI173">
            <v>1</v>
          </cell>
          <cell r="AJ173">
            <v>21</v>
          </cell>
          <cell r="AK173">
            <v>0</v>
          </cell>
          <cell r="AL173">
            <v>0</v>
          </cell>
          <cell r="AM173">
            <v>0</v>
          </cell>
          <cell r="BT173">
            <v>0</v>
          </cell>
          <cell r="BU173">
            <v>0</v>
          </cell>
          <cell r="BW173">
            <v>3000</v>
          </cell>
          <cell r="BX173">
            <v>3000</v>
          </cell>
          <cell r="BY173">
            <v>0</v>
          </cell>
        </row>
        <row r="174">
          <cell r="C174" t="str">
            <v xml:space="preserve"> Giao nhận </v>
          </cell>
          <cell r="BX174">
            <v>0</v>
          </cell>
          <cell r="BY174">
            <v>0</v>
          </cell>
        </row>
        <row r="175">
          <cell r="B175" t="str">
            <v xml:space="preserve"> KDG1 </v>
          </cell>
          <cell r="C175" t="str">
            <v xml:space="preserve"> Nguyễn Hồng Hải (trưởng bộ phận) </v>
          </cell>
          <cell r="D175" t="str">
            <v>Trưởng đội giao nhận</v>
          </cell>
          <cell r="E175">
            <v>1</v>
          </cell>
          <cell r="F175">
            <v>1</v>
          </cell>
          <cell r="G175">
            <v>1</v>
          </cell>
          <cell r="I175">
            <v>1</v>
          </cell>
          <cell r="J175">
            <v>1</v>
          </cell>
          <cell r="K175">
            <v>1</v>
          </cell>
          <cell r="L175">
            <v>1</v>
          </cell>
          <cell r="M175">
            <v>1</v>
          </cell>
          <cell r="N175">
            <v>1</v>
          </cell>
          <cell r="P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W175">
            <v>1</v>
          </cell>
          <cell r="X175">
            <v>1</v>
          </cell>
          <cell r="Y175">
            <v>1</v>
          </cell>
          <cell r="Z175">
            <v>1</v>
          </cell>
          <cell r="AA175">
            <v>1</v>
          </cell>
          <cell r="AB175">
            <v>1</v>
          </cell>
          <cell r="AD175">
            <v>1</v>
          </cell>
          <cell r="AE175">
            <v>1</v>
          </cell>
          <cell r="AF175">
            <v>1</v>
          </cell>
          <cell r="AG175">
            <v>1</v>
          </cell>
          <cell r="AH175">
            <v>1</v>
          </cell>
          <cell r="AI175">
            <v>1</v>
          </cell>
          <cell r="AJ175">
            <v>27</v>
          </cell>
          <cell r="AK175">
            <v>0</v>
          </cell>
          <cell r="AL175">
            <v>0</v>
          </cell>
          <cell r="AM175">
            <v>0</v>
          </cell>
          <cell r="BT175">
            <v>0</v>
          </cell>
          <cell r="BU175">
            <v>0</v>
          </cell>
          <cell r="BW175">
            <v>6000</v>
          </cell>
          <cell r="BX175">
            <v>6500</v>
          </cell>
          <cell r="BY175">
            <v>0</v>
          </cell>
        </row>
        <row r="176">
          <cell r="B176" t="str">
            <v xml:space="preserve"> KDG2 </v>
          </cell>
          <cell r="C176" t="str">
            <v xml:space="preserve"> Nguyễn Thành Ngoan </v>
          </cell>
          <cell r="D176" t="str">
            <v>NV Giao nhận/ Phụ xe</v>
          </cell>
          <cell r="E176">
            <v>1</v>
          </cell>
          <cell r="F176">
            <v>1</v>
          </cell>
          <cell r="G176">
            <v>1</v>
          </cell>
          <cell r="I176">
            <v>1</v>
          </cell>
          <cell r="J176">
            <v>1</v>
          </cell>
          <cell r="K176">
            <v>1</v>
          </cell>
          <cell r="L176">
            <v>1</v>
          </cell>
          <cell r="M176">
            <v>1</v>
          </cell>
          <cell r="N176">
            <v>1</v>
          </cell>
          <cell r="P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1</v>
          </cell>
          <cell r="W176">
            <v>1</v>
          </cell>
          <cell r="X176">
            <v>1</v>
          </cell>
          <cell r="Y176">
            <v>1</v>
          </cell>
          <cell r="Z176">
            <v>1</v>
          </cell>
          <cell r="AA176">
            <v>1</v>
          </cell>
          <cell r="AB176">
            <v>1</v>
          </cell>
          <cell r="AD176" t="str">
            <v>P</v>
          </cell>
          <cell r="AE176">
            <v>1</v>
          </cell>
          <cell r="AF176">
            <v>1</v>
          </cell>
          <cell r="AG176">
            <v>1</v>
          </cell>
          <cell r="AH176">
            <v>1</v>
          </cell>
          <cell r="AI176">
            <v>1</v>
          </cell>
          <cell r="AJ176">
            <v>26</v>
          </cell>
          <cell r="AK176">
            <v>0</v>
          </cell>
          <cell r="AL176">
            <v>1</v>
          </cell>
          <cell r="AM176">
            <v>0</v>
          </cell>
          <cell r="BT176">
            <v>0</v>
          </cell>
          <cell r="BU176">
            <v>0</v>
          </cell>
          <cell r="BW176">
            <v>3000</v>
          </cell>
          <cell r="BX176">
            <v>3000</v>
          </cell>
          <cell r="BY176">
            <v>0</v>
          </cell>
        </row>
        <row r="177">
          <cell r="B177" t="str">
            <v xml:space="preserve"> KDG6 </v>
          </cell>
          <cell r="C177" t="str">
            <v xml:space="preserve"> Trần Thanh Long </v>
          </cell>
          <cell r="D177" t="str">
            <v>NV Giao nhận/ Phụ xe</v>
          </cell>
          <cell r="E177">
            <v>1</v>
          </cell>
          <cell r="F177">
            <v>1</v>
          </cell>
          <cell r="G177">
            <v>1</v>
          </cell>
          <cell r="I177" t="str">
            <v>P</v>
          </cell>
          <cell r="J177" t="str">
            <v>P</v>
          </cell>
          <cell r="K177">
            <v>1</v>
          </cell>
          <cell r="L177">
            <v>1</v>
          </cell>
          <cell r="M177">
            <v>1</v>
          </cell>
          <cell r="N177">
            <v>1</v>
          </cell>
          <cell r="P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1</v>
          </cell>
          <cell r="W177">
            <v>1</v>
          </cell>
          <cell r="X177">
            <v>1</v>
          </cell>
          <cell r="Y177">
            <v>1</v>
          </cell>
          <cell r="Z177">
            <v>1</v>
          </cell>
          <cell r="AA177">
            <v>1</v>
          </cell>
          <cell r="AB177">
            <v>1</v>
          </cell>
          <cell r="AD177">
            <v>1</v>
          </cell>
          <cell r="AE177">
            <v>1</v>
          </cell>
          <cell r="AF177">
            <v>1</v>
          </cell>
          <cell r="AG177">
            <v>1</v>
          </cell>
          <cell r="AH177">
            <v>1</v>
          </cell>
          <cell r="AI177">
            <v>1</v>
          </cell>
          <cell r="AJ177">
            <v>25</v>
          </cell>
          <cell r="AK177">
            <v>0</v>
          </cell>
          <cell r="AL177">
            <v>2</v>
          </cell>
          <cell r="AM177">
            <v>0</v>
          </cell>
          <cell r="BT177">
            <v>0</v>
          </cell>
          <cell r="BU177">
            <v>0</v>
          </cell>
          <cell r="BW177">
            <v>3000</v>
          </cell>
          <cell r="BX177">
            <v>3000</v>
          </cell>
          <cell r="BY177">
            <v>0</v>
          </cell>
        </row>
        <row r="178">
          <cell r="B178" t="str">
            <v xml:space="preserve"> KDG9 </v>
          </cell>
          <cell r="C178" t="str">
            <v xml:space="preserve"> Dương Nguyễn Vũ Bảo </v>
          </cell>
          <cell r="D178" t="str">
            <v>NV Giao nhận/ Phụ xe</v>
          </cell>
          <cell r="E178">
            <v>1</v>
          </cell>
          <cell r="F178">
            <v>1</v>
          </cell>
          <cell r="G178">
            <v>1</v>
          </cell>
          <cell r="I178" t="str">
            <v>P</v>
          </cell>
          <cell r="J178" t="str">
            <v>P</v>
          </cell>
          <cell r="K178">
            <v>1</v>
          </cell>
          <cell r="L178">
            <v>1</v>
          </cell>
          <cell r="M178">
            <v>1</v>
          </cell>
          <cell r="N178">
            <v>1</v>
          </cell>
          <cell r="P178">
            <v>1</v>
          </cell>
          <cell r="Q178">
            <v>1</v>
          </cell>
          <cell r="R178">
            <v>1</v>
          </cell>
          <cell r="S178">
            <v>1</v>
          </cell>
          <cell r="T178">
            <v>1</v>
          </cell>
          <cell r="U178">
            <v>1</v>
          </cell>
          <cell r="W178">
            <v>1</v>
          </cell>
          <cell r="X178">
            <v>1</v>
          </cell>
          <cell r="Y178">
            <v>1</v>
          </cell>
          <cell r="Z178">
            <v>1</v>
          </cell>
          <cell r="AA178">
            <v>1</v>
          </cell>
          <cell r="AB178">
            <v>1</v>
          </cell>
          <cell r="AD178">
            <v>1</v>
          </cell>
          <cell r="AE178">
            <v>1</v>
          </cell>
          <cell r="AF178">
            <v>1</v>
          </cell>
          <cell r="AG178">
            <v>1</v>
          </cell>
          <cell r="AH178">
            <v>1</v>
          </cell>
          <cell r="AI178">
            <v>1</v>
          </cell>
          <cell r="AJ178">
            <v>25</v>
          </cell>
          <cell r="AK178">
            <v>0</v>
          </cell>
          <cell r="AL178">
            <v>2</v>
          </cell>
          <cell r="AM178">
            <v>0</v>
          </cell>
          <cell r="BT178">
            <v>0</v>
          </cell>
          <cell r="BU178">
            <v>0</v>
          </cell>
          <cell r="BW178">
            <v>3000</v>
          </cell>
          <cell r="BX178">
            <v>3000</v>
          </cell>
        </row>
        <row r="179">
          <cell r="B179" t="str">
            <v xml:space="preserve"> KDG11 </v>
          </cell>
          <cell r="C179" t="str">
            <v xml:space="preserve"> Phan Thành Phúc </v>
          </cell>
          <cell r="D179" t="str">
            <v>NV Giao nhận/ Phụ xe</v>
          </cell>
          <cell r="E179">
            <v>1</v>
          </cell>
          <cell r="F179">
            <v>1</v>
          </cell>
          <cell r="G179" t="str">
            <v>P</v>
          </cell>
          <cell r="I179" t="str">
            <v>P</v>
          </cell>
          <cell r="J179" t="str">
            <v>P</v>
          </cell>
          <cell r="K179">
            <v>1</v>
          </cell>
          <cell r="L179">
            <v>1</v>
          </cell>
          <cell r="M179">
            <v>1</v>
          </cell>
          <cell r="N179">
            <v>1</v>
          </cell>
          <cell r="P179">
            <v>1</v>
          </cell>
          <cell r="Q179">
            <v>1</v>
          </cell>
          <cell r="R179">
            <v>1</v>
          </cell>
          <cell r="S179">
            <v>1</v>
          </cell>
          <cell r="T179">
            <v>1</v>
          </cell>
          <cell r="U179">
            <v>1</v>
          </cell>
          <cell r="W179">
            <v>1</v>
          </cell>
          <cell r="X179">
            <v>1</v>
          </cell>
          <cell r="Y179">
            <v>1</v>
          </cell>
          <cell r="Z179">
            <v>1</v>
          </cell>
          <cell r="AA179">
            <v>1</v>
          </cell>
          <cell r="AB179">
            <v>1</v>
          </cell>
          <cell r="AD179">
            <v>1</v>
          </cell>
          <cell r="AE179">
            <v>1</v>
          </cell>
          <cell r="AF179">
            <v>1</v>
          </cell>
          <cell r="AG179">
            <v>1</v>
          </cell>
          <cell r="AH179">
            <v>1</v>
          </cell>
          <cell r="AI179">
            <v>1</v>
          </cell>
          <cell r="AJ179">
            <v>24</v>
          </cell>
          <cell r="AK179">
            <v>0</v>
          </cell>
          <cell r="AL179">
            <v>3</v>
          </cell>
          <cell r="AM179">
            <v>0</v>
          </cell>
          <cell r="BT179">
            <v>0</v>
          </cell>
          <cell r="BU179">
            <v>0</v>
          </cell>
          <cell r="BW179">
            <v>3000</v>
          </cell>
          <cell r="BX179">
            <v>3000</v>
          </cell>
        </row>
        <row r="180">
          <cell r="B180" t="str">
            <v xml:space="preserve"> KDG12 </v>
          </cell>
          <cell r="C180" t="str">
            <v xml:space="preserve"> Lê Hoàng Khang </v>
          </cell>
          <cell r="D180" t="str">
            <v>NV Giao nhận/ Phụ xe</v>
          </cell>
          <cell r="E180">
            <v>1</v>
          </cell>
          <cell r="F180">
            <v>1</v>
          </cell>
          <cell r="G180">
            <v>1</v>
          </cell>
          <cell r="I180">
            <v>1</v>
          </cell>
          <cell r="J180">
            <v>1</v>
          </cell>
          <cell r="K180">
            <v>1</v>
          </cell>
          <cell r="L180">
            <v>1</v>
          </cell>
          <cell r="M180">
            <v>1</v>
          </cell>
          <cell r="N180">
            <v>1</v>
          </cell>
          <cell r="P180">
            <v>1</v>
          </cell>
          <cell r="Q180">
            <v>1</v>
          </cell>
          <cell r="R180">
            <v>1</v>
          </cell>
          <cell r="S180">
            <v>1</v>
          </cell>
          <cell r="T180">
            <v>1</v>
          </cell>
          <cell r="U180">
            <v>1</v>
          </cell>
          <cell r="W180">
            <v>1</v>
          </cell>
          <cell r="X180">
            <v>1</v>
          </cell>
          <cell r="Y180">
            <v>1</v>
          </cell>
          <cell r="Z180">
            <v>1</v>
          </cell>
          <cell r="AA180">
            <v>1</v>
          </cell>
          <cell r="AB180">
            <v>1</v>
          </cell>
          <cell r="AD180">
            <v>1</v>
          </cell>
          <cell r="AE180">
            <v>1</v>
          </cell>
          <cell r="AF180">
            <v>1</v>
          </cell>
          <cell r="AG180">
            <v>1</v>
          </cell>
          <cell r="AH180">
            <v>1</v>
          </cell>
          <cell r="AI180">
            <v>1</v>
          </cell>
          <cell r="AJ180">
            <v>27</v>
          </cell>
          <cell r="AK180">
            <v>0</v>
          </cell>
          <cell r="AL180">
            <v>0</v>
          </cell>
          <cell r="AM180">
            <v>0</v>
          </cell>
          <cell r="BT180">
            <v>0</v>
          </cell>
          <cell r="BU180">
            <v>0</v>
          </cell>
          <cell r="BW180">
            <v>3000</v>
          </cell>
          <cell r="BX180">
            <v>3000</v>
          </cell>
        </row>
        <row r="181">
          <cell r="B181" t="str">
            <v xml:space="preserve"> KDPX1 </v>
          </cell>
          <cell r="C181" t="str">
            <v xml:space="preserve"> Lê Hoàng Phúc </v>
          </cell>
          <cell r="D181" t="str">
            <v>NV Giao nhận/ Phụ xe</v>
          </cell>
          <cell r="E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K181">
            <v>1</v>
          </cell>
          <cell r="L181">
            <v>1</v>
          </cell>
          <cell r="M181">
            <v>1</v>
          </cell>
          <cell r="N181">
            <v>1</v>
          </cell>
          <cell r="P181">
            <v>1</v>
          </cell>
          <cell r="Q181">
            <v>1</v>
          </cell>
          <cell r="R181">
            <v>1</v>
          </cell>
          <cell r="S181">
            <v>1</v>
          </cell>
          <cell r="T181">
            <v>1</v>
          </cell>
          <cell r="U181">
            <v>1</v>
          </cell>
          <cell r="W181">
            <v>1</v>
          </cell>
          <cell r="X181">
            <v>1</v>
          </cell>
          <cell r="Y181">
            <v>1</v>
          </cell>
          <cell r="Z181">
            <v>1</v>
          </cell>
          <cell r="AA181">
            <v>1</v>
          </cell>
          <cell r="AB181">
            <v>1</v>
          </cell>
          <cell r="AD181">
            <v>1</v>
          </cell>
          <cell r="AE181">
            <v>1</v>
          </cell>
          <cell r="AF181">
            <v>1</v>
          </cell>
          <cell r="AG181">
            <v>1</v>
          </cell>
          <cell r="AH181">
            <v>1</v>
          </cell>
          <cell r="AI181">
            <v>1</v>
          </cell>
          <cell r="AJ181">
            <v>22</v>
          </cell>
          <cell r="AK181">
            <v>0</v>
          </cell>
          <cell r="AL181">
            <v>0</v>
          </cell>
          <cell r="AM181">
            <v>0</v>
          </cell>
          <cell r="BT181">
            <v>0</v>
          </cell>
          <cell r="BU181">
            <v>0</v>
          </cell>
          <cell r="BW181">
            <v>3000</v>
          </cell>
          <cell r="BX181">
            <v>3000</v>
          </cell>
          <cell r="BY181">
            <v>0</v>
          </cell>
        </row>
        <row r="182">
          <cell r="B182" t="str">
            <v xml:space="preserve"> KDG13</v>
          </cell>
          <cell r="C182" t="str">
            <v>Tạ Thanh Tùng</v>
          </cell>
          <cell r="D182" t="str">
            <v>NV Giao nhận/ Phụ xe</v>
          </cell>
          <cell r="E182">
            <v>1</v>
          </cell>
          <cell r="F182">
            <v>1</v>
          </cell>
          <cell r="G182">
            <v>1</v>
          </cell>
          <cell r="I182">
            <v>1</v>
          </cell>
          <cell r="J182">
            <v>1</v>
          </cell>
          <cell r="K182">
            <v>1</v>
          </cell>
          <cell r="L182">
            <v>1</v>
          </cell>
          <cell r="M182">
            <v>1</v>
          </cell>
          <cell r="N182">
            <v>1</v>
          </cell>
          <cell r="P182">
            <v>1</v>
          </cell>
          <cell r="Q182">
            <v>1</v>
          </cell>
          <cell r="R182">
            <v>1</v>
          </cell>
          <cell r="S182">
            <v>1</v>
          </cell>
          <cell r="T182">
            <v>1</v>
          </cell>
          <cell r="U182">
            <v>1</v>
          </cell>
          <cell r="W182">
            <v>1</v>
          </cell>
          <cell r="AJ182">
            <v>16</v>
          </cell>
          <cell r="AK182">
            <v>0</v>
          </cell>
          <cell r="AL182">
            <v>0</v>
          </cell>
          <cell r="AM182">
            <v>0</v>
          </cell>
          <cell r="BT182">
            <v>0</v>
          </cell>
          <cell r="BU182">
            <v>0</v>
          </cell>
          <cell r="BW182">
            <v>0</v>
          </cell>
          <cell r="BX182">
            <v>0</v>
          </cell>
        </row>
        <row r="183">
          <cell r="B183" t="str">
            <v xml:space="preserve"> KDG4 </v>
          </cell>
          <cell r="C183" t="str">
            <v>Nguyễn Phùng Quốc</v>
          </cell>
          <cell r="D183" t="str">
            <v>NV Giao nhận/ Phụ xe</v>
          </cell>
          <cell r="E183">
            <v>1</v>
          </cell>
          <cell r="F183">
            <v>1</v>
          </cell>
          <cell r="G183">
            <v>1</v>
          </cell>
          <cell r="I183">
            <v>1</v>
          </cell>
          <cell r="J183">
            <v>1</v>
          </cell>
          <cell r="K183">
            <v>1</v>
          </cell>
          <cell r="L183">
            <v>1</v>
          </cell>
          <cell r="M183">
            <v>1</v>
          </cell>
          <cell r="N183">
            <v>1</v>
          </cell>
          <cell r="P183">
            <v>1</v>
          </cell>
          <cell r="Q183">
            <v>1</v>
          </cell>
          <cell r="R183">
            <v>1</v>
          </cell>
          <cell r="S183">
            <v>1</v>
          </cell>
          <cell r="T183">
            <v>1</v>
          </cell>
          <cell r="U183">
            <v>1</v>
          </cell>
          <cell r="W183">
            <v>1</v>
          </cell>
          <cell r="X183">
            <v>1</v>
          </cell>
          <cell r="Y183">
            <v>1</v>
          </cell>
          <cell r="Z183">
            <v>1</v>
          </cell>
          <cell r="AA183">
            <v>1</v>
          </cell>
          <cell r="AB183">
            <v>1</v>
          </cell>
          <cell r="AD183">
            <v>1</v>
          </cell>
          <cell r="AE183">
            <v>1</v>
          </cell>
          <cell r="AF183">
            <v>1</v>
          </cell>
          <cell r="AG183">
            <v>1</v>
          </cell>
          <cell r="AH183">
            <v>1</v>
          </cell>
          <cell r="AI183">
            <v>1</v>
          </cell>
          <cell r="AJ183">
            <v>27</v>
          </cell>
          <cell r="AK183">
            <v>0</v>
          </cell>
          <cell r="AL183">
            <v>0</v>
          </cell>
          <cell r="AM183">
            <v>0</v>
          </cell>
          <cell r="BT183">
            <v>0</v>
          </cell>
          <cell r="BU183">
            <v>0</v>
          </cell>
          <cell r="BW183">
            <v>0</v>
          </cell>
          <cell r="BX183">
            <v>0</v>
          </cell>
          <cell r="BY183">
            <v>0</v>
          </cell>
        </row>
        <row r="184">
          <cell r="B184" t="str">
            <v xml:space="preserve"> KDG14</v>
          </cell>
          <cell r="C184" t="str">
            <v>Lê Trần Hoàng Dương</v>
          </cell>
          <cell r="D184" t="str">
            <v>NV Giao nhận/ Phụ xe</v>
          </cell>
          <cell r="E184">
            <v>1</v>
          </cell>
          <cell r="F184">
            <v>1</v>
          </cell>
          <cell r="G184">
            <v>1</v>
          </cell>
          <cell r="I184">
            <v>1</v>
          </cell>
          <cell r="J184">
            <v>1</v>
          </cell>
          <cell r="K184">
            <v>1</v>
          </cell>
          <cell r="L184">
            <v>1</v>
          </cell>
          <cell r="M184">
            <v>1</v>
          </cell>
          <cell r="N184">
            <v>1</v>
          </cell>
          <cell r="P184">
            <v>1</v>
          </cell>
          <cell r="Q184">
            <v>1</v>
          </cell>
          <cell r="R184">
            <v>1</v>
          </cell>
          <cell r="S184">
            <v>1</v>
          </cell>
          <cell r="T184">
            <v>1</v>
          </cell>
          <cell r="U184">
            <v>1</v>
          </cell>
          <cell r="W184">
            <v>1</v>
          </cell>
          <cell r="X184">
            <v>1</v>
          </cell>
          <cell r="Y184">
            <v>1</v>
          </cell>
          <cell r="Z184">
            <v>1</v>
          </cell>
          <cell r="AA184">
            <v>1</v>
          </cell>
          <cell r="AB184">
            <v>1</v>
          </cell>
          <cell r="AD184">
            <v>1</v>
          </cell>
          <cell r="AE184">
            <v>1</v>
          </cell>
          <cell r="AF184">
            <v>1</v>
          </cell>
          <cell r="AG184">
            <v>1</v>
          </cell>
          <cell r="AH184">
            <v>1</v>
          </cell>
          <cell r="AI184">
            <v>1</v>
          </cell>
          <cell r="AJ184">
            <v>27</v>
          </cell>
          <cell r="AK184">
            <v>0</v>
          </cell>
          <cell r="AL184">
            <v>0</v>
          </cell>
          <cell r="AM184">
            <v>0</v>
          </cell>
          <cell r="BT184">
            <v>0</v>
          </cell>
          <cell r="BU184">
            <v>0</v>
          </cell>
          <cell r="BW184">
            <v>0</v>
          </cell>
          <cell r="BX184">
            <v>0</v>
          </cell>
          <cell r="BY184">
            <v>0</v>
          </cell>
        </row>
        <row r="185">
          <cell r="BW185">
            <v>285000</v>
          </cell>
          <cell r="BX185">
            <v>302072</v>
          </cell>
        </row>
        <row r="193">
          <cell r="B193">
            <v>1</v>
          </cell>
          <cell r="C193">
            <v>2</v>
          </cell>
          <cell r="D193">
            <v>3</v>
          </cell>
          <cell r="E193">
            <v>4</v>
          </cell>
          <cell r="F193">
            <v>5</v>
          </cell>
          <cell r="G193">
            <v>6</v>
          </cell>
          <cell r="H193">
            <v>7</v>
          </cell>
          <cell r="I193">
            <v>8</v>
          </cell>
          <cell r="J193">
            <v>9</v>
          </cell>
          <cell r="K193">
            <v>10</v>
          </cell>
          <cell r="L193">
            <v>11</v>
          </cell>
          <cell r="M193">
            <v>12</v>
          </cell>
          <cell r="N193">
            <v>13</v>
          </cell>
          <cell r="O193">
            <v>14</v>
          </cell>
          <cell r="P193">
            <v>15</v>
          </cell>
          <cell r="Q193">
            <v>16</v>
          </cell>
          <cell r="R193">
            <v>17</v>
          </cell>
          <cell r="S193">
            <v>18</v>
          </cell>
          <cell r="T193">
            <v>19</v>
          </cell>
          <cell r="U193">
            <v>20</v>
          </cell>
          <cell r="V193">
            <v>21</v>
          </cell>
          <cell r="W193">
            <v>22</v>
          </cell>
          <cell r="X193">
            <v>23</v>
          </cell>
          <cell r="Y193">
            <v>24</v>
          </cell>
          <cell r="Z193">
            <v>25</v>
          </cell>
          <cell r="AA193">
            <v>26</v>
          </cell>
          <cell r="AB193">
            <v>27</v>
          </cell>
          <cell r="AC193">
            <v>28</v>
          </cell>
          <cell r="AD193">
            <v>29</v>
          </cell>
          <cell r="AE193">
            <v>30</v>
          </cell>
          <cell r="AF193">
            <v>31</v>
          </cell>
          <cell r="AG193">
            <v>32</v>
          </cell>
          <cell r="AH193">
            <v>33</v>
          </cell>
          <cell r="AI193">
            <v>34</v>
          </cell>
          <cell r="AJ193">
            <v>35</v>
          </cell>
          <cell r="AK193">
            <v>36</v>
          </cell>
          <cell r="AL193">
            <v>37</v>
          </cell>
          <cell r="AM193">
            <v>38</v>
          </cell>
          <cell r="AN193">
            <v>39</v>
          </cell>
          <cell r="AO193">
            <v>40</v>
          </cell>
          <cell r="AP193">
            <v>41</v>
          </cell>
          <cell r="AQ193">
            <v>42</v>
          </cell>
          <cell r="AR193">
            <v>43</v>
          </cell>
          <cell r="AS193">
            <v>44</v>
          </cell>
          <cell r="AT193">
            <v>45</v>
          </cell>
          <cell r="AU193">
            <v>46</v>
          </cell>
          <cell r="AV193">
            <v>47</v>
          </cell>
          <cell r="AW193">
            <v>48</v>
          </cell>
          <cell r="AX193">
            <v>49</v>
          </cell>
          <cell r="AY193">
            <v>50</v>
          </cell>
          <cell r="AZ193">
            <v>51</v>
          </cell>
          <cell r="BA193">
            <v>52</v>
          </cell>
          <cell r="BB193">
            <v>53</v>
          </cell>
          <cell r="BC193">
            <v>54</v>
          </cell>
          <cell r="BD193">
            <v>55</v>
          </cell>
          <cell r="BE193">
            <v>56</v>
          </cell>
          <cell r="BF193">
            <v>57</v>
          </cell>
          <cell r="BG193">
            <v>58</v>
          </cell>
          <cell r="BH193">
            <v>59</v>
          </cell>
          <cell r="BI193">
            <v>60</v>
          </cell>
          <cell r="BJ193">
            <v>61</v>
          </cell>
          <cell r="BK193">
            <v>62</v>
          </cell>
          <cell r="BL193">
            <v>63</v>
          </cell>
          <cell r="BM193">
            <v>64</v>
          </cell>
          <cell r="BN193">
            <v>65</v>
          </cell>
          <cell r="BO193">
            <v>66</v>
          </cell>
          <cell r="BP193">
            <v>67</v>
          </cell>
          <cell r="BQ193">
            <v>68</v>
          </cell>
          <cell r="BR193">
            <v>69</v>
          </cell>
          <cell r="BS193">
            <v>70</v>
          </cell>
          <cell r="BT193">
            <v>71</v>
          </cell>
          <cell r="BU193">
            <v>72</v>
          </cell>
          <cell r="BV193">
            <v>73</v>
          </cell>
          <cell r="BW193">
            <v>74</v>
          </cell>
          <cell r="BX193">
            <v>75</v>
          </cell>
          <cell r="BY193">
            <v>76</v>
          </cell>
        </row>
      </sheetData>
      <sheetData sheetId="4">
        <row r="15">
          <cell r="B15" t="str">
            <v xml:space="preserve"> KDS8 </v>
          </cell>
          <cell r="X15">
            <v>4000</v>
          </cell>
        </row>
        <row r="16">
          <cell r="B16" t="str">
            <v xml:space="preserve"> KDS2 </v>
          </cell>
          <cell r="X16">
            <v>5000</v>
          </cell>
        </row>
        <row r="17">
          <cell r="B17" t="str">
            <v xml:space="preserve"> KDS9 </v>
          </cell>
          <cell r="X17">
            <v>5000</v>
          </cell>
        </row>
        <row r="18">
          <cell r="B18" t="str">
            <v xml:space="preserve"> KDS22</v>
          </cell>
          <cell r="X18">
            <v>6000</v>
          </cell>
        </row>
        <row r="19">
          <cell r="B19" t="str">
            <v xml:space="preserve"> KDS11</v>
          </cell>
          <cell r="X19">
            <v>3000</v>
          </cell>
        </row>
        <row r="20">
          <cell r="B20" t="str">
            <v xml:space="preserve"> KDS15</v>
          </cell>
          <cell r="X20">
            <v>0</v>
          </cell>
        </row>
        <row r="21">
          <cell r="B21" t="str">
            <v xml:space="preserve"> KDS13</v>
          </cell>
          <cell r="X21">
            <v>3000</v>
          </cell>
        </row>
        <row r="22">
          <cell r="B22" t="str">
            <v xml:space="preserve"> KDS14</v>
          </cell>
          <cell r="X22">
            <v>2000</v>
          </cell>
        </row>
        <row r="23">
          <cell r="B23" t="str">
            <v xml:space="preserve"> KDS16</v>
          </cell>
          <cell r="X23">
            <v>0</v>
          </cell>
        </row>
        <row r="24">
          <cell r="B24" t="str">
            <v xml:space="preserve"> KDS5</v>
          </cell>
          <cell r="X24">
            <v>1000</v>
          </cell>
        </row>
        <row r="25">
          <cell r="B25" t="str">
            <v xml:space="preserve"> KDS19</v>
          </cell>
          <cell r="X25">
            <v>0</v>
          </cell>
        </row>
        <row r="26">
          <cell r="B26" t="str">
            <v xml:space="preserve"> KDS17</v>
          </cell>
          <cell r="X26">
            <v>3000</v>
          </cell>
        </row>
        <row r="27">
          <cell r="B27" t="str">
            <v xml:space="preserve"> KDS20</v>
          </cell>
          <cell r="X27">
            <v>0</v>
          </cell>
        </row>
        <row r="28">
          <cell r="B28" t="str">
            <v xml:space="preserve"> KDS21</v>
          </cell>
          <cell r="X28">
            <v>0</v>
          </cell>
        </row>
        <row r="29">
          <cell r="B29" t="str">
            <v xml:space="preserve"> KDS12</v>
          </cell>
          <cell r="X29">
            <v>3000</v>
          </cell>
        </row>
        <row r="30">
          <cell r="B30" t="str">
            <v xml:space="preserve"> KDS7</v>
          </cell>
          <cell r="X30">
            <v>3000</v>
          </cell>
        </row>
        <row r="31">
          <cell r="B31" t="str">
            <v xml:space="preserve"> KDV2 </v>
          </cell>
          <cell r="X31">
            <v>6000</v>
          </cell>
        </row>
        <row r="32">
          <cell r="B32" t="str">
            <v xml:space="preserve"> KDS4 </v>
          </cell>
          <cell r="X32">
            <v>10000</v>
          </cell>
        </row>
      </sheetData>
      <sheetData sheetId="5"/>
      <sheetData sheetId="6">
        <row r="8">
          <cell r="A8" t="str">
            <v xml:space="preserve"> KDG2 </v>
          </cell>
          <cell r="B8" t="str">
            <v xml:space="preserve"> Nguyễn Thành Ngoan </v>
          </cell>
          <cell r="C8" t="str">
            <v>NV Giao nhận/ Phụ xe</v>
          </cell>
          <cell r="D8">
            <v>165551958.33333334</v>
          </cell>
          <cell r="E8">
            <v>1986.6235000000001</v>
          </cell>
          <cell r="AV8">
            <v>0</v>
          </cell>
          <cell r="AW8">
            <v>0</v>
          </cell>
          <cell r="AX8">
            <v>0</v>
          </cell>
          <cell r="AZ8">
            <v>0</v>
          </cell>
        </row>
        <row r="9">
          <cell r="A9" t="str">
            <v xml:space="preserve"> KDG4 </v>
          </cell>
          <cell r="B9" t="str">
            <v>Nguyễn Phùng Quốc</v>
          </cell>
          <cell r="C9" t="str">
            <v>NV Giao nhận/ Phụ xe</v>
          </cell>
          <cell r="D9">
            <v>146527333.33333334</v>
          </cell>
          <cell r="E9">
            <v>1758.3280000000002</v>
          </cell>
          <cell r="P9">
            <v>6</v>
          </cell>
          <cell r="Z9">
            <v>1</v>
          </cell>
          <cell r="AP9">
            <v>1</v>
          </cell>
          <cell r="AV9">
            <v>8</v>
          </cell>
          <cell r="AW9">
            <v>0</v>
          </cell>
          <cell r="AX9">
            <v>480</v>
          </cell>
          <cell r="AZ9">
            <v>0</v>
          </cell>
        </row>
        <row r="10">
          <cell r="A10" t="str">
            <v xml:space="preserve"> KDG14</v>
          </cell>
          <cell r="B10" t="str">
            <v>Lê Trần Hoàng Dương</v>
          </cell>
          <cell r="C10" t="str">
            <v>NV Giao nhận/ Phụ xe</v>
          </cell>
          <cell r="D10">
            <v>148805750</v>
          </cell>
          <cell r="E10">
            <v>1785.6690000000001</v>
          </cell>
          <cell r="P10">
            <v>3</v>
          </cell>
          <cell r="Z10">
            <v>4</v>
          </cell>
          <cell r="AP10">
            <v>1</v>
          </cell>
          <cell r="AV10">
            <v>8</v>
          </cell>
          <cell r="AW10">
            <v>0</v>
          </cell>
          <cell r="AX10">
            <v>480</v>
          </cell>
          <cell r="AZ10">
            <v>0</v>
          </cell>
        </row>
        <row r="11">
          <cell r="A11" t="str">
            <v xml:space="preserve"> KDG13</v>
          </cell>
          <cell r="B11" t="str">
            <v>Tạ Thanh Tùng</v>
          </cell>
          <cell r="C11" t="str">
            <v>NV Giao nhận/ Phụ xe</v>
          </cell>
          <cell r="D11">
            <v>93234916.666666687</v>
          </cell>
          <cell r="E11">
            <v>1118.8190000000002</v>
          </cell>
          <cell r="P11">
            <v>2</v>
          </cell>
          <cell r="Z11">
            <v>4</v>
          </cell>
          <cell r="AP11">
            <v>1</v>
          </cell>
          <cell r="AV11">
            <v>7</v>
          </cell>
          <cell r="AW11">
            <v>0</v>
          </cell>
          <cell r="AX11">
            <v>420</v>
          </cell>
          <cell r="AZ11">
            <v>0</v>
          </cell>
        </row>
        <row r="12">
          <cell r="A12" t="str">
            <v xml:space="preserve"> KDG6 </v>
          </cell>
          <cell r="B12" t="str">
            <v xml:space="preserve"> Trần Thanh Long </v>
          </cell>
          <cell r="C12" t="str">
            <v>NV Giao nhận/ Phụ xe</v>
          </cell>
          <cell r="D12">
            <v>116872499.99999999</v>
          </cell>
          <cell r="E12">
            <v>1402.4699999999998</v>
          </cell>
          <cell r="P12">
            <v>7</v>
          </cell>
          <cell r="Z12">
            <v>8</v>
          </cell>
          <cell r="AP12">
            <v>2</v>
          </cell>
          <cell r="AV12">
            <v>17</v>
          </cell>
          <cell r="AW12">
            <v>0</v>
          </cell>
          <cell r="AX12">
            <v>1020</v>
          </cell>
          <cell r="AZ12">
            <v>0</v>
          </cell>
        </row>
        <row r="13">
          <cell r="A13" t="str">
            <v xml:space="preserve"> KDG9 </v>
          </cell>
          <cell r="B13" t="str">
            <v xml:space="preserve"> Dương Nguyễn Vũ Bảo </v>
          </cell>
          <cell r="C13" t="str">
            <v>NV Giao nhận/ Phụ xe</v>
          </cell>
          <cell r="D13">
            <v>151922500</v>
          </cell>
          <cell r="E13">
            <v>1823.07</v>
          </cell>
          <cell r="P13">
            <v>4</v>
          </cell>
          <cell r="Z13">
            <v>7</v>
          </cell>
          <cell r="AV13">
            <v>11</v>
          </cell>
          <cell r="AW13">
            <v>0</v>
          </cell>
          <cell r="AX13">
            <v>660</v>
          </cell>
          <cell r="AZ13">
            <v>0</v>
          </cell>
        </row>
        <row r="14">
          <cell r="A14" t="str">
            <v xml:space="preserve"> KDG11 </v>
          </cell>
          <cell r="B14" t="str">
            <v xml:space="preserve"> Phan Thành Phúc </v>
          </cell>
          <cell r="C14" t="str">
            <v>NV Giao nhận/ Phụ xe</v>
          </cell>
          <cell r="D14">
            <v>153666958.33333331</v>
          </cell>
          <cell r="E14">
            <v>1844.0034999999998</v>
          </cell>
          <cell r="AP14">
            <v>3</v>
          </cell>
          <cell r="AV14">
            <v>3</v>
          </cell>
          <cell r="AW14">
            <v>0</v>
          </cell>
          <cell r="AX14">
            <v>180</v>
          </cell>
          <cell r="AZ14">
            <v>0</v>
          </cell>
        </row>
        <row r="15">
          <cell r="A15" t="str">
            <v xml:space="preserve"> KDG12 </v>
          </cell>
          <cell r="B15" t="str">
            <v xml:space="preserve"> Lê Hoàng Khang </v>
          </cell>
          <cell r="C15" t="str">
            <v>NV Giao nhận/ Phụ xe</v>
          </cell>
          <cell r="D15">
            <v>147527999.99999997</v>
          </cell>
          <cell r="E15">
            <v>1770.3359999999998</v>
          </cell>
          <cell r="AP15">
            <v>1</v>
          </cell>
          <cell r="AV15">
            <v>1</v>
          </cell>
          <cell r="AW15">
            <v>0</v>
          </cell>
          <cell r="AX15">
            <v>60</v>
          </cell>
          <cell r="AZ15">
            <v>0</v>
          </cell>
        </row>
        <row r="16">
          <cell r="A16" t="str">
            <v xml:space="preserve"> KDPX1 </v>
          </cell>
          <cell r="B16" t="str">
            <v xml:space="preserve"> Lê Hoàng Phúc </v>
          </cell>
          <cell r="C16" t="str">
            <v>NV Giao nhận/ Phụ xe</v>
          </cell>
          <cell r="D16">
            <v>163996250</v>
          </cell>
          <cell r="E16">
            <v>1967.9549999999999</v>
          </cell>
          <cell r="AP16">
            <v>1</v>
          </cell>
          <cell r="AT16">
            <v>1</v>
          </cell>
          <cell r="AV16">
            <v>2</v>
          </cell>
          <cell r="AW16">
            <v>0</v>
          </cell>
          <cell r="AX16">
            <v>120</v>
          </cell>
          <cell r="AZ16">
            <v>0</v>
          </cell>
        </row>
        <row r="17">
          <cell r="A17" t="str">
            <v xml:space="preserve"> KDPX2 </v>
          </cell>
          <cell r="B17" t="str">
            <v xml:space="preserve"> Dương Tấn Đạt </v>
          </cell>
          <cell r="C17" t="str">
            <v>NV Giao nhận/ Phụ xe</v>
          </cell>
          <cell r="D17">
            <v>154840708.33333334</v>
          </cell>
          <cell r="E17">
            <v>1858.0885000000003</v>
          </cell>
          <cell r="P17">
            <v>2</v>
          </cell>
          <cell r="Z17">
            <v>5</v>
          </cell>
          <cell r="AJ17">
            <v>2</v>
          </cell>
          <cell r="AL17">
            <v>2</v>
          </cell>
          <cell r="AV17">
            <v>11</v>
          </cell>
          <cell r="AW17">
            <v>0</v>
          </cell>
          <cell r="AX17">
            <v>860</v>
          </cell>
          <cell r="AZ17">
            <v>0</v>
          </cell>
        </row>
        <row r="18">
          <cell r="A18" t="str">
            <v xml:space="preserve"> KDPX5 </v>
          </cell>
          <cell r="B18" t="str">
            <v xml:space="preserve"> Lê Tấn Dũng </v>
          </cell>
          <cell r="C18" t="str">
            <v>NV Giao nhận/ Phụ xe</v>
          </cell>
          <cell r="D18">
            <v>153317958.33333325</v>
          </cell>
          <cell r="E18">
            <v>1839.815499999999</v>
          </cell>
          <cell r="P18">
            <v>1</v>
          </cell>
          <cell r="Z18">
            <v>2</v>
          </cell>
          <cell r="AV18">
            <v>3</v>
          </cell>
          <cell r="AW18">
            <v>0</v>
          </cell>
          <cell r="AX18">
            <v>180</v>
          </cell>
          <cell r="AZ18">
            <v>0</v>
          </cell>
        </row>
        <row r="19">
          <cell r="A19" t="str">
            <v xml:space="preserve"> KDPX7 </v>
          </cell>
          <cell r="B19" t="str">
            <v xml:space="preserve"> Danh Thừa </v>
          </cell>
          <cell r="C19" t="str">
            <v>NV Giao nhận/ Phụ xe</v>
          </cell>
          <cell r="D19">
            <v>154481041.66666669</v>
          </cell>
          <cell r="E19">
            <v>1853.7725000000003</v>
          </cell>
          <cell r="P19">
            <v>5</v>
          </cell>
          <cell r="Z19">
            <v>2</v>
          </cell>
          <cell r="AL19">
            <v>1</v>
          </cell>
          <cell r="AV19">
            <v>8</v>
          </cell>
          <cell r="AW19">
            <v>0</v>
          </cell>
          <cell r="AX19">
            <v>540</v>
          </cell>
          <cell r="AZ19">
            <v>0</v>
          </cell>
        </row>
        <row r="20">
          <cell r="A20" t="str">
            <v xml:space="preserve"> KDPX24</v>
          </cell>
          <cell r="B20" t="str">
            <v>Dương Khang</v>
          </cell>
          <cell r="C20" t="str">
            <v>NV Giao nhận/ Phụ xe</v>
          </cell>
          <cell r="D20">
            <v>130441416.66666667</v>
          </cell>
          <cell r="E20">
            <v>1565.297</v>
          </cell>
          <cell r="AV20">
            <v>0</v>
          </cell>
          <cell r="AW20">
            <v>0</v>
          </cell>
          <cell r="AX20">
            <v>0</v>
          </cell>
          <cell r="AZ20">
            <v>0</v>
          </cell>
        </row>
        <row r="21">
          <cell r="A21" t="str">
            <v xml:space="preserve"> KDPX9 </v>
          </cell>
          <cell r="B21" t="str">
            <v xml:space="preserve"> Triệu Minh Thắng </v>
          </cell>
          <cell r="C21" t="str">
            <v>NV Giao nhận/ Phụ xe</v>
          </cell>
          <cell r="D21">
            <v>161714083.33333337</v>
          </cell>
          <cell r="E21">
            <v>1940.5690000000004</v>
          </cell>
          <cell r="P21">
            <v>1</v>
          </cell>
          <cell r="Z21">
            <v>3</v>
          </cell>
          <cell r="AJ21">
            <v>2</v>
          </cell>
          <cell r="AV21">
            <v>6</v>
          </cell>
          <cell r="AW21">
            <v>0</v>
          </cell>
          <cell r="AX21">
            <v>440</v>
          </cell>
          <cell r="AZ21">
            <v>0</v>
          </cell>
        </row>
        <row r="22">
          <cell r="A22" t="str">
            <v xml:space="preserve"> KDPX16 </v>
          </cell>
          <cell r="B22" t="str">
            <v xml:space="preserve"> Lê Hoàng Sơn </v>
          </cell>
          <cell r="C22" t="str">
            <v>NV Giao nhận/ Phụ xe</v>
          </cell>
          <cell r="D22">
            <v>147816708.33333331</v>
          </cell>
          <cell r="E22">
            <v>1773.8004999999998</v>
          </cell>
          <cell r="P22">
            <v>5</v>
          </cell>
          <cell r="Z22">
            <v>2</v>
          </cell>
          <cell r="AV22">
            <v>7</v>
          </cell>
          <cell r="AW22">
            <v>0</v>
          </cell>
          <cell r="AX22">
            <v>420</v>
          </cell>
          <cell r="AZ22">
            <v>0</v>
          </cell>
        </row>
        <row r="23">
          <cell r="A23" t="str">
            <v xml:space="preserve"> KDPX11 </v>
          </cell>
          <cell r="B23" t="str">
            <v xml:space="preserve"> Nguyễn Hồng Hiệp </v>
          </cell>
          <cell r="C23" t="str">
            <v>NV Giao nhận/ Phụ xe</v>
          </cell>
          <cell r="D23">
            <v>0</v>
          </cell>
          <cell r="E23">
            <v>0</v>
          </cell>
          <cell r="AV23">
            <v>0</v>
          </cell>
          <cell r="AW23">
            <v>0</v>
          </cell>
          <cell r="AX23">
            <v>0</v>
          </cell>
          <cell r="AZ23">
            <v>0</v>
          </cell>
        </row>
        <row r="24">
          <cell r="A24" t="str">
            <v xml:space="preserve"> KDPX15 </v>
          </cell>
          <cell r="B24" t="str">
            <v xml:space="preserve"> Châu Văn Hữu </v>
          </cell>
          <cell r="C24" t="str">
            <v>NV Giao nhận/ Phụ xe</v>
          </cell>
          <cell r="D24">
            <v>158940291.66666669</v>
          </cell>
          <cell r="E24">
            <v>1907.2835000000002</v>
          </cell>
          <cell r="P24">
            <v>1</v>
          </cell>
          <cell r="Z24">
            <v>6</v>
          </cell>
          <cell r="AJ24">
            <v>1</v>
          </cell>
          <cell r="AL24">
            <v>3</v>
          </cell>
          <cell r="AV24">
            <v>11</v>
          </cell>
          <cell r="AW24">
            <v>0</v>
          </cell>
          <cell r="AX24">
            <v>880</v>
          </cell>
          <cell r="AZ24">
            <v>0</v>
          </cell>
        </row>
        <row r="25">
          <cell r="A25" t="str">
            <v xml:space="preserve"> KDPX17</v>
          </cell>
          <cell r="B25" t="str">
            <v xml:space="preserve"> Danh Mới </v>
          </cell>
          <cell r="C25" t="str">
            <v>NV Giao nhận/ Phụ xe</v>
          </cell>
          <cell r="D25">
            <v>147747916.66666669</v>
          </cell>
          <cell r="E25">
            <v>1772.9750000000001</v>
          </cell>
          <cell r="P25">
            <v>5</v>
          </cell>
          <cell r="Z25">
            <v>2</v>
          </cell>
          <cell r="AV25">
            <v>7</v>
          </cell>
          <cell r="AW25">
            <v>0</v>
          </cell>
          <cell r="AX25">
            <v>420</v>
          </cell>
          <cell r="AZ25">
            <v>0</v>
          </cell>
        </row>
        <row r="26">
          <cell r="A26" t="str">
            <v xml:space="preserve"> KDPX12 </v>
          </cell>
          <cell r="B26" t="str">
            <v xml:space="preserve"> Nguyễn Hữu Hưng </v>
          </cell>
          <cell r="C26" t="str">
            <v>NV Giao nhận/ Phụ xe</v>
          </cell>
          <cell r="D26">
            <v>40222666.666666664</v>
          </cell>
          <cell r="E26">
            <v>482.67200000000003</v>
          </cell>
          <cell r="AJ26">
            <v>13</v>
          </cell>
          <cell r="AL26">
            <v>1</v>
          </cell>
          <cell r="AN26">
            <v>4</v>
          </cell>
          <cell r="AO26">
            <v>2</v>
          </cell>
          <cell r="AV26">
            <v>20</v>
          </cell>
          <cell r="AW26">
            <v>0</v>
          </cell>
          <cell r="AX26">
            <v>2100</v>
          </cell>
          <cell r="AZ26">
            <v>0</v>
          </cell>
        </row>
        <row r="27">
          <cell r="A27" t="str">
            <v xml:space="preserve"> KDPX20</v>
          </cell>
          <cell r="B27" t="str">
            <v>Nguyễn Hoàng Đức</v>
          </cell>
          <cell r="C27" t="str">
            <v>NV Giao nhận/ Phụ xe</v>
          </cell>
          <cell r="D27">
            <v>160868958.33333334</v>
          </cell>
          <cell r="E27">
            <v>1930.4275000000002</v>
          </cell>
          <cell r="P27">
            <v>1</v>
          </cell>
          <cell r="Z27">
            <v>6</v>
          </cell>
          <cell r="AJ27">
            <v>2</v>
          </cell>
          <cell r="AL27">
            <v>3</v>
          </cell>
          <cell r="AV27">
            <v>12</v>
          </cell>
          <cell r="AW27">
            <v>0</v>
          </cell>
          <cell r="AX27">
            <v>980</v>
          </cell>
        </row>
        <row r="28">
          <cell r="A28" t="str">
            <v xml:space="preserve"> KDPX21</v>
          </cell>
          <cell r="B28" t="str">
            <v>Phan Văn Thừa</v>
          </cell>
          <cell r="C28" t="str">
            <v>NV Giao nhận/ Phụ xe</v>
          </cell>
          <cell r="D28">
            <v>164816791.66666663</v>
          </cell>
          <cell r="E28">
            <v>1977.8014999999996</v>
          </cell>
          <cell r="P28">
            <v>3</v>
          </cell>
          <cell r="Z28">
            <v>6</v>
          </cell>
          <cell r="AJ28">
            <v>1</v>
          </cell>
          <cell r="AL28">
            <v>4</v>
          </cell>
          <cell r="AV28">
            <v>14</v>
          </cell>
          <cell r="AW28">
            <v>0</v>
          </cell>
          <cell r="AX28">
            <v>1120</v>
          </cell>
          <cell r="AZ28">
            <v>0</v>
          </cell>
        </row>
        <row r="29">
          <cell r="A29" t="str">
            <v xml:space="preserve"> KDPX18</v>
          </cell>
          <cell r="B29" t="str">
            <v>Đặng Văn Thi</v>
          </cell>
          <cell r="C29" t="str">
            <v>NV Giao nhận/ Phụ xe</v>
          </cell>
          <cell r="D29">
            <v>151394250.00000003</v>
          </cell>
          <cell r="E29">
            <v>1816.7310000000004</v>
          </cell>
          <cell r="P29">
            <v>1</v>
          </cell>
          <cell r="Z29">
            <v>3</v>
          </cell>
          <cell r="AP29">
            <v>2</v>
          </cell>
          <cell r="AV29">
            <v>6</v>
          </cell>
          <cell r="AW29">
            <v>0</v>
          </cell>
          <cell r="AX29">
            <v>360</v>
          </cell>
        </row>
        <row r="30">
          <cell r="A30" t="str">
            <v xml:space="preserve"> KDPX22</v>
          </cell>
          <cell r="B30" t="str">
            <v>Trần Ngọc Tâm</v>
          </cell>
          <cell r="C30" t="str">
            <v>NV Giao nhận/ Phụ xe</v>
          </cell>
          <cell r="D30">
            <v>156492458.33333325</v>
          </cell>
          <cell r="E30">
            <v>1877.9094999999991</v>
          </cell>
          <cell r="P30">
            <v>3</v>
          </cell>
          <cell r="Z30">
            <v>2</v>
          </cell>
          <cell r="AV30">
            <v>5</v>
          </cell>
          <cell r="AW30">
            <v>0</v>
          </cell>
          <cell r="AX30">
            <v>300</v>
          </cell>
        </row>
        <row r="31">
          <cell r="A31" t="str">
            <v xml:space="preserve"> KDPX23</v>
          </cell>
          <cell r="B31" t="str">
            <v>Trần Ngọc Bảo</v>
          </cell>
          <cell r="C31" t="str">
            <v>NV Giao nhận/ Phụ xe</v>
          </cell>
          <cell r="D31">
            <v>144445583.33333337</v>
          </cell>
          <cell r="E31">
            <v>1733.3470000000004</v>
          </cell>
          <cell r="P31">
            <v>1</v>
          </cell>
          <cell r="Z31">
            <v>3</v>
          </cell>
          <cell r="AP31">
            <v>2</v>
          </cell>
          <cell r="AV31">
            <v>6</v>
          </cell>
          <cell r="AW31">
            <v>0</v>
          </cell>
          <cell r="AX31">
            <v>360</v>
          </cell>
        </row>
        <row r="32">
          <cell r="A32" t="str">
            <v xml:space="preserve"> KDX10 </v>
          </cell>
          <cell r="B32" t="str">
            <v xml:space="preserve"> Nguyễn Ngọc Hiển </v>
          </cell>
          <cell r="C32" t="str">
            <v>Tài xế</v>
          </cell>
          <cell r="E32">
            <v>0</v>
          </cell>
          <cell r="F32">
            <v>3</v>
          </cell>
          <cell r="G32">
            <v>12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AJ32">
            <v>0</v>
          </cell>
          <cell r="AK32">
            <v>9</v>
          </cell>
          <cell r="AL32">
            <v>0</v>
          </cell>
          <cell r="AM32">
            <v>1</v>
          </cell>
          <cell r="AN32">
            <v>4</v>
          </cell>
          <cell r="AO32">
            <v>2</v>
          </cell>
          <cell r="AT32">
            <v>0</v>
          </cell>
          <cell r="AV32">
            <v>31</v>
          </cell>
          <cell r="AW32">
            <v>5041.0004615384605</v>
          </cell>
          <cell r="AX32">
            <v>1700</v>
          </cell>
          <cell r="AZ32">
            <v>0</v>
          </cell>
        </row>
        <row r="33">
          <cell r="A33" t="str">
            <v xml:space="preserve"> KDX5 </v>
          </cell>
          <cell r="B33" t="str">
            <v xml:space="preserve"> Nguyễn Hoài Thanh </v>
          </cell>
          <cell r="C33" t="str">
            <v>Tài xế</v>
          </cell>
          <cell r="E33">
            <v>0</v>
          </cell>
          <cell r="F33">
            <v>18</v>
          </cell>
          <cell r="G33">
            <v>19</v>
          </cell>
          <cell r="H33">
            <v>2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AJ33">
            <v>1</v>
          </cell>
          <cell r="AK33">
            <v>0</v>
          </cell>
          <cell r="AL33">
            <v>3</v>
          </cell>
          <cell r="AM33">
            <v>0</v>
          </cell>
          <cell r="AN33">
            <v>0</v>
          </cell>
          <cell r="AT33">
            <v>6</v>
          </cell>
          <cell r="AV33">
            <v>49</v>
          </cell>
          <cell r="AW33">
            <v>5388.2695384615381</v>
          </cell>
          <cell r="AX33">
            <v>820</v>
          </cell>
          <cell r="AZ33">
            <v>0</v>
          </cell>
        </row>
        <row r="34">
          <cell r="A34" t="str">
            <v xml:space="preserve"> KDX2 </v>
          </cell>
          <cell r="B34" t="str">
            <v xml:space="preserve"> Nguyễn Cường  </v>
          </cell>
          <cell r="C34" t="str">
            <v>Tài xế</v>
          </cell>
          <cell r="E34">
            <v>0</v>
          </cell>
          <cell r="F34">
            <v>18</v>
          </cell>
          <cell r="G34">
            <v>19</v>
          </cell>
          <cell r="H34">
            <v>6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AJ34">
            <v>2</v>
          </cell>
          <cell r="AK34">
            <v>0</v>
          </cell>
          <cell r="AL34">
            <v>4</v>
          </cell>
          <cell r="AM34">
            <v>0</v>
          </cell>
          <cell r="AN34">
            <v>0</v>
          </cell>
          <cell r="AT34">
            <v>10</v>
          </cell>
          <cell r="AV34">
            <v>59</v>
          </cell>
          <cell r="AW34">
            <v>6790.7401538461527</v>
          </cell>
          <cell r="AX34">
            <v>1280</v>
          </cell>
          <cell r="AZ34">
            <v>0</v>
          </cell>
        </row>
        <row r="35">
          <cell r="A35" t="str">
            <v xml:space="preserve"> KDX6 </v>
          </cell>
          <cell r="B35" t="str">
            <v xml:space="preserve"> Nguyễn Đình Hướng </v>
          </cell>
          <cell r="C35" t="str">
            <v>Tài xế</v>
          </cell>
          <cell r="E35">
            <v>0</v>
          </cell>
          <cell r="F35">
            <v>21</v>
          </cell>
          <cell r="G35">
            <v>24</v>
          </cell>
          <cell r="H35">
            <v>4</v>
          </cell>
          <cell r="I35">
            <v>0</v>
          </cell>
          <cell r="J35">
            <v>0</v>
          </cell>
          <cell r="K35">
            <v>1</v>
          </cell>
          <cell r="L35">
            <v>0</v>
          </cell>
          <cell r="AJ35">
            <v>2</v>
          </cell>
          <cell r="AK35">
            <v>2</v>
          </cell>
          <cell r="AL35">
            <v>0</v>
          </cell>
          <cell r="AM35">
            <v>0</v>
          </cell>
          <cell r="AN35">
            <v>0</v>
          </cell>
          <cell r="AT35">
            <v>3</v>
          </cell>
          <cell r="AV35">
            <v>57</v>
          </cell>
          <cell r="AW35">
            <v>5213.2049999999981</v>
          </cell>
          <cell r="AX35">
            <v>580</v>
          </cell>
          <cell r="AZ35">
            <v>0</v>
          </cell>
        </row>
        <row r="36">
          <cell r="A36" t="str">
            <v xml:space="preserve"> KDX7 </v>
          </cell>
          <cell r="B36" t="str">
            <v xml:space="preserve"> Châu Kim Lượng </v>
          </cell>
          <cell r="C36" t="str">
            <v>Tài xế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5</v>
          </cell>
          <cell r="L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T36">
            <v>0</v>
          </cell>
          <cell r="AV36">
            <v>5</v>
          </cell>
          <cell r="AW36">
            <v>471.07692307692309</v>
          </cell>
          <cell r="AX36">
            <v>0</v>
          </cell>
          <cell r="AZ36">
            <v>0</v>
          </cell>
        </row>
        <row r="37">
          <cell r="A37" t="str">
            <v xml:space="preserve"> KDPX19</v>
          </cell>
          <cell r="B37" t="str">
            <v xml:space="preserve">Nguyễn Sỹ Ninh </v>
          </cell>
          <cell r="C37" t="str">
            <v>Tài xế</v>
          </cell>
          <cell r="E37">
            <v>0</v>
          </cell>
          <cell r="F37">
            <v>23</v>
          </cell>
          <cell r="G37">
            <v>16</v>
          </cell>
          <cell r="H37">
            <v>1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T37">
            <v>6</v>
          </cell>
          <cell r="AV37">
            <v>46</v>
          </cell>
          <cell r="AW37">
            <v>3919.3576923076917</v>
          </cell>
          <cell r="AX37">
            <v>360</v>
          </cell>
        </row>
        <row r="38">
          <cell r="A38" t="str">
            <v xml:space="preserve"> KDX8 </v>
          </cell>
          <cell r="B38" t="str">
            <v xml:space="preserve"> Huỳnh Trọng Nghĩa </v>
          </cell>
          <cell r="C38" t="str">
            <v>Tài xế</v>
          </cell>
          <cell r="E38">
            <v>0</v>
          </cell>
          <cell r="F38">
            <v>22</v>
          </cell>
          <cell r="G38">
            <v>13</v>
          </cell>
          <cell r="H38">
            <v>4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T38">
            <v>6</v>
          </cell>
          <cell r="AV38">
            <v>45</v>
          </cell>
          <cell r="AW38">
            <v>3900.5146153846149</v>
          </cell>
          <cell r="AX38">
            <v>360</v>
          </cell>
          <cell r="AZ38">
            <v>0</v>
          </cell>
        </row>
        <row r="39">
          <cell r="A39" t="str">
            <v xml:space="preserve"> KDX3 </v>
          </cell>
          <cell r="B39" t="str">
            <v xml:space="preserve"> Nguyễn Văn Chung 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T39">
            <v>0</v>
          </cell>
          <cell r="AV39">
            <v>0</v>
          </cell>
          <cell r="AW39">
            <v>0</v>
          </cell>
          <cell r="AX39">
            <v>0</v>
          </cell>
        </row>
        <row r="40">
          <cell r="A40" t="str">
            <v xml:space="preserve"> KDPX3 </v>
          </cell>
          <cell r="B40" t="str">
            <v xml:space="preserve"> Đặng Quốc Cọp </v>
          </cell>
          <cell r="C40" t="str">
            <v>Tài xế</v>
          </cell>
          <cell r="E40">
            <v>0</v>
          </cell>
          <cell r="F40">
            <v>26</v>
          </cell>
          <cell r="G40">
            <v>22</v>
          </cell>
          <cell r="H40">
            <v>2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T40">
            <v>6</v>
          </cell>
          <cell r="AV40">
            <v>56</v>
          </cell>
          <cell r="AW40">
            <v>4823.8253846153839</v>
          </cell>
          <cell r="AX40">
            <v>360</v>
          </cell>
          <cell r="AZ40">
            <v>0</v>
          </cell>
        </row>
        <row r="41">
          <cell r="A41" t="str">
            <v xml:space="preserve"> KDX12</v>
          </cell>
          <cell r="B41" t="str">
            <v>Nguyễn Hoàng Sơn</v>
          </cell>
          <cell r="C41" t="str">
            <v>Tài xế</v>
          </cell>
          <cell r="E41">
            <v>0</v>
          </cell>
          <cell r="F41">
            <v>27</v>
          </cell>
          <cell r="G41">
            <v>19</v>
          </cell>
          <cell r="H41">
            <v>2</v>
          </cell>
          <cell r="I41">
            <v>0</v>
          </cell>
          <cell r="J41">
            <v>0</v>
          </cell>
          <cell r="K41">
            <v>0</v>
          </cell>
          <cell r="L41">
            <v>1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T41">
            <v>5</v>
          </cell>
          <cell r="AV41">
            <v>54</v>
          </cell>
          <cell r="AW41">
            <v>4640.1057692307677</v>
          </cell>
          <cell r="AX41">
            <v>300</v>
          </cell>
          <cell r="AZ41">
            <v>0</v>
          </cell>
        </row>
        <row r="42">
          <cell r="A42" t="str">
            <v xml:space="preserve"> KDS2 </v>
          </cell>
          <cell r="B42" t="str">
            <v xml:space="preserve"> Phan Thanh Tùng </v>
          </cell>
          <cell r="C42" t="str">
            <v>NV sale</v>
          </cell>
          <cell r="U42">
            <v>4</v>
          </cell>
          <cell r="AV42">
            <v>4</v>
          </cell>
          <cell r="AW42">
            <v>0</v>
          </cell>
          <cell r="AX42">
            <v>240</v>
          </cell>
        </row>
        <row r="43">
          <cell r="A43" t="str">
            <v xml:space="preserve"> KDS8 </v>
          </cell>
          <cell r="B43" t="str">
            <v xml:space="preserve"> Nguyễn Đức Trung </v>
          </cell>
          <cell r="C43" t="str">
            <v>NV sale</v>
          </cell>
          <cell r="AT43">
            <v>4</v>
          </cell>
          <cell r="AV43">
            <v>4</v>
          </cell>
          <cell r="AW43">
            <v>0</v>
          </cell>
          <cell r="AX43">
            <v>240</v>
          </cell>
        </row>
        <row r="45">
          <cell r="A45">
            <v>1</v>
          </cell>
          <cell r="B45">
            <v>2</v>
          </cell>
          <cell r="C45">
            <v>3</v>
          </cell>
          <cell r="D45">
            <v>4</v>
          </cell>
          <cell r="E45">
            <v>5</v>
          </cell>
          <cell r="F45">
            <v>6</v>
          </cell>
          <cell r="G45">
            <v>7</v>
          </cell>
          <cell r="H45">
            <v>8</v>
          </cell>
          <cell r="I45">
            <v>9</v>
          </cell>
          <cell r="J45">
            <v>10</v>
          </cell>
          <cell r="K45">
            <v>11</v>
          </cell>
          <cell r="L45">
            <v>12</v>
          </cell>
          <cell r="M45">
            <v>13</v>
          </cell>
          <cell r="N45">
            <v>14</v>
          </cell>
          <cell r="O45">
            <v>15</v>
          </cell>
          <cell r="P45">
            <v>16</v>
          </cell>
          <cell r="Q45">
            <v>17</v>
          </cell>
          <cell r="R45">
            <v>18</v>
          </cell>
          <cell r="S45">
            <v>19</v>
          </cell>
          <cell r="T45">
            <v>20</v>
          </cell>
          <cell r="U45">
            <v>21</v>
          </cell>
          <cell r="V45">
            <v>22</v>
          </cell>
          <cell r="W45">
            <v>23</v>
          </cell>
          <cell r="X45">
            <v>24</v>
          </cell>
          <cell r="Y45">
            <v>25</v>
          </cell>
          <cell r="Z45">
            <v>26</v>
          </cell>
          <cell r="AA45">
            <v>27</v>
          </cell>
          <cell r="AB45">
            <v>28</v>
          </cell>
          <cell r="AC45">
            <v>29</v>
          </cell>
          <cell r="AD45">
            <v>30</v>
          </cell>
          <cell r="AE45">
            <v>31</v>
          </cell>
          <cell r="AF45">
            <v>32</v>
          </cell>
          <cell r="AG45">
            <v>33</v>
          </cell>
          <cell r="AH45">
            <v>34</v>
          </cell>
          <cell r="AI45">
            <v>35</v>
          </cell>
          <cell r="AJ45">
            <v>36</v>
          </cell>
          <cell r="AK45">
            <v>37</v>
          </cell>
          <cell r="AL45">
            <v>38</v>
          </cell>
          <cell r="AM45">
            <v>39</v>
          </cell>
          <cell r="AN45">
            <v>40</v>
          </cell>
          <cell r="AO45">
            <v>41</v>
          </cell>
          <cell r="AP45">
            <v>42</v>
          </cell>
          <cell r="AQ45">
            <v>43</v>
          </cell>
          <cell r="AR45">
            <v>44</v>
          </cell>
          <cell r="AS45">
            <v>45</v>
          </cell>
          <cell r="AT45">
            <v>46</v>
          </cell>
          <cell r="AU45">
            <v>47</v>
          </cell>
          <cell r="AV45">
            <v>48</v>
          </cell>
          <cell r="AW45">
            <v>49</v>
          </cell>
          <cell r="AX45">
            <v>50</v>
          </cell>
          <cell r="AY45">
            <v>51</v>
          </cell>
          <cell r="AZ45">
            <v>52</v>
          </cell>
        </row>
      </sheetData>
      <sheetData sheetId="7">
        <row r="23">
          <cell r="A23" t="str">
            <v xml:space="preserve"> KDS2 </v>
          </cell>
          <cell r="B23" t="str">
            <v xml:space="preserve"> Phan Thanh Tùng 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</row>
        <row r="24">
          <cell r="A24" t="str">
            <v xml:space="preserve"> KDS3 </v>
          </cell>
          <cell r="D24">
            <v>0</v>
          </cell>
          <cell r="E24">
            <v>0</v>
          </cell>
          <cell r="F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</row>
        <row r="25">
          <cell r="A25" t="str">
            <v xml:space="preserve"> KDS5 </v>
          </cell>
          <cell r="D25">
            <v>0</v>
          </cell>
          <cell r="E25">
            <v>0</v>
          </cell>
          <cell r="F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</row>
        <row r="26">
          <cell r="A26" t="str">
            <v xml:space="preserve"> KDS6 </v>
          </cell>
          <cell r="B26" t="str">
            <v xml:space="preserve"> Lê Nho Khánh </v>
          </cell>
          <cell r="D26">
            <v>0</v>
          </cell>
          <cell r="E26">
            <v>0</v>
          </cell>
          <cell r="F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</row>
        <row r="27">
          <cell r="A27" t="str">
            <v xml:space="preserve"> KDS8 </v>
          </cell>
          <cell r="B27" t="str">
            <v xml:space="preserve"> Nguyễn Đức Trung </v>
          </cell>
          <cell r="D27">
            <v>0</v>
          </cell>
          <cell r="E27">
            <v>0</v>
          </cell>
          <cell r="F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</row>
        <row r="28">
          <cell r="A28" t="str">
            <v xml:space="preserve"> KDS9 </v>
          </cell>
          <cell r="B28" t="str">
            <v xml:space="preserve"> Nguyễn Minh Đại 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L29">
            <v>0</v>
          </cell>
        </row>
        <row r="30">
          <cell r="A30" t="str">
            <v>Maõ NV</v>
          </cell>
          <cell r="B30" t="str">
            <v>QUAÛN LYÙ ÑIEÀU XE</v>
          </cell>
          <cell r="C30" t="str">
            <v>Möùc ñaït</v>
          </cell>
          <cell r="D30">
            <v>765000</v>
          </cell>
          <cell r="E30">
            <v>225000</v>
          </cell>
          <cell r="F30" t="e">
            <v>#VALUE!</v>
          </cell>
          <cell r="G30" t="str">
            <v>tieàn</v>
          </cell>
          <cell r="H30" t="str">
            <v>Coäng</v>
          </cell>
          <cell r="L30" t="e">
            <v>#VALUE!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30</v>
          </cell>
          <cell r="L31">
            <v>0</v>
          </cell>
        </row>
        <row r="32">
          <cell r="A32" t="e">
            <v>#REF!</v>
          </cell>
          <cell r="B32" t="e">
            <v>#REF!</v>
          </cell>
          <cell r="C32">
            <v>459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L32">
            <v>0</v>
          </cell>
        </row>
        <row r="33">
          <cell r="L33">
            <v>0</v>
          </cell>
        </row>
        <row r="34">
          <cell r="A34" t="str">
            <v>Maõ NV</v>
          </cell>
          <cell r="B34" t="str">
            <v>QUAÛN LYÙ SALE TPHCM</v>
          </cell>
          <cell r="C34" t="str">
            <v>Möùc ñaït</v>
          </cell>
          <cell r="D34" t="str">
            <v>Möùc 1: 2,295t</v>
          </cell>
          <cell r="E34" t="str">
            <v>Möùc 2: 2,970t</v>
          </cell>
          <cell r="H34" t="str">
            <v>Ñaït möùc 1</v>
          </cell>
          <cell r="I34" t="str">
            <v>Ñaït möùc 2</v>
          </cell>
          <cell r="L34" t="str">
            <v>Coäng</v>
          </cell>
        </row>
        <row r="35">
          <cell r="D35">
            <v>2295000</v>
          </cell>
          <cell r="E35">
            <v>2970000</v>
          </cell>
          <cell r="H35">
            <v>2000</v>
          </cell>
          <cell r="I35">
            <v>4000</v>
          </cell>
        </row>
        <row r="36">
          <cell r="A36" t="str">
            <v xml:space="preserve"> KDS4 </v>
          </cell>
          <cell r="B36" t="str">
            <v xml:space="preserve"> Trịnh Minh Hảo (Trưởng BP sale) </v>
          </cell>
          <cell r="C36">
            <v>0</v>
          </cell>
          <cell r="D36">
            <v>0</v>
          </cell>
          <cell r="E36">
            <v>0</v>
          </cell>
          <cell r="H36">
            <v>0</v>
          </cell>
          <cell r="I36">
            <v>0</v>
          </cell>
          <cell r="L36">
            <v>0</v>
          </cell>
        </row>
        <row r="38">
          <cell r="A38" t="str">
            <v>Maõ NV</v>
          </cell>
          <cell r="B38" t="str">
            <v>QUAÛN LYÙ SALE TÆNH</v>
          </cell>
          <cell r="C38" t="str">
            <v>Möùc ñaït</v>
          </cell>
          <cell r="D38" t="str">
            <v>Möùc 1: 1,350t</v>
          </cell>
          <cell r="E38" t="str">
            <v>Möùc 2: 1,750t</v>
          </cell>
          <cell r="H38" t="str">
            <v>Ñaït möùc 1</v>
          </cell>
          <cell r="I38" t="str">
            <v>Ñaït möùc 2</v>
          </cell>
          <cell r="L38" t="str">
            <v>Coäng</v>
          </cell>
        </row>
        <row r="39">
          <cell r="D39">
            <v>1350000</v>
          </cell>
          <cell r="E39">
            <v>1750000</v>
          </cell>
          <cell r="H39">
            <v>2000</v>
          </cell>
          <cell r="I39">
            <v>4000</v>
          </cell>
        </row>
        <row r="40">
          <cell r="A40" t="str">
            <v xml:space="preserve"> KDS1 </v>
          </cell>
          <cell r="B40" t="str">
            <v xml:space="preserve"> Nguyễn Tuấn Anh </v>
          </cell>
          <cell r="C40">
            <v>0</v>
          </cell>
          <cell r="D40">
            <v>0</v>
          </cell>
          <cell r="E40">
            <v>0</v>
          </cell>
          <cell r="H40">
            <v>0</v>
          </cell>
          <cell r="I40">
            <v>0</v>
          </cell>
          <cell r="L40">
            <v>0</v>
          </cell>
        </row>
        <row r="42">
          <cell r="A42" t="str">
            <v>Maõ NV</v>
          </cell>
          <cell r="B42" t="str">
            <v>SALE ADMIN</v>
          </cell>
          <cell r="C42" t="str">
            <v>Möùc ñaït</v>
          </cell>
          <cell r="D42" t="str">
            <v>Möùc 1: 3,645t</v>
          </cell>
          <cell r="E42" t="str">
            <v>Möùc 2: 4,725t</v>
          </cell>
          <cell r="H42" t="str">
            <v>Ñaït möùc 1</v>
          </cell>
          <cell r="I42" t="str">
            <v>Ñaït möùc 2</v>
          </cell>
          <cell r="L42" t="str">
            <v>Coäng</v>
          </cell>
        </row>
        <row r="43">
          <cell r="D43">
            <v>3645000</v>
          </cell>
          <cell r="E43">
            <v>4725000</v>
          </cell>
          <cell r="H43">
            <v>1000</v>
          </cell>
          <cell r="I43">
            <v>3000</v>
          </cell>
        </row>
        <row r="44">
          <cell r="A44" t="str">
            <v xml:space="preserve"> KDV2 </v>
          </cell>
          <cell r="B44" t="str">
            <v xml:space="preserve"> Thạch Minh Châu </v>
          </cell>
          <cell r="C44">
            <v>0</v>
          </cell>
          <cell r="D44">
            <v>0</v>
          </cell>
          <cell r="E44">
            <v>0</v>
          </cell>
          <cell r="H44">
            <v>0</v>
          </cell>
          <cell r="I44">
            <v>0</v>
          </cell>
          <cell r="L44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GĐ-QL"/>
      <sheetName val="Q&amp;A"/>
      <sheetName val="CV - NV co chuyen mon"/>
      <sheetName val="LDPT - NV co tay nghe"/>
      <sheetName val="so sánh 3 bảng"/>
      <sheetName val="p2"/>
      <sheetName val="P2 CHI TIET"/>
      <sheetName val="THANG B.LUONG"/>
      <sheetName val="XEM XET LUONG"/>
      <sheetName val="Sheet1"/>
      <sheetName val="QUY CHẾ"/>
      <sheetName val="NOTE"/>
      <sheetName val="THUẾ TNC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5">
          <cell r="B5" t="str">
            <v>CHỦ TỊCH</v>
          </cell>
        </row>
        <row r="60">
          <cell r="B60" t="str">
            <v>Sale admin</v>
          </cell>
        </row>
        <row r="65">
          <cell r="B65" t="str">
            <v>Trưởng đội vận chuyển</v>
          </cell>
        </row>
        <row r="68">
          <cell r="B68" t="str">
            <v>Trưởng đội giao nhận</v>
          </cell>
        </row>
        <row r="99">
          <cell r="B99" t="str">
            <v>Trưởng phòng quản lý chất lượng sản phẩm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92"/>
  <sheetViews>
    <sheetView tabSelected="1" topLeftCell="Y1" workbookViewId="0">
      <selection activeCell="AK9" sqref="AK9"/>
    </sheetView>
  </sheetViews>
  <sheetFormatPr defaultRowHeight="14.5"/>
  <sheetData>
    <row r="1" spans="1:42">
      <c r="A1" s="1"/>
      <c r="B1" s="2">
        <v>1</v>
      </c>
      <c r="C1" s="1">
        <v>2</v>
      </c>
      <c r="D1" s="1">
        <v>3</v>
      </c>
      <c r="E1" s="3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</row>
    <row r="2" spans="1:42">
      <c r="A2" s="4" t="s">
        <v>0</v>
      </c>
      <c r="B2" s="5"/>
      <c r="C2" s="6"/>
      <c r="D2" s="6"/>
      <c r="E2" s="7"/>
      <c r="F2" s="6"/>
      <c r="G2" s="7"/>
      <c r="H2" s="7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9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10"/>
      <c r="AL2" s="8"/>
      <c r="AM2" s="8"/>
      <c r="AN2" s="8"/>
      <c r="AO2" s="8"/>
      <c r="AP2" s="11"/>
    </row>
    <row r="3" spans="1:42">
      <c r="A3" s="6"/>
      <c r="B3" s="12"/>
      <c r="C3" s="13"/>
      <c r="D3" s="13"/>
      <c r="E3" s="14"/>
      <c r="F3" s="13"/>
      <c r="G3" s="14"/>
      <c r="H3" s="14"/>
      <c r="I3" s="7"/>
      <c r="J3" s="14">
        <v>43337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5" t="s">
        <v>1</v>
      </c>
      <c r="Y3" s="15"/>
      <c r="Z3" s="15"/>
      <c r="AA3" s="16"/>
      <c r="AB3" s="16"/>
      <c r="AC3" s="17"/>
      <c r="AD3" s="17"/>
      <c r="AE3" s="17"/>
      <c r="AF3" s="17"/>
      <c r="AG3" s="17"/>
      <c r="AH3" s="17"/>
      <c r="AI3" s="17"/>
      <c r="AJ3" s="17"/>
      <c r="AK3" s="18" t="s">
        <v>2</v>
      </c>
      <c r="AL3" s="19">
        <v>1.4999999999999999E-2</v>
      </c>
      <c r="AM3" s="18"/>
      <c r="AN3" s="19">
        <v>0.105</v>
      </c>
      <c r="AO3" s="19"/>
      <c r="AP3" s="11"/>
    </row>
    <row r="4" spans="1:42">
      <c r="A4" s="6"/>
      <c r="B4" s="12"/>
      <c r="C4" s="20"/>
      <c r="D4" s="6"/>
      <c r="E4" s="7"/>
      <c r="F4" s="6"/>
      <c r="G4" s="7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9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1"/>
    </row>
    <row r="5" spans="1:42">
      <c r="A5" s="21" t="s">
        <v>3</v>
      </c>
      <c r="B5" s="22" t="s">
        <v>4</v>
      </c>
      <c r="C5" s="23" t="s">
        <v>5</v>
      </c>
      <c r="D5" s="23" t="s">
        <v>6</v>
      </c>
      <c r="E5" s="24" t="s">
        <v>7</v>
      </c>
      <c r="F5" s="21" t="s">
        <v>8</v>
      </c>
      <c r="G5" s="25" t="s">
        <v>9</v>
      </c>
      <c r="H5" s="26"/>
      <c r="I5" s="27"/>
      <c r="J5" s="28" t="s">
        <v>10</v>
      </c>
      <c r="K5" s="29" t="s">
        <v>11</v>
      </c>
      <c r="L5" s="30"/>
      <c r="M5" s="30"/>
      <c r="N5" s="31"/>
      <c r="O5" s="32" t="s">
        <v>12</v>
      </c>
      <c r="P5" s="33"/>
      <c r="Q5" s="33"/>
      <c r="R5" s="33"/>
      <c r="S5" s="33"/>
      <c r="T5" s="33"/>
      <c r="U5" s="34"/>
      <c r="V5" s="35" t="s">
        <v>13</v>
      </c>
      <c r="W5" s="35" t="s">
        <v>14</v>
      </c>
      <c r="X5" s="35" t="s">
        <v>15</v>
      </c>
      <c r="Y5" s="35" t="s">
        <v>16</v>
      </c>
      <c r="Z5" s="35" t="s">
        <v>17</v>
      </c>
      <c r="AA5" s="35" t="s">
        <v>18</v>
      </c>
      <c r="AB5" s="35" t="s">
        <v>19</v>
      </c>
      <c r="AC5" s="35" t="s">
        <v>20</v>
      </c>
      <c r="AD5" s="35" t="s">
        <v>21</v>
      </c>
      <c r="AE5" s="35" t="s">
        <v>22</v>
      </c>
      <c r="AF5" s="35" t="s">
        <v>23</v>
      </c>
      <c r="AG5" s="35" t="s">
        <v>24</v>
      </c>
      <c r="AH5" s="35" t="s">
        <v>25</v>
      </c>
      <c r="AI5" s="35" t="s">
        <v>26</v>
      </c>
      <c r="AJ5" s="35" t="s">
        <v>27</v>
      </c>
      <c r="AK5" s="23" t="s">
        <v>28</v>
      </c>
      <c r="AL5" s="36" t="s">
        <v>29</v>
      </c>
      <c r="AM5" s="37" t="s">
        <v>30</v>
      </c>
      <c r="AN5" s="23" t="s">
        <v>31</v>
      </c>
      <c r="AO5" s="21" t="s">
        <v>32</v>
      </c>
      <c r="AP5" s="36" t="s">
        <v>33</v>
      </c>
    </row>
    <row r="6" spans="1:42">
      <c r="A6" s="38"/>
      <c r="B6" s="22"/>
      <c r="C6" s="23"/>
      <c r="D6" s="23"/>
      <c r="E6" s="24"/>
      <c r="F6" s="38"/>
      <c r="G6" s="39" t="s">
        <v>34</v>
      </c>
      <c r="H6" s="39" t="s">
        <v>35</v>
      </c>
      <c r="I6" s="39" t="s">
        <v>36</v>
      </c>
      <c r="J6" s="40"/>
      <c r="K6" s="41" t="s">
        <v>37</v>
      </c>
      <c r="L6" s="41" t="s">
        <v>38</v>
      </c>
      <c r="M6" s="41" t="s">
        <v>39</v>
      </c>
      <c r="N6" s="41" t="s">
        <v>40</v>
      </c>
      <c r="O6" s="42" t="s">
        <v>41</v>
      </c>
      <c r="P6" s="42" t="s">
        <v>42</v>
      </c>
      <c r="Q6" s="42" t="s">
        <v>43</v>
      </c>
      <c r="R6" s="42" t="s">
        <v>44</v>
      </c>
      <c r="S6" s="42" t="s">
        <v>45</v>
      </c>
      <c r="T6" s="42" t="s">
        <v>46</v>
      </c>
      <c r="U6" s="42" t="s">
        <v>47</v>
      </c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23"/>
      <c r="AL6" s="36"/>
      <c r="AM6" s="44"/>
      <c r="AN6" s="23"/>
      <c r="AO6" s="38"/>
      <c r="AP6" s="36"/>
    </row>
    <row r="7" spans="1:42">
      <c r="A7" s="45"/>
      <c r="B7" s="22"/>
      <c r="C7" s="23"/>
      <c r="D7" s="23"/>
      <c r="E7" s="24"/>
      <c r="F7" s="45"/>
      <c r="G7" s="46"/>
      <c r="H7" s="46"/>
      <c r="I7" s="46"/>
      <c r="J7" s="47"/>
      <c r="K7" s="48"/>
      <c r="L7" s="48"/>
      <c r="M7" s="48"/>
      <c r="N7" s="48"/>
      <c r="O7" s="49" t="s">
        <v>41</v>
      </c>
      <c r="P7" s="49" t="s">
        <v>42</v>
      </c>
      <c r="Q7" s="49" t="s">
        <v>48</v>
      </c>
      <c r="R7" s="49" t="s">
        <v>44</v>
      </c>
      <c r="S7" s="49" t="s">
        <v>45</v>
      </c>
      <c r="T7" s="49" t="s">
        <v>46</v>
      </c>
      <c r="U7" s="49" t="s">
        <v>47</v>
      </c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23"/>
      <c r="AL7" s="36"/>
      <c r="AM7" s="51"/>
      <c r="AN7" s="23"/>
      <c r="AO7" s="45"/>
      <c r="AP7" s="36"/>
    </row>
    <row r="8" spans="1:42">
      <c r="A8" s="52"/>
      <c r="B8" s="52" t="s">
        <v>49</v>
      </c>
      <c r="C8" s="53"/>
      <c r="D8" s="53"/>
      <c r="E8" s="54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>
        <f>AP9+AP12+AP24+AP26+AP34+AP44+AP51+AP60+AP71+AP74+AP76+AP85+AP89+AP106+AP111+AP119+AP57+AP122+AP126+AP128+AP130+AP154+AP166+AP182</f>
        <v>116280</v>
      </c>
    </row>
    <row r="9" spans="1:42">
      <c r="A9" s="55"/>
      <c r="B9" s="56"/>
      <c r="C9" s="57" t="s">
        <v>50</v>
      </c>
      <c r="D9" s="55"/>
      <c r="E9" s="58"/>
      <c r="F9" s="59"/>
      <c r="G9" s="59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1"/>
      <c r="W9" s="62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3">
        <f>SUM(AK10:AK11)</f>
        <v>28923.076923076922</v>
      </c>
      <c r="AL9" s="63">
        <f t="shared" ref="AL9:AP9" si="0">SUM(AL10:AL11)</f>
        <v>1249.5</v>
      </c>
      <c r="AM9" s="63">
        <f t="shared" si="0"/>
        <v>11900</v>
      </c>
      <c r="AN9" s="63">
        <f t="shared" si="0"/>
        <v>0</v>
      </c>
      <c r="AO9" s="63">
        <f t="shared" si="0"/>
        <v>0</v>
      </c>
      <c r="AP9" s="63">
        <f t="shared" si="0"/>
        <v>27670</v>
      </c>
    </row>
    <row r="10" spans="1:42">
      <c r="A10" s="64"/>
      <c r="B10" s="65" t="s">
        <v>51</v>
      </c>
      <c r="C10" s="66" t="s">
        <v>52</v>
      </c>
      <c r="D10" s="67" t="s">
        <v>53</v>
      </c>
      <c r="E10" s="68">
        <v>37987</v>
      </c>
      <c r="F10" s="69">
        <v>2</v>
      </c>
      <c r="G10" s="70">
        <f>DATEDIF(E10,$J$3,"y")</f>
        <v>14</v>
      </c>
      <c r="H10" s="70">
        <f>DATEDIF(E10,$J$3,"ym")</f>
        <v>7</v>
      </c>
      <c r="I10" s="71">
        <f>DATEDIF(E10,$J$3,"md")</f>
        <v>24</v>
      </c>
      <c r="J10" s="71">
        <f>VLOOKUP(D10,'[1]THANG B.LUONG'!$B$5:$I$513,F10+1,0)</f>
        <v>0</v>
      </c>
      <c r="K10" s="71">
        <v>0</v>
      </c>
      <c r="L10" s="71">
        <v>8000</v>
      </c>
      <c r="M10" s="71">
        <f>IF(G10&gt;=3,J10*(0.03+(G10-3)*0.01),0)</f>
        <v>0</v>
      </c>
      <c r="N10" s="71">
        <v>0</v>
      </c>
      <c r="O10" s="71">
        <v>1000</v>
      </c>
      <c r="P10" s="71">
        <v>2000</v>
      </c>
      <c r="Q10" s="71">
        <v>0</v>
      </c>
      <c r="R10" s="71">
        <v>0</v>
      </c>
      <c r="S10" s="71">
        <v>0</v>
      </c>
      <c r="T10" s="71">
        <v>4000</v>
      </c>
      <c r="U10" s="71">
        <v>0</v>
      </c>
      <c r="V10" s="72">
        <f t="shared" ref="V10:V95" si="1">SUM(J10:U10)-P10</f>
        <v>13000</v>
      </c>
      <c r="W10" s="73">
        <f>VLOOKUP(B10,'[1]Cham cong'!$B$9:$BY$255,35,0)</f>
        <v>27</v>
      </c>
      <c r="X10" s="71">
        <f>VLOOKUP(B10,'[1]Cham cong'!$B$9:$BY$255,37,0)</f>
        <v>0</v>
      </c>
      <c r="Y10" s="71">
        <f>VLOOKUP(B10,'[1]Cham cong'!$B$9:$BY$255,38,0)</f>
        <v>0</v>
      </c>
      <c r="Z10" s="71">
        <f>VLOOKUP(B10,'[1]Cham cong'!$B$9:$BY$255,72,0)</f>
        <v>0</v>
      </c>
      <c r="AA10" s="71">
        <f>VLOOKUP(B10,'[1]Cham cong'!$B$9:$BY$255,71,0)</f>
        <v>0</v>
      </c>
      <c r="AB10" s="71">
        <f>VLOOKUP(B10,'[1]Cham cong'!$B$9:$BY$255,36,0)</f>
        <v>0</v>
      </c>
      <c r="AC10" s="71"/>
      <c r="AD10" s="71"/>
      <c r="AE10" s="71"/>
      <c r="AF10" s="71"/>
      <c r="AG10" s="71"/>
      <c r="AH10" s="71"/>
      <c r="AI10" s="71"/>
      <c r="AJ10" s="71"/>
      <c r="AK10" s="72">
        <f>V10/'[1]Cham cong'!$AS$3*(W10+Z10/8*2+AA10/8*1.5+AB10*3)+J10/'[1]Cham cong'!$AS$3*(X10+Y10)+AC10+P10+AE10+AG10+AH10+AI10+AJ10</f>
        <v>15500</v>
      </c>
      <c r="AL10" s="71">
        <f t="shared" ref="AL10:AL87" si="2">AM10*$AN$3</f>
        <v>0</v>
      </c>
      <c r="AM10" s="71">
        <v>0</v>
      </c>
      <c r="AN10" s="74">
        <f>VLOOKUP(B10,'[1]Cham cong'!$B$9:$BY$255,75,0)</f>
        <v>0</v>
      </c>
      <c r="AO10" s="74"/>
      <c r="AP10" s="75">
        <f>ROUND(AK10-AL10-AN10+AO10,-1)</f>
        <v>15500</v>
      </c>
    </row>
    <row r="11" spans="1:42">
      <c r="A11" s="64"/>
      <c r="B11" s="76" t="s">
        <v>54</v>
      </c>
      <c r="C11" s="77" t="s">
        <v>55</v>
      </c>
      <c r="D11" s="78" t="s">
        <v>56</v>
      </c>
      <c r="E11" s="68">
        <v>37347</v>
      </c>
      <c r="F11" s="69">
        <v>2</v>
      </c>
      <c r="G11" s="70">
        <f>DATEDIF(E11,$J$3,"y")</f>
        <v>16</v>
      </c>
      <c r="H11" s="70">
        <f>DATEDIF(E11,$J$3,"ym")</f>
        <v>4</v>
      </c>
      <c r="I11" s="71">
        <f>DATEDIF(E11,$J$3,"md")</f>
        <v>24</v>
      </c>
      <c r="J11" s="71">
        <f>VLOOKUP(D11,'[1]THANG B.LUONG'!$B$5:$I$513,F11+1,0)</f>
        <v>0</v>
      </c>
      <c r="K11" s="71">
        <v>0</v>
      </c>
      <c r="L11" s="71">
        <v>6000</v>
      </c>
      <c r="M11" s="71">
        <f t="shared" ref="M11:M88" si="3">IF(G11&gt;=3,J11*(0.03+(G11-3)*0.01),0)</f>
        <v>0</v>
      </c>
      <c r="N11" s="71">
        <v>0</v>
      </c>
      <c r="O11" s="71">
        <v>1000</v>
      </c>
      <c r="P11" s="71">
        <v>2000</v>
      </c>
      <c r="Q11" s="71">
        <v>0</v>
      </c>
      <c r="R11" s="71">
        <v>0</v>
      </c>
      <c r="S11" s="71">
        <v>0</v>
      </c>
      <c r="T11" s="71">
        <v>4000</v>
      </c>
      <c r="U11" s="71">
        <v>0</v>
      </c>
      <c r="V11" s="72">
        <f t="shared" si="1"/>
        <v>11000</v>
      </c>
      <c r="W11" s="73">
        <f>VLOOKUP(B11,'[1]Cham cong'!$B$9:$BY$255,35,0)</f>
        <v>27</v>
      </c>
      <c r="X11" s="71">
        <f>VLOOKUP(B11,'[1]Cham cong'!$B$9:$BY$255,37,0)</f>
        <v>0</v>
      </c>
      <c r="Y11" s="71">
        <f>VLOOKUP(B11,'[1]Cham cong'!$B$9:$BY$255,38,0)</f>
        <v>0</v>
      </c>
      <c r="Z11" s="71">
        <f>VLOOKUP(B11,'[1]Cham cong'!$B$9:$BY$255,72,0)</f>
        <v>0</v>
      </c>
      <c r="AA11" s="71">
        <f>VLOOKUP(B11,'[1]Cham cong'!$B$9:$BY$255,71,0)</f>
        <v>0</v>
      </c>
      <c r="AB11" s="71">
        <f>VLOOKUP(B11,'[1]Cham cong'!$B$9:$BY$255,36,0)</f>
        <v>0</v>
      </c>
      <c r="AC11" s="71"/>
      <c r="AD11" s="71"/>
      <c r="AE11" s="71"/>
      <c r="AF11" s="71"/>
      <c r="AG11" s="71"/>
      <c r="AH11" s="71"/>
      <c r="AI11" s="71"/>
      <c r="AJ11" s="71"/>
      <c r="AK11" s="72">
        <f>V11/'[1]Cham cong'!$AS$3*(W11+Z11/8*2+AA11/8*1.5+AB11*3)+J11/'[1]Cham cong'!$AS$3*(X11+Y11)+AC11+P11+AE11+AG11+AH11+AI11+AJ11</f>
        <v>13423.076923076924</v>
      </c>
      <c r="AL11" s="71">
        <f>AM11*$AN$3</f>
        <v>1249.5</v>
      </c>
      <c r="AM11" s="79">
        <v>11900</v>
      </c>
      <c r="AN11" s="74">
        <f>VLOOKUP(B11,'[1]Cham cong'!$B$9:$BY$255,75,0)</f>
        <v>0</v>
      </c>
      <c r="AO11" s="74"/>
      <c r="AP11" s="75">
        <f>ROUND(AK11-AL11-AN11+AO11,-1)</f>
        <v>12170</v>
      </c>
    </row>
    <row r="12" spans="1:42">
      <c r="A12" s="80"/>
      <c r="B12" s="81"/>
      <c r="C12" s="80" t="s">
        <v>57</v>
      </c>
      <c r="D12" s="82"/>
      <c r="E12" s="83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63">
        <f>SUM(AK13:AK23)</f>
        <v>62045.205128205132</v>
      </c>
      <c r="AL12" s="63">
        <f t="shared" ref="AL12:AP12" si="4">SUM(AL13:AL23)</f>
        <v>2864.085</v>
      </c>
      <c r="AM12" s="63">
        <f t="shared" si="4"/>
        <v>27277</v>
      </c>
      <c r="AN12" s="63">
        <f t="shared" si="4"/>
        <v>14000</v>
      </c>
      <c r="AO12" s="63">
        <f t="shared" si="4"/>
        <v>0</v>
      </c>
      <c r="AP12" s="63">
        <f t="shared" si="4"/>
        <v>45190</v>
      </c>
    </row>
    <row r="13" spans="1:42">
      <c r="A13" s="64"/>
      <c r="B13" s="65" t="s">
        <v>58</v>
      </c>
      <c r="C13" s="85" t="s">
        <v>59</v>
      </c>
      <c r="D13" s="86" t="s">
        <v>60</v>
      </c>
      <c r="E13" s="68">
        <v>40040</v>
      </c>
      <c r="F13" s="69">
        <v>1</v>
      </c>
      <c r="G13" s="70">
        <f t="shared" ref="G13:G23" si="5">DATEDIF(E13,$J$3,"y")</f>
        <v>9</v>
      </c>
      <c r="H13" s="70">
        <f t="shared" ref="H13:H23" si="6">DATEDIF(E13,$J$3,"ym")</f>
        <v>0</v>
      </c>
      <c r="I13" s="71">
        <f t="shared" ref="I13:I23" si="7">DATEDIF(E13,$J$3,"md")</f>
        <v>10</v>
      </c>
      <c r="J13" s="71">
        <f>VLOOKUP(D13,'[1]THANG B.LUONG'!$B$5:$I$513,F13+1,0)</f>
        <v>0</v>
      </c>
      <c r="K13" s="71">
        <v>0</v>
      </c>
      <c r="L13" s="71">
        <v>3000</v>
      </c>
      <c r="M13" s="71">
        <f t="shared" si="3"/>
        <v>0</v>
      </c>
      <c r="N13" s="71">
        <v>0</v>
      </c>
      <c r="O13" s="71">
        <v>1000</v>
      </c>
      <c r="P13" s="71">
        <v>1000</v>
      </c>
      <c r="Q13" s="71">
        <v>0</v>
      </c>
      <c r="R13" s="71">
        <v>0</v>
      </c>
      <c r="S13" s="71">
        <v>0</v>
      </c>
      <c r="T13" s="71">
        <v>0</v>
      </c>
      <c r="U13" s="71">
        <v>0</v>
      </c>
      <c r="V13" s="72">
        <f t="shared" si="1"/>
        <v>4000</v>
      </c>
      <c r="W13" s="73">
        <f>VLOOKUP(B13,'[1]Cham cong'!$B$9:$BY$255,35,0)</f>
        <v>25</v>
      </c>
      <c r="X13" s="71">
        <f>VLOOKUP(B13,'[1]Cham cong'!$B$9:$BY$255,37,0)</f>
        <v>2</v>
      </c>
      <c r="Y13" s="71">
        <f>VLOOKUP(B13,'[1]Cham cong'!$B$9:$BY$255,38,0)</f>
        <v>0</v>
      </c>
      <c r="Z13" s="71">
        <f>VLOOKUP(B13,'[1]Cham cong'!$B$9:$BY$255,72,0)</f>
        <v>0</v>
      </c>
      <c r="AA13" s="71">
        <f>VLOOKUP(B13,'[1]Cham cong'!$B$9:$BY$255,71,0)</f>
        <v>0</v>
      </c>
      <c r="AB13" s="71">
        <f>VLOOKUP(B13,'[1]Cham cong'!$B$9:$BY$255,36,0)</f>
        <v>0</v>
      </c>
      <c r="AC13" s="71"/>
      <c r="AD13" s="71"/>
      <c r="AE13" s="71"/>
      <c r="AF13" s="71"/>
      <c r="AG13" s="71"/>
      <c r="AH13" s="71"/>
      <c r="AI13" s="71"/>
      <c r="AJ13" s="71"/>
      <c r="AK13" s="72">
        <f>V13/'[1]Cham cong'!$AS$3*(W13+Z13/8*2+AA13/8*1.5+AB13*3)+J13/'[1]Cham cong'!$AS$3*(X13+Y13)+AC13+P13+AE13+AG13+AH13+AI13+AJ13</f>
        <v>4846.1538461538457</v>
      </c>
      <c r="AL13" s="71">
        <f t="shared" si="2"/>
        <v>871.5</v>
      </c>
      <c r="AM13" s="79">
        <v>8300</v>
      </c>
      <c r="AN13" s="74">
        <f>VLOOKUP(B13,'[1]Cham cong'!$B$9:$BY$255,75,0)</f>
        <v>0</v>
      </c>
      <c r="AO13" s="74"/>
      <c r="AP13" s="75">
        <f t="shared" ref="AP13:AP23" si="8">ROUND(AK13-AL13-AN13+AO13,-1)</f>
        <v>3970</v>
      </c>
    </row>
    <row r="14" spans="1:42">
      <c r="A14" s="87"/>
      <c r="B14" s="88" t="s">
        <v>61</v>
      </c>
      <c r="C14" s="89" t="s">
        <v>62</v>
      </c>
      <c r="D14" s="90" t="s">
        <v>63</v>
      </c>
      <c r="E14" s="91">
        <v>41838</v>
      </c>
      <c r="F14" s="92">
        <v>2</v>
      </c>
      <c r="G14" s="90">
        <f t="shared" si="5"/>
        <v>4</v>
      </c>
      <c r="H14" s="90">
        <f t="shared" si="6"/>
        <v>1</v>
      </c>
      <c r="I14" s="93">
        <f t="shared" si="7"/>
        <v>7</v>
      </c>
      <c r="J14" s="93">
        <f>VLOOKUP(D14,'[1]THANG B.LUONG'!$B$5:$I$513,F14+1,0)</f>
        <v>0</v>
      </c>
      <c r="K14" s="93">
        <v>0</v>
      </c>
      <c r="L14" s="93">
        <v>200</v>
      </c>
      <c r="M14" s="93">
        <f t="shared" si="3"/>
        <v>0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4">
        <f t="shared" si="1"/>
        <v>200</v>
      </c>
      <c r="W14" s="95">
        <f>VLOOKUP(B14,'[1]Cham cong'!$B$9:$BY$255,35,0)</f>
        <v>31</v>
      </c>
      <c r="X14" s="93">
        <f>VLOOKUP(B14,'[1]Cham cong'!$B$9:$BY$255,37,0)</f>
        <v>0</v>
      </c>
      <c r="Y14" s="93">
        <f>VLOOKUP(B14,'[1]Cham cong'!$B$9:$BY$255,38,0)</f>
        <v>0</v>
      </c>
      <c r="Z14" s="93">
        <f>VLOOKUP(B14,'[1]Cham cong'!$B$9:$BY$255,72,0)</f>
        <v>0</v>
      </c>
      <c r="AA14" s="93">
        <f>VLOOKUP(B14,'[1]Cham cong'!$B$9:$BY$255,71,0)</f>
        <v>0</v>
      </c>
      <c r="AB14" s="93">
        <f>VLOOKUP(B14,'[1]Cham cong'!$B$9:$BY$255,36,0)</f>
        <v>0</v>
      </c>
      <c r="AC14" s="93"/>
      <c r="AD14" s="93"/>
      <c r="AE14" s="93"/>
      <c r="AF14" s="93"/>
      <c r="AG14" s="93"/>
      <c r="AH14" s="93"/>
      <c r="AI14" s="93"/>
      <c r="AJ14" s="93"/>
      <c r="AK14" s="94">
        <f>V14/'[1]Cham cong'!$AT$3*(W14+Z14/8*2+AA14/8*1.5+AB14*3)+J14/'[1]Cham cong'!$AT$3*(X14+Y14)+AC14+P14+AE14+AG14+AH14+AI14+AJ14</f>
        <v>206.66666666666669</v>
      </c>
      <c r="AL14" s="93">
        <f t="shared" si="2"/>
        <v>480.58499999999998</v>
      </c>
      <c r="AM14" s="93">
        <v>4577</v>
      </c>
      <c r="AN14" s="96">
        <f>VLOOKUP(B14,'[1]Cham cong'!$B$9:$BY$255,75,0)</f>
        <v>2000</v>
      </c>
      <c r="AO14" s="96"/>
      <c r="AP14" s="97">
        <f>ROUND(AK14-AL14-AN14+AO14,-1)</f>
        <v>-2270</v>
      </c>
    </row>
    <row r="15" spans="1:42">
      <c r="A15" s="64"/>
      <c r="B15" s="76" t="s">
        <v>64</v>
      </c>
      <c r="C15" s="98" t="s">
        <v>65</v>
      </c>
      <c r="D15" s="70" t="s">
        <v>66</v>
      </c>
      <c r="E15" s="68">
        <v>40045</v>
      </c>
      <c r="F15" s="69">
        <v>2</v>
      </c>
      <c r="G15" s="70">
        <f t="shared" si="5"/>
        <v>9</v>
      </c>
      <c r="H15" s="70">
        <f t="shared" si="6"/>
        <v>0</v>
      </c>
      <c r="I15" s="71">
        <f t="shared" si="7"/>
        <v>5</v>
      </c>
      <c r="J15" s="71">
        <f>VLOOKUP(D15,'[1]THANG B.LUONG'!$B$5:$I$513,F15+1,0)</f>
        <v>0</v>
      </c>
      <c r="K15" s="71">
        <v>0</v>
      </c>
      <c r="L15" s="71">
        <v>0</v>
      </c>
      <c r="M15" s="71">
        <f t="shared" si="3"/>
        <v>0</v>
      </c>
      <c r="N15" s="71">
        <v>0</v>
      </c>
      <c r="O15" s="71">
        <v>0</v>
      </c>
      <c r="P15" s="71">
        <v>0</v>
      </c>
      <c r="Q15" s="71">
        <v>0</v>
      </c>
      <c r="R15" s="71">
        <v>0</v>
      </c>
      <c r="S15" s="71">
        <v>0</v>
      </c>
      <c r="T15" s="71">
        <v>0</v>
      </c>
      <c r="U15" s="71">
        <v>0</v>
      </c>
      <c r="V15" s="72">
        <f>SUM(J15:U15)-P15</f>
        <v>0</v>
      </c>
      <c r="W15" s="73">
        <f>VLOOKUP(B15,'[1]Cham cong'!$B$9:$BY$255,35,0)</f>
        <v>24</v>
      </c>
      <c r="X15" s="71">
        <f>VLOOKUP(B15,'[1]Cham cong'!$B$9:$BY$255,37,0)</f>
        <v>3</v>
      </c>
      <c r="Y15" s="71">
        <f>VLOOKUP(B15,'[1]Cham cong'!$B$9:$BY$255,38,0)</f>
        <v>0</v>
      </c>
      <c r="Z15" s="71">
        <f>VLOOKUP(B15,'[1]Cham cong'!$B$9:$BY$255,72,0)</f>
        <v>0</v>
      </c>
      <c r="AA15" s="71">
        <f>VLOOKUP(B15,'[1]Cham cong'!$B$9:$BY$255,71,0)</f>
        <v>0</v>
      </c>
      <c r="AB15" s="71">
        <f>VLOOKUP(B15,'[1]Cham cong'!$B$9:$BY$255,36,0)</f>
        <v>0</v>
      </c>
      <c r="AC15" s="71"/>
      <c r="AD15" s="71"/>
      <c r="AE15" s="71"/>
      <c r="AF15" s="71"/>
      <c r="AG15" s="71"/>
      <c r="AH15" s="71"/>
      <c r="AI15" s="71"/>
      <c r="AJ15" s="71"/>
      <c r="AK15" s="72">
        <f>V15/'[1]Cham cong'!$AS$3*(W15+Z15/8*2+AA15/8*1.5+AB15*3)+J15/'[1]Cham cong'!$AS$3*(X15+Y15)+AC15+P15+AE15+AG15+AH15+AI15+AJ15</f>
        <v>0</v>
      </c>
      <c r="AL15" s="71">
        <f t="shared" si="2"/>
        <v>504</v>
      </c>
      <c r="AM15" s="99">
        <v>4800</v>
      </c>
      <c r="AN15" s="74">
        <f>VLOOKUP(B15,'[1]Cham cong'!$B$9:$BY$255,75,0)</f>
        <v>0</v>
      </c>
      <c r="AO15" s="74"/>
      <c r="AP15" s="75">
        <f t="shared" si="8"/>
        <v>-500</v>
      </c>
    </row>
    <row r="16" spans="1:42">
      <c r="A16" s="64"/>
      <c r="B16" s="76" t="s">
        <v>67</v>
      </c>
      <c r="C16" s="98" t="s">
        <v>68</v>
      </c>
      <c r="D16" s="70" t="s">
        <v>66</v>
      </c>
      <c r="E16" s="68">
        <v>42842</v>
      </c>
      <c r="F16" s="69">
        <v>2</v>
      </c>
      <c r="G16" s="70">
        <f t="shared" si="5"/>
        <v>1</v>
      </c>
      <c r="H16" s="70">
        <f t="shared" si="6"/>
        <v>4</v>
      </c>
      <c r="I16" s="71">
        <f t="shared" si="7"/>
        <v>8</v>
      </c>
      <c r="J16" s="71">
        <f>VLOOKUP(D16,'[1]THANG B.LUONG'!$B$5:$I$513,F16+1,0)</f>
        <v>0</v>
      </c>
      <c r="K16" s="71">
        <v>0</v>
      </c>
      <c r="L16" s="71">
        <v>0</v>
      </c>
      <c r="M16" s="71">
        <f t="shared" si="3"/>
        <v>0</v>
      </c>
      <c r="N16" s="71">
        <v>0</v>
      </c>
      <c r="O16" s="71">
        <v>0</v>
      </c>
      <c r="P16" s="71">
        <v>0</v>
      </c>
      <c r="Q16" s="71">
        <v>0</v>
      </c>
      <c r="R16" s="71">
        <v>0</v>
      </c>
      <c r="S16" s="71">
        <v>0</v>
      </c>
      <c r="T16" s="71">
        <v>0</v>
      </c>
      <c r="U16" s="71">
        <v>0</v>
      </c>
      <c r="V16" s="72">
        <f t="shared" si="1"/>
        <v>0</v>
      </c>
      <c r="W16" s="73">
        <f>VLOOKUP(B16,'[1]Cham cong'!$B$9:$BY$255,35,0)</f>
        <v>26</v>
      </c>
      <c r="X16" s="71">
        <f>VLOOKUP(B16,'[1]Cham cong'!$B$9:$BY$255,37,0)</f>
        <v>1</v>
      </c>
      <c r="Y16" s="71">
        <f>VLOOKUP(B16,'[1]Cham cong'!$B$9:$BY$255,38,0)</f>
        <v>0</v>
      </c>
      <c r="Z16" s="71">
        <f>VLOOKUP(B16,'[1]Cham cong'!$B$9:$BY$255,72,0)</f>
        <v>0</v>
      </c>
      <c r="AA16" s="71">
        <f>VLOOKUP(B16,'[1]Cham cong'!$B$9:$BY$255,71,0)</f>
        <v>0</v>
      </c>
      <c r="AB16" s="71">
        <f>VLOOKUP(B16,'[1]Cham cong'!$B$9:$BY$255,36,0)</f>
        <v>0</v>
      </c>
      <c r="AC16" s="71"/>
      <c r="AD16" s="71"/>
      <c r="AE16" s="71"/>
      <c r="AF16" s="71"/>
      <c r="AG16" s="71"/>
      <c r="AH16" s="71"/>
      <c r="AI16" s="71"/>
      <c r="AJ16" s="71"/>
      <c r="AK16" s="72">
        <f>V16/'[1]Cham cong'!$AS$3*(W16+Z16/8*2+AA16/8*1.5+AB16*3)+J16/'[1]Cham cong'!$AS$3*(X16+Y16)+AC16+P16+AE16+AG16+AH16+AI16+AJ16</f>
        <v>0</v>
      </c>
      <c r="AL16" s="71">
        <f t="shared" si="2"/>
        <v>504</v>
      </c>
      <c r="AM16" s="99">
        <v>4800</v>
      </c>
      <c r="AN16" s="74">
        <f>VLOOKUP(B16,'[1]Cham cong'!$B$9:$BY$255,75,0)</f>
        <v>0</v>
      </c>
      <c r="AO16" s="74"/>
      <c r="AP16" s="75">
        <f t="shared" si="8"/>
        <v>-500</v>
      </c>
    </row>
    <row r="17" spans="1:42">
      <c r="A17" s="64"/>
      <c r="B17" s="76" t="s">
        <v>69</v>
      </c>
      <c r="C17" s="98" t="s">
        <v>70</v>
      </c>
      <c r="D17" s="100" t="s">
        <v>71</v>
      </c>
      <c r="E17" s="68">
        <v>43101</v>
      </c>
      <c r="F17" s="69">
        <v>3</v>
      </c>
      <c r="G17" s="70">
        <f t="shared" si="5"/>
        <v>0</v>
      </c>
      <c r="H17" s="70">
        <f t="shared" si="6"/>
        <v>7</v>
      </c>
      <c r="I17" s="71">
        <f t="shared" si="7"/>
        <v>24</v>
      </c>
      <c r="J17" s="71">
        <f>VLOOKUP(D17,'[1]THANG B.LUONG'!$B$5:$I$513,F17+1,0)</f>
        <v>15890</v>
      </c>
      <c r="K17" s="71">
        <v>0</v>
      </c>
      <c r="L17" s="71">
        <v>1000</v>
      </c>
      <c r="M17" s="71">
        <f t="shared" si="3"/>
        <v>0</v>
      </c>
      <c r="N17" s="71">
        <v>0</v>
      </c>
      <c r="O17" s="71">
        <v>200</v>
      </c>
      <c r="P17" s="71">
        <v>200</v>
      </c>
      <c r="Q17" s="71">
        <v>0</v>
      </c>
      <c r="R17" s="71">
        <v>0</v>
      </c>
      <c r="S17" s="71">
        <v>0</v>
      </c>
      <c r="T17" s="71">
        <v>0</v>
      </c>
      <c r="U17" s="71">
        <v>0</v>
      </c>
      <c r="V17" s="72">
        <f t="shared" si="1"/>
        <v>17090</v>
      </c>
      <c r="W17" s="73">
        <f>VLOOKUP(B17,'[1]Cham cong'!$B$9:$BY$255,35,0)</f>
        <v>27</v>
      </c>
      <c r="X17" s="71">
        <f>VLOOKUP(B17,'[1]Cham cong'!$B$9:$BY$255,37,0)</f>
        <v>0</v>
      </c>
      <c r="Y17" s="71">
        <f>VLOOKUP(B17,'[1]Cham cong'!$B$9:$BY$255,38,0)</f>
        <v>0</v>
      </c>
      <c r="Z17" s="71">
        <f>VLOOKUP(B17,'[1]Cham cong'!$B$9:$BY$255,72,0)</f>
        <v>0</v>
      </c>
      <c r="AA17" s="71">
        <f>VLOOKUP(B17,'[1]Cham cong'!$B$9:$BY$255,71,0)</f>
        <v>0</v>
      </c>
      <c r="AB17" s="71">
        <f>VLOOKUP(B17,'[1]Cham cong'!$B$9:$BY$255,36,0)</f>
        <v>0</v>
      </c>
      <c r="AC17" s="71"/>
      <c r="AD17" s="71"/>
      <c r="AE17" s="71"/>
      <c r="AF17" s="71"/>
      <c r="AG17" s="71"/>
      <c r="AH17" s="101"/>
      <c r="AI17" s="71"/>
      <c r="AJ17" s="71"/>
      <c r="AK17" s="72">
        <f>V17/'[1]Cham cong'!$AS$3*(W17+Z17/8*2+AA17/8*1.5+AB17*3)+J17/'[1]Cham cong'!$AS$3*(X17+Y17)+AC17+P17+AE17+AG17+AH17+AI17+AJ17</f>
        <v>17947.307692307691</v>
      </c>
      <c r="AL17" s="71">
        <f t="shared" si="2"/>
        <v>0</v>
      </c>
      <c r="AM17" s="71">
        <v>0</v>
      </c>
      <c r="AN17" s="74">
        <f>VLOOKUP(B17,'[1]Cham cong'!$B$9:$BY$255,75,0)</f>
        <v>5000</v>
      </c>
      <c r="AO17" s="74"/>
      <c r="AP17" s="75">
        <f t="shared" si="8"/>
        <v>12950</v>
      </c>
    </row>
    <row r="18" spans="1:42">
      <c r="A18" s="64"/>
      <c r="B18" s="76" t="s">
        <v>72</v>
      </c>
      <c r="C18" s="98" t="s">
        <v>73</v>
      </c>
      <c r="D18" s="70" t="s">
        <v>71</v>
      </c>
      <c r="E18" s="68">
        <v>43137</v>
      </c>
      <c r="F18" s="69">
        <v>6</v>
      </c>
      <c r="G18" s="70">
        <f>DATEDIF(E18,$J$3,"y")</f>
        <v>0</v>
      </c>
      <c r="H18" s="70">
        <f>DATEDIF(E18,$J$3,"ym")</f>
        <v>6</v>
      </c>
      <c r="I18" s="71">
        <f>DATEDIF(E18,$J$3,"md")</f>
        <v>19</v>
      </c>
      <c r="J18" s="71">
        <f>VLOOKUP(D18,'[1]THANG B.LUONG'!$B$5:$I$513,F18+1,0)</f>
        <v>22330</v>
      </c>
      <c r="K18" s="71">
        <v>0</v>
      </c>
      <c r="L18" s="71">
        <v>1000</v>
      </c>
      <c r="M18" s="71">
        <f>IF(G18&gt;=3,J18*(0.03+(G18-3)*0.01),0)</f>
        <v>0</v>
      </c>
      <c r="N18" s="71">
        <v>0</v>
      </c>
      <c r="O18" s="71">
        <v>200</v>
      </c>
      <c r="P18" s="71">
        <v>200</v>
      </c>
      <c r="Q18" s="71">
        <v>0</v>
      </c>
      <c r="R18" s="71">
        <v>0</v>
      </c>
      <c r="S18" s="71">
        <v>0</v>
      </c>
      <c r="T18" s="71">
        <v>0</v>
      </c>
      <c r="U18" s="71">
        <v>6200</v>
      </c>
      <c r="V18" s="72">
        <f>SUM(J18:U18)-P18</f>
        <v>29730</v>
      </c>
      <c r="W18" s="73">
        <f>VLOOKUP(B18,'[1]Cham cong'!$B$9:$BY$255,35,0)</f>
        <v>26</v>
      </c>
      <c r="X18" s="71">
        <f>VLOOKUP(B18,'[1]Cham cong'!$B$9:$BY$255,37,0)</f>
        <v>1</v>
      </c>
      <c r="Y18" s="71">
        <f>VLOOKUP(B18,'[1]Cham cong'!$B$9:$BY$255,38,0)</f>
        <v>0</v>
      </c>
      <c r="Z18" s="71">
        <f>VLOOKUP(B18,'[1]Cham cong'!$B$9:$BY$255,72,0)</f>
        <v>0</v>
      </c>
      <c r="AA18" s="71">
        <f>VLOOKUP(B18,'[1]Cham cong'!$B$9:$BY$255,71,0)</f>
        <v>0</v>
      </c>
      <c r="AB18" s="71">
        <f>VLOOKUP(B18,'[1]Cham cong'!$B$9:$BY$255,36,0)</f>
        <v>0</v>
      </c>
      <c r="AC18" s="71"/>
      <c r="AD18" s="71"/>
      <c r="AE18" s="71"/>
      <c r="AF18" s="71"/>
      <c r="AG18" s="71"/>
      <c r="AH18" s="101"/>
      <c r="AI18" s="71"/>
      <c r="AJ18" s="71"/>
      <c r="AK18" s="72">
        <f>V18/'[1]Cham cong'!$AS$3*(W18+Z18/8*2+AA18/8*1.5+AB18*3)+J18/'[1]Cham cong'!$AS$3*(X18+Y18)+AC18+P18+AE18+AG18+AH18+AI18+AJ18</f>
        <v>30788.846153846156</v>
      </c>
      <c r="AL18" s="71">
        <f>AM18*$AN$3</f>
        <v>0</v>
      </c>
      <c r="AM18" s="71">
        <v>0</v>
      </c>
      <c r="AN18" s="74">
        <f>VLOOKUP(B18,'[1]Cham cong'!$B$9:$BY$255,75,0)</f>
        <v>0</v>
      </c>
      <c r="AO18" s="74"/>
      <c r="AP18" s="75">
        <f>ROUND(AK18-AL18-AN18+AO18,-1)</f>
        <v>30790</v>
      </c>
    </row>
    <row r="19" spans="1:42">
      <c r="A19" s="64"/>
      <c r="B19" s="76" t="s">
        <v>74</v>
      </c>
      <c r="C19" s="98" t="s">
        <v>75</v>
      </c>
      <c r="D19" s="70" t="str">
        <f>'[1]THANG B.LUONG'!$B$49</f>
        <v>Tài xế</v>
      </c>
      <c r="E19" s="68">
        <v>43040</v>
      </c>
      <c r="F19" s="69">
        <v>5</v>
      </c>
      <c r="G19" s="70">
        <f t="shared" si="5"/>
        <v>0</v>
      </c>
      <c r="H19" s="70">
        <f t="shared" si="6"/>
        <v>9</v>
      </c>
      <c r="I19" s="71">
        <f t="shared" si="7"/>
        <v>24</v>
      </c>
      <c r="J19" s="71">
        <f>VLOOKUP(D19,'[1]THANG B.LUONG'!$B$5:$I$513,F19+1,0)</f>
        <v>0</v>
      </c>
      <c r="K19" s="71">
        <v>0</v>
      </c>
      <c r="L19" s="71">
        <v>0</v>
      </c>
      <c r="M19" s="71">
        <f t="shared" si="3"/>
        <v>0</v>
      </c>
      <c r="N19" s="71">
        <v>0</v>
      </c>
      <c r="O19" s="71">
        <v>0</v>
      </c>
      <c r="P19" s="71">
        <v>0</v>
      </c>
      <c r="Q19" s="71">
        <v>0</v>
      </c>
      <c r="R19" s="71">
        <v>0</v>
      </c>
      <c r="S19" s="71">
        <v>0</v>
      </c>
      <c r="T19" s="71">
        <v>0</v>
      </c>
      <c r="U19" s="79">
        <v>2660</v>
      </c>
      <c r="V19" s="72">
        <f>SUM(J19:U19)-P19</f>
        <v>2660</v>
      </c>
      <c r="W19" s="73">
        <f>VLOOKUP(B19,'[1]Cham cong'!$B$9:$BY$255,35,0)</f>
        <v>27</v>
      </c>
      <c r="X19" s="71">
        <f>VLOOKUP(B19,'[1]Cham cong'!$B$9:$BY$255,37,0)</f>
        <v>0</v>
      </c>
      <c r="Y19" s="71">
        <f>VLOOKUP(B19,'[1]Cham cong'!$B$9:$BY$255,38,0)</f>
        <v>0</v>
      </c>
      <c r="Z19" s="71">
        <f>VLOOKUP(B19,'[1]Cham cong'!$B$9:$BY$255,72,0)</f>
        <v>0</v>
      </c>
      <c r="AA19" s="71">
        <f>VLOOKUP(B19,'[1]Cham cong'!$B$9:$BY$255,71,0)</f>
        <v>0</v>
      </c>
      <c r="AB19" s="71">
        <f>VLOOKUP(B19,'[1]Cham cong'!$B$9:$BY$255,36,0)</f>
        <v>0</v>
      </c>
      <c r="AC19" s="71"/>
      <c r="AD19" s="71"/>
      <c r="AE19" s="71"/>
      <c r="AF19" s="71"/>
      <c r="AG19" s="71"/>
      <c r="AH19" s="71"/>
      <c r="AI19" s="71"/>
      <c r="AJ19" s="71"/>
      <c r="AK19" s="72">
        <f>V19/'[1]Cham cong'!$AS$3*(W19+Z19/8*2+AA19/8*1.5+AB19*3)+J19/'[1]Cham cong'!$AS$3*(X19+Y19)+AC19+P19+AE19+AG19+AH19+AI19+AJ19</f>
        <v>2762.3076923076924</v>
      </c>
      <c r="AL19" s="71">
        <f t="shared" si="2"/>
        <v>0</v>
      </c>
      <c r="AM19" s="71">
        <v>0</v>
      </c>
      <c r="AN19" s="74">
        <f>VLOOKUP(B19,'[1]Cham cong'!$B$9:$BY$255,75,0)</f>
        <v>4000</v>
      </c>
      <c r="AO19" s="74"/>
      <c r="AP19" s="75">
        <f t="shared" si="8"/>
        <v>-1240</v>
      </c>
    </row>
    <row r="20" spans="1:42">
      <c r="A20" s="102"/>
      <c r="B20" s="76" t="s">
        <v>76</v>
      </c>
      <c r="C20" s="103" t="s">
        <v>77</v>
      </c>
      <c r="D20" s="104" t="str">
        <f>'[1]THANG B.LUONG'!$B$49</f>
        <v>Tài xế</v>
      </c>
      <c r="E20" s="105">
        <v>43228</v>
      </c>
      <c r="F20" s="106">
        <v>5</v>
      </c>
      <c r="G20" s="104">
        <f>DATEDIF(E20,$J$3,"y")</f>
        <v>0</v>
      </c>
      <c r="H20" s="104">
        <f>DATEDIF(E20,$J$3,"ym")</f>
        <v>3</v>
      </c>
      <c r="I20" s="79">
        <f>DATEDIF(E20,$J$3,"md")</f>
        <v>17</v>
      </c>
      <c r="J20" s="79">
        <f>VLOOKUP(D20,'[1]THANG B.LUONG'!$B$5:$I$513,F20+1,0)</f>
        <v>0</v>
      </c>
      <c r="K20" s="79">
        <v>0</v>
      </c>
      <c r="L20" s="79">
        <v>0</v>
      </c>
      <c r="M20" s="79">
        <f>IF(G20&gt;=3,J20*(0.03+(G20-3)*0.01),0)</f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2660</v>
      </c>
      <c r="V20" s="72">
        <f>SUM(J20:U20)-P20</f>
        <v>2660</v>
      </c>
      <c r="W20" s="73">
        <f>VLOOKUP(B20,'[1]Cham cong'!$B$9:$BY$255,35,0)</f>
        <v>27</v>
      </c>
      <c r="X20" s="79">
        <f>VLOOKUP(B20,'[1]Cham cong'!$B$9:$BY$255,37,0)</f>
        <v>0</v>
      </c>
      <c r="Y20" s="79">
        <f>VLOOKUP(B20,'[1]Cham cong'!$B$9:$BY$255,38,0)</f>
        <v>0</v>
      </c>
      <c r="Z20" s="79">
        <f>VLOOKUP(B20,'[1]Cham cong'!$B$9:$BY$255,72,0)</f>
        <v>0</v>
      </c>
      <c r="AA20" s="79">
        <f>VLOOKUP(B20,'[1]Cham cong'!$B$9:$BY$255,71,0)</f>
        <v>0</v>
      </c>
      <c r="AB20" s="79">
        <f>VLOOKUP(B20,'[1]Cham cong'!$B$9:$BY$255,36,0)</f>
        <v>0</v>
      </c>
      <c r="AC20" s="79"/>
      <c r="AD20" s="79"/>
      <c r="AE20" s="79"/>
      <c r="AF20" s="79"/>
      <c r="AG20" s="79"/>
      <c r="AH20" s="79"/>
      <c r="AI20" s="79"/>
      <c r="AJ20" s="79"/>
      <c r="AK20" s="101">
        <f>V20/'[1]Cham cong'!$AS$3*(W20+Z20/8*2+AA20/8*1.5+AB20*3)+J20/'[1]Cham cong'!$AS$3*(X20+Y20)+AC20+P20+AE20+AG20+AH20+AI20+AJ20</f>
        <v>2762.3076923076924</v>
      </c>
      <c r="AL20" s="79">
        <f>AM20*$AN$3</f>
        <v>0</v>
      </c>
      <c r="AM20" s="99">
        <v>0</v>
      </c>
      <c r="AN20" s="107">
        <v>0</v>
      </c>
      <c r="AO20" s="107"/>
      <c r="AP20" s="108">
        <f>ROUND(AK20-AL20-AN20+AO20,-1)</f>
        <v>2760</v>
      </c>
    </row>
    <row r="21" spans="1:42">
      <c r="A21" s="109"/>
      <c r="B21" s="110" t="s">
        <v>78</v>
      </c>
      <c r="C21" s="111" t="s">
        <v>79</v>
      </c>
      <c r="D21" s="112" t="str">
        <f>'[1]THANG B.LUONG'!$B$49</f>
        <v>Tài xế</v>
      </c>
      <c r="E21" s="113">
        <v>43253</v>
      </c>
      <c r="F21" s="114">
        <v>5</v>
      </c>
      <c r="G21" s="112">
        <f>DATEDIF(E21,$J$3,"y")</f>
        <v>0</v>
      </c>
      <c r="H21" s="112">
        <f>DATEDIF(E21,$J$3,"ym")</f>
        <v>2</v>
      </c>
      <c r="I21" s="115">
        <f>DATEDIF(E21,$J$3,"md")</f>
        <v>23</v>
      </c>
      <c r="J21" s="115">
        <f>VLOOKUP(D21,'[1]THANG B.LUONG'!$B$5:$I$513,F21+1,0)</f>
        <v>0</v>
      </c>
      <c r="K21" s="115">
        <v>0</v>
      </c>
      <c r="L21" s="115">
        <v>0</v>
      </c>
      <c r="M21" s="115">
        <f>IF(G21&gt;=3,J21*(0.03+(G21-3)*0.01),0)</f>
        <v>0</v>
      </c>
      <c r="N21" s="115">
        <v>0</v>
      </c>
      <c r="O21" s="115">
        <v>0</v>
      </c>
      <c r="P21" s="115">
        <v>0</v>
      </c>
      <c r="Q21" s="115">
        <v>0</v>
      </c>
      <c r="R21" s="115">
        <v>0</v>
      </c>
      <c r="S21" s="115">
        <v>0</v>
      </c>
      <c r="T21" s="115">
        <v>0</v>
      </c>
      <c r="U21" s="115">
        <v>2660</v>
      </c>
      <c r="V21" s="116">
        <f>(SUM(J21:U21)-P21)*0.85</f>
        <v>2261</v>
      </c>
      <c r="W21" s="117">
        <v>2</v>
      </c>
      <c r="X21" s="115">
        <f>VLOOKUP(B21,'[1]Cham cong'!$B$9:$BY$255,37,0)</f>
        <v>0</v>
      </c>
      <c r="Y21" s="115">
        <f>VLOOKUP(B21,'[1]Cham cong'!$B$9:$BY$255,38,0)</f>
        <v>0</v>
      </c>
      <c r="Z21" s="115">
        <f>VLOOKUP(B21,'[1]Cham cong'!$B$9:$BY$255,72,0)</f>
        <v>0</v>
      </c>
      <c r="AA21" s="115">
        <f>VLOOKUP(B21,'[1]Cham cong'!$B$9:$BY$255,71,0)</f>
        <v>0</v>
      </c>
      <c r="AB21" s="115">
        <f>VLOOKUP(B21,'[1]Cham cong'!$B$9:$BY$255,36,0)</f>
        <v>0</v>
      </c>
      <c r="AC21" s="115"/>
      <c r="AD21" s="115"/>
      <c r="AE21" s="115"/>
      <c r="AF21" s="115"/>
      <c r="AG21" s="115"/>
      <c r="AH21" s="115"/>
      <c r="AI21" s="115"/>
      <c r="AJ21" s="115"/>
      <c r="AK21" s="118">
        <f>V21/'[1]Cham cong'!$AS$3*(W21+Z21/8*2+AA21/8*1.5+AB21*3)+J21/'[1]Cham cong'!$AS$3*(X21+Y21)+AC21+P21+AE21+AG21+AH21+AI21+AJ21</f>
        <v>173.92307692307693</v>
      </c>
      <c r="AL21" s="115">
        <f>AM21*$AN$3</f>
        <v>0</v>
      </c>
      <c r="AM21" s="119">
        <v>0</v>
      </c>
      <c r="AN21" s="120">
        <v>0</v>
      </c>
      <c r="AO21" s="120"/>
      <c r="AP21" s="121">
        <f>ROUND(AK21-AL21-AN21+AO21,-1)</f>
        <v>170</v>
      </c>
    </row>
    <row r="22" spans="1:42">
      <c r="A22" s="109"/>
      <c r="B22" s="110" t="s">
        <v>78</v>
      </c>
      <c r="C22" s="111" t="s">
        <v>79</v>
      </c>
      <c r="D22" s="112" t="str">
        <f>'[1]THANG B.LUONG'!$B$49</f>
        <v>Tài xế</v>
      </c>
      <c r="E22" s="113">
        <v>43253</v>
      </c>
      <c r="F22" s="114">
        <v>5</v>
      </c>
      <c r="G22" s="112">
        <f>DATEDIF(E22,$J$3,"y")</f>
        <v>0</v>
      </c>
      <c r="H22" s="112">
        <f>DATEDIF(E22,$J$3,"ym")</f>
        <v>2</v>
      </c>
      <c r="I22" s="115">
        <f>DATEDIF(E22,$J$3,"md")</f>
        <v>23</v>
      </c>
      <c r="J22" s="115">
        <f>VLOOKUP(D22,'[1]THANG B.LUONG'!$B$5:$I$513,F22+1,0)</f>
        <v>0</v>
      </c>
      <c r="K22" s="115">
        <v>0</v>
      </c>
      <c r="L22" s="115">
        <v>0</v>
      </c>
      <c r="M22" s="115">
        <f>IF(G22&gt;=3,J22*(0.03+(G22-3)*0.01),0)</f>
        <v>0</v>
      </c>
      <c r="N22" s="115">
        <v>0</v>
      </c>
      <c r="O22" s="115">
        <v>0</v>
      </c>
      <c r="P22" s="115">
        <v>0</v>
      </c>
      <c r="Q22" s="115">
        <v>0</v>
      </c>
      <c r="R22" s="115">
        <v>0</v>
      </c>
      <c r="S22" s="115">
        <v>0</v>
      </c>
      <c r="T22" s="115">
        <v>0</v>
      </c>
      <c r="U22" s="115">
        <v>2660</v>
      </c>
      <c r="V22" s="116">
        <f>SUM(J22:U22)-P22</f>
        <v>2660</v>
      </c>
      <c r="W22" s="117">
        <v>25</v>
      </c>
      <c r="X22" s="115">
        <f>VLOOKUP(B22,'[1]Cham cong'!$B$9:$BY$255,37,0)</f>
        <v>0</v>
      </c>
      <c r="Y22" s="115">
        <f>VLOOKUP(B22,'[1]Cham cong'!$B$9:$BY$255,38,0)</f>
        <v>0</v>
      </c>
      <c r="Z22" s="115">
        <f>VLOOKUP(B22,'[1]Cham cong'!$B$9:$BY$255,72,0)</f>
        <v>0</v>
      </c>
      <c r="AA22" s="115">
        <f>VLOOKUP(B22,'[1]Cham cong'!$B$9:$BY$255,71,0)</f>
        <v>0</v>
      </c>
      <c r="AB22" s="115">
        <f>VLOOKUP(B22,'[1]Cham cong'!$B$9:$BY$255,36,0)</f>
        <v>0</v>
      </c>
      <c r="AC22" s="115"/>
      <c r="AD22" s="115"/>
      <c r="AE22" s="115"/>
      <c r="AF22" s="115"/>
      <c r="AG22" s="115"/>
      <c r="AH22" s="115"/>
      <c r="AI22" s="115"/>
      <c r="AJ22" s="115"/>
      <c r="AK22" s="118">
        <f>V22/'[1]Cham cong'!$AS$3*(W22+Z22/8*2+AA22/8*1.5+AB22*3)+J22/'[1]Cham cong'!$AS$3*(X22+Y22)+AC22+P22+AE22+AG22+AH22+AI22+AJ22</f>
        <v>2557.6923076923076</v>
      </c>
      <c r="AL22" s="115">
        <f>AM22*$AN$3</f>
        <v>0</v>
      </c>
      <c r="AM22" s="119">
        <v>0</v>
      </c>
      <c r="AN22" s="120">
        <v>0</v>
      </c>
      <c r="AO22" s="120"/>
      <c r="AP22" s="121">
        <f>ROUND(AK22-AL22-AN22+AO22,-1)</f>
        <v>2560</v>
      </c>
    </row>
    <row r="23" spans="1:42" ht="21">
      <c r="A23" s="64"/>
      <c r="B23" s="76" t="s">
        <v>80</v>
      </c>
      <c r="C23" s="122" t="s">
        <v>81</v>
      </c>
      <c r="D23" s="70" t="s">
        <v>66</v>
      </c>
      <c r="E23" s="68">
        <v>42983</v>
      </c>
      <c r="F23" s="69">
        <v>2</v>
      </c>
      <c r="G23" s="70">
        <f t="shared" si="5"/>
        <v>0</v>
      </c>
      <c r="H23" s="70">
        <f t="shared" si="6"/>
        <v>11</v>
      </c>
      <c r="I23" s="71">
        <f t="shared" si="7"/>
        <v>20</v>
      </c>
      <c r="J23" s="71">
        <f>VLOOKUP(D23,'[1]THANG B.LUONG'!$B$5:$I$513,F23+1,0)</f>
        <v>0</v>
      </c>
      <c r="K23" s="71">
        <v>0</v>
      </c>
      <c r="L23" s="71">
        <v>0</v>
      </c>
      <c r="M23" s="71">
        <f t="shared" si="3"/>
        <v>0</v>
      </c>
      <c r="N23" s="71">
        <v>0</v>
      </c>
      <c r="O23" s="71">
        <v>0</v>
      </c>
      <c r="P23" s="71">
        <v>0</v>
      </c>
      <c r="Q23" s="71">
        <v>0</v>
      </c>
      <c r="R23" s="71">
        <v>0</v>
      </c>
      <c r="S23" s="71">
        <v>0</v>
      </c>
      <c r="T23" s="71">
        <v>0</v>
      </c>
      <c r="U23" s="71">
        <v>0</v>
      </c>
      <c r="V23" s="72">
        <f>SUM(J23:U23)-P23</f>
        <v>0</v>
      </c>
      <c r="W23" s="73">
        <f>VLOOKUP(B23,'[1]Cham cong'!$B$9:$BY$255,35,0)</f>
        <v>25.5</v>
      </c>
      <c r="X23" s="71">
        <f>VLOOKUP(B23,'[1]Cham cong'!$B$9:$BY$255,37,0)</f>
        <v>1</v>
      </c>
      <c r="Y23" s="71">
        <f>VLOOKUP(B23,'[1]Cham cong'!$B$9:$BY$255,38,0)</f>
        <v>0</v>
      </c>
      <c r="Z23" s="71">
        <f>VLOOKUP(B23,'[1]Cham cong'!$B$9:$BY$255,72,0)</f>
        <v>4</v>
      </c>
      <c r="AA23" s="71">
        <f>VLOOKUP(B23,'[1]Cham cong'!$B$9:$BY$255,71,0)</f>
        <v>0</v>
      </c>
      <c r="AB23" s="71">
        <f>VLOOKUP(B23,'[1]Cham cong'!$B$9:$BY$255,36,0)</f>
        <v>0</v>
      </c>
      <c r="AC23" s="71"/>
      <c r="AD23" s="71"/>
      <c r="AE23" s="71"/>
      <c r="AF23" s="71"/>
      <c r="AG23" s="71"/>
      <c r="AH23" s="71"/>
      <c r="AI23" s="71"/>
      <c r="AJ23" s="71"/>
      <c r="AK23" s="72">
        <f>V23/'[1]Cham cong'!$AS$3*(W23+Z23/8*2+AA23/8*1.5+AB23*3)+J23/'[1]Cham cong'!$AS$3*(X23+Y23)+AC23+P23+AE23+AG23+AH23+AI23+AJ23</f>
        <v>0</v>
      </c>
      <c r="AL23" s="71">
        <f>AM23*$AN$3</f>
        <v>504</v>
      </c>
      <c r="AM23" s="99">
        <v>4800</v>
      </c>
      <c r="AN23" s="74">
        <f>VLOOKUP(B23,'[1]Cham cong'!$B$9:$BY$255,75,0)</f>
        <v>3000</v>
      </c>
      <c r="AO23" s="74"/>
      <c r="AP23" s="75">
        <f t="shared" si="8"/>
        <v>-3500</v>
      </c>
    </row>
    <row r="24" spans="1:42">
      <c r="A24" s="123"/>
      <c r="B24" s="124"/>
      <c r="C24" s="80" t="s">
        <v>82</v>
      </c>
      <c r="D24" s="82"/>
      <c r="E24" s="83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63">
        <f>SUM(AK25:AK25)</f>
        <v>100</v>
      </c>
      <c r="AL24" s="63">
        <f t="shared" ref="AL24:AP24" si="9">SUM(AL25:AL25)</f>
        <v>525</v>
      </c>
      <c r="AM24" s="63">
        <f t="shared" si="9"/>
        <v>5000</v>
      </c>
      <c r="AN24" s="63">
        <f t="shared" si="9"/>
        <v>0</v>
      </c>
      <c r="AO24" s="63">
        <f t="shared" si="9"/>
        <v>0</v>
      </c>
      <c r="AP24" s="63">
        <f t="shared" si="9"/>
        <v>-430</v>
      </c>
    </row>
    <row r="25" spans="1:42">
      <c r="A25" s="64"/>
      <c r="B25" s="76" t="s">
        <v>83</v>
      </c>
      <c r="C25" s="98" t="s">
        <v>84</v>
      </c>
      <c r="D25" s="70" t="s">
        <v>85</v>
      </c>
      <c r="E25" s="68">
        <v>42555</v>
      </c>
      <c r="F25" s="69">
        <v>1</v>
      </c>
      <c r="G25" s="70">
        <f>DATEDIF(E25,$J$3,"y")</f>
        <v>2</v>
      </c>
      <c r="H25" s="70">
        <f>DATEDIF(E25,$J$3,"ym")</f>
        <v>1</v>
      </c>
      <c r="I25" s="71">
        <f>DATEDIF(E25,$J$3,"md")</f>
        <v>21</v>
      </c>
      <c r="J25" s="71">
        <f>VLOOKUP(D25,'[1]THANG B.LUONG'!$B$5:$I$513,F25+1,0)</f>
        <v>0</v>
      </c>
      <c r="K25" s="71">
        <v>0</v>
      </c>
      <c r="L25" s="71">
        <v>0</v>
      </c>
      <c r="M25" s="71">
        <f t="shared" si="3"/>
        <v>0</v>
      </c>
      <c r="N25" s="71">
        <v>0</v>
      </c>
      <c r="O25" s="71">
        <v>0</v>
      </c>
      <c r="P25" s="71">
        <v>100</v>
      </c>
      <c r="Q25" s="71">
        <v>0</v>
      </c>
      <c r="R25" s="71">
        <v>0</v>
      </c>
      <c r="S25" s="71">
        <v>0</v>
      </c>
      <c r="T25" s="71">
        <v>0</v>
      </c>
      <c r="U25" s="71">
        <v>0</v>
      </c>
      <c r="V25" s="72">
        <f t="shared" si="1"/>
        <v>0</v>
      </c>
      <c r="W25" s="73">
        <f>VLOOKUP(B25,'[1]Cham cong'!$B$9:$BY$255,35,0)</f>
        <v>24.5</v>
      </c>
      <c r="X25" s="71">
        <f>VLOOKUP(B25,'[1]Cham cong'!$B$9:$BY$255,37,0)</f>
        <v>2</v>
      </c>
      <c r="Y25" s="71">
        <f>VLOOKUP(B25,'[1]Cham cong'!$B$9:$BY$255,38,0)</f>
        <v>0</v>
      </c>
      <c r="Z25" s="71">
        <f>VLOOKUP(B25,'[1]Cham cong'!$B$9:$BY$255,72,0)</f>
        <v>0</v>
      </c>
      <c r="AA25" s="71">
        <f>VLOOKUP(B25,'[1]Cham cong'!$B$9:$BY$255,71,0)</f>
        <v>0</v>
      </c>
      <c r="AB25" s="71">
        <f>VLOOKUP(B25,'[1]Cham cong'!$B$9:$BY$255,36,0)</f>
        <v>0</v>
      </c>
      <c r="AC25" s="71"/>
      <c r="AD25" s="71"/>
      <c r="AE25" s="71"/>
      <c r="AF25" s="71"/>
      <c r="AG25" s="71"/>
      <c r="AH25" s="71"/>
      <c r="AI25" s="71"/>
      <c r="AJ25" s="71"/>
      <c r="AK25" s="72">
        <f>V25/'[1]Cham cong'!$AS$3*(W25+Z25/8*2+AA25/8*1.5+AB25*3)+J25/'[1]Cham cong'!$AS$3*(X25+Y25)+AC25+P25+AE25+AG25+AH25+AI25+AJ25</f>
        <v>100</v>
      </c>
      <c r="AL25" s="71">
        <f t="shared" si="2"/>
        <v>525</v>
      </c>
      <c r="AM25" s="79">
        <v>5000</v>
      </c>
      <c r="AN25" s="74">
        <f>VLOOKUP(B25,'[1]Cham cong'!$B$9:$BY$255,75,0)</f>
        <v>0</v>
      </c>
      <c r="AO25" s="74"/>
      <c r="AP25" s="75">
        <f>ROUND(AK25-AL25-AN25+AO25,-1)</f>
        <v>-430</v>
      </c>
    </row>
    <row r="26" spans="1:42">
      <c r="A26" s="123"/>
      <c r="B26" s="124"/>
      <c r="C26" s="80" t="s">
        <v>86</v>
      </c>
      <c r="D26" s="82"/>
      <c r="E26" s="83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63">
        <f>SUM(AK27:AK33)</f>
        <v>7153.8461538461534</v>
      </c>
      <c r="AL26" s="63">
        <f t="shared" ref="AL26:AP26" si="10">SUM(AL27:AL33)</f>
        <v>2614.5</v>
      </c>
      <c r="AM26" s="63">
        <f t="shared" si="10"/>
        <v>33200</v>
      </c>
      <c r="AN26" s="63">
        <f t="shared" si="10"/>
        <v>4000</v>
      </c>
      <c r="AO26" s="63">
        <f t="shared" si="10"/>
        <v>0</v>
      </c>
      <c r="AP26" s="63">
        <f t="shared" si="10"/>
        <v>550</v>
      </c>
    </row>
    <row r="27" spans="1:42">
      <c r="A27" s="64"/>
      <c r="B27" s="65" t="s">
        <v>87</v>
      </c>
      <c r="C27" s="77" t="s">
        <v>88</v>
      </c>
      <c r="D27" s="86" t="s">
        <v>89</v>
      </c>
      <c r="E27" s="68">
        <v>41852</v>
      </c>
      <c r="F27" s="69">
        <v>3</v>
      </c>
      <c r="G27" s="70">
        <f t="shared" ref="G27:G33" si="11">DATEDIF(E27,$J$3,"y")</f>
        <v>4</v>
      </c>
      <c r="H27" s="70">
        <f t="shared" ref="H27:H33" si="12">DATEDIF(E27,$J$3,"ym")</f>
        <v>0</v>
      </c>
      <c r="I27" s="71">
        <f t="shared" ref="I27:I33" si="13">DATEDIF(E27,$J$3,"md")</f>
        <v>24</v>
      </c>
      <c r="J27" s="71">
        <f>VLOOKUP(D27,'[1]THANG B.LUONG'!$B$5:$I$513,F27+1,0)</f>
        <v>0</v>
      </c>
      <c r="K27" s="71">
        <v>0</v>
      </c>
      <c r="L27" s="71">
        <v>3000</v>
      </c>
      <c r="M27" s="71">
        <f t="shared" si="3"/>
        <v>0</v>
      </c>
      <c r="N27" s="71">
        <v>0</v>
      </c>
      <c r="O27" s="71">
        <v>1000</v>
      </c>
      <c r="P27" s="71">
        <v>1000</v>
      </c>
      <c r="Q27" s="71">
        <v>0</v>
      </c>
      <c r="R27" s="71">
        <v>0</v>
      </c>
      <c r="S27" s="71">
        <v>0</v>
      </c>
      <c r="T27" s="71">
        <v>0</v>
      </c>
      <c r="U27" s="71">
        <v>0</v>
      </c>
      <c r="V27" s="72">
        <f t="shared" si="1"/>
        <v>4000</v>
      </c>
      <c r="W27" s="73">
        <f>VLOOKUP(B27,'[1]Cham cong'!$B$9:$BY$255,35,0)</f>
        <v>25</v>
      </c>
      <c r="X27" s="71">
        <f>VLOOKUP(B27,'[1]Cham cong'!$B$9:$BY$255,37,0)</f>
        <v>2</v>
      </c>
      <c r="Y27" s="71">
        <f>VLOOKUP(B27,'[1]Cham cong'!$B$9:$BY$255,38,0)</f>
        <v>0</v>
      </c>
      <c r="Z27" s="71">
        <f>VLOOKUP(B27,'[1]Cham cong'!$B$9:$BY$255,72,0)</f>
        <v>0</v>
      </c>
      <c r="AA27" s="71">
        <f>VLOOKUP(B27,'[1]Cham cong'!$B$9:$BY$255,71,0)</f>
        <v>0</v>
      </c>
      <c r="AB27" s="71">
        <f>VLOOKUP(B27,'[1]Cham cong'!$B$9:$BY$255,36,0)</f>
        <v>0</v>
      </c>
      <c r="AC27" s="71"/>
      <c r="AD27" s="71"/>
      <c r="AE27" s="71"/>
      <c r="AF27" s="71"/>
      <c r="AG27" s="71"/>
      <c r="AH27" s="71"/>
      <c r="AI27" s="71"/>
      <c r="AJ27" s="71"/>
      <c r="AK27" s="72">
        <f>V27/'[1]Cham cong'!$AS$3*(W27+Z27/8*2+AA27/8*1.5+AB27*3)+J27/'[1]Cham cong'!$AS$3*(X27+Y27)+AC27+P27+AE27+AG27+AH27+AI27+AJ27</f>
        <v>4846.1538461538457</v>
      </c>
      <c r="AL27" s="79">
        <v>0</v>
      </c>
      <c r="AM27" s="79">
        <v>8300</v>
      </c>
      <c r="AN27" s="74">
        <f>VLOOKUP(B27,'[1]Cham cong'!$B$9:$BY$255,75,0)</f>
        <v>0</v>
      </c>
      <c r="AO27" s="74"/>
      <c r="AP27" s="75">
        <f t="shared" ref="AP27:AP33" si="14">ROUND(AK27-AL27-AN27+AO27,-1)</f>
        <v>4850</v>
      </c>
    </row>
    <row r="28" spans="1:42">
      <c r="A28" s="64"/>
      <c r="B28" s="76" t="s">
        <v>90</v>
      </c>
      <c r="C28" s="98" t="s">
        <v>91</v>
      </c>
      <c r="D28" s="70" t="s">
        <v>92</v>
      </c>
      <c r="E28" s="68">
        <v>40239</v>
      </c>
      <c r="F28" s="69">
        <v>3</v>
      </c>
      <c r="G28" s="70">
        <f t="shared" si="11"/>
        <v>8</v>
      </c>
      <c r="H28" s="70">
        <f t="shared" si="12"/>
        <v>5</v>
      </c>
      <c r="I28" s="71">
        <f t="shared" si="13"/>
        <v>23</v>
      </c>
      <c r="J28" s="71">
        <f>VLOOKUP(D28,'[1]THANG B.LUONG'!$B$5:$I$513,F28+1,0)</f>
        <v>0</v>
      </c>
      <c r="K28" s="71">
        <v>0</v>
      </c>
      <c r="L28" s="71">
        <v>2000</v>
      </c>
      <c r="M28" s="71">
        <f t="shared" si="3"/>
        <v>0</v>
      </c>
      <c r="N28" s="71">
        <v>0</v>
      </c>
      <c r="O28" s="71">
        <v>0</v>
      </c>
      <c r="P28" s="71">
        <v>0</v>
      </c>
      <c r="Q28" s="71">
        <v>0</v>
      </c>
      <c r="R28" s="71">
        <v>0</v>
      </c>
      <c r="S28" s="71">
        <v>0</v>
      </c>
      <c r="T28" s="71">
        <v>0</v>
      </c>
      <c r="U28" s="71">
        <v>0</v>
      </c>
      <c r="V28" s="72">
        <f t="shared" si="1"/>
        <v>2000</v>
      </c>
      <c r="W28" s="73">
        <f>VLOOKUP(B28,'[1]Cham cong'!$B$9:$BY$255,35,0)</f>
        <v>25</v>
      </c>
      <c r="X28" s="71">
        <f>VLOOKUP(B28,'[1]Cham cong'!$B$9:$BY$255,37,0)</f>
        <v>2</v>
      </c>
      <c r="Y28" s="71">
        <f>VLOOKUP(B28,'[1]Cham cong'!$B$9:$BY$255,38,0)</f>
        <v>0</v>
      </c>
      <c r="Z28" s="71">
        <f>VLOOKUP(B28,'[1]Cham cong'!$B$9:$BY$255,72,0)</f>
        <v>0</v>
      </c>
      <c r="AA28" s="71">
        <f>VLOOKUP(B28,'[1]Cham cong'!$B$9:$BY$255,71,0)</f>
        <v>0</v>
      </c>
      <c r="AB28" s="71">
        <f>VLOOKUP(B28,'[1]Cham cong'!$B$9:$BY$255,36,0)</f>
        <v>0</v>
      </c>
      <c r="AC28" s="71"/>
      <c r="AD28" s="71"/>
      <c r="AE28" s="71"/>
      <c r="AF28" s="71"/>
      <c r="AG28" s="71"/>
      <c r="AH28" s="71"/>
      <c r="AI28" s="71"/>
      <c r="AJ28" s="71"/>
      <c r="AK28" s="72">
        <f>V28/'[1]Cham cong'!$AS$3*(W28+Z28/8*2+AA28/8*1.5+AB28*3)+J28/'[1]Cham cong'!$AS$3*(X28+Y28)+AC28+P28+AE28+AG28+AH28+AI28+AJ28</f>
        <v>1923.0769230769231</v>
      </c>
      <c r="AL28" s="71">
        <f t="shared" si="2"/>
        <v>504</v>
      </c>
      <c r="AM28" s="99">
        <v>4800</v>
      </c>
      <c r="AN28" s="74">
        <f>VLOOKUP(B28,'[1]Cham cong'!$B$9:$BY$255,75,0)</f>
        <v>0</v>
      </c>
      <c r="AO28" s="74"/>
      <c r="AP28" s="75">
        <f t="shared" si="14"/>
        <v>1420</v>
      </c>
    </row>
    <row r="29" spans="1:42">
      <c r="A29" s="64"/>
      <c r="B29" s="76" t="s">
        <v>93</v>
      </c>
      <c r="C29" s="98" t="s">
        <v>94</v>
      </c>
      <c r="D29" s="70" t="s">
        <v>95</v>
      </c>
      <c r="E29" s="68">
        <v>42187</v>
      </c>
      <c r="F29" s="69">
        <v>2</v>
      </c>
      <c r="G29" s="70">
        <f t="shared" si="11"/>
        <v>3</v>
      </c>
      <c r="H29" s="70">
        <f t="shared" si="12"/>
        <v>1</v>
      </c>
      <c r="I29" s="71">
        <f t="shared" si="13"/>
        <v>23</v>
      </c>
      <c r="J29" s="71">
        <f>VLOOKUP(D29,'[1]THANG B.LUONG'!$B$5:$I$513,F29+1,0)</f>
        <v>0</v>
      </c>
      <c r="K29" s="71">
        <v>0</v>
      </c>
      <c r="L29" s="71">
        <v>0</v>
      </c>
      <c r="M29" s="71">
        <f t="shared" si="3"/>
        <v>0</v>
      </c>
      <c r="N29" s="71">
        <v>0</v>
      </c>
      <c r="O29" s="71">
        <v>0</v>
      </c>
      <c r="P29" s="71">
        <v>200</v>
      </c>
      <c r="Q29" s="71">
        <v>0</v>
      </c>
      <c r="R29" s="71">
        <f>30%*'[1]THANG B.LUONG'!C25</f>
        <v>0</v>
      </c>
      <c r="S29" s="71">
        <v>0</v>
      </c>
      <c r="T29" s="71">
        <v>0</v>
      </c>
      <c r="U29" s="71">
        <v>0</v>
      </c>
      <c r="V29" s="72">
        <f t="shared" si="1"/>
        <v>0</v>
      </c>
      <c r="W29" s="73">
        <f>VLOOKUP(B29,'[1]Cham cong'!$B$9:$BY$255,35,0)</f>
        <v>23</v>
      </c>
      <c r="X29" s="71">
        <f>VLOOKUP(B29,'[1]Cham cong'!$B$9:$BY$255,37,0)</f>
        <v>4</v>
      </c>
      <c r="Y29" s="71">
        <f>VLOOKUP(B29,'[1]Cham cong'!$B$9:$BY$255,38,0)</f>
        <v>0</v>
      </c>
      <c r="Z29" s="71">
        <f>VLOOKUP(B29,'[1]Cham cong'!$B$9:$BY$255,72,0)</f>
        <v>0</v>
      </c>
      <c r="AA29" s="71">
        <f>VLOOKUP(B29,'[1]Cham cong'!$B$9:$BY$255,71,0)</f>
        <v>0</v>
      </c>
      <c r="AB29" s="71">
        <f>VLOOKUP(B29,'[1]Cham cong'!$B$9:$BY$255,36,0)</f>
        <v>0</v>
      </c>
      <c r="AC29" s="71"/>
      <c r="AD29" s="71"/>
      <c r="AE29" s="71"/>
      <c r="AF29" s="71"/>
      <c r="AG29" s="71"/>
      <c r="AH29" s="71"/>
      <c r="AI29" s="71"/>
      <c r="AJ29" s="71"/>
      <c r="AK29" s="72">
        <f>V29/'[1]Cham cong'!$AS$3*(W29+Z29/8*2+AA29/8*1.5+AB29*3)+J29/'[1]Cham cong'!$AS$3*(X29+Y29)+AC29+P29+AE29+AG29+AH29+AI29+AJ29</f>
        <v>200</v>
      </c>
      <c r="AL29" s="71">
        <f t="shared" si="2"/>
        <v>504</v>
      </c>
      <c r="AM29" s="99">
        <v>4800</v>
      </c>
      <c r="AN29" s="74">
        <f>VLOOKUP(B29,'[1]Cham cong'!$B$9:$BY$255,75,0)</f>
        <v>0</v>
      </c>
      <c r="AO29" s="74"/>
      <c r="AP29" s="75">
        <f t="shared" si="14"/>
        <v>-300</v>
      </c>
    </row>
    <row r="30" spans="1:42">
      <c r="A30" s="64"/>
      <c r="B30" s="76" t="s">
        <v>96</v>
      </c>
      <c r="C30" s="98" t="s">
        <v>97</v>
      </c>
      <c r="D30" s="70" t="s">
        <v>95</v>
      </c>
      <c r="E30" s="68">
        <v>42537</v>
      </c>
      <c r="F30" s="69">
        <v>2</v>
      </c>
      <c r="G30" s="70">
        <f t="shared" si="11"/>
        <v>2</v>
      </c>
      <c r="H30" s="70">
        <f t="shared" si="12"/>
        <v>2</v>
      </c>
      <c r="I30" s="71">
        <f t="shared" si="13"/>
        <v>9</v>
      </c>
      <c r="J30" s="71">
        <f>VLOOKUP(D30,'[1]THANG B.LUONG'!$B$5:$I$513,F30+1,0)</f>
        <v>0</v>
      </c>
      <c r="K30" s="71">
        <v>0</v>
      </c>
      <c r="L30" s="71">
        <v>0</v>
      </c>
      <c r="M30" s="71">
        <f t="shared" si="3"/>
        <v>0</v>
      </c>
      <c r="N30" s="71">
        <v>0</v>
      </c>
      <c r="O30" s="71">
        <v>0</v>
      </c>
      <c r="P30" s="71">
        <v>0</v>
      </c>
      <c r="Q30" s="71">
        <v>0</v>
      </c>
      <c r="R30" s="71">
        <v>0</v>
      </c>
      <c r="S30" s="71">
        <v>0</v>
      </c>
      <c r="T30" s="71">
        <v>0</v>
      </c>
      <c r="U30" s="71">
        <v>0</v>
      </c>
      <c r="V30" s="72">
        <f t="shared" si="1"/>
        <v>0</v>
      </c>
      <c r="W30" s="73">
        <f>VLOOKUP(B30,'[1]Cham cong'!$B$9:$BY$255,35,0)</f>
        <v>23</v>
      </c>
      <c r="X30" s="71">
        <f>VLOOKUP(B30,'[1]Cham cong'!$B$9:$BY$255,37,0)</f>
        <v>4</v>
      </c>
      <c r="Y30" s="71">
        <f>VLOOKUP(B30,'[1]Cham cong'!$B$9:$BY$255,38,0)</f>
        <v>0</v>
      </c>
      <c r="Z30" s="71">
        <f>VLOOKUP(B30,'[1]Cham cong'!$B$9:$BY$255,72,0)</f>
        <v>0</v>
      </c>
      <c r="AA30" s="71">
        <f>VLOOKUP(B30,'[1]Cham cong'!$B$9:$BY$255,71,0)</f>
        <v>0</v>
      </c>
      <c r="AB30" s="71">
        <f>VLOOKUP(B30,'[1]Cham cong'!$B$9:$BY$255,36,0)</f>
        <v>0</v>
      </c>
      <c r="AC30" s="71"/>
      <c r="AD30" s="71"/>
      <c r="AE30" s="71"/>
      <c r="AF30" s="71"/>
      <c r="AG30" s="71"/>
      <c r="AH30" s="71"/>
      <c r="AI30" s="71"/>
      <c r="AJ30" s="71"/>
      <c r="AK30" s="72">
        <f>V30/'[1]Cham cong'!$AS$3*(W30+Z30/8*2+AA30/8*1.5+AB30*3)+J30/'[1]Cham cong'!$AS$3*(X30+Y30)+AC30+P30+AE30+AG30+AH30+AI30+AJ30</f>
        <v>0</v>
      </c>
      <c r="AL30" s="71">
        <f t="shared" si="2"/>
        <v>504</v>
      </c>
      <c r="AM30" s="99">
        <v>4800</v>
      </c>
      <c r="AN30" s="74">
        <f>VLOOKUP(B30,'[1]Cham cong'!$B$9:$BY$255,75,0)</f>
        <v>0</v>
      </c>
      <c r="AO30" s="74"/>
      <c r="AP30" s="75">
        <f t="shared" si="14"/>
        <v>-500</v>
      </c>
    </row>
    <row r="31" spans="1:42">
      <c r="A31" s="64"/>
      <c r="B31" s="76" t="s">
        <v>98</v>
      </c>
      <c r="C31" s="98" t="s">
        <v>99</v>
      </c>
      <c r="D31" s="70" t="s">
        <v>100</v>
      </c>
      <c r="E31" s="68">
        <v>42795</v>
      </c>
      <c r="F31" s="69">
        <v>2</v>
      </c>
      <c r="G31" s="70">
        <f t="shared" si="11"/>
        <v>1</v>
      </c>
      <c r="H31" s="70">
        <f t="shared" si="12"/>
        <v>5</v>
      </c>
      <c r="I31" s="71">
        <f t="shared" si="13"/>
        <v>24</v>
      </c>
      <c r="J31" s="71">
        <f>VLOOKUP(D31,'[1]THANG B.LUONG'!$B$5:$I$513,F31+1,0)</f>
        <v>0</v>
      </c>
      <c r="K31" s="71">
        <v>0</v>
      </c>
      <c r="L31" s="71">
        <v>0</v>
      </c>
      <c r="M31" s="71">
        <f t="shared" si="3"/>
        <v>0</v>
      </c>
      <c r="N31" s="71">
        <v>0</v>
      </c>
      <c r="O31" s="71">
        <v>0</v>
      </c>
      <c r="P31" s="71">
        <v>0</v>
      </c>
      <c r="Q31" s="71">
        <v>0</v>
      </c>
      <c r="R31" s="71">
        <v>0</v>
      </c>
      <c r="S31" s="71">
        <v>0</v>
      </c>
      <c r="T31" s="71">
        <v>0</v>
      </c>
      <c r="U31" s="71">
        <v>0</v>
      </c>
      <c r="V31" s="72">
        <f t="shared" si="1"/>
        <v>0</v>
      </c>
      <c r="W31" s="73">
        <f>VLOOKUP(B31,'[1]Cham cong'!$B$9:$BY$255,35,0)</f>
        <v>23</v>
      </c>
      <c r="X31" s="71">
        <f>VLOOKUP(B31,'[1]Cham cong'!$B$9:$BY$255,37,0)</f>
        <v>4</v>
      </c>
      <c r="Y31" s="71">
        <f>VLOOKUP(B31,'[1]Cham cong'!$B$9:$BY$255,38,0)</f>
        <v>0</v>
      </c>
      <c r="Z31" s="71">
        <f>VLOOKUP(B31,'[1]Cham cong'!$B$9:$BY$255,72,0)</f>
        <v>0</v>
      </c>
      <c r="AA31" s="71">
        <f>VLOOKUP(B31,'[1]Cham cong'!$B$9:$BY$255,71,0)</f>
        <v>0</v>
      </c>
      <c r="AB31" s="71">
        <f>VLOOKUP(B31,'[1]Cham cong'!$B$9:$BY$255,36,0)</f>
        <v>0</v>
      </c>
      <c r="AC31" s="71"/>
      <c r="AD31" s="71"/>
      <c r="AE31" s="71"/>
      <c r="AF31" s="71"/>
      <c r="AG31" s="71"/>
      <c r="AH31" s="71"/>
      <c r="AI31" s="71"/>
      <c r="AJ31" s="71"/>
      <c r="AK31" s="72">
        <f>V31/'[1]Cham cong'!$AS$3*(W31+Z31/8*2+AA31/8*1.5+AB31*3)+J31/'[1]Cham cong'!$AS$3*(X31+Y31)+AC31+P31+AE31+AG31+AH31+AI31+AJ31</f>
        <v>0</v>
      </c>
      <c r="AL31" s="71">
        <f t="shared" si="2"/>
        <v>577.5</v>
      </c>
      <c r="AM31" s="125">
        <v>5500</v>
      </c>
      <c r="AN31" s="74">
        <f>VLOOKUP(B31,'[1]Cham cong'!$B$9:$BY$255,75,0)</f>
        <v>4000</v>
      </c>
      <c r="AO31" s="107"/>
      <c r="AP31" s="75">
        <f t="shared" si="14"/>
        <v>-4580</v>
      </c>
    </row>
    <row r="32" spans="1:42">
      <c r="A32" s="64"/>
      <c r="B32" s="76" t="s">
        <v>101</v>
      </c>
      <c r="C32" s="98" t="s">
        <v>102</v>
      </c>
      <c r="D32" s="70" t="s">
        <v>103</v>
      </c>
      <c r="E32" s="68">
        <v>42809</v>
      </c>
      <c r="F32" s="69">
        <v>3</v>
      </c>
      <c r="G32" s="70">
        <f t="shared" si="11"/>
        <v>1</v>
      </c>
      <c r="H32" s="70">
        <f t="shared" si="12"/>
        <v>5</v>
      </c>
      <c r="I32" s="71">
        <f t="shared" si="13"/>
        <v>10</v>
      </c>
      <c r="J32" s="71">
        <f>VLOOKUP(D32,'[1]THANG B.LUONG'!$B$5:$I$513,F32+1,0)</f>
        <v>0</v>
      </c>
      <c r="K32" s="71">
        <v>0</v>
      </c>
      <c r="L32" s="71">
        <v>0</v>
      </c>
      <c r="M32" s="71">
        <f t="shared" si="3"/>
        <v>0</v>
      </c>
      <c r="N32" s="71">
        <v>0</v>
      </c>
      <c r="O32" s="71">
        <v>200</v>
      </c>
      <c r="P32" s="71">
        <v>0</v>
      </c>
      <c r="Q32" s="71">
        <v>0</v>
      </c>
      <c r="R32" s="71">
        <v>0</v>
      </c>
      <c r="S32" s="71">
        <v>0</v>
      </c>
      <c r="T32" s="71">
        <v>0</v>
      </c>
      <c r="U32" s="71">
        <v>0</v>
      </c>
      <c r="V32" s="72">
        <f t="shared" si="1"/>
        <v>200</v>
      </c>
      <c r="W32" s="73">
        <f>VLOOKUP(B32,'[1]Cham cong'!$B$9:$BY$255,35,0)</f>
        <v>24</v>
      </c>
      <c r="X32" s="71">
        <f>VLOOKUP(B32,'[1]Cham cong'!$B$9:$BY$255,37,0)</f>
        <v>3</v>
      </c>
      <c r="Y32" s="71">
        <f>VLOOKUP(B32,'[1]Cham cong'!$B$9:$BY$255,38,0)</f>
        <v>0</v>
      </c>
      <c r="Z32" s="71">
        <f>VLOOKUP(B32,'[1]Cham cong'!$B$9:$BY$255,72,0)</f>
        <v>0</v>
      </c>
      <c r="AA32" s="71">
        <f>VLOOKUP(B32,'[1]Cham cong'!$B$9:$BY$255,71,0)</f>
        <v>0</v>
      </c>
      <c r="AB32" s="71">
        <f>VLOOKUP(B32,'[1]Cham cong'!$B$9:$BY$255,36,0)</f>
        <v>0</v>
      </c>
      <c r="AC32" s="71"/>
      <c r="AD32" s="71"/>
      <c r="AE32" s="71"/>
      <c r="AF32" s="71"/>
      <c r="AG32" s="71"/>
      <c r="AH32" s="71"/>
      <c r="AI32" s="71"/>
      <c r="AJ32" s="71"/>
      <c r="AK32" s="72">
        <f>V32/'[1]Cham cong'!$AS$3*(W32+Z32/8*2+AA32/8*1.5+AB32*3)+J32/'[1]Cham cong'!$AS$3*(X32+Y32)+AC32+P32+AE32+AG32+AH32+AI32+AJ32</f>
        <v>184.61538461538461</v>
      </c>
      <c r="AL32" s="71">
        <f t="shared" si="2"/>
        <v>525</v>
      </c>
      <c r="AM32" s="99">
        <v>5000</v>
      </c>
      <c r="AN32" s="74">
        <f>VLOOKUP(B32,'[1]Cham cong'!$B$9:$BY$255,75,0)</f>
        <v>0</v>
      </c>
      <c r="AO32" s="74"/>
      <c r="AP32" s="75">
        <f t="shared" si="14"/>
        <v>-340</v>
      </c>
    </row>
    <row r="33" spans="1:42">
      <c r="A33" s="64"/>
      <c r="B33" s="126" t="s">
        <v>104</v>
      </c>
      <c r="C33" s="127" t="s">
        <v>105</v>
      </c>
      <c r="D33" s="70" t="str">
        <f>'[1]THANG B.LUONG'!B28</f>
        <v xml:space="preserve"> Kế toán nội bộ</v>
      </c>
      <c r="E33" s="68">
        <v>43070</v>
      </c>
      <c r="F33" s="69">
        <v>1</v>
      </c>
      <c r="G33" s="70">
        <f t="shared" si="11"/>
        <v>0</v>
      </c>
      <c r="H33" s="70">
        <f t="shared" si="12"/>
        <v>8</v>
      </c>
      <c r="I33" s="71">
        <f t="shared" si="13"/>
        <v>24</v>
      </c>
      <c r="J33" s="71">
        <f>VLOOKUP(D33,'[1]THANG B.LUONG'!$B$5:$I$513,F33+1,0)</f>
        <v>0</v>
      </c>
      <c r="K33" s="71">
        <v>0</v>
      </c>
      <c r="L33" s="71">
        <v>0</v>
      </c>
      <c r="M33" s="71">
        <f t="shared" si="3"/>
        <v>0</v>
      </c>
      <c r="N33" s="71">
        <v>0</v>
      </c>
      <c r="O33" s="71">
        <v>0</v>
      </c>
      <c r="P33" s="71">
        <v>0</v>
      </c>
      <c r="Q33" s="71">
        <v>0</v>
      </c>
      <c r="R33" s="71">
        <v>0</v>
      </c>
      <c r="S33" s="71">
        <v>0</v>
      </c>
      <c r="T33" s="71">
        <v>0</v>
      </c>
      <c r="U33" s="71">
        <v>0</v>
      </c>
      <c r="V33" s="72">
        <f>SUM(J33:U33)-P33</f>
        <v>0</v>
      </c>
      <c r="W33" s="73">
        <f>VLOOKUP(B33,'[1]Cham cong'!$B$9:$BY$255,35,0)</f>
        <v>25</v>
      </c>
      <c r="X33" s="71">
        <f>VLOOKUP(B33,'[1]Cham cong'!$B$9:$BY$255,37,0)</f>
        <v>2</v>
      </c>
      <c r="Y33" s="71">
        <f>VLOOKUP(B33,'[1]Cham cong'!$B$9:$BY$255,38,0)</f>
        <v>0</v>
      </c>
      <c r="Z33" s="71">
        <f>VLOOKUP(B33,'[1]Cham cong'!$B$9:$BY$255,72,0)</f>
        <v>0</v>
      </c>
      <c r="AA33" s="71">
        <f>VLOOKUP(B33,'[1]Cham cong'!$B$9:$BY$255,71,0)</f>
        <v>0</v>
      </c>
      <c r="AB33" s="71">
        <f>VLOOKUP(B33,'[1]Cham cong'!$B$9:$BY$255,36,0)</f>
        <v>0</v>
      </c>
      <c r="AC33" s="71"/>
      <c r="AD33" s="71"/>
      <c r="AE33" s="71"/>
      <c r="AF33" s="71"/>
      <c r="AG33" s="71"/>
      <c r="AH33" s="71"/>
      <c r="AI33" s="71"/>
      <c r="AJ33" s="71"/>
      <c r="AK33" s="72">
        <f>V33/'[1]Cham cong'!$AS$3*(W33+Z33/8*2+AA33/8*1.5+AB33*3)+J33/'[1]Cham cong'!$AS$3*(X33+Y33)+AC33+P33+AE33+AG33+AH33+AI33+AJ33</f>
        <v>0</v>
      </c>
      <c r="AL33" s="71">
        <f t="shared" si="2"/>
        <v>0</v>
      </c>
      <c r="AM33" s="71">
        <v>0</v>
      </c>
      <c r="AN33" s="74">
        <f>VLOOKUP(B33,'[1]Cham cong'!$B$9:$BY$255,75,0)</f>
        <v>0</v>
      </c>
      <c r="AO33" s="74"/>
      <c r="AP33" s="75">
        <f t="shared" si="14"/>
        <v>0</v>
      </c>
    </row>
    <row r="34" spans="1:42">
      <c r="A34" s="123"/>
      <c r="B34" s="124"/>
      <c r="C34" s="128" t="s">
        <v>106</v>
      </c>
      <c r="D34" s="129"/>
      <c r="E34" s="83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63">
        <f>SUM(AK35:AK43)</f>
        <v>5867.3076923076924</v>
      </c>
      <c r="AL34" s="63">
        <f t="shared" ref="AL34:AP34" si="15">SUM(AL35:AL43)</f>
        <v>1680</v>
      </c>
      <c r="AM34" s="63">
        <f t="shared" si="15"/>
        <v>16000</v>
      </c>
      <c r="AN34" s="63">
        <f t="shared" si="15"/>
        <v>36233</v>
      </c>
      <c r="AO34" s="63">
        <f t="shared" si="15"/>
        <v>0</v>
      </c>
      <c r="AP34" s="63">
        <f t="shared" si="15"/>
        <v>-32050</v>
      </c>
    </row>
    <row r="35" spans="1:42">
      <c r="A35" s="64"/>
      <c r="B35" s="76" t="s">
        <v>107</v>
      </c>
      <c r="C35" s="98" t="s">
        <v>108</v>
      </c>
      <c r="D35" s="70" t="str">
        <f>'[1]THANG B.LUONG'!B69</f>
        <v>CV giám sát thi công</v>
      </c>
      <c r="E35" s="68">
        <v>42338</v>
      </c>
      <c r="F35" s="69">
        <v>4</v>
      </c>
      <c r="G35" s="70">
        <f t="shared" ref="G35:G43" si="16">DATEDIF(E35,$J$3,"y")</f>
        <v>2</v>
      </c>
      <c r="H35" s="70">
        <f t="shared" ref="H35:H43" si="17">DATEDIF(E35,$J$3,"ym")</f>
        <v>8</v>
      </c>
      <c r="I35" s="71">
        <f t="shared" ref="I35:I43" si="18">DATEDIF(E35,$J$3,"md")</f>
        <v>26</v>
      </c>
      <c r="J35" s="71">
        <f>VLOOKUP(D35,'[1]THANG B.LUONG'!$B$5:$I$513,F35+1,0)</f>
        <v>0</v>
      </c>
      <c r="K35" s="71">
        <v>0</v>
      </c>
      <c r="L35" s="71">
        <v>500</v>
      </c>
      <c r="M35" s="71">
        <f t="shared" si="3"/>
        <v>0</v>
      </c>
      <c r="N35" s="71">
        <v>0</v>
      </c>
      <c r="O35" s="71">
        <v>200</v>
      </c>
      <c r="P35" s="71">
        <v>300</v>
      </c>
      <c r="Q35" s="71">
        <v>0</v>
      </c>
      <c r="R35" s="71">
        <v>0</v>
      </c>
      <c r="S35" s="71">
        <v>0</v>
      </c>
      <c r="T35" s="71">
        <v>0</v>
      </c>
      <c r="U35" s="71">
        <v>0</v>
      </c>
      <c r="V35" s="72">
        <f t="shared" si="1"/>
        <v>700</v>
      </c>
      <c r="W35" s="73">
        <f>VLOOKUP(B35,'[1]Cham cong'!$B$9:$BY$255,35,0)</f>
        <v>25</v>
      </c>
      <c r="X35" s="71">
        <f>VLOOKUP(B35,'[1]Cham cong'!$B$9:$BY$255,37,0)</f>
        <v>2</v>
      </c>
      <c r="Y35" s="71">
        <f>VLOOKUP(B35,'[1]Cham cong'!$B$9:$BY$255,38,0)</f>
        <v>0</v>
      </c>
      <c r="Z35" s="71">
        <f>VLOOKUP(B35,'[1]Cham cong'!$B$9:$BY$255,72,0)</f>
        <v>8</v>
      </c>
      <c r="AA35" s="71">
        <f>VLOOKUP(B35,'[1]Cham cong'!$B$9:$BY$255,71,0)</f>
        <v>0</v>
      </c>
      <c r="AB35" s="71">
        <f>VLOOKUP(B35,'[1]Cham cong'!$B$9:$BY$255,36,0)</f>
        <v>0</v>
      </c>
      <c r="AC35" s="71"/>
      <c r="AD35" s="71"/>
      <c r="AE35" s="71"/>
      <c r="AF35" s="71"/>
      <c r="AG35" s="71"/>
      <c r="AH35" s="130"/>
      <c r="AI35" s="71"/>
      <c r="AJ35" s="71">
        <v>300</v>
      </c>
      <c r="AK35" s="72">
        <f>V35/'[1]Cham cong'!$AS$3*(W35+Z35/8*2+AA35/8*1.5+AB35*3)+J35/'[1]Cham cong'!$AS$3*(X35+Y35)+AC35+P35+AE35+AG35+AH35+AI35+AJ35</f>
        <v>1326.9230769230769</v>
      </c>
      <c r="AL35" s="71">
        <f t="shared" si="2"/>
        <v>525</v>
      </c>
      <c r="AM35" s="99">
        <v>5000</v>
      </c>
      <c r="AN35" s="74">
        <f>VLOOKUP(B35,'[1]Cham cong'!$B$9:$BY$255,75,0)</f>
        <v>5000</v>
      </c>
      <c r="AO35" s="74"/>
      <c r="AP35" s="75">
        <f t="shared" ref="AP35:AP43" si="19">ROUND(AK35-AL35-AN35+AO35,-1)</f>
        <v>-4200</v>
      </c>
    </row>
    <row r="36" spans="1:42">
      <c r="A36" s="64"/>
      <c r="B36" s="76" t="s">
        <v>109</v>
      </c>
      <c r="C36" s="98" t="s">
        <v>110</v>
      </c>
      <c r="D36" s="70" t="str">
        <f>'[1]THANG B.LUONG'!B67</f>
        <v>Trưởng BP GS kỹ thuật</v>
      </c>
      <c r="E36" s="68">
        <v>42475</v>
      </c>
      <c r="F36" s="69">
        <v>2</v>
      </c>
      <c r="G36" s="70">
        <f t="shared" si="16"/>
        <v>2</v>
      </c>
      <c r="H36" s="70">
        <f t="shared" si="17"/>
        <v>4</v>
      </c>
      <c r="I36" s="71">
        <f t="shared" si="18"/>
        <v>10</v>
      </c>
      <c r="J36" s="71">
        <f>VLOOKUP(D36,'[1]THANG B.LUONG'!$B$5:$I$513,F36+1,0)</f>
        <v>0</v>
      </c>
      <c r="K36" s="71">
        <v>0</v>
      </c>
      <c r="L36" s="71">
        <v>1000</v>
      </c>
      <c r="M36" s="71">
        <f t="shared" si="3"/>
        <v>0</v>
      </c>
      <c r="N36" s="71">
        <v>0</v>
      </c>
      <c r="O36" s="71">
        <v>500</v>
      </c>
      <c r="P36" s="71">
        <v>500</v>
      </c>
      <c r="Q36" s="71">
        <v>0</v>
      </c>
      <c r="R36" s="71">
        <v>0</v>
      </c>
      <c r="S36" s="71">
        <v>0</v>
      </c>
      <c r="T36" s="71">
        <v>0</v>
      </c>
      <c r="U36" s="71">
        <v>0</v>
      </c>
      <c r="V36" s="72">
        <f t="shared" si="1"/>
        <v>1500</v>
      </c>
      <c r="W36" s="73">
        <f>VLOOKUP(B36,'[1]Cham cong'!$B$9:$BY$255,35,0)</f>
        <v>22.5</v>
      </c>
      <c r="X36" s="71">
        <f>VLOOKUP(B36,'[1]Cham cong'!$B$9:$BY$255,37,0)</f>
        <v>4</v>
      </c>
      <c r="Y36" s="71">
        <f>VLOOKUP(B36,'[1]Cham cong'!$B$9:$BY$255,38,0)</f>
        <v>0</v>
      </c>
      <c r="Z36" s="71">
        <f>VLOOKUP(B36,'[1]Cham cong'!$B$9:$BY$255,72,0)</f>
        <v>0</v>
      </c>
      <c r="AA36" s="71">
        <f>VLOOKUP(B36,'[1]Cham cong'!$B$9:$BY$255,71,0)</f>
        <v>0</v>
      </c>
      <c r="AB36" s="71">
        <f>VLOOKUP(B36,'[1]Cham cong'!$B$9:$BY$255,36,0)</f>
        <v>0</v>
      </c>
      <c r="AC36" s="71"/>
      <c r="AD36" s="71"/>
      <c r="AE36" s="71"/>
      <c r="AF36" s="71"/>
      <c r="AG36" s="71"/>
      <c r="AH36" s="130"/>
      <c r="AI36" s="71"/>
      <c r="AJ36" s="71"/>
      <c r="AK36" s="72">
        <f>V36/'[1]Cham cong'!$AS$3*(W36+Z36/8*2+AA36/8*1.5+AB36*3)+J36/'[1]Cham cong'!$AS$3*(X36+Y36)+AC36+P36+AE36+AG36+AH36+AI36+AJ36</f>
        <v>1798.0769230769231</v>
      </c>
      <c r="AL36" s="71">
        <f t="shared" si="2"/>
        <v>577.5</v>
      </c>
      <c r="AM36" s="99">
        <v>5500</v>
      </c>
      <c r="AN36" s="74">
        <f>VLOOKUP(B36,'[1]Cham cong'!$B$9:$BY$255,75,0)</f>
        <v>6233</v>
      </c>
      <c r="AO36" s="74"/>
      <c r="AP36" s="75">
        <f t="shared" si="19"/>
        <v>-5010</v>
      </c>
    </row>
    <row r="37" spans="1:42">
      <c r="A37" s="64"/>
      <c r="B37" s="76" t="s">
        <v>111</v>
      </c>
      <c r="C37" s="98" t="s">
        <v>112</v>
      </c>
      <c r="D37" s="70" t="str">
        <f>'[1]THANG B.LUONG'!B62</f>
        <v>Trưởng BP thiết kế kỹ thuật</v>
      </c>
      <c r="E37" s="68">
        <v>42485</v>
      </c>
      <c r="F37" s="69">
        <v>4</v>
      </c>
      <c r="G37" s="70">
        <f t="shared" si="16"/>
        <v>2</v>
      </c>
      <c r="H37" s="70">
        <f t="shared" si="17"/>
        <v>4</v>
      </c>
      <c r="I37" s="71">
        <f t="shared" si="18"/>
        <v>0</v>
      </c>
      <c r="J37" s="79">
        <f>VLOOKUP(D37,'[1]THANG B.LUONG'!$B$5:$I$513,F37+1,0)</f>
        <v>0</v>
      </c>
      <c r="K37" s="71">
        <v>0</v>
      </c>
      <c r="L37" s="71">
        <v>1000</v>
      </c>
      <c r="M37" s="71">
        <f t="shared" si="3"/>
        <v>0</v>
      </c>
      <c r="N37" s="71">
        <v>0</v>
      </c>
      <c r="O37" s="71">
        <v>500</v>
      </c>
      <c r="P37" s="71">
        <v>500</v>
      </c>
      <c r="Q37" s="71">
        <v>0</v>
      </c>
      <c r="R37" s="71">
        <v>0</v>
      </c>
      <c r="S37" s="71">
        <v>0</v>
      </c>
      <c r="T37" s="71">
        <v>0</v>
      </c>
      <c r="U37" s="71">
        <v>0</v>
      </c>
      <c r="V37" s="72">
        <f t="shared" si="1"/>
        <v>1500</v>
      </c>
      <c r="W37" s="73">
        <f>VLOOKUP(B37,'[1]Cham cong'!$B$9:$BY$255,35,0)</f>
        <v>25</v>
      </c>
      <c r="X37" s="71">
        <f>VLOOKUP(B37,'[1]Cham cong'!$B$9:$BY$255,37,0)</f>
        <v>2</v>
      </c>
      <c r="Y37" s="71">
        <f>VLOOKUP(B37,'[1]Cham cong'!$B$9:$BY$255,38,0)</f>
        <v>0</v>
      </c>
      <c r="Z37" s="71">
        <f>VLOOKUP(B37,'[1]Cham cong'!$B$9:$BY$255,72,0)</f>
        <v>0</v>
      </c>
      <c r="AA37" s="71">
        <f>VLOOKUP(B37,'[1]Cham cong'!$B$9:$BY$255,71,0)</f>
        <v>0</v>
      </c>
      <c r="AB37" s="71">
        <f>VLOOKUP(B37,'[1]Cham cong'!$B$9:$BY$255,36,0)</f>
        <v>0</v>
      </c>
      <c r="AC37" s="71"/>
      <c r="AD37" s="71"/>
      <c r="AE37" s="71"/>
      <c r="AF37" s="71"/>
      <c r="AG37" s="71"/>
      <c r="AH37" s="130"/>
      <c r="AI37" s="71"/>
      <c r="AJ37" s="71"/>
      <c r="AK37" s="72">
        <f>V37/'[1]Cham cong'!$AS$3*(W37+Z37/8*2+AA37/8*1.5+AB37*3)+J37/'[1]Cham cong'!$AS$3*(X37+Y37)+AC37+P37+AE37+AG37+AH37+AI37+AJ37</f>
        <v>1942.3076923076924</v>
      </c>
      <c r="AL37" s="71">
        <f t="shared" si="2"/>
        <v>577.5</v>
      </c>
      <c r="AM37" s="99">
        <v>5500</v>
      </c>
      <c r="AN37" s="74">
        <f>VLOOKUP(B37,'[1]Cham cong'!$B$9:$BY$255,75,0)</f>
        <v>8000</v>
      </c>
      <c r="AO37" s="74"/>
      <c r="AP37" s="75">
        <f t="shared" si="19"/>
        <v>-6640</v>
      </c>
    </row>
    <row r="38" spans="1:42">
      <c r="A38" s="64"/>
      <c r="B38" s="76" t="s">
        <v>113</v>
      </c>
      <c r="C38" s="98" t="s">
        <v>114</v>
      </c>
      <c r="D38" s="70" t="str">
        <f>'[1]THANG B.LUONG'!B64</f>
        <v>CV KCS xây dựng</v>
      </c>
      <c r="E38" s="68">
        <v>43222</v>
      </c>
      <c r="F38" s="69">
        <v>1</v>
      </c>
      <c r="G38" s="70">
        <f t="shared" si="16"/>
        <v>0</v>
      </c>
      <c r="H38" s="70">
        <f t="shared" si="17"/>
        <v>3</v>
      </c>
      <c r="I38" s="71">
        <f t="shared" si="18"/>
        <v>23</v>
      </c>
      <c r="J38" s="79">
        <f>VLOOKUP(D38,'[1]THANG B.LUONG'!$B$5:$I$513,F38+1,0)</f>
        <v>0</v>
      </c>
      <c r="K38" s="71">
        <v>0</v>
      </c>
      <c r="L38" s="71">
        <v>0</v>
      </c>
      <c r="M38" s="71">
        <f t="shared" si="3"/>
        <v>0</v>
      </c>
      <c r="N38" s="71">
        <v>0</v>
      </c>
      <c r="O38" s="71">
        <v>0</v>
      </c>
      <c r="P38" s="71">
        <v>200</v>
      </c>
      <c r="Q38" s="71">
        <v>0</v>
      </c>
      <c r="R38" s="71">
        <v>0</v>
      </c>
      <c r="S38" s="71">
        <v>0</v>
      </c>
      <c r="T38" s="71">
        <v>0</v>
      </c>
      <c r="U38" s="71">
        <v>0</v>
      </c>
      <c r="V38" s="72">
        <f>(SUM(J38:U38)-P38)</f>
        <v>0</v>
      </c>
      <c r="W38" s="73">
        <f>VLOOKUP(B38,'[1]Cham cong'!$B$9:$BY$255,35,0)</f>
        <v>27</v>
      </c>
      <c r="X38" s="71">
        <f>VLOOKUP(B38,'[1]Cham cong'!$B$9:$BY$255,37,0)</f>
        <v>0</v>
      </c>
      <c r="Y38" s="71">
        <f>VLOOKUP(B38,'[1]Cham cong'!$B$9:$BY$255,38,0)</f>
        <v>0</v>
      </c>
      <c r="Z38" s="71">
        <f>VLOOKUP(B38,'[1]Cham cong'!$B$9:$BY$255,72,0)</f>
        <v>0</v>
      </c>
      <c r="AA38" s="71">
        <f>VLOOKUP(B38,'[1]Cham cong'!$B$9:$BY$255,71,0)</f>
        <v>0</v>
      </c>
      <c r="AB38" s="71">
        <f>VLOOKUP(B38,'[1]Cham cong'!$B$9:$BY$255,36,0)</f>
        <v>0</v>
      </c>
      <c r="AC38" s="71"/>
      <c r="AD38" s="71"/>
      <c r="AE38" s="71"/>
      <c r="AF38" s="71"/>
      <c r="AG38" s="71"/>
      <c r="AH38" s="71"/>
      <c r="AI38" s="71"/>
      <c r="AJ38" s="71"/>
      <c r="AK38" s="72">
        <f>V38/'[1]Cham cong'!$AS$3*(W38+Z38/8*2+AA38/8*1.5+AB38*3)+J38/'[1]Cham cong'!$AS$3*(X38+Y38)+AC38+P38+AE38+AG38+AH38+AI38+AJ38</f>
        <v>200</v>
      </c>
      <c r="AL38" s="71">
        <f t="shared" si="2"/>
        <v>0</v>
      </c>
      <c r="AM38" s="99">
        <v>0</v>
      </c>
      <c r="AN38" s="74">
        <f>VLOOKUP(B38,'[1]Cham cong'!$B$9:$BY$255,75,0)</f>
        <v>4000</v>
      </c>
      <c r="AO38" s="74"/>
      <c r="AP38" s="75">
        <f t="shared" si="19"/>
        <v>-3800</v>
      </c>
    </row>
    <row r="39" spans="1:42">
      <c r="A39" s="64"/>
      <c r="B39" s="76" t="s">
        <v>115</v>
      </c>
      <c r="C39" s="98" t="s">
        <v>116</v>
      </c>
      <c r="D39" s="70" t="str">
        <f>'[1]THANG B.LUONG'!B66</f>
        <v>NV thiết kế xây dựng</v>
      </c>
      <c r="E39" s="68">
        <v>43227</v>
      </c>
      <c r="F39" s="69">
        <v>2</v>
      </c>
      <c r="G39" s="70">
        <f t="shared" si="16"/>
        <v>0</v>
      </c>
      <c r="H39" s="70">
        <f t="shared" si="17"/>
        <v>3</v>
      </c>
      <c r="I39" s="71">
        <f t="shared" si="18"/>
        <v>18</v>
      </c>
      <c r="J39" s="79">
        <f>VLOOKUP(D39,'[1]THANG B.LUONG'!$B$5:$I$513,F39+1,0)</f>
        <v>0</v>
      </c>
      <c r="K39" s="71">
        <v>0</v>
      </c>
      <c r="L39" s="71">
        <v>0</v>
      </c>
      <c r="M39" s="71">
        <f t="shared" si="3"/>
        <v>0</v>
      </c>
      <c r="N39" s="71">
        <v>0</v>
      </c>
      <c r="O39" s="71">
        <v>0</v>
      </c>
      <c r="P39" s="71">
        <v>200</v>
      </c>
      <c r="Q39" s="71">
        <v>0</v>
      </c>
      <c r="R39" s="71">
        <v>0</v>
      </c>
      <c r="S39" s="71">
        <v>0</v>
      </c>
      <c r="T39" s="71">
        <v>0</v>
      </c>
      <c r="U39" s="71">
        <v>0</v>
      </c>
      <c r="V39" s="72">
        <f>(SUM(J39:U39)-P39)</f>
        <v>0</v>
      </c>
      <c r="W39" s="73">
        <f>VLOOKUP(B39,'[1]Cham cong'!$B$9:$BY$255,35,0)</f>
        <v>27</v>
      </c>
      <c r="X39" s="71">
        <f>VLOOKUP(B39,'[1]Cham cong'!$B$9:$BY$255,37,0)</f>
        <v>0</v>
      </c>
      <c r="Y39" s="71">
        <f>VLOOKUP(B39,'[1]Cham cong'!$B$9:$BY$255,38,0)</f>
        <v>0</v>
      </c>
      <c r="Z39" s="71">
        <f>VLOOKUP(B39,'[1]Cham cong'!$B$9:$BY$255,72,0)</f>
        <v>0</v>
      </c>
      <c r="AA39" s="71">
        <f>VLOOKUP(B39,'[1]Cham cong'!$B$9:$BY$255,71,0)</f>
        <v>0</v>
      </c>
      <c r="AB39" s="71">
        <f>VLOOKUP(B39,'[1]Cham cong'!$B$9:$BY$255,36,0)</f>
        <v>0</v>
      </c>
      <c r="AC39" s="71"/>
      <c r="AD39" s="71"/>
      <c r="AE39" s="71"/>
      <c r="AF39" s="71"/>
      <c r="AG39" s="71"/>
      <c r="AH39" s="71"/>
      <c r="AI39" s="71"/>
      <c r="AJ39" s="71"/>
      <c r="AK39" s="72">
        <f>V39/'[1]Cham cong'!$AS$3*(W39+Z39/8*2+AA39/8*1.5+AB39*3)+J39/'[1]Cham cong'!$AS$3*(X39+Y39)+AC39+P39+AE39+AG39+AH39+AI39+AJ39</f>
        <v>200</v>
      </c>
      <c r="AL39" s="71">
        <f t="shared" si="2"/>
        <v>0</v>
      </c>
      <c r="AM39" s="99">
        <v>0</v>
      </c>
      <c r="AN39" s="74">
        <f>VLOOKUP(B39,'[1]Cham cong'!$B$9:$BY$255,75,0)</f>
        <v>5000</v>
      </c>
      <c r="AO39" s="74"/>
      <c r="AP39" s="75">
        <f t="shared" si="19"/>
        <v>-4800</v>
      </c>
    </row>
    <row r="40" spans="1:42">
      <c r="A40" s="131"/>
      <c r="B40" s="110" t="s">
        <v>117</v>
      </c>
      <c r="C40" s="132" t="s">
        <v>118</v>
      </c>
      <c r="D40" s="133" t="str">
        <f>'[1]THANG B.LUONG'!B69</f>
        <v>CV giám sát thi công</v>
      </c>
      <c r="E40" s="134">
        <v>43250</v>
      </c>
      <c r="F40" s="135">
        <v>3</v>
      </c>
      <c r="G40" s="133">
        <f t="shared" si="16"/>
        <v>0</v>
      </c>
      <c r="H40" s="133">
        <f t="shared" si="17"/>
        <v>2</v>
      </c>
      <c r="I40" s="136">
        <f t="shared" si="18"/>
        <v>26</v>
      </c>
      <c r="J40" s="115">
        <f>VLOOKUP(D40,'[1]THANG B.LUONG'!$B$5:$I$513,F40+1,0)</f>
        <v>0</v>
      </c>
      <c r="K40" s="136">
        <v>0</v>
      </c>
      <c r="L40" s="136">
        <v>0</v>
      </c>
      <c r="M40" s="136">
        <f t="shared" si="3"/>
        <v>0</v>
      </c>
      <c r="N40" s="136">
        <v>0</v>
      </c>
      <c r="O40" s="136">
        <v>0</v>
      </c>
      <c r="P40" s="136">
        <v>200</v>
      </c>
      <c r="Q40" s="136">
        <v>0</v>
      </c>
      <c r="R40" s="136">
        <v>0</v>
      </c>
      <c r="S40" s="136">
        <v>0</v>
      </c>
      <c r="T40" s="136">
        <v>0</v>
      </c>
      <c r="U40" s="136">
        <v>0</v>
      </c>
      <c r="V40" s="116">
        <f>(SUM(J40:U40)-P40)*0.85</f>
        <v>0</v>
      </c>
      <c r="W40" s="137">
        <v>3</v>
      </c>
      <c r="X40" s="136">
        <f>VLOOKUP(B40,'[1]Cham cong'!$B$9:$BY$255,37,0)</f>
        <v>0</v>
      </c>
      <c r="Y40" s="136">
        <f>VLOOKUP(B40,'[1]Cham cong'!$B$9:$BY$255,38,0)</f>
        <v>0</v>
      </c>
      <c r="Z40" s="136">
        <f>VLOOKUP(B40,'[1]Cham cong'!$B$9:$BY$255,72,0)</f>
        <v>8</v>
      </c>
      <c r="AA40" s="136">
        <f>VLOOKUP(B40,'[1]Cham cong'!$B$9:$BY$255,71,0)</f>
        <v>0</v>
      </c>
      <c r="AB40" s="136">
        <f>VLOOKUP(B40,'[1]Cham cong'!$B$9:$BY$255,36,0)</f>
        <v>0</v>
      </c>
      <c r="AC40" s="136"/>
      <c r="AD40" s="136"/>
      <c r="AE40" s="136"/>
      <c r="AF40" s="136"/>
      <c r="AG40" s="136"/>
      <c r="AH40" s="136"/>
      <c r="AI40" s="136"/>
      <c r="AJ40" s="136"/>
      <c r="AK40" s="116">
        <f>V40/'[1]Cham cong'!$AS$3*(W40+Z40/8*2+AA40/8*1.5+AB40*3)+J40/'[1]Cham cong'!$AS$3*(X40+Y40)+AC40+P40+AE40+AG40+AH40+AI40+AJ40</f>
        <v>200</v>
      </c>
      <c r="AL40" s="136">
        <f t="shared" si="2"/>
        <v>0</v>
      </c>
      <c r="AM40" s="119">
        <v>0</v>
      </c>
      <c r="AN40" s="138">
        <v>0</v>
      </c>
      <c r="AO40" s="138"/>
      <c r="AP40" s="121">
        <f t="shared" si="19"/>
        <v>200</v>
      </c>
    </row>
    <row r="41" spans="1:42">
      <c r="A41" s="131"/>
      <c r="B41" s="110" t="s">
        <v>117</v>
      </c>
      <c r="C41" s="132" t="s">
        <v>118</v>
      </c>
      <c r="D41" s="133" t="str">
        <f>'[1]THANG B.LUONG'!B69</f>
        <v>CV giám sát thi công</v>
      </c>
      <c r="E41" s="134">
        <v>43250</v>
      </c>
      <c r="F41" s="135">
        <v>3</v>
      </c>
      <c r="G41" s="133">
        <f t="shared" si="16"/>
        <v>0</v>
      </c>
      <c r="H41" s="133">
        <f t="shared" si="17"/>
        <v>2</v>
      </c>
      <c r="I41" s="136">
        <f t="shared" si="18"/>
        <v>26</v>
      </c>
      <c r="J41" s="115">
        <f>VLOOKUP(D41,'[1]THANG B.LUONG'!$B$5:$I$513,F41+1,0)</f>
        <v>0</v>
      </c>
      <c r="K41" s="136">
        <v>0</v>
      </c>
      <c r="L41" s="136">
        <v>0</v>
      </c>
      <c r="M41" s="136">
        <f t="shared" si="3"/>
        <v>0</v>
      </c>
      <c r="N41" s="136">
        <v>0</v>
      </c>
      <c r="O41" s="136">
        <v>0</v>
      </c>
      <c r="P41" s="136">
        <v>0</v>
      </c>
      <c r="Q41" s="136">
        <v>0</v>
      </c>
      <c r="R41" s="136">
        <v>0</v>
      </c>
      <c r="S41" s="136">
        <v>0</v>
      </c>
      <c r="T41" s="136">
        <v>0</v>
      </c>
      <c r="U41" s="136">
        <v>0</v>
      </c>
      <c r="V41" s="116">
        <f>SUM(J41:U41)-P41</f>
        <v>0</v>
      </c>
      <c r="W41" s="137">
        <v>24</v>
      </c>
      <c r="X41" s="136">
        <f>VLOOKUP(B41,'[1]Cham cong'!$B$9:$BY$255,37,0)</f>
        <v>0</v>
      </c>
      <c r="Y41" s="136">
        <f>VLOOKUP(B41,'[1]Cham cong'!$B$9:$BY$255,38,0)</f>
        <v>0</v>
      </c>
      <c r="Z41" s="136">
        <v>0</v>
      </c>
      <c r="AA41" s="136">
        <f>VLOOKUP(B41,'[1]Cham cong'!$B$9:$BY$255,71,0)</f>
        <v>0</v>
      </c>
      <c r="AB41" s="136">
        <f>VLOOKUP(B41,'[1]Cham cong'!$B$9:$BY$255,36,0)</f>
        <v>0</v>
      </c>
      <c r="AC41" s="136"/>
      <c r="AD41" s="136"/>
      <c r="AE41" s="136"/>
      <c r="AF41" s="136"/>
      <c r="AG41" s="136"/>
      <c r="AH41" s="136"/>
      <c r="AI41" s="136"/>
      <c r="AJ41" s="136"/>
      <c r="AK41" s="116">
        <f>V41/'[1]Cham cong'!$AS$3*(W41+Z41/8*2+AA41/8*1.5+AB41*3)+J41/'[1]Cham cong'!$AS$3*(X41+Y41)+AC41+P41+AE41+AG41+AH41+AI41+AJ41</f>
        <v>0</v>
      </c>
      <c r="AL41" s="136">
        <f t="shared" si="2"/>
        <v>0</v>
      </c>
      <c r="AM41" s="119">
        <v>0</v>
      </c>
      <c r="AN41" s="138">
        <f>VLOOKUP(B41,'[1]Cham cong'!$B$9:$BY$255,75,0)</f>
        <v>4000</v>
      </c>
      <c r="AO41" s="138"/>
      <c r="AP41" s="121">
        <f t="shared" si="19"/>
        <v>-4000</v>
      </c>
    </row>
    <row r="42" spans="1:42">
      <c r="A42" s="131"/>
      <c r="B42" s="110" t="s">
        <v>119</v>
      </c>
      <c r="C42" s="132" t="s">
        <v>120</v>
      </c>
      <c r="D42" s="133" t="str">
        <f>'[1]THANG B.LUONG'!B69</f>
        <v>CV giám sát thi công</v>
      </c>
      <c r="E42" s="134">
        <v>43271</v>
      </c>
      <c r="F42" s="135">
        <v>2</v>
      </c>
      <c r="G42" s="133">
        <f t="shared" si="16"/>
        <v>0</v>
      </c>
      <c r="H42" s="133">
        <f t="shared" si="17"/>
        <v>2</v>
      </c>
      <c r="I42" s="136">
        <f t="shared" si="18"/>
        <v>5</v>
      </c>
      <c r="J42" s="115">
        <f>VLOOKUP(D42,'[1]THANG B.LUONG'!$B$5:$I$513,F42+1,0)</f>
        <v>0</v>
      </c>
      <c r="K42" s="136">
        <v>0</v>
      </c>
      <c r="L42" s="136">
        <v>0</v>
      </c>
      <c r="M42" s="136">
        <f t="shared" si="3"/>
        <v>0</v>
      </c>
      <c r="N42" s="136">
        <v>0</v>
      </c>
      <c r="O42" s="136">
        <v>0</v>
      </c>
      <c r="P42" s="136">
        <v>200</v>
      </c>
      <c r="Q42" s="136">
        <v>0</v>
      </c>
      <c r="R42" s="136">
        <v>0</v>
      </c>
      <c r="S42" s="136">
        <v>0</v>
      </c>
      <c r="T42" s="136">
        <v>0</v>
      </c>
      <c r="U42" s="136">
        <v>0</v>
      </c>
      <c r="V42" s="116">
        <f>(SUM(J42:U42)-P42)*0.85</f>
        <v>0</v>
      </c>
      <c r="W42" s="137">
        <v>20</v>
      </c>
      <c r="X42" s="136">
        <f>VLOOKUP(B42,'[1]Cham cong'!$B$9:$BY$255,37,0)</f>
        <v>1</v>
      </c>
      <c r="Y42" s="136">
        <f>VLOOKUP(B42,'[1]Cham cong'!$B$9:$BY$255,38,0)</f>
        <v>0</v>
      </c>
      <c r="Z42" s="136">
        <f>VLOOKUP(B42,'[1]Cham cong'!$B$9:$BY$255,72,0)</f>
        <v>8</v>
      </c>
      <c r="AA42" s="136">
        <f>VLOOKUP(B42,'[1]Cham cong'!$B$9:$BY$255,71,0)</f>
        <v>0</v>
      </c>
      <c r="AB42" s="136">
        <f>VLOOKUP(B42,'[1]Cham cong'!$B$9:$BY$255,36,0)</f>
        <v>0</v>
      </c>
      <c r="AC42" s="136"/>
      <c r="AD42" s="136"/>
      <c r="AE42" s="136"/>
      <c r="AF42" s="136"/>
      <c r="AG42" s="136"/>
      <c r="AH42" s="136"/>
      <c r="AI42" s="136"/>
      <c r="AJ42" s="136"/>
      <c r="AK42" s="116">
        <f>V42/'[1]Cham cong'!$AS$3*(W42+Z42/8*2+AA42/8*1.5+AB42*3)+J42/'[1]Cham cong'!$AS$3*(X42+Y42)+AC42+P42+AE42+AG42+AH42+AI42+AJ42</f>
        <v>200</v>
      </c>
      <c r="AL42" s="136">
        <f t="shared" si="2"/>
        <v>0</v>
      </c>
      <c r="AM42" s="119">
        <v>0</v>
      </c>
      <c r="AN42" s="138">
        <f>VLOOKUP(B42,'[1]Cham cong'!$B$9:$BY$255,75,0)</f>
        <v>4000</v>
      </c>
      <c r="AO42" s="138"/>
      <c r="AP42" s="121">
        <f t="shared" si="19"/>
        <v>-3800</v>
      </c>
    </row>
    <row r="43" spans="1:42">
      <c r="A43" s="131"/>
      <c r="B43" s="110" t="s">
        <v>119</v>
      </c>
      <c r="C43" s="132" t="s">
        <v>120</v>
      </c>
      <c r="D43" s="133" t="str">
        <f>'[1]THANG B.LUONG'!B69</f>
        <v>CV giám sát thi công</v>
      </c>
      <c r="E43" s="134">
        <v>43271</v>
      </c>
      <c r="F43" s="135">
        <v>2</v>
      </c>
      <c r="G43" s="133">
        <f t="shared" si="16"/>
        <v>0</v>
      </c>
      <c r="H43" s="133">
        <f t="shared" si="17"/>
        <v>2</v>
      </c>
      <c r="I43" s="136">
        <f t="shared" si="18"/>
        <v>5</v>
      </c>
      <c r="J43" s="115">
        <f>VLOOKUP(D43,'[1]THANG B.LUONG'!$B$5:$I$513,F43+1,0)</f>
        <v>0</v>
      </c>
      <c r="K43" s="136">
        <v>0</v>
      </c>
      <c r="L43" s="136">
        <v>0</v>
      </c>
      <c r="M43" s="136">
        <f t="shared" si="3"/>
        <v>0</v>
      </c>
      <c r="N43" s="136">
        <v>0</v>
      </c>
      <c r="O43" s="136">
        <v>0</v>
      </c>
      <c r="P43" s="136">
        <v>0</v>
      </c>
      <c r="Q43" s="136">
        <v>0</v>
      </c>
      <c r="R43" s="136">
        <v>0</v>
      </c>
      <c r="S43" s="136">
        <v>0</v>
      </c>
      <c r="T43" s="136">
        <v>0</v>
      </c>
      <c r="U43" s="136">
        <v>0</v>
      </c>
      <c r="V43" s="116">
        <f>SUM(J43:U43)-P43</f>
        <v>0</v>
      </c>
      <c r="W43" s="137">
        <v>6</v>
      </c>
      <c r="X43" s="136">
        <v>0</v>
      </c>
      <c r="Y43" s="136">
        <f>VLOOKUP(B43,'[1]Cham cong'!$B$9:$BY$255,38,0)</f>
        <v>0</v>
      </c>
      <c r="Z43" s="136">
        <v>0</v>
      </c>
      <c r="AA43" s="136">
        <f>VLOOKUP(B43,'[1]Cham cong'!$B$9:$BY$255,71,0)</f>
        <v>0</v>
      </c>
      <c r="AB43" s="136">
        <f>VLOOKUP(B43,'[1]Cham cong'!$B$9:$BY$255,36,0)</f>
        <v>0</v>
      </c>
      <c r="AC43" s="136"/>
      <c r="AD43" s="136"/>
      <c r="AE43" s="136"/>
      <c r="AF43" s="136"/>
      <c r="AG43" s="136"/>
      <c r="AH43" s="136"/>
      <c r="AI43" s="136"/>
      <c r="AJ43" s="136"/>
      <c r="AK43" s="116">
        <f>V43/'[1]Cham cong'!$AS$3*(W43+Z43/8*2+AA43/8*1.5+AB43*3)+J43/'[1]Cham cong'!$AS$3*(X43+Y43)+AC43+P43+AE43+AG43+AH43+AI43+AJ43</f>
        <v>0</v>
      </c>
      <c r="AL43" s="136">
        <f t="shared" si="2"/>
        <v>0</v>
      </c>
      <c r="AM43" s="119">
        <v>0</v>
      </c>
      <c r="AN43" s="138">
        <v>0</v>
      </c>
      <c r="AO43" s="138"/>
      <c r="AP43" s="121">
        <f t="shared" si="19"/>
        <v>0</v>
      </c>
    </row>
    <row r="44" spans="1:42">
      <c r="A44" s="80"/>
      <c r="B44" s="81"/>
      <c r="C44" s="80" t="s">
        <v>121</v>
      </c>
      <c r="D44" s="82"/>
      <c r="E44" s="83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63">
        <f>SUM(AK45:AK50)</f>
        <v>11439.038461538463</v>
      </c>
      <c r="AL44" s="63">
        <f t="shared" ref="AL44:AP44" si="20">SUM(AL45:AL50)</f>
        <v>1396.5</v>
      </c>
      <c r="AM44" s="63">
        <f t="shared" si="20"/>
        <v>13300</v>
      </c>
      <c r="AN44" s="63">
        <f t="shared" si="20"/>
        <v>0</v>
      </c>
      <c r="AO44" s="63">
        <f t="shared" si="20"/>
        <v>0</v>
      </c>
      <c r="AP44" s="63">
        <f t="shared" si="20"/>
        <v>10040</v>
      </c>
    </row>
    <row r="45" spans="1:42">
      <c r="A45" s="64"/>
      <c r="B45" s="65" t="s">
        <v>122</v>
      </c>
      <c r="C45" s="77" t="s">
        <v>123</v>
      </c>
      <c r="D45" s="86" t="s">
        <v>124</v>
      </c>
      <c r="E45" s="68">
        <v>42891</v>
      </c>
      <c r="F45" s="69">
        <v>3</v>
      </c>
      <c r="G45" s="70">
        <f t="shared" ref="G45:G50" si="21">DATEDIF(E45,$J$3,"y")</f>
        <v>1</v>
      </c>
      <c r="H45" s="70">
        <f t="shared" ref="H45:H50" si="22">DATEDIF(E45,$J$3,"ym")</f>
        <v>2</v>
      </c>
      <c r="I45" s="71">
        <f t="shared" ref="I45:I50" si="23">DATEDIF(E45,$J$3,"md")</f>
        <v>20</v>
      </c>
      <c r="J45" s="71">
        <f>VLOOKUP(D45,'[1]THANG B.LUONG'!$B$5:$I$513,F45+1,0)</f>
        <v>0</v>
      </c>
      <c r="K45" s="71">
        <v>0</v>
      </c>
      <c r="L45" s="71">
        <v>3000</v>
      </c>
      <c r="M45" s="71">
        <f t="shared" si="3"/>
        <v>0</v>
      </c>
      <c r="N45" s="71">
        <v>0</v>
      </c>
      <c r="O45" s="71">
        <v>1000</v>
      </c>
      <c r="P45" s="71">
        <v>1000</v>
      </c>
      <c r="Q45" s="71">
        <v>0</v>
      </c>
      <c r="R45" s="71">
        <v>0</v>
      </c>
      <c r="S45" s="71">
        <v>0</v>
      </c>
      <c r="T45" s="71">
        <v>0</v>
      </c>
      <c r="U45" s="71">
        <v>0</v>
      </c>
      <c r="V45" s="72">
        <f t="shared" si="1"/>
        <v>4000</v>
      </c>
      <c r="W45" s="73">
        <f>VLOOKUP(B45,'[1]Cham cong'!$B$9:$BY$255,35,0)</f>
        <v>22</v>
      </c>
      <c r="X45" s="71">
        <f>VLOOKUP(B45,'[1]Cham cong'!$B$9:$BY$255,37,0)</f>
        <v>5</v>
      </c>
      <c r="Y45" s="71">
        <f>VLOOKUP(B45,'[1]Cham cong'!$B$9:$BY$255,38,0)</f>
        <v>0</v>
      </c>
      <c r="Z45" s="71">
        <f>VLOOKUP(B45,'[1]Cham cong'!$B$9:$BY$255,72,0)</f>
        <v>0</v>
      </c>
      <c r="AA45" s="71">
        <f>VLOOKUP(B45,'[1]Cham cong'!$B$9:$BY$255,71,0)</f>
        <v>0</v>
      </c>
      <c r="AB45" s="71">
        <f>VLOOKUP(B45,'[1]Cham cong'!$B$9:$BY$255,36,0)</f>
        <v>0</v>
      </c>
      <c r="AC45" s="71"/>
      <c r="AD45" s="71"/>
      <c r="AE45" s="71"/>
      <c r="AF45" s="71"/>
      <c r="AG45" s="71"/>
      <c r="AH45" s="71"/>
      <c r="AI45" s="71"/>
      <c r="AJ45" s="71"/>
      <c r="AK45" s="72">
        <f>V45/'[1]Cham cong'!$AS$3*(W45+Z45/8*2+AA45/8*1.5+AB45*3)+J45/'[1]Cham cong'!$AS$3*(X45+Y45)+AC45+P45+AE45+AG45+AH45+AI45+AJ45</f>
        <v>4384.6153846153848</v>
      </c>
      <c r="AL45" s="71">
        <f t="shared" si="2"/>
        <v>871.5</v>
      </c>
      <c r="AM45" s="125">
        <v>8300</v>
      </c>
      <c r="AN45" s="74">
        <f>VLOOKUP(B45,'[1]Cham cong'!$B$9:$BY$255,75,0)</f>
        <v>0</v>
      </c>
      <c r="AO45" s="74"/>
      <c r="AP45" s="75">
        <f t="shared" ref="AP45:AP50" si="24">ROUND(AK45-AL45-AN45+AO45,-1)</f>
        <v>3510</v>
      </c>
    </row>
    <row r="46" spans="1:42">
      <c r="A46" s="64"/>
      <c r="B46" s="76" t="s">
        <v>125</v>
      </c>
      <c r="C46" s="98" t="s">
        <v>126</v>
      </c>
      <c r="D46" s="70" t="str">
        <f>'[1]THANG B.LUONG'!B39</f>
        <v>CV thu mua vật tư</v>
      </c>
      <c r="E46" s="68">
        <v>39083</v>
      </c>
      <c r="F46" s="69">
        <v>3</v>
      </c>
      <c r="G46" s="70">
        <f t="shared" si="21"/>
        <v>11</v>
      </c>
      <c r="H46" s="70">
        <f t="shared" si="22"/>
        <v>7</v>
      </c>
      <c r="I46" s="71">
        <f t="shared" si="23"/>
        <v>24</v>
      </c>
      <c r="J46" s="71">
        <f>VLOOKUP(D46,'[1]THANG B.LUONG'!$B$5:$I$513,F46+1,0)</f>
        <v>0</v>
      </c>
      <c r="K46" s="71">
        <v>0</v>
      </c>
      <c r="L46" s="71">
        <v>0</v>
      </c>
      <c r="M46" s="71">
        <f t="shared" si="3"/>
        <v>0</v>
      </c>
      <c r="N46" s="71">
        <v>0</v>
      </c>
      <c r="O46" s="71">
        <v>0</v>
      </c>
      <c r="P46" s="71">
        <v>300</v>
      </c>
      <c r="Q46" s="71">
        <v>0</v>
      </c>
      <c r="R46" s="71">
        <v>0</v>
      </c>
      <c r="S46" s="71">
        <v>0</v>
      </c>
      <c r="T46" s="71">
        <v>0</v>
      </c>
      <c r="U46" s="71">
        <v>0</v>
      </c>
      <c r="V46" s="72">
        <f t="shared" si="1"/>
        <v>0</v>
      </c>
      <c r="W46" s="73">
        <f>VLOOKUP(B46,'[1]Cham cong'!$B$9:$BY$255,35,0)</f>
        <v>27</v>
      </c>
      <c r="X46" s="71">
        <f>VLOOKUP(B46,'[1]Cham cong'!$B$9:$BY$255,37,0)</f>
        <v>0</v>
      </c>
      <c r="Y46" s="71">
        <f>VLOOKUP(B46,'[1]Cham cong'!$B$9:$BY$255,38,0)</f>
        <v>0</v>
      </c>
      <c r="Z46" s="71">
        <f>VLOOKUP(B46,'[1]Cham cong'!$B$9:$BY$255,72,0)</f>
        <v>0</v>
      </c>
      <c r="AA46" s="71">
        <f>VLOOKUP(B46,'[1]Cham cong'!$B$9:$BY$255,71,0)</f>
        <v>0</v>
      </c>
      <c r="AB46" s="71">
        <f>VLOOKUP(B46,'[1]Cham cong'!$B$9:$BY$255,36,0)</f>
        <v>0</v>
      </c>
      <c r="AC46" s="71"/>
      <c r="AD46" s="71"/>
      <c r="AE46" s="71"/>
      <c r="AF46" s="71"/>
      <c r="AG46" s="71"/>
      <c r="AH46" s="71"/>
      <c r="AI46" s="71"/>
      <c r="AJ46" s="71"/>
      <c r="AK46" s="72">
        <f>V46/'[1]Cham cong'!$AS$3*(W46+Z46/8*2+AA46/8*1.5+AB46*3)+J46/'[1]Cham cong'!$AS$3*(X46+Y46)+AC46+P46+AE46+AG46+AH46+AI46+AJ46</f>
        <v>300</v>
      </c>
      <c r="AL46" s="71">
        <f t="shared" si="2"/>
        <v>525</v>
      </c>
      <c r="AM46" s="99">
        <v>5000</v>
      </c>
      <c r="AN46" s="74">
        <f>VLOOKUP(B46,'[1]Cham cong'!$B$9:$BY$255,75,0)</f>
        <v>0</v>
      </c>
      <c r="AO46" s="74"/>
      <c r="AP46" s="75">
        <f t="shared" si="24"/>
        <v>-230</v>
      </c>
    </row>
    <row r="47" spans="1:42">
      <c r="A47" s="64"/>
      <c r="B47" s="76" t="s">
        <v>127</v>
      </c>
      <c r="C47" s="139" t="s">
        <v>128</v>
      </c>
      <c r="D47" s="70" t="str">
        <f>'[1]THANG B.LUONG'!B39</f>
        <v>CV thu mua vật tư</v>
      </c>
      <c r="E47" s="68">
        <v>43236</v>
      </c>
      <c r="F47" s="69">
        <v>5</v>
      </c>
      <c r="G47" s="70">
        <f t="shared" si="21"/>
        <v>0</v>
      </c>
      <c r="H47" s="70">
        <f t="shared" si="22"/>
        <v>3</v>
      </c>
      <c r="I47" s="71">
        <f t="shared" si="23"/>
        <v>9</v>
      </c>
      <c r="J47" s="71">
        <f>VLOOKUP(D47,'[1]THANG B.LUONG'!$B$5:$I$513,F47+1,0)</f>
        <v>0</v>
      </c>
      <c r="K47" s="71">
        <v>0</v>
      </c>
      <c r="L47" s="71">
        <v>0</v>
      </c>
      <c r="M47" s="71">
        <f>IF(G47&gt;=3,J47*(0.03+(G47-3)*0.01),0)</f>
        <v>0</v>
      </c>
      <c r="N47" s="71">
        <v>0</v>
      </c>
      <c r="O47" s="71">
        <v>0</v>
      </c>
      <c r="P47" s="71">
        <v>300</v>
      </c>
      <c r="Q47" s="71">
        <v>0</v>
      </c>
      <c r="R47" s="71">
        <v>0</v>
      </c>
      <c r="S47" s="71">
        <v>0</v>
      </c>
      <c r="T47" s="71">
        <v>0</v>
      </c>
      <c r="U47" s="71">
        <v>2890</v>
      </c>
      <c r="V47" s="72">
        <f>SUM(J47:U47)-P47</f>
        <v>2890</v>
      </c>
      <c r="W47" s="73">
        <f>VLOOKUP(B47,'[1]Cham cong'!$B$9:$BY$255,35,0)</f>
        <v>25</v>
      </c>
      <c r="X47" s="71">
        <f>VLOOKUP(B47,'[1]Cham cong'!$B$9:$BY$255,37,0)</f>
        <v>2</v>
      </c>
      <c r="Y47" s="71">
        <f>VLOOKUP(B47,'[1]Cham cong'!$B$9:$BY$255,38,0)</f>
        <v>0</v>
      </c>
      <c r="Z47" s="71">
        <f>VLOOKUP(B47,'[1]Cham cong'!$B$9:$BY$255,72,0)</f>
        <v>0</v>
      </c>
      <c r="AA47" s="71">
        <f>VLOOKUP(B47,'[1]Cham cong'!$B$9:$BY$255,71,0)</f>
        <v>0</v>
      </c>
      <c r="AB47" s="71">
        <f>VLOOKUP(B47,'[1]Cham cong'!$B$9:$BY$255,36,0)</f>
        <v>0</v>
      </c>
      <c r="AC47" s="71"/>
      <c r="AD47" s="71"/>
      <c r="AE47" s="71"/>
      <c r="AF47" s="71"/>
      <c r="AG47" s="71"/>
      <c r="AH47" s="71"/>
      <c r="AI47" s="71"/>
      <c r="AJ47" s="71"/>
      <c r="AK47" s="72">
        <f>V47/'[1]Cham cong'!$AS$3*(W47+Z47/8*2+AA47/8*1.5+AB47*3)+J47/'[1]Cham cong'!$AS$3*(X47+Y47)+AC47+P47+AE47+AG47+AH47+AI47+AJ47</f>
        <v>3078.8461538461538</v>
      </c>
      <c r="AL47" s="71">
        <f>AM47*$AN$3</f>
        <v>0</v>
      </c>
      <c r="AM47" s="99">
        <v>0</v>
      </c>
      <c r="AN47" s="74">
        <f>VLOOKUP(B47,'[1]Cham cong'!$B$9:$BY$255,75,0)</f>
        <v>0</v>
      </c>
      <c r="AO47" s="74"/>
      <c r="AP47" s="75">
        <f t="shared" si="24"/>
        <v>3080</v>
      </c>
    </row>
    <row r="48" spans="1:42">
      <c r="A48" s="64"/>
      <c r="B48" s="76" t="s">
        <v>129</v>
      </c>
      <c r="C48" s="139" t="s">
        <v>130</v>
      </c>
      <c r="D48" s="140" t="str">
        <f>'[1]THANG B.LUONG'!B42</f>
        <v>CV kế hoạch tổng hợp</v>
      </c>
      <c r="E48" s="68">
        <v>43241</v>
      </c>
      <c r="F48" s="69">
        <v>3</v>
      </c>
      <c r="G48" s="70">
        <f t="shared" si="21"/>
        <v>0</v>
      </c>
      <c r="H48" s="70">
        <f t="shared" si="22"/>
        <v>3</v>
      </c>
      <c r="I48" s="71">
        <f t="shared" si="23"/>
        <v>4</v>
      </c>
      <c r="J48" s="71">
        <f>VLOOKUP(D48,'[1]THANG B.LUONG'!$B$5:$I$513,F48+1,0)</f>
        <v>0</v>
      </c>
      <c r="K48" s="71">
        <v>0</v>
      </c>
      <c r="L48" s="71">
        <v>0</v>
      </c>
      <c r="M48" s="71">
        <f>IF(G48&gt;=3,J48*(0.03+(G48-3)*0.01),0)</f>
        <v>0</v>
      </c>
      <c r="N48" s="71">
        <v>0</v>
      </c>
      <c r="O48" s="71">
        <v>0</v>
      </c>
      <c r="P48" s="71">
        <v>300</v>
      </c>
      <c r="Q48" s="71">
        <v>0</v>
      </c>
      <c r="R48" s="71">
        <v>0</v>
      </c>
      <c r="S48" s="71">
        <v>0</v>
      </c>
      <c r="T48" s="71">
        <v>0</v>
      </c>
      <c r="U48" s="71">
        <v>0</v>
      </c>
      <c r="V48" s="72">
        <f>SUM(J48:U48)-P48</f>
        <v>0</v>
      </c>
      <c r="W48" s="73">
        <f>VLOOKUP(B48,'[1]Cham cong'!$B$9:$BY$255,35,0)</f>
        <v>25.5</v>
      </c>
      <c r="X48" s="71">
        <f>VLOOKUP(B48,'[1]Cham cong'!$B$9:$BY$255,37,0)</f>
        <v>0</v>
      </c>
      <c r="Y48" s="71">
        <f>VLOOKUP(B48,'[1]Cham cong'!$B$9:$BY$255,38,0)</f>
        <v>0</v>
      </c>
      <c r="Z48" s="71">
        <f>VLOOKUP(B48,'[1]Cham cong'!$B$9:$BY$255,72,0)</f>
        <v>0</v>
      </c>
      <c r="AA48" s="71">
        <f>VLOOKUP(B48,'[1]Cham cong'!$B$9:$BY$255,71,0)</f>
        <v>0</v>
      </c>
      <c r="AB48" s="71">
        <f>VLOOKUP(B48,'[1]Cham cong'!$B$9:$BY$255,36,0)</f>
        <v>0</v>
      </c>
      <c r="AC48" s="71"/>
      <c r="AD48" s="71"/>
      <c r="AE48" s="71"/>
      <c r="AF48" s="71"/>
      <c r="AG48" s="71"/>
      <c r="AH48" s="71"/>
      <c r="AI48" s="71"/>
      <c r="AJ48" s="71"/>
      <c r="AK48" s="72">
        <f>V48/'[1]Cham cong'!$AS$3*(W48+Z48/8*2+AA48/8*1.5+AB48*3)+J48/'[1]Cham cong'!$AS$3*(X48+Y48)+AC48+P48+AE48+AG48+AH48+AI48+AJ48</f>
        <v>300</v>
      </c>
      <c r="AL48" s="71">
        <f>AM48*$AN$3</f>
        <v>0</v>
      </c>
      <c r="AM48" s="99">
        <v>0</v>
      </c>
      <c r="AN48" s="74">
        <f>VLOOKUP(B48,'[1]Cham cong'!$B$9:$BY$255,75,0)</f>
        <v>0</v>
      </c>
      <c r="AO48" s="74"/>
      <c r="AP48" s="75">
        <f t="shared" si="24"/>
        <v>300</v>
      </c>
    </row>
    <row r="49" spans="1:42">
      <c r="A49" s="64"/>
      <c r="B49" s="126" t="s">
        <v>131</v>
      </c>
      <c r="C49" s="127" t="s">
        <v>132</v>
      </c>
      <c r="D49" s="127" t="str">
        <f>'[1]THANG B.LUONG'!B40</f>
        <v>NV Thu mua MMTB</v>
      </c>
      <c r="E49" s="68">
        <v>43087</v>
      </c>
      <c r="F49" s="69">
        <v>3</v>
      </c>
      <c r="G49" s="70">
        <f t="shared" si="21"/>
        <v>0</v>
      </c>
      <c r="H49" s="70">
        <f t="shared" si="22"/>
        <v>8</v>
      </c>
      <c r="I49" s="71">
        <f t="shared" si="23"/>
        <v>7</v>
      </c>
      <c r="J49" s="71">
        <f>VLOOKUP(D49,'[1]THANG B.LUONG'!$B$5:$I$513,F49+1,0)</f>
        <v>0</v>
      </c>
      <c r="K49" s="71">
        <v>0</v>
      </c>
      <c r="L49" s="71">
        <v>0</v>
      </c>
      <c r="M49" s="71">
        <f>IF(G49&gt;=3,J49*(0.03+(G49-3)*0.01),0)</f>
        <v>0</v>
      </c>
      <c r="N49" s="71">
        <v>0</v>
      </c>
      <c r="O49" s="71">
        <v>0</v>
      </c>
      <c r="P49" s="71">
        <v>300</v>
      </c>
      <c r="Q49" s="71">
        <v>0</v>
      </c>
      <c r="R49" s="71">
        <v>0</v>
      </c>
      <c r="S49" s="71">
        <v>0</v>
      </c>
      <c r="T49" s="71">
        <v>0</v>
      </c>
      <c r="U49" s="71">
        <v>0</v>
      </c>
      <c r="V49" s="72">
        <f>SUM(J49:U49)-P49</f>
        <v>0</v>
      </c>
      <c r="W49" s="73">
        <f>VLOOKUP(B49,'[1]Cham cong'!$B$9:$BY$255,35,0)</f>
        <v>24</v>
      </c>
      <c r="X49" s="71">
        <f>VLOOKUP(B49,'[1]Cham cong'!$B$9:$BY$255,37,0)</f>
        <v>3</v>
      </c>
      <c r="Y49" s="71">
        <f>VLOOKUP(B49,'[1]Cham cong'!$B$9:$BY$255,38,0)</f>
        <v>0</v>
      </c>
      <c r="Z49" s="71">
        <v>0</v>
      </c>
      <c r="AA49" s="71">
        <v>0</v>
      </c>
      <c r="AB49" s="71">
        <v>0</v>
      </c>
      <c r="AC49" s="71"/>
      <c r="AD49" s="71"/>
      <c r="AE49" s="71"/>
      <c r="AF49" s="71"/>
      <c r="AG49" s="71"/>
      <c r="AH49" s="71"/>
      <c r="AI49" s="71"/>
      <c r="AJ49" s="71"/>
      <c r="AK49" s="72">
        <f>V49/'[1]Cham cong'!$AS$3*(W49+Z49/8*2+AA49/8*1.5+AB49*3)+J49/'[1]Cham cong'!$AS$3*(X49+Y49)+AC49+P49+AE49+AG49+AH49+AI49+AJ49</f>
        <v>300</v>
      </c>
      <c r="AL49" s="71">
        <f>AM49*$AN$3</f>
        <v>0</v>
      </c>
      <c r="AM49" s="71">
        <v>0</v>
      </c>
      <c r="AN49" s="74">
        <f>VLOOKUP(B49,'[1]Cham cong'!$B$9:$BY$255,75,0)</f>
        <v>0</v>
      </c>
      <c r="AO49" s="74"/>
      <c r="AP49" s="75">
        <f t="shared" si="24"/>
        <v>300</v>
      </c>
    </row>
    <row r="50" spans="1:42">
      <c r="A50" s="131"/>
      <c r="B50" s="141" t="s">
        <v>133</v>
      </c>
      <c r="C50" s="142" t="s">
        <v>134</v>
      </c>
      <c r="D50" s="142" t="str">
        <f>'[1]THANG B.LUONG'!B39</f>
        <v>CV thu mua vật tư</v>
      </c>
      <c r="E50" s="134">
        <v>43332</v>
      </c>
      <c r="F50" s="135">
        <v>0</v>
      </c>
      <c r="G50" s="133">
        <f t="shared" si="21"/>
        <v>0</v>
      </c>
      <c r="H50" s="133">
        <f t="shared" si="22"/>
        <v>0</v>
      </c>
      <c r="I50" s="136">
        <f t="shared" si="23"/>
        <v>5</v>
      </c>
      <c r="J50" s="136">
        <v>14150</v>
      </c>
      <c r="K50" s="136">
        <v>0</v>
      </c>
      <c r="L50" s="136">
        <v>0</v>
      </c>
      <c r="M50" s="136">
        <f>IF(G50&gt;=3,J50*(0.03+(G50-3)*0.01),0)</f>
        <v>0</v>
      </c>
      <c r="N50" s="136">
        <v>0</v>
      </c>
      <c r="O50" s="136">
        <v>0</v>
      </c>
      <c r="P50" s="136">
        <v>300</v>
      </c>
      <c r="Q50" s="136">
        <v>0</v>
      </c>
      <c r="R50" s="136">
        <v>0</v>
      </c>
      <c r="S50" s="136">
        <v>0</v>
      </c>
      <c r="T50" s="136">
        <v>0</v>
      </c>
      <c r="U50" s="136">
        <v>0</v>
      </c>
      <c r="V50" s="116">
        <f>(SUM(J50:U50)-P50)*0.85</f>
        <v>12027.5</v>
      </c>
      <c r="W50" s="137">
        <f>VLOOKUP(B50,'[1]Cham cong'!$B$9:$BY$255,35,0)</f>
        <v>6</v>
      </c>
      <c r="X50" s="136">
        <f>VLOOKUP(B50,'[1]Cham cong'!$B$9:$BY$255,37,0)</f>
        <v>0</v>
      </c>
      <c r="Y50" s="136">
        <f>VLOOKUP(B50,'[1]Cham cong'!$B$9:$BY$255,38,0)</f>
        <v>0</v>
      </c>
      <c r="Z50" s="136">
        <v>0</v>
      </c>
      <c r="AA50" s="136">
        <v>0</v>
      </c>
      <c r="AB50" s="136">
        <v>0</v>
      </c>
      <c r="AC50" s="136"/>
      <c r="AD50" s="136"/>
      <c r="AE50" s="136"/>
      <c r="AF50" s="136"/>
      <c r="AG50" s="136"/>
      <c r="AH50" s="136"/>
      <c r="AI50" s="136"/>
      <c r="AJ50" s="136"/>
      <c r="AK50" s="116">
        <f>V50/'[1]Cham cong'!$AS$3*(W50+Z50/8*2+AA50/8*1.5+AB50*3)+J50/'[1]Cham cong'!$AS$3*(X50+Y50)+AC50+P50+AE50+AG50+AH50+AI50+AJ50</f>
        <v>3075.5769230769233</v>
      </c>
      <c r="AL50" s="136">
        <f>AM50*$AN$3</f>
        <v>0</v>
      </c>
      <c r="AM50" s="136">
        <v>0</v>
      </c>
      <c r="AN50" s="138">
        <f>VLOOKUP(B50,'[1]Cham cong'!$B$9:$BY$255,75,0)</f>
        <v>0</v>
      </c>
      <c r="AO50" s="138"/>
      <c r="AP50" s="143">
        <f t="shared" si="24"/>
        <v>3080</v>
      </c>
    </row>
    <row r="51" spans="1:42">
      <c r="A51" s="80"/>
      <c r="B51" s="81"/>
      <c r="C51" s="128" t="s">
        <v>135</v>
      </c>
      <c r="D51" s="129"/>
      <c r="E51" s="83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63">
        <f>SUM(AK52:AK56)</f>
        <v>5000</v>
      </c>
      <c r="AL51" s="63">
        <f t="shared" ref="AL51:AP51" si="25">SUM(AL52:AL56)</f>
        <v>2887.5</v>
      </c>
      <c r="AM51" s="63">
        <f t="shared" si="25"/>
        <v>27500</v>
      </c>
      <c r="AN51" s="63">
        <f t="shared" si="25"/>
        <v>5000</v>
      </c>
      <c r="AO51" s="63">
        <f t="shared" si="25"/>
        <v>0</v>
      </c>
      <c r="AP51" s="63">
        <f t="shared" si="25"/>
        <v>-2870</v>
      </c>
    </row>
    <row r="52" spans="1:42">
      <c r="A52" s="64"/>
      <c r="B52" s="65" t="s">
        <v>136</v>
      </c>
      <c r="C52" s="77" t="s">
        <v>137</v>
      </c>
      <c r="D52" s="86" t="s">
        <v>138</v>
      </c>
      <c r="E52" s="68">
        <v>40848</v>
      </c>
      <c r="F52" s="69">
        <v>2</v>
      </c>
      <c r="G52" s="70">
        <f>DATEDIF(E52,$J$3,"y")</f>
        <v>6</v>
      </c>
      <c r="H52" s="70">
        <f>DATEDIF(E52,$J$3,"ym")</f>
        <v>9</v>
      </c>
      <c r="I52" s="71">
        <f>DATEDIF(E52,$J$3,"md")</f>
        <v>24</v>
      </c>
      <c r="J52" s="71">
        <f>VLOOKUP(D52,'[1]THANG B.LUONG'!$B$5:$I$513,F52+1,0)</f>
        <v>0</v>
      </c>
      <c r="K52" s="71">
        <v>0</v>
      </c>
      <c r="L52" s="71">
        <v>3000</v>
      </c>
      <c r="M52" s="71">
        <f t="shared" si="3"/>
        <v>0</v>
      </c>
      <c r="N52" s="71">
        <v>0</v>
      </c>
      <c r="O52" s="71">
        <v>1000</v>
      </c>
      <c r="P52" s="71">
        <v>1000</v>
      </c>
      <c r="Q52" s="71">
        <v>0</v>
      </c>
      <c r="R52" s="71">
        <v>0</v>
      </c>
      <c r="S52" s="71">
        <v>0</v>
      </c>
      <c r="T52" s="71">
        <v>0</v>
      </c>
      <c r="U52" s="71">
        <v>0</v>
      </c>
      <c r="V52" s="72">
        <f t="shared" si="1"/>
        <v>4000</v>
      </c>
      <c r="W52" s="73">
        <f>VLOOKUP(B52,'[1]Cham cong'!$B$9:$BY$255,35,0)</f>
        <v>26</v>
      </c>
      <c r="X52" s="71">
        <f>VLOOKUP(B52,'[1]Cham cong'!$B$9:$BY$255,37,0)</f>
        <v>1</v>
      </c>
      <c r="Y52" s="71">
        <f>VLOOKUP(B52,'[1]Cham cong'!$B$9:$BY$255,38,0)</f>
        <v>0</v>
      </c>
      <c r="Z52" s="71">
        <f>VLOOKUP(B52,'[1]Cham cong'!$B$9:$BY$255,72,0)</f>
        <v>0</v>
      </c>
      <c r="AA52" s="71">
        <f>VLOOKUP(B52,'[1]Cham cong'!$B$9:$BY$255,71,0)</f>
        <v>0</v>
      </c>
      <c r="AB52" s="71">
        <f>VLOOKUP(B52,'[1]Cham cong'!$B$9:$BY$255,36,0)</f>
        <v>0</v>
      </c>
      <c r="AC52" s="71"/>
      <c r="AD52" s="71"/>
      <c r="AE52" s="71"/>
      <c r="AF52" s="71"/>
      <c r="AG52" s="71"/>
      <c r="AH52" s="71"/>
      <c r="AI52" s="71"/>
      <c r="AJ52" s="71"/>
      <c r="AK52" s="72">
        <f>V52/'[1]Cham cong'!$AS$3*(W52+Z52/8*2+AA52/8*1.5+AB52*3)+J52/'[1]Cham cong'!$AS$3*(X52+Y52)+AC52+P52+AE52+AG52+AH52+AI52+AJ52</f>
        <v>5000</v>
      </c>
      <c r="AL52" s="71">
        <f t="shared" si="2"/>
        <v>871.5</v>
      </c>
      <c r="AM52" s="99">
        <v>8300</v>
      </c>
      <c r="AN52" s="74">
        <f>VLOOKUP(B52,'[1]Cham cong'!$B$9:$BY$255,75,0)</f>
        <v>0</v>
      </c>
      <c r="AO52" s="74"/>
      <c r="AP52" s="75">
        <f>ROUND(AK52-AL52-AN52+AO52,-1)</f>
        <v>4130</v>
      </c>
    </row>
    <row r="53" spans="1:42">
      <c r="A53" s="64"/>
      <c r="B53" s="76" t="s">
        <v>139</v>
      </c>
      <c r="C53" s="98" t="s">
        <v>140</v>
      </c>
      <c r="D53" s="70" t="s">
        <v>141</v>
      </c>
      <c r="E53" s="68">
        <v>41487</v>
      </c>
      <c r="F53" s="69">
        <v>4</v>
      </c>
      <c r="G53" s="70">
        <f>DATEDIF(E53,$J$3,"y")</f>
        <v>5</v>
      </c>
      <c r="H53" s="70">
        <f>DATEDIF(E53,$J$3,"ym")</f>
        <v>0</v>
      </c>
      <c r="I53" s="71">
        <f>DATEDIF(E53,$J$3,"md")</f>
        <v>24</v>
      </c>
      <c r="J53" s="71">
        <f>VLOOKUP(D53,'[1]THANG B.LUONG'!$B$5:$I$513,F53+1,0)</f>
        <v>0</v>
      </c>
      <c r="K53" s="71">
        <v>0</v>
      </c>
      <c r="L53" s="71">
        <v>0</v>
      </c>
      <c r="M53" s="71">
        <f t="shared" si="3"/>
        <v>0</v>
      </c>
      <c r="N53" s="71">
        <v>0</v>
      </c>
      <c r="O53" s="71">
        <v>0</v>
      </c>
      <c r="P53" s="71">
        <v>0</v>
      </c>
      <c r="Q53" s="71">
        <v>0</v>
      </c>
      <c r="R53" s="71">
        <v>0</v>
      </c>
      <c r="S53" s="71">
        <v>0</v>
      </c>
      <c r="T53" s="71">
        <v>0</v>
      </c>
      <c r="U53" s="71">
        <v>0</v>
      </c>
      <c r="V53" s="72">
        <f t="shared" si="1"/>
        <v>0</v>
      </c>
      <c r="W53" s="73">
        <f>VLOOKUP(B53,'[1]Cham cong'!$B$9:$BY$255,35,0)</f>
        <v>25</v>
      </c>
      <c r="X53" s="71">
        <f>VLOOKUP(B53,'[1]Cham cong'!$B$9:$BY$255,37,0)</f>
        <v>2</v>
      </c>
      <c r="Y53" s="71">
        <f>VLOOKUP(B53,'[1]Cham cong'!$B$9:$BY$255,38,0)</f>
        <v>0</v>
      </c>
      <c r="Z53" s="71">
        <f>VLOOKUP(B53,'[1]Cham cong'!$B$9:$BY$255,72,0)</f>
        <v>0</v>
      </c>
      <c r="AA53" s="71">
        <f>VLOOKUP(B53,'[1]Cham cong'!$B$9:$BY$255,71,0)</f>
        <v>0</v>
      </c>
      <c r="AB53" s="71">
        <f>VLOOKUP(B53,'[1]Cham cong'!$B$9:$BY$255,36,0)</f>
        <v>0</v>
      </c>
      <c r="AC53" s="71"/>
      <c r="AD53" s="71"/>
      <c r="AE53" s="71"/>
      <c r="AF53" s="71"/>
      <c r="AG53" s="71"/>
      <c r="AH53" s="71"/>
      <c r="AI53" s="71"/>
      <c r="AJ53" s="71"/>
      <c r="AK53" s="72">
        <f>V53/'[1]Cham cong'!$AS$3*(W53+Z53/8*2+AA53/8*1.5+AB53*3)+J53/'[1]Cham cong'!$AS$3*(X53+Y53)+AC53+P53+AE53+AG53+AH53+AI53+AJ53</f>
        <v>0</v>
      </c>
      <c r="AL53" s="71">
        <f t="shared" si="2"/>
        <v>504</v>
      </c>
      <c r="AM53" s="99">
        <v>4800</v>
      </c>
      <c r="AN53" s="74">
        <f>VLOOKUP(B53,'[1]Cham cong'!$B$9:$BY$255,75,0)</f>
        <v>0</v>
      </c>
      <c r="AO53" s="74"/>
      <c r="AP53" s="75">
        <f>ROUND(AK53-AL53-AN53+AO53,-1)</f>
        <v>-500</v>
      </c>
    </row>
    <row r="54" spans="1:42">
      <c r="A54" s="64"/>
      <c r="B54" s="76" t="s">
        <v>142</v>
      </c>
      <c r="C54" s="98" t="s">
        <v>143</v>
      </c>
      <c r="D54" s="70" t="s">
        <v>141</v>
      </c>
      <c r="E54" s="68">
        <v>42569</v>
      </c>
      <c r="F54" s="69">
        <v>3</v>
      </c>
      <c r="G54" s="70">
        <f>DATEDIF(E54,$J$3,"y")</f>
        <v>2</v>
      </c>
      <c r="H54" s="70">
        <f>DATEDIF(E54,$J$3,"ym")</f>
        <v>1</v>
      </c>
      <c r="I54" s="71">
        <f>DATEDIF(E54,$J$3,"md")</f>
        <v>7</v>
      </c>
      <c r="J54" s="71">
        <f>VLOOKUP(D54,'[1]THANG B.LUONG'!$B$5:$I$513,F54+1,0)</f>
        <v>0</v>
      </c>
      <c r="K54" s="71">
        <v>0</v>
      </c>
      <c r="L54" s="71">
        <v>0</v>
      </c>
      <c r="M54" s="71">
        <f t="shared" si="3"/>
        <v>0</v>
      </c>
      <c r="N54" s="71">
        <v>0</v>
      </c>
      <c r="O54" s="71">
        <v>0</v>
      </c>
      <c r="P54" s="71">
        <v>0</v>
      </c>
      <c r="Q54" s="71">
        <v>0</v>
      </c>
      <c r="R54" s="71">
        <v>0</v>
      </c>
      <c r="S54" s="71">
        <v>0</v>
      </c>
      <c r="T54" s="71">
        <v>0</v>
      </c>
      <c r="U54" s="71">
        <v>0</v>
      </c>
      <c r="V54" s="72">
        <f t="shared" si="1"/>
        <v>0</v>
      </c>
      <c r="W54" s="73">
        <f>VLOOKUP(B54,'[1]Cham cong'!$B$9:$BY$255,35,0)</f>
        <v>26</v>
      </c>
      <c r="X54" s="71">
        <f>VLOOKUP(B54,'[1]Cham cong'!$B$9:$BY$255,37,0)</f>
        <v>1</v>
      </c>
      <c r="Y54" s="71">
        <f>VLOOKUP(B54,'[1]Cham cong'!$B$9:$BY$255,38,0)</f>
        <v>0</v>
      </c>
      <c r="Z54" s="71">
        <f>VLOOKUP(B54,'[1]Cham cong'!$B$9:$BY$255,72,0)</f>
        <v>0</v>
      </c>
      <c r="AA54" s="71">
        <f>VLOOKUP(B54,'[1]Cham cong'!$B$9:$BY$255,71,0)</f>
        <v>0</v>
      </c>
      <c r="AB54" s="71">
        <f>VLOOKUP(B54,'[1]Cham cong'!$B$9:$BY$255,36,0)</f>
        <v>0</v>
      </c>
      <c r="AC54" s="71"/>
      <c r="AD54" s="71"/>
      <c r="AE54" s="71"/>
      <c r="AF54" s="71"/>
      <c r="AG54" s="71"/>
      <c r="AH54" s="71"/>
      <c r="AI54" s="71"/>
      <c r="AJ54" s="71"/>
      <c r="AK54" s="72">
        <f>V54/'[1]Cham cong'!$AS$3*(W54+Z54/8*2+AA54/8*1.5+AB54*3)+J54/'[1]Cham cong'!$AS$3*(X54+Y54)+AC54+P54+AE54+AG54+AH54+AI54+AJ54</f>
        <v>0</v>
      </c>
      <c r="AL54" s="71">
        <f t="shared" si="2"/>
        <v>504</v>
      </c>
      <c r="AM54" s="99">
        <v>4800</v>
      </c>
      <c r="AN54" s="74">
        <f>VLOOKUP(B54,'[1]Cham cong'!$B$9:$BY$255,75,0)</f>
        <v>5000</v>
      </c>
      <c r="AO54" s="74"/>
      <c r="AP54" s="75">
        <f>ROUND(AK54-AL54-AN54+AO54,-1)</f>
        <v>-5500</v>
      </c>
    </row>
    <row r="55" spans="1:42">
      <c r="A55" s="64"/>
      <c r="B55" s="76" t="s">
        <v>144</v>
      </c>
      <c r="C55" s="98" t="s">
        <v>145</v>
      </c>
      <c r="D55" s="70" t="s">
        <v>141</v>
      </c>
      <c r="E55" s="68">
        <v>42835</v>
      </c>
      <c r="F55" s="69">
        <v>1</v>
      </c>
      <c r="G55" s="70">
        <f>DATEDIF(E55,$J$3,"y")</f>
        <v>1</v>
      </c>
      <c r="H55" s="70">
        <f>DATEDIF(E55,$J$3,"ym")</f>
        <v>4</v>
      </c>
      <c r="I55" s="71">
        <f>DATEDIF(E55,$J$3,"md")</f>
        <v>15</v>
      </c>
      <c r="J55" s="71">
        <f>VLOOKUP(D55,'[1]THANG B.LUONG'!$B$5:$I$513,F55+1,0)</f>
        <v>0</v>
      </c>
      <c r="K55" s="71">
        <v>0</v>
      </c>
      <c r="L55" s="71">
        <v>0</v>
      </c>
      <c r="M55" s="71">
        <f>IF(G55&gt;=3,J55*(0.03+(G55-3)*0.01),0)</f>
        <v>0</v>
      </c>
      <c r="N55" s="71">
        <v>0</v>
      </c>
      <c r="O55" s="71">
        <v>0</v>
      </c>
      <c r="P55" s="71">
        <v>0</v>
      </c>
      <c r="Q55" s="71">
        <v>0</v>
      </c>
      <c r="R55" s="71">
        <v>0</v>
      </c>
      <c r="S55" s="71">
        <v>0</v>
      </c>
      <c r="T55" s="71">
        <v>0</v>
      </c>
      <c r="U55" s="71">
        <v>0</v>
      </c>
      <c r="V55" s="72">
        <f t="shared" si="1"/>
        <v>0</v>
      </c>
      <c r="W55" s="73">
        <f>VLOOKUP(B55,'[1]Cham cong'!$B$9:$BY$255,35,0)</f>
        <v>26</v>
      </c>
      <c r="X55" s="71">
        <f>VLOOKUP(B55,'[1]Cham cong'!$B$9:$BY$255,37,0)</f>
        <v>1</v>
      </c>
      <c r="Y55" s="71">
        <f>VLOOKUP(B55,'[1]Cham cong'!$B$9:$BY$255,38,0)</f>
        <v>0</v>
      </c>
      <c r="Z55" s="71">
        <f>VLOOKUP(B55,'[1]Cham cong'!$B$9:$BY$255,72,0)</f>
        <v>0</v>
      </c>
      <c r="AA55" s="71">
        <f>VLOOKUP(B55,'[1]Cham cong'!$B$9:$BY$255,71,0)</f>
        <v>0</v>
      </c>
      <c r="AB55" s="71">
        <f>VLOOKUP(B55,'[1]Cham cong'!$B$9:$BY$255,36,0)</f>
        <v>0</v>
      </c>
      <c r="AC55" s="71"/>
      <c r="AD55" s="71"/>
      <c r="AE55" s="71"/>
      <c r="AF55" s="71"/>
      <c r="AG55" s="71"/>
      <c r="AH55" s="71"/>
      <c r="AI55" s="71"/>
      <c r="AJ55" s="71"/>
      <c r="AK55" s="72">
        <f>V55/'[1]Cham cong'!$AS$3*(W55+Z55/8*2+AA55/8*1.5+AB55*3)+J55/'[1]Cham cong'!$AS$3*(X55+Y55)+AC55+P55+AE55+AG55+AH55+AI55+AJ55</f>
        <v>0</v>
      </c>
      <c r="AL55" s="71">
        <f>AM55*$AN$3</f>
        <v>504</v>
      </c>
      <c r="AM55" s="99">
        <v>4800</v>
      </c>
      <c r="AN55" s="74">
        <f>VLOOKUP(B55,'[1]Cham cong'!$B$9:$BY$255,75,0)</f>
        <v>0</v>
      </c>
      <c r="AO55" s="74"/>
      <c r="AP55" s="75">
        <f>ROUND(AK55-AL55-AN55+AO55,-1)</f>
        <v>-500</v>
      </c>
    </row>
    <row r="56" spans="1:42">
      <c r="A56" s="64"/>
      <c r="B56" s="76" t="s">
        <v>146</v>
      </c>
      <c r="C56" s="98" t="s">
        <v>147</v>
      </c>
      <c r="D56" s="70" t="str">
        <f>'[1]THANG B.LUONG'!B34</f>
        <v>NV nghiệm thu thanh toán</v>
      </c>
      <c r="E56" s="68">
        <v>42565</v>
      </c>
      <c r="F56" s="69">
        <v>3</v>
      </c>
      <c r="G56" s="70">
        <f>DATEDIF(E56,$J$3,"y")</f>
        <v>2</v>
      </c>
      <c r="H56" s="70">
        <f>DATEDIF(E56,$J$3,"ym")</f>
        <v>1</v>
      </c>
      <c r="I56" s="71">
        <f>DATEDIF(E56,$J$3,"md")</f>
        <v>11</v>
      </c>
      <c r="J56" s="71">
        <f>VLOOKUP(D56,'[1]THANG B.LUONG'!$B$5:$I$513,F56+1,0)</f>
        <v>0</v>
      </c>
      <c r="K56" s="71">
        <v>0</v>
      </c>
      <c r="L56" s="71">
        <v>0</v>
      </c>
      <c r="M56" s="71">
        <f>IF(G56&gt;=3,J56*(0.03+(G56-3)*0.01),0)</f>
        <v>0</v>
      </c>
      <c r="N56" s="71">
        <v>0</v>
      </c>
      <c r="O56" s="71">
        <v>0</v>
      </c>
      <c r="P56" s="71">
        <v>0</v>
      </c>
      <c r="Q56" s="71">
        <v>0</v>
      </c>
      <c r="R56" s="71">
        <v>0</v>
      </c>
      <c r="S56" s="71">
        <v>0</v>
      </c>
      <c r="T56" s="71">
        <v>0</v>
      </c>
      <c r="U56" s="71">
        <v>0</v>
      </c>
      <c r="V56" s="72">
        <f t="shared" si="1"/>
        <v>0</v>
      </c>
      <c r="W56" s="73">
        <f>VLOOKUP(B56,'[1]Cham cong'!$B$9:$BY$255,35,0)</f>
        <v>25</v>
      </c>
      <c r="X56" s="71">
        <f>VLOOKUP(B56,'[1]Cham cong'!$B$9:$BY$255,37,0)</f>
        <v>2</v>
      </c>
      <c r="Y56" s="71">
        <v>0</v>
      </c>
      <c r="Z56" s="71">
        <v>0</v>
      </c>
      <c r="AA56" s="71">
        <v>0</v>
      </c>
      <c r="AB56" s="71">
        <v>0</v>
      </c>
      <c r="AC56" s="71"/>
      <c r="AD56" s="71"/>
      <c r="AE56" s="71"/>
      <c r="AF56" s="71"/>
      <c r="AG56" s="71"/>
      <c r="AH56" s="71"/>
      <c r="AI56" s="71"/>
      <c r="AJ56" s="71"/>
      <c r="AK56" s="72">
        <f>V56/'[1]Cham cong'!$AS$3*(W56+Z56/8*2+AA56/8*1.5+AB56*3)+J56/'[1]Cham cong'!$AS$3*(X56+Y56)+AC56+P56+AE56+AG56+AH56+AI56+AJ56</f>
        <v>0</v>
      </c>
      <c r="AL56" s="71">
        <f>AM56*$AN$3</f>
        <v>504</v>
      </c>
      <c r="AM56" s="99">
        <v>4800</v>
      </c>
      <c r="AN56" s="74">
        <f>VLOOKUP(B56,'[1]Cham cong'!$B$9:$BY$255,75,0)</f>
        <v>0</v>
      </c>
      <c r="AO56" s="74"/>
      <c r="AP56" s="75">
        <f>ROUND(AK56-AL56-AN56+AO56,-1)</f>
        <v>-500</v>
      </c>
    </row>
    <row r="57" spans="1:42">
      <c r="A57" s="80"/>
      <c r="B57" s="81"/>
      <c r="C57" s="128" t="s">
        <v>148</v>
      </c>
      <c r="D57" s="129"/>
      <c r="E57" s="83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63">
        <f>SUM(AK58:AK59)</f>
        <v>21171.692307692305</v>
      </c>
      <c r="AL57" s="63">
        <f t="shared" ref="AL57:AP57" si="26">SUM(AL58:AL59)</f>
        <v>0</v>
      </c>
      <c r="AM57" s="63">
        <f t="shared" si="26"/>
        <v>0</v>
      </c>
      <c r="AN57" s="63">
        <f t="shared" si="26"/>
        <v>0</v>
      </c>
      <c r="AO57" s="63">
        <f t="shared" si="26"/>
        <v>0</v>
      </c>
      <c r="AP57" s="63">
        <f t="shared" si="26"/>
        <v>21170</v>
      </c>
    </row>
    <row r="58" spans="1:42">
      <c r="A58" s="144"/>
      <c r="B58" s="65" t="s">
        <v>149</v>
      </c>
      <c r="C58" s="77" t="s">
        <v>150</v>
      </c>
      <c r="D58" s="86" t="str">
        <f>'[1]THANG B.LUONG'!B36</f>
        <v>TRƯỞNG BAN DỰ ÁN NGHIÊN CỨU</v>
      </c>
      <c r="E58" s="145">
        <v>43227</v>
      </c>
      <c r="F58" s="146">
        <v>1</v>
      </c>
      <c r="G58" s="86">
        <f>DATEDIF(E58,$J$3,"y")</f>
        <v>0</v>
      </c>
      <c r="H58" s="147">
        <f>DATEDIF(E58,$J$3,"ym")</f>
        <v>3</v>
      </c>
      <c r="I58" s="148">
        <f>DATEDIF(E58,$J$3,"md")</f>
        <v>18</v>
      </c>
      <c r="J58" s="149">
        <f>VLOOKUP(D58,'[1]THANG B.LUONG'!$B$5:$I$513,F58+1,0)</f>
        <v>0</v>
      </c>
      <c r="K58" s="148">
        <v>0</v>
      </c>
      <c r="L58" s="148">
        <v>3000</v>
      </c>
      <c r="M58" s="148">
        <f>IF(G58&gt;=3,J58*(0.03+(G58-3)*0.01),0)</f>
        <v>0</v>
      </c>
      <c r="N58" s="148">
        <v>0</v>
      </c>
      <c r="O58" s="148">
        <v>1000</v>
      </c>
      <c r="P58" s="148">
        <v>1000</v>
      </c>
      <c r="Q58" s="148">
        <v>0</v>
      </c>
      <c r="R58" s="148">
        <v>0</v>
      </c>
      <c r="S58" s="148">
        <v>0</v>
      </c>
      <c r="T58" s="148">
        <v>0</v>
      </c>
      <c r="U58" s="148">
        <v>0</v>
      </c>
      <c r="V58" s="150">
        <f>SUM(J58:U58)-P58</f>
        <v>4000</v>
      </c>
      <c r="W58" s="137">
        <f>VLOOKUP(B58,'[1]Cham cong'!$B$9:$BY$255,35,0)</f>
        <v>27</v>
      </c>
      <c r="X58" s="148">
        <f>VLOOKUP(B58,'[1]Cham cong'!$B$9:$BY$255,37,0)</f>
        <v>0</v>
      </c>
      <c r="Y58" s="148">
        <f>VLOOKUP(B58,'[1]Cham cong'!$B$9:$BY$255,38,0)</f>
        <v>0</v>
      </c>
      <c r="Z58" s="148">
        <f>VLOOKUP(B58,'[1]Cham cong'!$B$9:$BY$255,72,0)</f>
        <v>0</v>
      </c>
      <c r="AA58" s="148">
        <f>VLOOKUP(B58,'[1]Cham cong'!$B$9:$BY$255,71,0)</f>
        <v>0</v>
      </c>
      <c r="AB58" s="148">
        <f>VLOOKUP(B58,'[1]Cham cong'!$B$9:$BY$255,36,0)</f>
        <v>0</v>
      </c>
      <c r="AC58" s="148"/>
      <c r="AD58" s="148"/>
      <c r="AE58" s="148"/>
      <c r="AF58" s="148"/>
      <c r="AG58" s="148"/>
      <c r="AH58" s="148"/>
      <c r="AI58" s="148"/>
      <c r="AJ58" s="148"/>
      <c r="AK58" s="150">
        <f>V58/'[1]Cham cong'!$AS$3*(W58+Z58/8*2+AA58/8*1.5+AB58*3)+J58/'[1]Cham cong'!$AS$3*(X58+Y58)+AC58+P58+AE58+AG58+AH58+AI58+AJ58</f>
        <v>5153.8461538461534</v>
      </c>
      <c r="AL58" s="148">
        <f>AM58*$AN$3</f>
        <v>0</v>
      </c>
      <c r="AM58" s="151">
        <v>0</v>
      </c>
      <c r="AN58" s="152">
        <f>VLOOKUP(B58,'[1]Cham cong'!$B$9:$BY$255,75,0)</f>
        <v>0</v>
      </c>
      <c r="AO58" s="152"/>
      <c r="AP58" s="153">
        <f>ROUND(AK58-AL58-AN58+AO58,-1)</f>
        <v>5150</v>
      </c>
    </row>
    <row r="59" spans="1:42">
      <c r="A59" s="131"/>
      <c r="B59" s="110" t="s">
        <v>151</v>
      </c>
      <c r="C59" s="132" t="s">
        <v>152</v>
      </c>
      <c r="D59" s="133" t="str">
        <f>'[1]THANG B.LUONG'!B37</f>
        <v>CV dự án nghiên cứu</v>
      </c>
      <c r="E59" s="134">
        <v>43286</v>
      </c>
      <c r="F59" s="135">
        <v>5</v>
      </c>
      <c r="G59" s="133">
        <f>DATEDIF(E59,$J$3,"y")</f>
        <v>0</v>
      </c>
      <c r="H59" s="133">
        <f>DATEDIF(E59,$J$3,"ym")</f>
        <v>1</v>
      </c>
      <c r="I59" s="136">
        <f>DATEDIF(E59,$J$3,"md")</f>
        <v>20</v>
      </c>
      <c r="J59" s="136">
        <v>17920</v>
      </c>
      <c r="K59" s="136">
        <v>0</v>
      </c>
      <c r="L59" s="136">
        <v>0</v>
      </c>
      <c r="M59" s="136">
        <f>IF(G59&gt;=3,J59*(0.03+(G59-3)*0.01),0)</f>
        <v>0</v>
      </c>
      <c r="N59" s="136">
        <v>0</v>
      </c>
      <c r="O59" s="136">
        <v>0</v>
      </c>
      <c r="P59" s="136">
        <v>200</v>
      </c>
      <c r="Q59" s="136">
        <v>0</v>
      </c>
      <c r="R59" s="136">
        <v>0</v>
      </c>
      <c r="S59" s="136">
        <v>0</v>
      </c>
      <c r="T59" s="136">
        <v>0</v>
      </c>
      <c r="U59" s="136">
        <v>0</v>
      </c>
      <c r="V59" s="154">
        <f>(SUM(J59:U59)-P59)*0.85</f>
        <v>15232</v>
      </c>
      <c r="W59" s="137">
        <f>VLOOKUP(B59,'[1]Cham cong'!$B$9:$BY$255,35,0)</f>
        <v>27</v>
      </c>
      <c r="X59" s="136">
        <f>VLOOKUP(B59,'[1]Cham cong'!$B$9:$BY$255,37,0)</f>
        <v>0</v>
      </c>
      <c r="Y59" s="136">
        <f>VLOOKUP(B59,'[1]Cham cong'!$B$9:$BY$255,38,0)</f>
        <v>0</v>
      </c>
      <c r="Z59" s="136">
        <f>VLOOKUP(B59,'[1]Cham cong'!$B$9:$BY$255,72,0)</f>
        <v>0</v>
      </c>
      <c r="AA59" s="136">
        <f>VLOOKUP(B59,'[1]Cham cong'!$B$9:$BY$255,71,0)</f>
        <v>0</v>
      </c>
      <c r="AB59" s="136">
        <f>VLOOKUP(B59,'[1]Cham cong'!$B$9:$BY$255,36,0)</f>
        <v>0</v>
      </c>
      <c r="AC59" s="136"/>
      <c r="AD59" s="136"/>
      <c r="AE59" s="136"/>
      <c r="AF59" s="136"/>
      <c r="AG59" s="136"/>
      <c r="AH59" s="136"/>
      <c r="AI59" s="136"/>
      <c r="AJ59" s="136"/>
      <c r="AK59" s="136">
        <f>V59/'[1]Cham cong'!$AS$3*(W59+Z59/8*2+AA59/8*1.5+AB59*3)+J59/'[1]Cham cong'!$AS$3*(X59+Y59)+AC59+P59+AE59+AG59+AH59+AI59+AJ59</f>
        <v>16017.846153846152</v>
      </c>
      <c r="AL59" s="136">
        <f>AM59*$AN$3</f>
        <v>0</v>
      </c>
      <c r="AM59" s="119">
        <v>0</v>
      </c>
      <c r="AN59" s="138">
        <f>VLOOKUP(B59,'[1]Cham cong'!$B$9:$BY$255,75,0)</f>
        <v>0</v>
      </c>
      <c r="AO59" s="138"/>
      <c r="AP59" s="138">
        <f>ROUND(AK59-AL59-AN59+AO59,-1)</f>
        <v>16020</v>
      </c>
    </row>
    <row r="60" spans="1:42">
      <c r="A60" s="80"/>
      <c r="B60" s="81"/>
      <c r="C60" s="80" t="s">
        <v>153</v>
      </c>
      <c r="D60" s="82"/>
      <c r="E60" s="83"/>
      <c r="F60" s="84"/>
      <c r="G60" s="84"/>
      <c r="H60" s="84"/>
      <c r="I60" s="84"/>
      <c r="J60" s="84"/>
      <c r="K60" s="84"/>
      <c r="L60" s="84"/>
      <c r="M60" s="84"/>
      <c r="N60" s="60"/>
      <c r="O60" s="60"/>
      <c r="P60" s="60"/>
      <c r="Q60" s="60"/>
      <c r="R60" s="60"/>
      <c r="S60" s="60"/>
      <c r="T60" s="60"/>
      <c r="U60" s="60"/>
      <c r="V60" s="61"/>
      <c r="W60" s="62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3">
        <f>SUM(AK61:AK70)</f>
        <v>39554.230769230766</v>
      </c>
      <c r="AL60" s="63">
        <f t="shared" ref="AL60:AP60" si="27">SUM(AL61:AL70)</f>
        <v>1585.5</v>
      </c>
      <c r="AM60" s="63">
        <f t="shared" si="27"/>
        <v>15100</v>
      </c>
      <c r="AN60" s="63">
        <f t="shared" si="27"/>
        <v>5233</v>
      </c>
      <c r="AO60" s="63">
        <f t="shared" si="27"/>
        <v>0</v>
      </c>
      <c r="AP60" s="63">
        <f t="shared" si="27"/>
        <v>32720</v>
      </c>
    </row>
    <row r="61" spans="1:42">
      <c r="A61" s="64"/>
      <c r="B61" s="65" t="s">
        <v>154</v>
      </c>
      <c r="C61" s="77" t="s">
        <v>155</v>
      </c>
      <c r="D61" s="70" t="s">
        <v>156</v>
      </c>
      <c r="E61" s="68">
        <v>42443</v>
      </c>
      <c r="F61" s="69">
        <v>3</v>
      </c>
      <c r="G61" s="70">
        <f t="shared" ref="G61:G65" si="28">DATEDIF(E61,$J$3,"y")</f>
        <v>2</v>
      </c>
      <c r="H61" s="70">
        <f t="shared" ref="H61:H65" si="29">DATEDIF(E61,$J$3,"ym")</f>
        <v>5</v>
      </c>
      <c r="I61" s="71">
        <f t="shared" ref="I61:I65" si="30">DATEDIF(E61,$J$3,"md")</f>
        <v>11</v>
      </c>
      <c r="J61" s="71">
        <f>VLOOKUP(D61,'[1]THANG B.LUONG'!$B$5:$I$513,F61+1,0)</f>
        <v>0</v>
      </c>
      <c r="K61" s="71">
        <v>0</v>
      </c>
      <c r="L61" s="71">
        <v>3000</v>
      </c>
      <c r="M61" s="71">
        <f t="shared" si="3"/>
        <v>0</v>
      </c>
      <c r="N61" s="71">
        <v>0</v>
      </c>
      <c r="O61" s="71">
        <v>1000</v>
      </c>
      <c r="P61" s="71">
        <v>1000</v>
      </c>
      <c r="Q61" s="71">
        <v>0</v>
      </c>
      <c r="R61" s="71">
        <v>0</v>
      </c>
      <c r="S61" s="71">
        <v>0</v>
      </c>
      <c r="T61" s="71">
        <v>0</v>
      </c>
      <c r="U61" s="71">
        <v>0</v>
      </c>
      <c r="V61" s="72">
        <f>SUM(J61:U61)-P61</f>
        <v>4000</v>
      </c>
      <c r="W61" s="73">
        <f>VLOOKUP(B61,'[1]Cham cong'!$B$9:$BY$255,35,0)</f>
        <v>27</v>
      </c>
      <c r="X61" s="71">
        <f>VLOOKUP(B61,'[1]Cham cong'!$B$9:$BY$255,37,0)</f>
        <v>0</v>
      </c>
      <c r="Y61" s="71">
        <f>VLOOKUP(B61,'[1]Cham cong'!$B$9:$BY$255,38,0)</f>
        <v>0</v>
      </c>
      <c r="Z61" s="71">
        <f>VLOOKUP(B61,'[1]Cham cong'!$B$9:$BY$255,72,0)</f>
        <v>0</v>
      </c>
      <c r="AA61" s="71">
        <f>VLOOKUP(B61,'[1]Cham cong'!$B$9:$BY$255,71,0)</f>
        <v>0</v>
      </c>
      <c r="AB61" s="71">
        <f>VLOOKUP(B61,'[1]Cham cong'!$B$9:$BY$255,36,0)</f>
        <v>0</v>
      </c>
      <c r="AC61" s="71"/>
      <c r="AD61" s="71"/>
      <c r="AE61" s="71"/>
      <c r="AF61" s="71"/>
      <c r="AG61" s="71"/>
      <c r="AH61" s="71"/>
      <c r="AI61" s="71"/>
      <c r="AJ61" s="71"/>
      <c r="AK61" s="72">
        <f>V61/'[1]Cham cong'!$AS$3*(W61+Z61/8*2+AA61/8*1.5+AB61*3)+J61/'[1]Cham cong'!$AS$3*(X61+Y61)+AC61+P61+AE61+AG61+AH61+AI61+AJ61</f>
        <v>5153.8461538461534</v>
      </c>
      <c r="AL61" s="71">
        <f t="shared" si="2"/>
        <v>0</v>
      </c>
      <c r="AM61" s="71">
        <v>0</v>
      </c>
      <c r="AN61" s="74">
        <f>VLOOKUP(B61,'[1]Cham cong'!$B$9:$BY$255,75,0)</f>
        <v>0</v>
      </c>
      <c r="AO61" s="74"/>
      <c r="AP61" s="75">
        <f t="shared" ref="AP61:AP65" si="31">ROUND(AK61-AL61-AN61+AO61,-1)</f>
        <v>5150</v>
      </c>
    </row>
    <row r="62" spans="1:42">
      <c r="A62" s="64"/>
      <c r="B62" s="76" t="s">
        <v>157</v>
      </c>
      <c r="C62" s="98" t="s">
        <v>158</v>
      </c>
      <c r="D62" s="70" t="s">
        <v>159</v>
      </c>
      <c r="E62" s="68">
        <v>42247</v>
      </c>
      <c r="F62" s="69">
        <v>1</v>
      </c>
      <c r="G62" s="70">
        <f t="shared" si="28"/>
        <v>2</v>
      </c>
      <c r="H62" s="70">
        <f t="shared" si="29"/>
        <v>11</v>
      </c>
      <c r="I62" s="71">
        <f t="shared" si="30"/>
        <v>25</v>
      </c>
      <c r="J62" s="71">
        <f>VLOOKUP(D62,'[1]THANG B.LUONG'!$B$5:$I$513,F62+1,0)</f>
        <v>0</v>
      </c>
      <c r="K62" s="71">
        <v>0</v>
      </c>
      <c r="L62" s="71">
        <v>500</v>
      </c>
      <c r="M62" s="71">
        <f t="shared" si="3"/>
        <v>0</v>
      </c>
      <c r="N62" s="71">
        <v>0</v>
      </c>
      <c r="O62" s="71">
        <v>200</v>
      </c>
      <c r="P62" s="71">
        <v>300</v>
      </c>
      <c r="Q62" s="71">
        <v>0</v>
      </c>
      <c r="R62" s="71">
        <v>0</v>
      </c>
      <c r="S62" s="71">
        <v>0</v>
      </c>
      <c r="T62" s="71">
        <v>0</v>
      </c>
      <c r="U62" s="71">
        <v>0</v>
      </c>
      <c r="V62" s="72">
        <f t="shared" si="1"/>
        <v>700</v>
      </c>
      <c r="W62" s="73">
        <f>VLOOKUP(B62,'[1]Cham cong'!$B$9:$BY$255,35,0)</f>
        <v>25</v>
      </c>
      <c r="X62" s="71">
        <f>VLOOKUP(B62,'[1]Cham cong'!$B$9:$BY$255,37,0)</f>
        <v>2</v>
      </c>
      <c r="Y62" s="71">
        <f>VLOOKUP(B62,'[1]Cham cong'!$B$9:$BY$255,38,0)</f>
        <v>0</v>
      </c>
      <c r="Z62" s="71">
        <f>VLOOKUP(B62,'[1]Cham cong'!$B$9:$BY$255,72,0)</f>
        <v>0</v>
      </c>
      <c r="AA62" s="71">
        <f>VLOOKUP(B62,'[1]Cham cong'!$B$9:$BY$255,71,0)</f>
        <v>0</v>
      </c>
      <c r="AB62" s="71">
        <f>VLOOKUP(B62,'[1]Cham cong'!$B$9:$BY$255,36,0)</f>
        <v>0</v>
      </c>
      <c r="AC62" s="71"/>
      <c r="AD62" s="71"/>
      <c r="AE62" s="71"/>
      <c r="AF62" s="71"/>
      <c r="AG62" s="71"/>
      <c r="AH62" s="71"/>
      <c r="AI62" s="71"/>
      <c r="AJ62" s="71">
        <v>200</v>
      </c>
      <c r="AK62" s="72">
        <f>V62/'[1]Cham cong'!$AS$3*(W62+Z62/8*2+AA62/8*1.5+AB62*3)+J62/'[1]Cham cong'!$AS$3*(X62+Y62)+AC62+P62+AE62+AG62+AH62+AI62+AJ62</f>
        <v>1173.0769230769231</v>
      </c>
      <c r="AL62" s="71">
        <f t="shared" si="2"/>
        <v>535.5</v>
      </c>
      <c r="AM62" s="99">
        <v>5100</v>
      </c>
      <c r="AN62" s="74">
        <f>VLOOKUP(B62,'[1]Cham cong'!$B$9:$BY$255,75,0)</f>
        <v>1233</v>
      </c>
      <c r="AO62" s="74"/>
      <c r="AP62" s="75">
        <f t="shared" si="31"/>
        <v>-600</v>
      </c>
    </row>
    <row r="63" spans="1:42">
      <c r="A63" s="64"/>
      <c r="B63" s="76" t="s">
        <v>160</v>
      </c>
      <c r="C63" s="98" t="s">
        <v>161</v>
      </c>
      <c r="D63" s="70" t="s">
        <v>162</v>
      </c>
      <c r="E63" s="68">
        <v>42515</v>
      </c>
      <c r="F63" s="69">
        <v>2</v>
      </c>
      <c r="G63" s="70">
        <f t="shared" si="28"/>
        <v>2</v>
      </c>
      <c r="H63" s="70">
        <f t="shared" si="29"/>
        <v>3</v>
      </c>
      <c r="I63" s="71">
        <f t="shared" si="30"/>
        <v>0</v>
      </c>
      <c r="J63" s="71">
        <f>VLOOKUP(D63,'[1]THANG B.LUONG'!$B$5:$I$513,F63+1,0)</f>
        <v>0</v>
      </c>
      <c r="K63" s="71">
        <v>0</v>
      </c>
      <c r="L63" s="71">
        <v>0</v>
      </c>
      <c r="M63" s="71">
        <f t="shared" si="3"/>
        <v>0</v>
      </c>
      <c r="N63" s="71">
        <v>0</v>
      </c>
      <c r="O63" s="71">
        <v>0</v>
      </c>
      <c r="P63" s="71">
        <v>0</v>
      </c>
      <c r="Q63" s="71">
        <v>0</v>
      </c>
      <c r="R63" s="71">
        <v>0</v>
      </c>
      <c r="S63" s="71">
        <v>0</v>
      </c>
      <c r="T63" s="71">
        <v>0</v>
      </c>
      <c r="U63" s="71">
        <v>0</v>
      </c>
      <c r="V63" s="72">
        <f t="shared" si="1"/>
        <v>0</v>
      </c>
      <c r="W63" s="73">
        <f>VLOOKUP(B63,'[1]Cham cong'!$B$9:$BY$255,35,0)</f>
        <v>25</v>
      </c>
      <c r="X63" s="71">
        <f>VLOOKUP(B63,'[1]Cham cong'!$B$9:$BY$255,37,0)</f>
        <v>2</v>
      </c>
      <c r="Y63" s="71">
        <f>VLOOKUP(B63,'[1]Cham cong'!$B$9:$BY$255,38,0)</f>
        <v>0</v>
      </c>
      <c r="Z63" s="71">
        <f>VLOOKUP(B63,'[1]Cham cong'!$B$9:$BY$255,72,0)</f>
        <v>0</v>
      </c>
      <c r="AA63" s="71">
        <f>VLOOKUP(B63,'[1]Cham cong'!$B$9:$BY$255,71,0)</f>
        <v>0</v>
      </c>
      <c r="AB63" s="71">
        <f>VLOOKUP(B63,'[1]Cham cong'!$B$9:$BY$255,36,0)</f>
        <v>0</v>
      </c>
      <c r="AC63" s="71"/>
      <c r="AD63" s="71"/>
      <c r="AE63" s="71"/>
      <c r="AF63" s="71"/>
      <c r="AG63" s="71"/>
      <c r="AH63" s="71"/>
      <c r="AI63" s="71"/>
      <c r="AJ63" s="71"/>
      <c r="AK63" s="72">
        <f>V63/'[1]Cham cong'!$AS$3*(W63+Z63/8*2+AA63/8*1.5+AB63*3)+J63/'[1]Cham cong'!$AS$3*(X63+Y63)+AC63+P63+AE63+AG63+AH63+AI63+AJ63</f>
        <v>0</v>
      </c>
      <c r="AL63" s="71">
        <f t="shared" si="2"/>
        <v>525</v>
      </c>
      <c r="AM63" s="99">
        <v>5000</v>
      </c>
      <c r="AN63" s="74">
        <f>VLOOKUP(B63,'[1]Cham cong'!$B$9:$BY$255,75,0)</f>
        <v>0</v>
      </c>
      <c r="AO63" s="74"/>
      <c r="AP63" s="75">
        <f t="shared" si="31"/>
        <v>-530</v>
      </c>
    </row>
    <row r="64" spans="1:42">
      <c r="A64" s="131"/>
      <c r="B64" s="110" t="s">
        <v>163</v>
      </c>
      <c r="C64" s="132" t="s">
        <v>164</v>
      </c>
      <c r="D64" s="133" t="str">
        <f>'[1]THANG B.LUONG'!B55</f>
        <v>CV nghiên cứu KHCN</v>
      </c>
      <c r="E64" s="134">
        <v>43314</v>
      </c>
      <c r="F64" s="135">
        <v>3</v>
      </c>
      <c r="G64" s="133">
        <f t="shared" si="28"/>
        <v>0</v>
      </c>
      <c r="H64" s="133">
        <f t="shared" si="29"/>
        <v>0</v>
      </c>
      <c r="I64" s="136">
        <f t="shared" si="30"/>
        <v>23</v>
      </c>
      <c r="J64" s="136">
        <f>VLOOKUP(D64,'[1]THANG B.LUONG'!$B$5:$I$513,F64+1,0)</f>
        <v>0</v>
      </c>
      <c r="K64" s="136">
        <v>0</v>
      </c>
      <c r="L64" s="136">
        <v>0</v>
      </c>
      <c r="M64" s="136">
        <f t="shared" si="3"/>
        <v>0</v>
      </c>
      <c r="N64" s="136">
        <v>0</v>
      </c>
      <c r="O64" s="136">
        <v>0</v>
      </c>
      <c r="P64" s="136">
        <v>0</v>
      </c>
      <c r="Q64" s="136">
        <v>0</v>
      </c>
      <c r="R64" s="136">
        <v>0</v>
      </c>
      <c r="S64" s="136">
        <v>0</v>
      </c>
      <c r="T64" s="136">
        <v>0</v>
      </c>
      <c r="U64" s="136">
        <v>0</v>
      </c>
      <c r="V64" s="116">
        <f>(SUM(J64:U64)-P64)*0.85</f>
        <v>0</v>
      </c>
      <c r="W64" s="137">
        <f>VLOOKUP(B64,'[1]Cham cong'!$B$9:$BY$255,35,0)</f>
        <v>21</v>
      </c>
      <c r="X64" s="136">
        <f>VLOOKUP(B64,'[1]Cham cong'!$B$9:$BY$255,37,0)</f>
        <v>0</v>
      </c>
      <c r="Y64" s="136">
        <f>VLOOKUP(B64,'[1]Cham cong'!$B$9:$BY$255,38,0)</f>
        <v>0</v>
      </c>
      <c r="Z64" s="136">
        <f>VLOOKUP(B64,'[1]Cham cong'!$B$9:$BY$255,72,0)</f>
        <v>0</v>
      </c>
      <c r="AA64" s="136">
        <f>VLOOKUP(B64,'[1]Cham cong'!$B$9:$BY$255,71,0)</f>
        <v>0</v>
      </c>
      <c r="AB64" s="136">
        <f>VLOOKUP(B64,'[1]Cham cong'!$B$9:$BY$255,36,0)</f>
        <v>0</v>
      </c>
      <c r="AC64" s="136"/>
      <c r="AD64" s="136"/>
      <c r="AE64" s="136"/>
      <c r="AF64" s="136"/>
      <c r="AG64" s="136"/>
      <c r="AH64" s="136"/>
      <c r="AI64" s="136"/>
      <c r="AJ64" s="136"/>
      <c r="AK64" s="116">
        <f>V64/'[1]Cham cong'!$AS$3*(W64+Z64/8*2+AA64/8*1.5+AB64*3)+J64/'[1]Cham cong'!$AS$3*(X64+Y64)+AC64+P64+AE64+AG64+AH64+AI64+AJ64</f>
        <v>0</v>
      </c>
      <c r="AL64" s="136">
        <f t="shared" si="2"/>
        <v>0</v>
      </c>
      <c r="AM64" s="119">
        <v>0</v>
      </c>
      <c r="AN64" s="138">
        <f>VLOOKUP(B64,'[1]Cham cong'!$B$9:$BY$255,75,0)</f>
        <v>0</v>
      </c>
      <c r="AO64" s="138"/>
      <c r="AP64" s="143">
        <f t="shared" si="31"/>
        <v>0</v>
      </c>
    </row>
    <row r="65" spans="1:42">
      <c r="A65" s="144"/>
      <c r="B65" s="65" t="s">
        <v>165</v>
      </c>
      <c r="C65" s="77" t="s">
        <v>166</v>
      </c>
      <c r="D65" s="86" t="s">
        <v>167</v>
      </c>
      <c r="E65" s="145">
        <v>43235</v>
      </c>
      <c r="F65" s="146">
        <v>1</v>
      </c>
      <c r="G65" s="86">
        <f t="shared" si="28"/>
        <v>0</v>
      </c>
      <c r="H65" s="86">
        <f t="shared" si="29"/>
        <v>3</v>
      </c>
      <c r="I65" s="148">
        <f t="shared" si="30"/>
        <v>10</v>
      </c>
      <c r="J65" s="148">
        <v>27330</v>
      </c>
      <c r="K65" s="148">
        <v>0</v>
      </c>
      <c r="L65" s="148">
        <v>3000</v>
      </c>
      <c r="M65" s="148">
        <f t="shared" si="3"/>
        <v>0</v>
      </c>
      <c r="N65" s="148">
        <v>0</v>
      </c>
      <c r="O65" s="148">
        <v>1000</v>
      </c>
      <c r="P65" s="148">
        <v>1000</v>
      </c>
      <c r="Q65" s="148">
        <v>0</v>
      </c>
      <c r="R65" s="148">
        <v>0</v>
      </c>
      <c r="S65" s="148">
        <v>0</v>
      </c>
      <c r="T65" s="148">
        <v>0</v>
      </c>
      <c r="U65" s="148">
        <v>0</v>
      </c>
      <c r="V65" s="150">
        <f>(SUM(J65:U65)-P65)</f>
        <v>31330</v>
      </c>
      <c r="W65" s="155">
        <f>VLOOKUP(B65,'[1]Cham cong'!$B$9:$BY$255,35,0)</f>
        <v>25</v>
      </c>
      <c r="X65" s="148">
        <f>VLOOKUP(B65,'[1]Cham cong'!$B$9:$BY$255,37,0)</f>
        <v>2</v>
      </c>
      <c r="Y65" s="148">
        <f>VLOOKUP(B65,'[1]Cham cong'!$B$9:$BY$255,38,0)</f>
        <v>0</v>
      </c>
      <c r="Z65" s="148">
        <f>VLOOKUP(B65,'[1]Cham cong'!$B$9:$BY$255,72,0)</f>
        <v>0</v>
      </c>
      <c r="AA65" s="148">
        <f>VLOOKUP(B65,'[1]Cham cong'!$B$9:$BY$255,71,0)</f>
        <v>0</v>
      </c>
      <c r="AB65" s="148">
        <f>VLOOKUP(B65,'[1]Cham cong'!$B$9:$BY$255,36,0)</f>
        <v>0</v>
      </c>
      <c r="AC65" s="148"/>
      <c r="AD65" s="148"/>
      <c r="AE65" s="148"/>
      <c r="AF65" s="148"/>
      <c r="AG65" s="148"/>
      <c r="AH65" s="148"/>
      <c r="AI65" s="148"/>
      <c r="AJ65" s="148"/>
      <c r="AK65" s="150">
        <f>V65/'[1]Cham cong'!$AS$3*(W65+Z65/8*2+AA65/8*1.5+AB65*3)+J65/'[1]Cham cong'!$AS$3*(X65+Y65)+AC65+P65+AE65+AG65+AH65+AI65+AJ65</f>
        <v>33227.307692307688</v>
      </c>
      <c r="AL65" s="148">
        <f t="shared" si="2"/>
        <v>0</v>
      </c>
      <c r="AM65" s="148">
        <v>0</v>
      </c>
      <c r="AN65" s="152">
        <f>VLOOKUP(B65,'[1]Cham cong'!$B$9:$BY$255,75,0)</f>
        <v>0</v>
      </c>
      <c r="AO65" s="152"/>
      <c r="AP65" s="153">
        <f t="shared" si="31"/>
        <v>33230</v>
      </c>
    </row>
    <row r="66" spans="1:42">
      <c r="A66" s="64"/>
      <c r="B66" s="76" t="s">
        <v>168</v>
      </c>
      <c r="C66" s="98" t="s">
        <v>169</v>
      </c>
      <c r="D66" s="70" t="s">
        <v>170</v>
      </c>
      <c r="E66" s="68">
        <v>42887</v>
      </c>
      <c r="F66" s="69">
        <v>1</v>
      </c>
      <c r="G66" s="70">
        <f>DATEDIF(E66,$J$3,"y")</f>
        <v>1</v>
      </c>
      <c r="H66" s="70">
        <f>DATEDIF(E66,$J$3,"ym")</f>
        <v>2</v>
      </c>
      <c r="I66" s="71">
        <f>DATEDIF(E66,$J$3,"md")</f>
        <v>24</v>
      </c>
      <c r="J66" s="71">
        <f>VLOOKUP(D66,'[1]THANG B.LUONG'!$B$5:$I$513,F66+1,0)</f>
        <v>0</v>
      </c>
      <c r="K66" s="71">
        <v>0</v>
      </c>
      <c r="L66" s="71">
        <v>0</v>
      </c>
      <c r="M66" s="71">
        <f>IF(G66&gt;=3,J66*(0.03+(G66-3)*0.01),0)</f>
        <v>0</v>
      </c>
      <c r="N66" s="71">
        <v>0</v>
      </c>
      <c r="O66" s="71">
        <v>0</v>
      </c>
      <c r="P66" s="71">
        <v>0</v>
      </c>
      <c r="Q66" s="71">
        <v>0</v>
      </c>
      <c r="R66" s="71">
        <v>0</v>
      </c>
      <c r="S66" s="71">
        <v>0</v>
      </c>
      <c r="T66" s="71">
        <v>0</v>
      </c>
      <c r="U66" s="71">
        <v>0</v>
      </c>
      <c r="V66" s="72">
        <f>SUM(J66:U66)-P66</f>
        <v>0</v>
      </c>
      <c r="W66" s="73">
        <f>VLOOKUP(B66,'[1]Cham cong'!$B$9:$BY$255,35,0)</f>
        <v>25</v>
      </c>
      <c r="X66" s="71">
        <f>VLOOKUP(B66,'[1]Cham cong'!$B$9:$BY$255,37,0)</f>
        <v>2</v>
      </c>
      <c r="Y66" s="71">
        <f>VLOOKUP(B66,'[1]Cham cong'!$B$9:$BY$255,38,0)</f>
        <v>0</v>
      </c>
      <c r="Z66" s="71">
        <f>VLOOKUP(B66,'[1]Cham cong'!$B$9:$BY$255,72,0)</f>
        <v>0</v>
      </c>
      <c r="AA66" s="71">
        <f>VLOOKUP(B66,'[1]Cham cong'!$B$9:$BY$255,71,0)</f>
        <v>0</v>
      </c>
      <c r="AB66" s="71">
        <f>VLOOKUP(B66,'[1]Cham cong'!$B$9:$BY$255,36,0)</f>
        <v>0</v>
      </c>
      <c r="AC66" s="71"/>
      <c r="AD66" s="71"/>
      <c r="AE66" s="71"/>
      <c r="AF66" s="71"/>
      <c r="AG66" s="71"/>
      <c r="AH66" s="71"/>
      <c r="AI66" s="71"/>
      <c r="AJ66" s="71"/>
      <c r="AK66" s="72">
        <f>V66/'[1]Cham cong'!$AS$3*(W66+Z66/8*2+AA66/8*1.5+AB66*3)+J66/'[1]Cham cong'!$AS$3*(X66+Y66)+AC66+P66+AE66+AG66+AH66+AI66+AJ66</f>
        <v>0</v>
      </c>
      <c r="AL66" s="71">
        <f>AM66*$AN$3</f>
        <v>525</v>
      </c>
      <c r="AM66" s="79">
        <v>5000</v>
      </c>
      <c r="AN66" s="74">
        <f>VLOOKUP(B66,'[1]Cham cong'!$B$9:$BY$255,75,0)</f>
        <v>4000</v>
      </c>
      <c r="AO66" s="74"/>
      <c r="AP66" s="75">
        <f>ROUND(AK66-AL66-AN66+AO66,-1)</f>
        <v>-4530</v>
      </c>
    </row>
    <row r="67" spans="1:42">
      <c r="A67" s="64"/>
      <c r="B67" s="76" t="s">
        <v>171</v>
      </c>
      <c r="C67" s="139" t="s">
        <v>172</v>
      </c>
      <c r="D67" s="140" t="s">
        <v>173</v>
      </c>
      <c r="E67" s="68">
        <v>43040</v>
      </c>
      <c r="F67" s="69">
        <v>1</v>
      </c>
      <c r="G67" s="70">
        <f>DATEDIF(E67,$J$3,"y")</f>
        <v>0</v>
      </c>
      <c r="H67" s="70">
        <f>DATEDIF(E67,$J$3,"ym")</f>
        <v>9</v>
      </c>
      <c r="I67" s="71">
        <f>DATEDIF(E67,$J$3,"md")</f>
        <v>24</v>
      </c>
      <c r="J67" s="71">
        <f>VLOOKUP(D67,'[1]THANG B.LUONG'!$B$5:$I$513,F67+1,0)</f>
        <v>0</v>
      </c>
      <c r="K67" s="71">
        <v>0</v>
      </c>
      <c r="L67" s="71">
        <v>0</v>
      </c>
      <c r="M67" s="71">
        <f>IF(G67&gt;=3,J67*(0.03+(G67-3)*0.01),0)</f>
        <v>0</v>
      </c>
      <c r="N67" s="71">
        <v>0</v>
      </c>
      <c r="O67" s="71">
        <v>0</v>
      </c>
      <c r="P67" s="71">
        <v>0</v>
      </c>
      <c r="Q67" s="71">
        <v>0</v>
      </c>
      <c r="R67" s="71">
        <v>0</v>
      </c>
      <c r="S67" s="71">
        <v>0</v>
      </c>
      <c r="T67" s="71">
        <v>0</v>
      </c>
      <c r="U67" s="71">
        <v>0</v>
      </c>
      <c r="V67" s="72">
        <f>SUM(J67:U67)-P67</f>
        <v>0</v>
      </c>
      <c r="W67" s="73">
        <f>VLOOKUP(B67,'[1]Cham cong'!$B$9:$BY$255,35,0)</f>
        <v>25</v>
      </c>
      <c r="X67" s="71">
        <f>VLOOKUP(B67,'[1]Cham cong'!$B$9:$BY$255,37,0)</f>
        <v>1</v>
      </c>
      <c r="Y67" s="71">
        <f>VLOOKUP(B67,'[1]Cham cong'!$B$9:$BY$255,38,0)</f>
        <v>0</v>
      </c>
      <c r="Z67" s="71">
        <f>VLOOKUP(B67,'[1]Cham cong'!$B$9:$BY$255,72,0)</f>
        <v>0</v>
      </c>
      <c r="AA67" s="71">
        <f>VLOOKUP(B67,'[1]Cham cong'!$B$9:$BY$255,71,0)</f>
        <v>0</v>
      </c>
      <c r="AB67" s="71">
        <f>VLOOKUP(B67,'[1]Cham cong'!$B$9:$BY$255,36,0)</f>
        <v>0</v>
      </c>
      <c r="AC67" s="71"/>
      <c r="AD67" s="71"/>
      <c r="AE67" s="71"/>
      <c r="AF67" s="71"/>
      <c r="AG67" s="71"/>
      <c r="AH67" s="71"/>
      <c r="AI67" s="71"/>
      <c r="AJ67" s="71"/>
      <c r="AK67" s="72">
        <f>V67/'[1]Cham cong'!$AS$3*(W67+Z67/8*2+AA67/8*1.5+AB67*3)+J67/'[1]Cham cong'!$AS$3*(X67+Y67)+AC67+P67+AE67+AG67+AH67+AI67+AJ67</f>
        <v>0</v>
      </c>
      <c r="AL67" s="71">
        <f>AM67*$AN$3</f>
        <v>0</v>
      </c>
      <c r="AM67" s="79">
        <v>0</v>
      </c>
      <c r="AN67" s="74">
        <f>VLOOKUP(B67,'[1]Cham cong'!$B$9:$BY$255,75,0)</f>
        <v>0</v>
      </c>
      <c r="AO67" s="74"/>
      <c r="AP67" s="75">
        <f>ROUND(AK67-AL67-AN67+AO67,-1)</f>
        <v>0</v>
      </c>
    </row>
    <row r="68" spans="1:42" ht="21">
      <c r="A68" s="64"/>
      <c r="B68" s="126" t="s">
        <v>174</v>
      </c>
      <c r="C68" s="156" t="s">
        <v>175</v>
      </c>
      <c r="D68" s="140" t="str">
        <f>'[1]THANG B.LUONG'!B57</f>
        <v>CV Phòng thí nghiệm (Quản lý PTN)</v>
      </c>
      <c r="E68" s="68">
        <v>43192</v>
      </c>
      <c r="F68" s="69">
        <v>1</v>
      </c>
      <c r="G68" s="70">
        <f>DATEDIF(E68,$J$3,"y")</f>
        <v>0</v>
      </c>
      <c r="H68" s="70">
        <f>DATEDIF(E68,$J$3,"ym")</f>
        <v>4</v>
      </c>
      <c r="I68" s="71">
        <f>DATEDIF(E68,$J$3,"md")</f>
        <v>23</v>
      </c>
      <c r="J68" s="71">
        <f>VLOOKUP(D68,'[1]THANG B.LUONG'!$B$5:$I$513,F68+1,0)</f>
        <v>0</v>
      </c>
      <c r="K68" s="71">
        <v>0</v>
      </c>
      <c r="L68" s="71">
        <v>0</v>
      </c>
      <c r="M68" s="71">
        <f>IF(G68&gt;=3,J68*(0.03+(G68-3)*0.01),0)</f>
        <v>0</v>
      </c>
      <c r="N68" s="71">
        <v>0</v>
      </c>
      <c r="O68" s="71">
        <v>0</v>
      </c>
      <c r="P68" s="71">
        <v>0</v>
      </c>
      <c r="Q68" s="71">
        <v>0</v>
      </c>
      <c r="R68" s="71">
        <v>0</v>
      </c>
      <c r="S68" s="71">
        <v>0</v>
      </c>
      <c r="T68" s="71">
        <v>0</v>
      </c>
      <c r="U68" s="71">
        <v>0</v>
      </c>
      <c r="V68" s="154">
        <f>(SUM(J68:U68)-P68)*0.85</f>
        <v>0</v>
      </c>
      <c r="W68" s="73">
        <f>VLOOKUP(B68,'[1]Cham cong'!$B$9:$BY$255,35,0)</f>
        <v>26</v>
      </c>
      <c r="X68" s="71">
        <f>VLOOKUP(B68,'[1]Cham cong'!$B$9:$BY$255,37,0)</f>
        <v>1</v>
      </c>
      <c r="Y68" s="71">
        <f>VLOOKUP(B68,'[1]Cham cong'!$B$9:$BY$255,38,0)</f>
        <v>0</v>
      </c>
      <c r="Z68" s="71">
        <f>VLOOKUP(B68,'[1]Cham cong'!$B$9:$BY$255,72,0)</f>
        <v>0</v>
      </c>
      <c r="AA68" s="71">
        <f>VLOOKUP(B68,'[1]Cham cong'!$B$9:$BY$255,71,0)</f>
        <v>0</v>
      </c>
      <c r="AB68" s="71">
        <f>VLOOKUP(B68,'[1]Cham cong'!$B$9:$BY$255,36,0)</f>
        <v>0</v>
      </c>
      <c r="AC68" s="71"/>
      <c r="AD68" s="71"/>
      <c r="AE68" s="71"/>
      <c r="AF68" s="71"/>
      <c r="AG68" s="71"/>
      <c r="AH68" s="71"/>
      <c r="AI68" s="71"/>
      <c r="AJ68" s="71"/>
      <c r="AK68" s="72">
        <f>V68/'[1]Cham cong'!$AS$3*(W68+Z68/8*2+AA68/8*1.5+AB68*3)+J68/'[1]Cham cong'!$AS$3*(X68+Y68)+AC68+P68+AE68+AG68+AH68+AI68+AJ68</f>
        <v>0</v>
      </c>
      <c r="AL68" s="71">
        <f>AM68*$AN$3</f>
        <v>0</v>
      </c>
      <c r="AM68" s="71">
        <v>0</v>
      </c>
      <c r="AN68" s="74">
        <f>VLOOKUP(B68,'[1]Cham cong'!$B$9:$BY$255,75,0)</f>
        <v>0</v>
      </c>
      <c r="AO68" s="74"/>
      <c r="AP68" s="75">
        <f>ROUND(AK68-AL68-AN68+AO68,-1)</f>
        <v>0</v>
      </c>
    </row>
    <row r="69" spans="1:42">
      <c r="A69" s="64"/>
      <c r="B69" s="126" t="s">
        <v>176</v>
      </c>
      <c r="C69" s="127" t="s">
        <v>177</v>
      </c>
      <c r="D69" s="140" t="str">
        <f>'[1]THANG B.LUONG'!B58</f>
        <v>NV Phòng thí nghiệm</v>
      </c>
      <c r="E69" s="68">
        <v>43228</v>
      </c>
      <c r="F69" s="69">
        <v>1</v>
      </c>
      <c r="G69" s="70">
        <f t="shared" ref="G69:G70" si="32">DATEDIF(E69,$J$3,"y")</f>
        <v>0</v>
      </c>
      <c r="H69" s="70">
        <f t="shared" ref="H69:H70" si="33">DATEDIF(E69,$J$3,"ym")</f>
        <v>3</v>
      </c>
      <c r="I69" s="71">
        <f t="shared" ref="I69:I70" si="34">DATEDIF(E69,$J$3,"md")</f>
        <v>17</v>
      </c>
      <c r="J69" s="71">
        <f>VLOOKUP(D69,'[1]THANG B.LUONG'!$B$5:$I$513,F69+1,0)</f>
        <v>0</v>
      </c>
      <c r="K69" s="71">
        <v>0</v>
      </c>
      <c r="L69" s="71">
        <v>0</v>
      </c>
      <c r="M69" s="71">
        <f t="shared" ref="M69:M70" si="35">IF(G69&gt;=3,J69*(0.03+(G69-3)*0.01),0)</f>
        <v>0</v>
      </c>
      <c r="N69" s="71">
        <v>0</v>
      </c>
      <c r="O69" s="71">
        <v>0</v>
      </c>
      <c r="P69" s="71">
        <v>0</v>
      </c>
      <c r="Q69" s="71">
        <v>0</v>
      </c>
      <c r="R69" s="71">
        <v>0</v>
      </c>
      <c r="S69" s="71">
        <v>0</v>
      </c>
      <c r="T69" s="71">
        <v>0</v>
      </c>
      <c r="U69" s="71">
        <v>0</v>
      </c>
      <c r="V69" s="72">
        <f t="shared" si="1"/>
        <v>0</v>
      </c>
      <c r="W69" s="73">
        <f>VLOOKUP(B69,'[1]Cham cong'!$B$9:$BY$255,35,0)</f>
        <v>27</v>
      </c>
      <c r="X69" s="71">
        <f>VLOOKUP(B69,'[1]Cham cong'!$B$9:$BY$255,37,0)</f>
        <v>0</v>
      </c>
      <c r="Y69" s="71">
        <f>VLOOKUP(B69,'[1]Cham cong'!$B$9:$BY$255,38,0)</f>
        <v>0</v>
      </c>
      <c r="Z69" s="71">
        <f>VLOOKUP(B69,'[1]Cham cong'!$B$9:$BY$255,72,0)</f>
        <v>0</v>
      </c>
      <c r="AA69" s="71">
        <f>VLOOKUP(B69,'[1]Cham cong'!$B$9:$BY$255,71,0)</f>
        <v>0</v>
      </c>
      <c r="AB69" s="71">
        <f>VLOOKUP(B69,'[1]Cham cong'!$B$9:$BY$255,36,0)</f>
        <v>0</v>
      </c>
      <c r="AC69" s="71"/>
      <c r="AD69" s="71"/>
      <c r="AE69" s="71"/>
      <c r="AF69" s="71"/>
      <c r="AG69" s="71"/>
      <c r="AH69" s="71"/>
      <c r="AI69" s="71"/>
      <c r="AJ69" s="71"/>
      <c r="AK69" s="72">
        <f>V69/'[1]Cham cong'!$AS$3*(W69+Z69/8*2+AA69/8*1.5+AB69*3)+J69/'[1]Cham cong'!$AS$3*(X69+Y69)+AC69+P69+AE69+AG69+AH69+AI69+AJ69</f>
        <v>0</v>
      </c>
      <c r="AL69" s="71">
        <f t="shared" ref="AL69:AL70" si="36">AM69*$AN$3</f>
        <v>0</v>
      </c>
      <c r="AM69" s="71">
        <v>0</v>
      </c>
      <c r="AN69" s="74">
        <f>VLOOKUP(B69,'[1]Cham cong'!$B$9:$BY$255,75,0)</f>
        <v>0</v>
      </c>
      <c r="AO69" s="74"/>
      <c r="AP69" s="75">
        <f t="shared" ref="AP69:AP70" si="37">ROUND(AK69-AL69-AN69+AO69,-1)</f>
        <v>0</v>
      </c>
    </row>
    <row r="70" spans="1:42" ht="21">
      <c r="A70" s="64"/>
      <c r="B70" s="76" t="s">
        <v>178</v>
      </c>
      <c r="C70" s="156" t="s">
        <v>179</v>
      </c>
      <c r="D70" s="140" t="s">
        <v>173</v>
      </c>
      <c r="E70" s="68">
        <v>43171</v>
      </c>
      <c r="F70" s="69">
        <v>1</v>
      </c>
      <c r="G70" s="70">
        <f t="shared" si="32"/>
        <v>0</v>
      </c>
      <c r="H70" s="70">
        <f t="shared" si="33"/>
        <v>5</v>
      </c>
      <c r="I70" s="71">
        <f t="shared" si="34"/>
        <v>13</v>
      </c>
      <c r="J70" s="71">
        <f>VLOOKUP(D70,'[1]THANG B.LUONG'!$B$5:$I$513,F70+1,0)</f>
        <v>0</v>
      </c>
      <c r="K70" s="71">
        <v>0</v>
      </c>
      <c r="L70" s="71">
        <v>0</v>
      </c>
      <c r="M70" s="71">
        <f t="shared" si="35"/>
        <v>0</v>
      </c>
      <c r="N70" s="71">
        <v>0</v>
      </c>
      <c r="O70" s="71">
        <v>0</v>
      </c>
      <c r="P70" s="71">
        <v>0</v>
      </c>
      <c r="Q70" s="71">
        <v>0</v>
      </c>
      <c r="R70" s="71">
        <v>0</v>
      </c>
      <c r="S70" s="71">
        <v>0</v>
      </c>
      <c r="T70" s="71">
        <v>0</v>
      </c>
      <c r="U70" s="71">
        <v>0</v>
      </c>
      <c r="V70" s="72">
        <f t="shared" si="1"/>
        <v>0</v>
      </c>
      <c r="W70" s="73">
        <f>VLOOKUP(B70,'[1]Cham cong'!$B$9:$BY$255,35,0)</f>
        <v>26</v>
      </c>
      <c r="X70" s="71">
        <f>VLOOKUP(B70,'[1]Cham cong'!$B$9:$BY$255,37,0)</f>
        <v>1</v>
      </c>
      <c r="Y70" s="71">
        <f>VLOOKUP(B70,'[1]Cham cong'!$B$9:$BY$255,38,0)</f>
        <v>0</v>
      </c>
      <c r="Z70" s="71">
        <f>VLOOKUP(B70,'[1]Cham cong'!$B$9:$BY$255,72,0)</f>
        <v>0</v>
      </c>
      <c r="AA70" s="71">
        <f>VLOOKUP(B70,'[1]Cham cong'!$B$9:$BY$255,71,0)</f>
        <v>0</v>
      </c>
      <c r="AB70" s="71">
        <f>VLOOKUP(B70,'[1]Cham cong'!$B$9:$BY$255,36,0)</f>
        <v>0</v>
      </c>
      <c r="AC70" s="71"/>
      <c r="AD70" s="71"/>
      <c r="AE70" s="71"/>
      <c r="AF70" s="71"/>
      <c r="AG70" s="71"/>
      <c r="AH70" s="71"/>
      <c r="AI70" s="71"/>
      <c r="AJ70" s="71"/>
      <c r="AK70" s="72">
        <f>V70/'[1]Cham cong'!$AS$3*(W70+Z70/8*2+AA70/8*1.5+AB70*3)+J70/'[1]Cham cong'!$AS$3*(X70+Y70)+AC70+P70+AE70+AG70+AH70+AI70+AJ70</f>
        <v>0</v>
      </c>
      <c r="AL70" s="71">
        <f t="shared" si="36"/>
        <v>0</v>
      </c>
      <c r="AM70" s="71">
        <v>0</v>
      </c>
      <c r="AN70" s="74">
        <f>VLOOKUP(B70,'[1]Cham cong'!$B$9:$BY$255,75,0)</f>
        <v>0</v>
      </c>
      <c r="AO70" s="74"/>
      <c r="AP70" s="75">
        <f t="shared" si="37"/>
        <v>0</v>
      </c>
    </row>
    <row r="71" spans="1:42">
      <c r="A71" s="157"/>
      <c r="B71" s="158"/>
      <c r="C71" s="128" t="s">
        <v>180</v>
      </c>
      <c r="D71" s="129"/>
      <c r="E71" s="83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63">
        <f>SUM(AK72)</f>
        <v>5153.8461538461534</v>
      </c>
      <c r="AL71" s="63">
        <f t="shared" ref="AL71:AP71" si="38">SUM(AL72)</f>
        <v>871.5</v>
      </c>
      <c r="AM71" s="63">
        <f t="shared" si="38"/>
        <v>8300</v>
      </c>
      <c r="AN71" s="63">
        <f t="shared" si="38"/>
        <v>1000</v>
      </c>
      <c r="AO71" s="63">
        <f t="shared" si="38"/>
        <v>0</v>
      </c>
      <c r="AP71" s="63">
        <f t="shared" si="38"/>
        <v>3280</v>
      </c>
    </row>
    <row r="72" spans="1:42">
      <c r="A72" s="64"/>
      <c r="B72" s="65" t="s">
        <v>181</v>
      </c>
      <c r="C72" s="77" t="s">
        <v>182</v>
      </c>
      <c r="D72" s="86" t="s">
        <v>183</v>
      </c>
      <c r="E72" s="68">
        <v>42971</v>
      </c>
      <c r="F72" s="69">
        <v>3</v>
      </c>
      <c r="G72" s="70">
        <f>DATEDIF(E72,$J$3,"y")</f>
        <v>1</v>
      </c>
      <c r="H72" s="70">
        <f>DATEDIF(E72,$J$3,"ym")</f>
        <v>0</v>
      </c>
      <c r="I72" s="71">
        <f>DATEDIF(E72,$J$3,"md")</f>
        <v>1</v>
      </c>
      <c r="J72" s="71">
        <f>VLOOKUP(D72,'[1]THANG B.LUONG'!$B$5:$I$513,F72+1,0)</f>
        <v>0</v>
      </c>
      <c r="K72" s="71">
        <v>0</v>
      </c>
      <c r="L72" s="71">
        <v>3000</v>
      </c>
      <c r="M72" s="71">
        <f t="shared" si="3"/>
        <v>0</v>
      </c>
      <c r="N72" s="71">
        <v>0</v>
      </c>
      <c r="O72" s="71">
        <v>1000</v>
      </c>
      <c r="P72" s="71">
        <v>1000</v>
      </c>
      <c r="Q72" s="71">
        <v>0</v>
      </c>
      <c r="R72" s="71">
        <v>0</v>
      </c>
      <c r="S72" s="71">
        <v>0</v>
      </c>
      <c r="T72" s="71">
        <v>0</v>
      </c>
      <c r="U72" s="71">
        <v>0</v>
      </c>
      <c r="V72" s="72">
        <f t="shared" si="1"/>
        <v>4000</v>
      </c>
      <c r="W72" s="73">
        <f>VLOOKUP(B72,'[1]Cham cong'!$B$9:$BY$255,35,0)</f>
        <v>27</v>
      </c>
      <c r="X72" s="71">
        <f>VLOOKUP(B72,'[1]Cham cong'!$B$9:$BY$255,37,0)</f>
        <v>0</v>
      </c>
      <c r="Y72" s="71">
        <f>VLOOKUP(B72,'[1]Cham cong'!$B$9:$BY$255,38,0)</f>
        <v>0</v>
      </c>
      <c r="Z72" s="71">
        <f>VLOOKUP(B72,'[1]Cham cong'!$B$9:$BY$255,72,0)</f>
        <v>0</v>
      </c>
      <c r="AA72" s="71">
        <f>VLOOKUP(B72,'[1]Cham cong'!$B$9:$BY$255,71,0)</f>
        <v>0</v>
      </c>
      <c r="AB72" s="71">
        <f>VLOOKUP(B72,'[1]Cham cong'!$B$9:$BY$255,36,0)</f>
        <v>0</v>
      </c>
      <c r="AC72" s="71"/>
      <c r="AD72" s="71"/>
      <c r="AE72" s="71"/>
      <c r="AF72" s="71"/>
      <c r="AG72" s="71"/>
      <c r="AH72" s="71"/>
      <c r="AI72" s="71"/>
      <c r="AJ72" s="71"/>
      <c r="AK72" s="72">
        <f>V72/'[1]Cham cong'!$AS$3*(W72+Z72/8*2+AA72/8*1.5+AB72*3)+J72/'[1]Cham cong'!$AS$3*(X72+Y72)+AC72+P72+AE72+AG72+AH72+AI72+AJ72</f>
        <v>5153.8461538461534</v>
      </c>
      <c r="AL72" s="71">
        <f t="shared" si="2"/>
        <v>871.5</v>
      </c>
      <c r="AM72" s="125">
        <v>8300</v>
      </c>
      <c r="AN72" s="74">
        <f>VLOOKUP(B72,'[1]Cham cong'!$B$9:$BY$255,75,0)</f>
        <v>1000</v>
      </c>
      <c r="AO72" s="74"/>
      <c r="AP72" s="75">
        <f>ROUND(AK72-AL72-AN72+AO72,-1)</f>
        <v>3280</v>
      </c>
    </row>
    <row r="73" spans="1:42">
      <c r="A73" s="159"/>
      <c r="B73" s="160" t="s">
        <v>184</v>
      </c>
      <c r="C73" s="160"/>
      <c r="D73" s="160"/>
      <c r="E73" s="161"/>
      <c r="F73" s="160"/>
      <c r="G73" s="160"/>
      <c r="H73" s="160"/>
      <c r="I73" s="160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</row>
    <row r="74" spans="1:42">
      <c r="A74" s="80"/>
      <c r="B74" s="81"/>
      <c r="C74" s="82" t="s">
        <v>185</v>
      </c>
      <c r="D74" s="82"/>
      <c r="E74" s="83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63">
        <f>SUM(AK75)</f>
        <v>4846.1538461538457</v>
      </c>
      <c r="AL74" s="63">
        <f t="shared" ref="AL74:AP74" si="39">SUM(AL75)</f>
        <v>871.5</v>
      </c>
      <c r="AM74" s="63">
        <f t="shared" si="39"/>
        <v>8300</v>
      </c>
      <c r="AN74" s="63">
        <f t="shared" si="39"/>
        <v>10000</v>
      </c>
      <c r="AO74" s="63">
        <f t="shared" si="39"/>
        <v>0</v>
      </c>
      <c r="AP74" s="63">
        <f t="shared" si="39"/>
        <v>-6030</v>
      </c>
    </row>
    <row r="75" spans="1:42">
      <c r="A75" s="64"/>
      <c r="B75" s="65" t="s">
        <v>186</v>
      </c>
      <c r="C75" s="77" t="s">
        <v>187</v>
      </c>
      <c r="D75" s="86" t="s">
        <v>188</v>
      </c>
      <c r="E75" s="68">
        <v>39471</v>
      </c>
      <c r="F75" s="69">
        <v>2</v>
      </c>
      <c r="G75" s="70">
        <f>DATEDIF(E75,$J$3,"y")</f>
        <v>10</v>
      </c>
      <c r="H75" s="70">
        <f>DATEDIF(E75,$J$3,"ym")</f>
        <v>7</v>
      </c>
      <c r="I75" s="71">
        <f>DATEDIF(E75,$J$3,"md")</f>
        <v>1</v>
      </c>
      <c r="J75" s="71">
        <f>VLOOKUP(D75,'[1]THANG B.LUONG'!$B$5:$I$513,F75+1,0)</f>
        <v>0</v>
      </c>
      <c r="K75" s="71">
        <v>0</v>
      </c>
      <c r="L75" s="71">
        <v>3000</v>
      </c>
      <c r="M75" s="71">
        <f t="shared" si="3"/>
        <v>0</v>
      </c>
      <c r="N75" s="71">
        <v>0</v>
      </c>
      <c r="O75" s="71">
        <v>1000</v>
      </c>
      <c r="P75" s="71">
        <v>1000</v>
      </c>
      <c r="Q75" s="71">
        <v>0</v>
      </c>
      <c r="R75" s="71">
        <v>0</v>
      </c>
      <c r="S75" s="71">
        <v>0</v>
      </c>
      <c r="T75" s="71">
        <v>0</v>
      </c>
      <c r="U75" s="71">
        <v>0</v>
      </c>
      <c r="V75" s="72">
        <f t="shared" si="1"/>
        <v>4000</v>
      </c>
      <c r="W75" s="73">
        <f>VLOOKUP(B75,'[1]Cham cong'!$B$9:$BY$255,35,0)</f>
        <v>25</v>
      </c>
      <c r="X75" s="71">
        <f>VLOOKUP(B75,'[1]Cham cong'!$B$9:$BY$255,37,0)</f>
        <v>2</v>
      </c>
      <c r="Y75" s="71">
        <f>VLOOKUP(B75,'[1]Cham cong'!$B$9:$BY$255,38,0)</f>
        <v>0</v>
      </c>
      <c r="Z75" s="71">
        <f>VLOOKUP(B75,'[1]Cham cong'!$B$9:$BY$255,72,0)</f>
        <v>0</v>
      </c>
      <c r="AA75" s="71">
        <f>VLOOKUP(B75,'[1]Cham cong'!$B$9:$BY$255,71,0)</f>
        <v>0</v>
      </c>
      <c r="AB75" s="71">
        <f>VLOOKUP(B75,'[1]Cham cong'!$B$9:$BY$255,36,0)</f>
        <v>0</v>
      </c>
      <c r="AC75" s="71"/>
      <c r="AD75" s="71"/>
      <c r="AE75" s="71"/>
      <c r="AF75" s="71"/>
      <c r="AG75" s="71"/>
      <c r="AH75" s="71"/>
      <c r="AI75" s="71"/>
      <c r="AJ75" s="71"/>
      <c r="AK75" s="72">
        <f>V75/'[1]Cham cong'!$AS$3*(W75+Z75/8*2+AA75/8*1.5+AB75*3)+J75/'[1]Cham cong'!$AS$3*(X75+Y75)+AC75+P75+AE75+AG75+AH75+AI75+AJ75</f>
        <v>4846.1538461538457</v>
      </c>
      <c r="AL75" s="71">
        <f t="shared" si="2"/>
        <v>871.5</v>
      </c>
      <c r="AM75" s="163">
        <v>8300</v>
      </c>
      <c r="AN75" s="74">
        <f>VLOOKUP(B75,'[1]Cham cong'!$B$9:$BY$255,75,0)</f>
        <v>10000</v>
      </c>
      <c r="AO75" s="74"/>
      <c r="AP75" s="75">
        <f>ROUND(AK75-AL75-AN75+AO75,-1)</f>
        <v>-6030</v>
      </c>
    </row>
    <row r="76" spans="1:42">
      <c r="A76" s="80"/>
      <c r="B76" s="81"/>
      <c r="C76" s="82" t="s">
        <v>189</v>
      </c>
      <c r="D76" s="82"/>
      <c r="E76" s="83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63">
        <f>SUM(AK77:AK84)</f>
        <v>2761.2980769230771</v>
      </c>
      <c r="AL76" s="63">
        <f t="shared" ref="AL76:AO76" si="40">SUM(AL77:AL84)</f>
        <v>2047.5</v>
      </c>
      <c r="AM76" s="63">
        <f t="shared" si="40"/>
        <v>19500</v>
      </c>
      <c r="AN76" s="63">
        <f t="shared" si="40"/>
        <v>18500</v>
      </c>
      <c r="AO76" s="63">
        <f t="shared" si="40"/>
        <v>0</v>
      </c>
      <c r="AP76" s="63">
        <f>SUM(AP77:AP84)</f>
        <v>-17800</v>
      </c>
    </row>
    <row r="77" spans="1:42">
      <c r="A77" s="64"/>
      <c r="B77" s="76" t="s">
        <v>190</v>
      </c>
      <c r="C77" s="164" t="s">
        <v>191</v>
      </c>
      <c r="D77" s="70" t="s">
        <v>192</v>
      </c>
      <c r="E77" s="68">
        <v>41877</v>
      </c>
      <c r="F77" s="69">
        <v>4</v>
      </c>
      <c r="G77" s="70">
        <f t="shared" ref="G77:G84" si="41">DATEDIF(E77,$J$3,"y")</f>
        <v>3</v>
      </c>
      <c r="H77" s="70">
        <f t="shared" ref="H77:H84" si="42">DATEDIF(E77,$J$3,"ym")</f>
        <v>11</v>
      </c>
      <c r="I77" s="71">
        <f t="shared" ref="I77:I84" si="43">DATEDIF(E77,$J$3,"md")</f>
        <v>30</v>
      </c>
      <c r="J77" s="71">
        <f>VLOOKUP(D77,'[1]THANG B.LUONG'!$B$5:$I$513,F77+1,0)</f>
        <v>0</v>
      </c>
      <c r="K77" s="71">
        <v>200</v>
      </c>
      <c r="L77" s="71">
        <v>0</v>
      </c>
      <c r="M77" s="71">
        <f t="shared" si="3"/>
        <v>0</v>
      </c>
      <c r="N77" s="71">
        <v>0</v>
      </c>
      <c r="O77" s="71">
        <v>0</v>
      </c>
      <c r="P77" s="71">
        <v>0</v>
      </c>
      <c r="Q77" s="71">
        <v>0</v>
      </c>
      <c r="R77" s="71">
        <v>0</v>
      </c>
      <c r="S77" s="71">
        <v>0</v>
      </c>
      <c r="T77" s="71">
        <v>0</v>
      </c>
      <c r="U77" s="71">
        <v>0</v>
      </c>
      <c r="V77" s="72">
        <f t="shared" si="1"/>
        <v>200</v>
      </c>
      <c r="W77" s="73">
        <f>VLOOKUP(B77,'[1]Cham cong'!$B$9:$BY$255,35,0)</f>
        <v>25.5</v>
      </c>
      <c r="X77" s="71">
        <f>VLOOKUP(B77,'[1]Cham cong'!$B$9:$BY$255,37,0)</f>
        <v>1</v>
      </c>
      <c r="Y77" s="71">
        <f>VLOOKUP(B77,'[1]Cham cong'!$B$9:$BY$255,38,0)</f>
        <v>0</v>
      </c>
      <c r="Z77" s="71">
        <f>VLOOKUP(B77,'[1]Cham cong'!$B$9:$BY$255,72,0)</f>
        <v>7</v>
      </c>
      <c r="AA77" s="71">
        <f>VLOOKUP(B77,'[1]Cham cong'!$B$9:$BY$255,71,0)</f>
        <v>0</v>
      </c>
      <c r="AB77" s="71">
        <f>VLOOKUP(B77,'[1]Cham cong'!$B$9:$BY$255,36,0)</f>
        <v>0</v>
      </c>
      <c r="AC77" s="71"/>
      <c r="AD77" s="71"/>
      <c r="AE77" s="71"/>
      <c r="AF77" s="71"/>
      <c r="AG77" s="71"/>
      <c r="AH77" s="130"/>
      <c r="AI77" s="71"/>
      <c r="AJ77" s="71"/>
      <c r="AK77" s="72">
        <f>V77/'[1]Cham cong'!$AS$3*(W77+Z77/8*2+AA77/8*1.5+AB77*3)+J77/'[1]Cham cong'!$AS$3*(X77+Y77)+AC77+P77+AE77+AG77+AH77+AI77+AJ77</f>
        <v>209.61538461538461</v>
      </c>
      <c r="AL77" s="71">
        <f t="shared" si="2"/>
        <v>535.5</v>
      </c>
      <c r="AM77" s="99">
        <v>5100</v>
      </c>
      <c r="AN77" s="74">
        <f>VLOOKUP(B77,'[1]Cham cong'!$B$9:$BY$255,75,0)</f>
        <v>3500</v>
      </c>
      <c r="AO77" s="74"/>
      <c r="AP77" s="75">
        <f t="shared" ref="AP77:AP83" si="44">ROUND(AK77-AL77-AN77+AO77,-1)</f>
        <v>-3830</v>
      </c>
    </row>
    <row r="78" spans="1:42" ht="21">
      <c r="A78" s="64"/>
      <c r="B78" s="76" t="s">
        <v>193</v>
      </c>
      <c r="C78" s="122" t="s">
        <v>194</v>
      </c>
      <c r="D78" s="70" t="s">
        <v>195</v>
      </c>
      <c r="E78" s="68">
        <v>42095</v>
      </c>
      <c r="F78" s="69">
        <v>3</v>
      </c>
      <c r="G78" s="70">
        <f t="shared" si="41"/>
        <v>3</v>
      </c>
      <c r="H78" s="70">
        <f t="shared" si="42"/>
        <v>4</v>
      </c>
      <c r="I78" s="71">
        <f t="shared" si="43"/>
        <v>24</v>
      </c>
      <c r="J78" s="71">
        <f>VLOOKUP(D78,'[1]THANG B.LUONG'!$B$5:$I$513,F78+1,0)</f>
        <v>0</v>
      </c>
      <c r="K78" s="71">
        <v>200</v>
      </c>
      <c r="L78" s="71">
        <v>0</v>
      </c>
      <c r="M78" s="71">
        <f t="shared" si="3"/>
        <v>0</v>
      </c>
      <c r="N78" s="71">
        <v>0</v>
      </c>
      <c r="O78" s="71">
        <v>0</v>
      </c>
      <c r="P78" s="71">
        <v>0</v>
      </c>
      <c r="Q78" s="71">
        <v>0</v>
      </c>
      <c r="R78" s="71">
        <v>0</v>
      </c>
      <c r="S78" s="71">
        <v>0</v>
      </c>
      <c r="T78" s="71">
        <v>0</v>
      </c>
      <c r="U78" s="71">
        <v>0</v>
      </c>
      <c r="V78" s="72">
        <f t="shared" si="1"/>
        <v>200</v>
      </c>
      <c r="W78" s="73">
        <f>VLOOKUP(B78,'[1]Cham cong'!$B$9:$BY$255,35,0)</f>
        <v>18</v>
      </c>
      <c r="X78" s="71">
        <f>VLOOKUP(B78,'[1]Cham cong'!$B$9:$BY$255,37,0)</f>
        <v>9</v>
      </c>
      <c r="Y78" s="71">
        <f>VLOOKUP(B78,'[1]Cham cong'!$B$9:$BY$255,38,0)</f>
        <v>0</v>
      </c>
      <c r="Z78" s="71">
        <f>VLOOKUP(B78,'[1]Cham cong'!$B$9:$BY$255,72,0)</f>
        <v>8</v>
      </c>
      <c r="AA78" s="71">
        <f>VLOOKUP(B78,'[1]Cham cong'!$B$9:$BY$255,71,0)</f>
        <v>57</v>
      </c>
      <c r="AB78" s="71">
        <f>VLOOKUP(B78,'[1]Cham cong'!$B$9:$BY$255,36,0)</f>
        <v>0</v>
      </c>
      <c r="AC78" s="71"/>
      <c r="AD78" s="71"/>
      <c r="AE78" s="71"/>
      <c r="AF78" s="71"/>
      <c r="AG78" s="71"/>
      <c r="AH78" s="71"/>
      <c r="AI78" s="71"/>
      <c r="AJ78" s="71">
        <v>1000</v>
      </c>
      <c r="AK78" s="72">
        <f>V78/'[1]Cham cong'!$AS$3*(W78+Z78/8*2+AA78/8*1.5+AB78*3)+J78/'[1]Cham cong'!$AS$3*(X78+Y78)+AC78+P78+AE78+AG78+AH78+AI78+AJ78</f>
        <v>1236.0576923076924</v>
      </c>
      <c r="AL78" s="71">
        <f t="shared" si="2"/>
        <v>504</v>
      </c>
      <c r="AM78" s="99">
        <v>4800</v>
      </c>
      <c r="AN78" s="74">
        <f>VLOOKUP(B78,'[1]Cham cong'!$B$9:$BY$255,75,0)</f>
        <v>0</v>
      </c>
      <c r="AO78" s="74"/>
      <c r="AP78" s="75">
        <f t="shared" si="44"/>
        <v>730</v>
      </c>
    </row>
    <row r="79" spans="1:42" ht="21">
      <c r="A79" s="64"/>
      <c r="B79" s="76" t="s">
        <v>196</v>
      </c>
      <c r="C79" s="122" t="s">
        <v>197</v>
      </c>
      <c r="D79" s="70" t="s">
        <v>195</v>
      </c>
      <c r="E79" s="68">
        <v>42810</v>
      </c>
      <c r="F79" s="69">
        <v>3</v>
      </c>
      <c r="G79" s="70">
        <f t="shared" si="41"/>
        <v>1</v>
      </c>
      <c r="H79" s="70">
        <f t="shared" si="42"/>
        <v>5</v>
      </c>
      <c r="I79" s="71">
        <f t="shared" si="43"/>
        <v>9</v>
      </c>
      <c r="J79" s="71">
        <f>VLOOKUP(D79,'[1]THANG B.LUONG'!$B$5:$I$513,F79+1,0)</f>
        <v>0</v>
      </c>
      <c r="K79" s="71">
        <v>200</v>
      </c>
      <c r="L79" s="71">
        <v>0</v>
      </c>
      <c r="M79" s="71">
        <f t="shared" si="3"/>
        <v>0</v>
      </c>
      <c r="N79" s="71">
        <v>0</v>
      </c>
      <c r="O79" s="71">
        <v>0</v>
      </c>
      <c r="P79" s="71">
        <v>0</v>
      </c>
      <c r="Q79" s="71">
        <v>0</v>
      </c>
      <c r="R79" s="71">
        <v>0</v>
      </c>
      <c r="S79" s="71">
        <v>0</v>
      </c>
      <c r="T79" s="71">
        <v>0</v>
      </c>
      <c r="U79" s="71">
        <v>0</v>
      </c>
      <c r="V79" s="72">
        <f t="shared" si="1"/>
        <v>200</v>
      </c>
      <c r="W79" s="73">
        <f>VLOOKUP(B79,'[1]Cham cong'!$B$9:$BY$255,35,0)</f>
        <v>25</v>
      </c>
      <c r="X79" s="71">
        <f>VLOOKUP(B79,'[1]Cham cong'!$B$9:$BY$255,37,0)</f>
        <v>2</v>
      </c>
      <c r="Y79" s="71">
        <f>VLOOKUP(B79,'[1]Cham cong'!$B$9:$BY$255,38,0)</f>
        <v>0</v>
      </c>
      <c r="Z79" s="71">
        <f>VLOOKUP(B79,'[1]Cham cong'!$B$9:$BY$255,72,0)</f>
        <v>18.5</v>
      </c>
      <c r="AA79" s="71">
        <f>VLOOKUP(B79,'[1]Cham cong'!$B$9:$BY$255,71,0)</f>
        <v>55.5</v>
      </c>
      <c r="AB79" s="71">
        <f>VLOOKUP(B79,'[1]Cham cong'!$B$9:$BY$255,36,0)</f>
        <v>0</v>
      </c>
      <c r="AC79" s="71"/>
      <c r="AD79" s="71"/>
      <c r="AE79" s="71"/>
      <c r="AF79" s="71"/>
      <c r="AG79" s="71"/>
      <c r="AH79" s="130"/>
      <c r="AI79" s="71"/>
      <c r="AJ79" s="71"/>
      <c r="AK79" s="72">
        <f>V79/'[1]Cham cong'!$AS$3*(W79+Z79/8*2+AA79/8*1.5+AB79*3)+J79/'[1]Cham cong'!$AS$3*(X79+Y79)+AC79+P79+AE79+AG79+AH79+AI79+AJ79</f>
        <v>307.93269230769232</v>
      </c>
      <c r="AL79" s="71">
        <f t="shared" si="2"/>
        <v>504</v>
      </c>
      <c r="AM79" s="99">
        <v>4800</v>
      </c>
      <c r="AN79" s="74">
        <f>VLOOKUP(B79,'[1]Cham cong'!$B$9:$BY$255,75,0)</f>
        <v>3000</v>
      </c>
      <c r="AO79" s="74"/>
      <c r="AP79" s="75">
        <f t="shared" si="44"/>
        <v>-3200</v>
      </c>
    </row>
    <row r="80" spans="1:42" ht="21">
      <c r="A80" s="64"/>
      <c r="B80" s="76" t="s">
        <v>198</v>
      </c>
      <c r="C80" s="122" t="s">
        <v>199</v>
      </c>
      <c r="D80" s="70" t="s">
        <v>195</v>
      </c>
      <c r="E80" s="68">
        <v>42844</v>
      </c>
      <c r="F80" s="69">
        <v>3</v>
      </c>
      <c r="G80" s="70">
        <f t="shared" si="41"/>
        <v>1</v>
      </c>
      <c r="H80" s="70">
        <f t="shared" si="42"/>
        <v>4</v>
      </c>
      <c r="I80" s="71">
        <f t="shared" si="43"/>
        <v>6</v>
      </c>
      <c r="J80" s="71">
        <f>VLOOKUP(D80,'[1]THANG B.LUONG'!$B$5:$I$513,F80+1,0)</f>
        <v>0</v>
      </c>
      <c r="K80" s="71">
        <v>200</v>
      </c>
      <c r="L80" s="71">
        <v>0</v>
      </c>
      <c r="M80" s="71">
        <f t="shared" si="3"/>
        <v>0</v>
      </c>
      <c r="N80" s="71">
        <v>0</v>
      </c>
      <c r="O80" s="71">
        <v>0</v>
      </c>
      <c r="P80" s="71">
        <v>0</v>
      </c>
      <c r="Q80" s="71">
        <v>0</v>
      </c>
      <c r="R80" s="71">
        <v>0</v>
      </c>
      <c r="S80" s="71">
        <v>0</v>
      </c>
      <c r="T80" s="71">
        <v>0</v>
      </c>
      <c r="U80" s="71">
        <v>0</v>
      </c>
      <c r="V80" s="72">
        <f t="shared" si="1"/>
        <v>200</v>
      </c>
      <c r="W80" s="73">
        <f>VLOOKUP(B80,'[1]Cham cong'!$B$9:$BY$255,35,0)</f>
        <v>26</v>
      </c>
      <c r="X80" s="71">
        <f>VLOOKUP(B80,'[1]Cham cong'!$B$9:$BY$255,37,0)</f>
        <v>1</v>
      </c>
      <c r="Y80" s="71">
        <f>VLOOKUP(B80,'[1]Cham cong'!$B$9:$BY$255,38,0)</f>
        <v>0</v>
      </c>
      <c r="Z80" s="71">
        <f>VLOOKUP(B80,'[1]Cham cong'!$B$9:$BY$255,72,0)</f>
        <v>0</v>
      </c>
      <c r="AA80" s="71">
        <f>VLOOKUP(B80,'[1]Cham cong'!$B$9:$BY$255,71,0)</f>
        <v>33</v>
      </c>
      <c r="AB80" s="71">
        <f>VLOOKUP(B80,'[1]Cham cong'!$B$9:$BY$255,36,0)</f>
        <v>0</v>
      </c>
      <c r="AC80" s="71"/>
      <c r="AD80" s="71"/>
      <c r="AE80" s="71"/>
      <c r="AF80" s="71"/>
      <c r="AG80" s="71"/>
      <c r="AH80" s="71"/>
      <c r="AI80" s="71"/>
      <c r="AJ80" s="71"/>
      <c r="AK80" s="72">
        <f>V80/'[1]Cham cong'!$AS$3*(W80+Z80/8*2+AA80/8*1.5+AB80*3)+J80/'[1]Cham cong'!$AS$3*(X80+Y80)+AC80+P80+AE80+AG80+AH80+AI80+AJ80</f>
        <v>247.59615384615384</v>
      </c>
      <c r="AL80" s="71">
        <f t="shared" si="2"/>
        <v>504</v>
      </c>
      <c r="AM80" s="165">
        <v>4800</v>
      </c>
      <c r="AN80" s="74">
        <f>VLOOKUP(B80,'[1]Cham cong'!$B$9:$BY$255,75,0)</f>
        <v>3000</v>
      </c>
      <c r="AO80" s="74"/>
      <c r="AP80" s="75">
        <f t="shared" si="44"/>
        <v>-3260</v>
      </c>
    </row>
    <row r="81" spans="1:42" ht="21">
      <c r="A81" s="64"/>
      <c r="B81" s="76" t="s">
        <v>200</v>
      </c>
      <c r="C81" s="76" t="s">
        <v>201</v>
      </c>
      <c r="D81" s="70" t="s">
        <v>195</v>
      </c>
      <c r="E81" s="68">
        <v>43083</v>
      </c>
      <c r="F81" s="69">
        <v>2</v>
      </c>
      <c r="G81" s="70">
        <f t="shared" si="41"/>
        <v>0</v>
      </c>
      <c r="H81" s="70">
        <f t="shared" si="42"/>
        <v>8</v>
      </c>
      <c r="I81" s="71">
        <f t="shared" si="43"/>
        <v>11</v>
      </c>
      <c r="J81" s="71">
        <f>VLOOKUP(D81,'[1]THANG B.LUONG'!$B$5:$I$513,F81+1,0)</f>
        <v>0</v>
      </c>
      <c r="K81" s="71">
        <v>200</v>
      </c>
      <c r="L81" s="71">
        <v>0</v>
      </c>
      <c r="M81" s="71">
        <f t="shared" si="3"/>
        <v>0</v>
      </c>
      <c r="N81" s="71">
        <v>0</v>
      </c>
      <c r="O81" s="71">
        <v>0</v>
      </c>
      <c r="P81" s="71">
        <v>0</v>
      </c>
      <c r="Q81" s="71">
        <v>0</v>
      </c>
      <c r="R81" s="71">
        <v>0</v>
      </c>
      <c r="S81" s="71">
        <v>0</v>
      </c>
      <c r="T81" s="71">
        <v>0</v>
      </c>
      <c r="U81" s="71">
        <v>0</v>
      </c>
      <c r="V81" s="72">
        <f>SUM(J81:U81)-P81</f>
        <v>200</v>
      </c>
      <c r="W81" s="73">
        <f>VLOOKUP(B81,'[1]Cham cong'!$B$9:$BY$255,35,0)</f>
        <v>27</v>
      </c>
      <c r="X81" s="71">
        <f>VLOOKUP(B81,'[1]Cham cong'!$B$9:$BY$255,37,0)</f>
        <v>0</v>
      </c>
      <c r="Y81" s="71">
        <f>VLOOKUP(B81,'[1]Cham cong'!$B$9:$BY$255,38,0)</f>
        <v>0</v>
      </c>
      <c r="Z81" s="71">
        <f>VLOOKUP(B81,'[1]Cham cong'!$B$9:$BY$255,72,0)</f>
        <v>10</v>
      </c>
      <c r="AA81" s="71">
        <f>VLOOKUP(B81,'[1]Cham cong'!$B$9:$BY$255,71,0)</f>
        <v>52</v>
      </c>
      <c r="AB81" s="71">
        <f>VLOOKUP(B81,'[1]Cham cong'!$B$9:$BY$255,36,0)</f>
        <v>0</v>
      </c>
      <c r="AC81" s="71"/>
      <c r="AD81" s="71"/>
      <c r="AE81" s="71"/>
      <c r="AF81" s="71"/>
      <c r="AG81" s="71"/>
      <c r="AH81" s="130"/>
      <c r="AI81" s="71"/>
      <c r="AJ81" s="71"/>
      <c r="AK81" s="72">
        <f>V81/'[1]Cham cong'!$AS$3*(W81+Z81/8*2+AA81/8*1.5+AB81*3)+J81/'[1]Cham cong'!$AS$3*(X81+Y81)+AC81+P81+AE81+AG81+AH81+AI81+AJ81</f>
        <v>301.92307692307691</v>
      </c>
      <c r="AL81" s="71">
        <f t="shared" si="2"/>
        <v>0</v>
      </c>
      <c r="AM81" s="71">
        <v>0</v>
      </c>
      <c r="AN81" s="74">
        <f>VLOOKUP(B81,'[1]Cham cong'!$B$9:$BY$255,75,0)</f>
        <v>3000</v>
      </c>
      <c r="AO81" s="74"/>
      <c r="AP81" s="75">
        <f t="shared" si="44"/>
        <v>-2700</v>
      </c>
    </row>
    <row r="82" spans="1:42" ht="21">
      <c r="A82" s="131"/>
      <c r="B82" s="110" t="s">
        <v>202</v>
      </c>
      <c r="C82" s="110" t="s">
        <v>203</v>
      </c>
      <c r="D82" s="133" t="s">
        <v>195</v>
      </c>
      <c r="E82" s="134">
        <v>43298</v>
      </c>
      <c r="F82" s="135">
        <v>1</v>
      </c>
      <c r="G82" s="133">
        <f t="shared" si="41"/>
        <v>0</v>
      </c>
      <c r="H82" s="133">
        <f t="shared" si="42"/>
        <v>1</v>
      </c>
      <c r="I82" s="136">
        <f t="shared" si="43"/>
        <v>8</v>
      </c>
      <c r="J82" s="136">
        <f>VLOOKUP(D82,'[1]THANG B.LUONG'!$B$5:$I$513,F82+1,0)</f>
        <v>0</v>
      </c>
      <c r="K82" s="136">
        <v>0</v>
      </c>
      <c r="L82" s="136">
        <v>0</v>
      </c>
      <c r="M82" s="136">
        <f t="shared" si="3"/>
        <v>0</v>
      </c>
      <c r="N82" s="136">
        <v>0</v>
      </c>
      <c r="O82" s="136">
        <v>0</v>
      </c>
      <c r="P82" s="136">
        <v>0</v>
      </c>
      <c r="Q82" s="136">
        <v>0</v>
      </c>
      <c r="R82" s="136">
        <v>0</v>
      </c>
      <c r="S82" s="136">
        <v>0</v>
      </c>
      <c r="T82" s="136">
        <v>0</v>
      </c>
      <c r="U82" s="136">
        <v>0</v>
      </c>
      <c r="V82" s="116">
        <f>SUM(J82:U82)-P82</f>
        <v>0</v>
      </c>
      <c r="W82" s="137">
        <f>VLOOKUP(B82,'[1]Cham cong'!$B$9:$BY$255,35,0)</f>
        <v>27</v>
      </c>
      <c r="X82" s="136">
        <f>VLOOKUP(B82,'[1]Cham cong'!$B$9:$BY$255,37,0)</f>
        <v>0</v>
      </c>
      <c r="Y82" s="136">
        <f>VLOOKUP(B82,'[1]Cham cong'!$B$9:$BY$255,38,0)</f>
        <v>0</v>
      </c>
      <c r="Z82" s="136">
        <f>VLOOKUP(B82,'[1]Cham cong'!$B$9:$BY$255,72,0)</f>
        <v>33.5</v>
      </c>
      <c r="AA82" s="136">
        <f>VLOOKUP(B82,'[1]Cham cong'!$B$9:$BY$255,71,0)</f>
        <v>49</v>
      </c>
      <c r="AB82" s="136">
        <f>VLOOKUP(B82,'[1]Cham cong'!$B$9:$BY$255,36,0)</f>
        <v>0</v>
      </c>
      <c r="AC82" s="136"/>
      <c r="AD82" s="136"/>
      <c r="AE82" s="136"/>
      <c r="AF82" s="136"/>
      <c r="AG82" s="136"/>
      <c r="AH82" s="136"/>
      <c r="AI82" s="136"/>
      <c r="AJ82" s="136"/>
      <c r="AK82" s="116">
        <f>V82/'[1]Cham cong'!$AS$3*(W82+Z82/8*2+AA82/8*1.5+AB82*3)+J82/'[1]Cham cong'!$AS$3*(X82+Y82)+AC82+P82+AE82+AG82+AH82+AI82+AJ82</f>
        <v>0</v>
      </c>
      <c r="AL82" s="136">
        <f>AM82*$AN$3</f>
        <v>0</v>
      </c>
      <c r="AM82" s="136">
        <v>0</v>
      </c>
      <c r="AN82" s="138">
        <f>VLOOKUP(B82,'[1]Cham cong'!$B$9:$BY$255,75,0)</f>
        <v>3000</v>
      </c>
      <c r="AO82" s="138"/>
      <c r="AP82" s="143">
        <f t="shared" si="44"/>
        <v>-3000</v>
      </c>
    </row>
    <row r="83" spans="1:42" ht="21">
      <c r="A83" s="64"/>
      <c r="B83" s="76" t="s">
        <v>204</v>
      </c>
      <c r="C83" s="76" t="s">
        <v>205</v>
      </c>
      <c r="D83" s="70" t="s">
        <v>195</v>
      </c>
      <c r="E83" s="68">
        <v>43115</v>
      </c>
      <c r="F83" s="69">
        <v>3</v>
      </c>
      <c r="G83" s="70">
        <f t="shared" si="41"/>
        <v>0</v>
      </c>
      <c r="H83" s="70">
        <f t="shared" si="42"/>
        <v>7</v>
      </c>
      <c r="I83" s="71">
        <f t="shared" si="43"/>
        <v>10</v>
      </c>
      <c r="J83" s="71">
        <f>VLOOKUP(D83,'[1]THANG B.LUONG'!$B$5:$I$513,F83+1,0)</f>
        <v>0</v>
      </c>
      <c r="K83" s="71">
        <v>200</v>
      </c>
      <c r="L83" s="71">
        <v>0</v>
      </c>
      <c r="M83" s="71">
        <f t="shared" si="3"/>
        <v>0</v>
      </c>
      <c r="N83" s="71">
        <v>0</v>
      </c>
      <c r="O83" s="71">
        <v>0</v>
      </c>
      <c r="P83" s="71">
        <v>0</v>
      </c>
      <c r="Q83" s="71">
        <v>0</v>
      </c>
      <c r="R83" s="71">
        <v>0</v>
      </c>
      <c r="S83" s="71">
        <v>0</v>
      </c>
      <c r="T83" s="71">
        <v>0</v>
      </c>
      <c r="U83" s="71">
        <v>0</v>
      </c>
      <c r="V83" s="72">
        <f>SUM(J83:U83)-P83</f>
        <v>200</v>
      </c>
      <c r="W83" s="73">
        <f>VLOOKUP(B83,'[1]Cham cong'!$B$9:$BY$255,35,0)</f>
        <v>27</v>
      </c>
      <c r="X83" s="71">
        <f>VLOOKUP(B83,'[1]Cham cong'!$B$9:$BY$255,37,0)</f>
        <v>0</v>
      </c>
      <c r="Y83" s="71">
        <f>VLOOKUP(B83,'[1]Cham cong'!$B$9:$BY$255,38,0)</f>
        <v>0</v>
      </c>
      <c r="Z83" s="71">
        <f>VLOOKUP(B83,'[1]Cham cong'!$B$9:$BY$255,72,0)</f>
        <v>6</v>
      </c>
      <c r="AA83" s="71">
        <f>VLOOKUP(B83,'[1]Cham cong'!$B$9:$BY$255,71,0)</f>
        <v>27</v>
      </c>
      <c r="AB83" s="71">
        <f>VLOOKUP(B83,'[1]Cham cong'!$B$9:$BY$255,36,0)</f>
        <v>0</v>
      </c>
      <c r="AC83" s="71"/>
      <c r="AD83" s="71"/>
      <c r="AE83" s="71"/>
      <c r="AF83" s="71"/>
      <c r="AG83" s="71"/>
      <c r="AH83" s="71"/>
      <c r="AI83" s="71"/>
      <c r="AJ83" s="71"/>
      <c r="AK83" s="72">
        <f>V83/'[1]Cham cong'!$AS$3*(W83+Z83/8*2+AA83/8*1.5+AB83*3)+J83/'[1]Cham cong'!$AS$3*(X83+Y83)+AC83+P83+AE83+AG83+AH83+AI83+AJ83</f>
        <v>258.17307692307691</v>
      </c>
      <c r="AL83" s="71">
        <f>AM83*$AN$3</f>
        <v>0</v>
      </c>
      <c r="AM83" s="71">
        <v>0</v>
      </c>
      <c r="AN83" s="74">
        <f>VLOOKUP(B83,'[1]Cham cong'!$B$9:$BY$255,75,0)</f>
        <v>3000</v>
      </c>
      <c r="AO83" s="74"/>
      <c r="AP83" s="75">
        <f t="shared" si="44"/>
        <v>-2740</v>
      </c>
    </row>
    <row r="84" spans="1:42" ht="21">
      <c r="A84" s="64"/>
      <c r="B84" s="76" t="s">
        <v>206</v>
      </c>
      <c r="C84" s="76" t="s">
        <v>207</v>
      </c>
      <c r="D84" s="70" t="str">
        <f>'[1]THANG B.LUONG'!B44</f>
        <v>Admin Kho/ Kế toán kho</v>
      </c>
      <c r="E84" s="68">
        <v>43241</v>
      </c>
      <c r="F84" s="69">
        <v>2</v>
      </c>
      <c r="G84" s="70">
        <f t="shared" si="41"/>
        <v>0</v>
      </c>
      <c r="H84" s="70">
        <f t="shared" si="42"/>
        <v>3</v>
      </c>
      <c r="I84" s="71">
        <f t="shared" si="43"/>
        <v>4</v>
      </c>
      <c r="J84" s="71">
        <f>VLOOKUP(D84,'[1]THANG B.LUONG'!$B$5:$I$513,F84+1,0)</f>
        <v>0</v>
      </c>
      <c r="K84" s="71">
        <v>0</v>
      </c>
      <c r="L84" s="71">
        <v>200</v>
      </c>
      <c r="M84" s="71">
        <f>IF(G84&gt;=3,J84*(0.03+(G84-3)*0.01),0)</f>
        <v>0</v>
      </c>
      <c r="N84" s="71">
        <v>0</v>
      </c>
      <c r="O84" s="71">
        <v>0</v>
      </c>
      <c r="P84" s="71">
        <v>0</v>
      </c>
      <c r="Q84" s="71">
        <v>0</v>
      </c>
      <c r="R84" s="71">
        <v>0</v>
      </c>
      <c r="S84" s="71">
        <v>0</v>
      </c>
      <c r="T84" s="71">
        <v>0</v>
      </c>
      <c r="U84" s="71">
        <v>0</v>
      </c>
      <c r="V84" s="72">
        <f>(SUM(J84:U84)-P84)</f>
        <v>200</v>
      </c>
      <c r="W84" s="73">
        <f>VLOOKUP(B84,'[1]Cham cong'!$B$9:$BY$255,35,0)</f>
        <v>26</v>
      </c>
      <c r="X84" s="71">
        <f>VLOOKUP(B84,'[1]Cham cong'!$B$9:$BY$255,37,0)</f>
        <v>1</v>
      </c>
      <c r="Y84" s="71">
        <f>VLOOKUP(B84,'[1]Cham cong'!$B$9:$BY$255,38,0)</f>
        <v>0</v>
      </c>
      <c r="Z84" s="71">
        <f>VLOOKUP(B84,'[1]Cham cong'!$B$9:$BY$255,72,0)</f>
        <v>0</v>
      </c>
      <c r="AA84" s="71">
        <f>VLOOKUP(B84,'[1]Cham cong'!$B$9:$BY$255,71,0)</f>
        <v>0</v>
      </c>
      <c r="AB84" s="71">
        <f>VLOOKUP(B84,'[1]Cham cong'!$B$9:$BY$255,36,0)</f>
        <v>0</v>
      </c>
      <c r="AC84" s="71"/>
      <c r="AD84" s="71"/>
      <c r="AE84" s="71"/>
      <c r="AF84" s="71"/>
      <c r="AG84" s="71"/>
      <c r="AH84" s="71"/>
      <c r="AI84" s="71"/>
      <c r="AJ84" s="71"/>
      <c r="AK84" s="72">
        <f>V84/'[1]Cham cong'!$AS$3*(W84+Z84/8*2+AA84/8*1.5+AB84*3)+J84/'[1]Cham cong'!$AS$3*(X84+Y84)+AC84+P84+AE84+AG84+AH84+AI84+AJ84</f>
        <v>200</v>
      </c>
      <c r="AL84" s="71">
        <f>AM84*$AN$3</f>
        <v>0</v>
      </c>
      <c r="AM84" s="71">
        <v>0</v>
      </c>
      <c r="AN84" s="74">
        <v>0</v>
      </c>
      <c r="AO84" s="74"/>
      <c r="AP84" s="75">
        <f>ROUND(AK84-AL84-AN84+AO84,-1)</f>
        <v>200</v>
      </c>
    </row>
    <row r="85" spans="1:42">
      <c r="A85" s="80"/>
      <c r="B85" s="81"/>
      <c r="C85" s="82" t="s">
        <v>208</v>
      </c>
      <c r="D85" s="82"/>
      <c r="E85" s="83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63">
        <f>SUM(AK86:AK88)</f>
        <v>11358.974358974359</v>
      </c>
      <c r="AL85" s="63">
        <f t="shared" ref="AL85:AP85" si="45">SUM(AL86:AL88)</f>
        <v>1543.5</v>
      </c>
      <c r="AM85" s="63">
        <f t="shared" si="45"/>
        <v>14700</v>
      </c>
      <c r="AN85" s="63">
        <f t="shared" si="45"/>
        <v>11100</v>
      </c>
      <c r="AO85" s="63">
        <f t="shared" si="45"/>
        <v>0</v>
      </c>
      <c r="AP85" s="63">
        <f t="shared" si="45"/>
        <v>-1280</v>
      </c>
    </row>
    <row r="86" spans="1:42" ht="21">
      <c r="A86" s="64"/>
      <c r="B86" s="76" t="s">
        <v>209</v>
      </c>
      <c r="C86" s="122" t="s">
        <v>210</v>
      </c>
      <c r="D86" s="70" t="s">
        <v>211</v>
      </c>
      <c r="E86" s="68">
        <v>40868</v>
      </c>
      <c r="F86" s="69">
        <v>2</v>
      </c>
      <c r="G86" s="70">
        <f>DATEDIF(E86,$J$3,"y")</f>
        <v>6</v>
      </c>
      <c r="H86" s="70">
        <f>DATEDIF(E86,$J$3,"ym")</f>
        <v>9</v>
      </c>
      <c r="I86" s="71">
        <f>DATEDIF(E86,$J$3,"md")</f>
        <v>4</v>
      </c>
      <c r="J86" s="71">
        <f>VLOOKUP(D86,'[1]THANG B.LUONG'!$B$5:$I$513,F86+1,0)</f>
        <v>0</v>
      </c>
      <c r="K86" s="71">
        <v>0</v>
      </c>
      <c r="L86" s="71">
        <v>0</v>
      </c>
      <c r="M86" s="71">
        <f t="shared" si="3"/>
        <v>0</v>
      </c>
      <c r="N86" s="71">
        <v>0</v>
      </c>
      <c r="O86" s="71">
        <v>0</v>
      </c>
      <c r="P86" s="71">
        <v>0</v>
      </c>
      <c r="Q86" s="71">
        <v>0</v>
      </c>
      <c r="R86" s="71">
        <f>30%*'[1]THANG B.LUONG'!D28</f>
        <v>0</v>
      </c>
      <c r="S86" s="71">
        <v>0</v>
      </c>
      <c r="T86" s="71">
        <v>0</v>
      </c>
      <c r="U86" s="71">
        <v>7000</v>
      </c>
      <c r="V86" s="72">
        <f t="shared" si="1"/>
        <v>7000</v>
      </c>
      <c r="W86" s="73">
        <f>VLOOKUP(B86,'[1]Cham cong'!$B$9:$BY$255,35,0)</f>
        <v>23</v>
      </c>
      <c r="X86" s="71">
        <f>VLOOKUP(B86,'[1]Cham cong'!$B$9:$BY$255,37,0)</f>
        <v>4</v>
      </c>
      <c r="Y86" s="71">
        <f>VLOOKUP(B86,'[1]Cham cong'!$B$9:$BY$255,38,0)</f>
        <v>0</v>
      </c>
      <c r="Z86" s="71">
        <f>VLOOKUP(B86,'[1]Cham cong'!$B$9:$BY$255,72,0)</f>
        <v>0</v>
      </c>
      <c r="AA86" s="71">
        <f>VLOOKUP(B86,'[1]Cham cong'!$B$9:$BY$255,71,0)</f>
        <v>0</v>
      </c>
      <c r="AB86" s="71">
        <f>VLOOKUP(B86,'[1]Cham cong'!$B$9:$BY$255,36,0)</f>
        <v>0</v>
      </c>
      <c r="AC86" s="71"/>
      <c r="AD86" s="71"/>
      <c r="AE86" s="71"/>
      <c r="AF86" s="71"/>
      <c r="AG86" s="71"/>
      <c r="AH86" s="71"/>
      <c r="AI86" s="71"/>
      <c r="AJ86" s="71"/>
      <c r="AK86" s="72">
        <f>V86/'[1]Cham cong'!$AS$3*(W86+Z86/8*2+AA86/8*1.5+AB86*3)+J86/'[1]Cham cong'!$AS$3*(X86+Y86)+AC86+P86+AE86+AG86+AH86+AI86+AJ86</f>
        <v>6192.3076923076924</v>
      </c>
      <c r="AL86" s="71">
        <f t="shared" si="2"/>
        <v>535.5</v>
      </c>
      <c r="AM86" s="99">
        <v>5100</v>
      </c>
      <c r="AN86" s="74">
        <f>VLOOKUP(B86,'[1]Cham cong'!$B$9:$BY$255,75,0)</f>
        <v>5100</v>
      </c>
      <c r="AO86" s="74"/>
      <c r="AP86" s="75">
        <f>ROUND(AK86-AL86-AN86+AO86,-1)</f>
        <v>560</v>
      </c>
    </row>
    <row r="87" spans="1:42">
      <c r="A87" s="87"/>
      <c r="B87" s="88" t="s">
        <v>212</v>
      </c>
      <c r="C87" s="89" t="s">
        <v>213</v>
      </c>
      <c r="D87" s="90" t="s">
        <v>214</v>
      </c>
      <c r="E87" s="91">
        <v>42064</v>
      </c>
      <c r="F87" s="92">
        <v>4</v>
      </c>
      <c r="G87" s="90">
        <f>DATEDIF(E87,$J$3,"y")</f>
        <v>3</v>
      </c>
      <c r="H87" s="90">
        <f>DATEDIF(E87,$J$3,"ym")</f>
        <v>5</v>
      </c>
      <c r="I87" s="93">
        <f>DATEDIF(E87,$J$3,"md")</f>
        <v>24</v>
      </c>
      <c r="J87" s="93">
        <f>VLOOKUP(D87,'[1]THANG B.LUONG'!$B$5:$I$513,F87+1,0)</f>
        <v>0</v>
      </c>
      <c r="K87" s="93">
        <v>0</v>
      </c>
      <c r="L87" s="93">
        <v>0</v>
      </c>
      <c r="M87" s="93">
        <f t="shared" si="3"/>
        <v>0</v>
      </c>
      <c r="N87" s="93">
        <v>0</v>
      </c>
      <c r="O87" s="93">
        <v>0</v>
      </c>
      <c r="P87" s="93">
        <v>0</v>
      </c>
      <c r="Q87" s="93">
        <v>0</v>
      </c>
      <c r="R87" s="93">
        <v>0</v>
      </c>
      <c r="S87" s="93">
        <v>0</v>
      </c>
      <c r="T87" s="93">
        <v>0</v>
      </c>
      <c r="U87" s="93">
        <v>3000</v>
      </c>
      <c r="V87" s="94">
        <f t="shared" si="1"/>
        <v>3000</v>
      </c>
      <c r="W87" s="166">
        <f>VLOOKUP(B87,'[1]Cham cong'!$B$9:$BY$255,35,0)</f>
        <v>31</v>
      </c>
      <c r="X87" s="93">
        <f>VLOOKUP(B87,'[1]Cham cong'!$B$9:$BY$255,37,0)</f>
        <v>0</v>
      </c>
      <c r="Y87" s="93">
        <f>VLOOKUP(B87,'[1]Cham cong'!$B$9:$BY$255,38,0)</f>
        <v>0</v>
      </c>
      <c r="Z87" s="93">
        <f>VLOOKUP(B87,'[1]Cham cong'!$B$9:$BY$255,72,0)</f>
        <v>0</v>
      </c>
      <c r="AA87" s="93">
        <f>VLOOKUP(B87,'[1]Cham cong'!$B$9:$BY$255,71,0)</f>
        <v>0</v>
      </c>
      <c r="AB87" s="93">
        <f>VLOOKUP(B87,'[1]Cham cong'!$B$9:$BY$255,36,0)</f>
        <v>0</v>
      </c>
      <c r="AC87" s="93"/>
      <c r="AD87" s="93"/>
      <c r="AE87" s="93"/>
      <c r="AF87" s="93"/>
      <c r="AG87" s="93"/>
      <c r="AH87" s="93"/>
      <c r="AI87" s="93"/>
      <c r="AJ87" s="93"/>
      <c r="AK87" s="94">
        <f>V87/'[1]Cham cong'!$AT$3*(W87+Z87/8*2+AA87/8*1.5+AB87*3)+J87/'[1]Cham cong'!$AT$3*(X87+Y87)+AC87+P87+AE87+AG87+AH87+AI87+AJ87</f>
        <v>3100</v>
      </c>
      <c r="AL87" s="93">
        <f t="shared" si="2"/>
        <v>504</v>
      </c>
      <c r="AM87" s="93">
        <v>4800</v>
      </c>
      <c r="AN87" s="96">
        <f>VLOOKUP(B87,'[1]Cham cong'!$B$9:$BY$255,75,0)</f>
        <v>3000</v>
      </c>
      <c r="AO87" s="96"/>
      <c r="AP87" s="97">
        <f>ROUND(AK87-AL87-AN87+AO87,-1)</f>
        <v>-400</v>
      </c>
    </row>
    <row r="88" spans="1:42">
      <c r="A88" s="87"/>
      <c r="B88" s="88" t="s">
        <v>215</v>
      </c>
      <c r="C88" s="89" t="s">
        <v>216</v>
      </c>
      <c r="D88" s="90" t="s">
        <v>214</v>
      </c>
      <c r="E88" s="91">
        <v>42618</v>
      </c>
      <c r="F88" s="92">
        <v>4</v>
      </c>
      <c r="G88" s="90">
        <f>DATEDIF(E88,$J$3,"y")</f>
        <v>1</v>
      </c>
      <c r="H88" s="90">
        <f>DATEDIF(E88,$J$3,"ym")</f>
        <v>11</v>
      </c>
      <c r="I88" s="93">
        <f>DATEDIF(E88,$J$3,"md")</f>
        <v>20</v>
      </c>
      <c r="J88" s="93">
        <f>VLOOKUP(D88,'[1]THANG B.LUONG'!$B$5:$I$513,F88+1,0)</f>
        <v>0</v>
      </c>
      <c r="K88" s="93">
        <v>0</v>
      </c>
      <c r="L88" s="93">
        <v>0</v>
      </c>
      <c r="M88" s="93">
        <f t="shared" si="3"/>
        <v>0</v>
      </c>
      <c r="N88" s="93">
        <v>0</v>
      </c>
      <c r="O88" s="93">
        <v>0</v>
      </c>
      <c r="P88" s="93">
        <v>0</v>
      </c>
      <c r="Q88" s="93">
        <v>0</v>
      </c>
      <c r="R88" s="93">
        <v>0</v>
      </c>
      <c r="S88" s="93">
        <v>0</v>
      </c>
      <c r="T88" s="93">
        <v>0</v>
      </c>
      <c r="U88" s="93">
        <v>2000</v>
      </c>
      <c r="V88" s="94">
        <f t="shared" si="1"/>
        <v>2000</v>
      </c>
      <c r="W88" s="166">
        <f>VLOOKUP(B88,'[1]Cham cong'!$B$9:$BY$255,35,0)</f>
        <v>31</v>
      </c>
      <c r="X88" s="93">
        <f>VLOOKUP(B88,'[1]Cham cong'!$B$9:$BY$255,37,0)</f>
        <v>0</v>
      </c>
      <c r="Y88" s="93">
        <f>VLOOKUP(B88,'[1]Cham cong'!$B$9:$BY$255,38,0)</f>
        <v>0</v>
      </c>
      <c r="Z88" s="93">
        <f>VLOOKUP(B88,'[1]Cham cong'!$B$9:$BY$255,72,0)</f>
        <v>0</v>
      </c>
      <c r="AA88" s="93">
        <f>VLOOKUP(B88,'[1]Cham cong'!$B$9:$BY$255,71,0)</f>
        <v>0</v>
      </c>
      <c r="AB88" s="93">
        <f>VLOOKUP(B88,'[1]Cham cong'!$B$9:$BY$255,36,0)</f>
        <v>0</v>
      </c>
      <c r="AC88" s="93"/>
      <c r="AD88" s="93"/>
      <c r="AE88" s="93"/>
      <c r="AF88" s="93"/>
      <c r="AG88" s="93"/>
      <c r="AH88" s="167"/>
      <c r="AI88" s="93"/>
      <c r="AJ88" s="93"/>
      <c r="AK88" s="94">
        <f>V88/'[1]Cham cong'!$AT$3*(W88+Z88/8*2+AA88/8*1.5+AB88*3)+J88/'[1]Cham cong'!$AT$3*(X88+Y88)+AC88+P88+AE88+AG88+AH88+AI88+AJ88</f>
        <v>2066.666666666667</v>
      </c>
      <c r="AL88" s="93">
        <f>AM88*$AN$3</f>
        <v>504</v>
      </c>
      <c r="AM88" s="93">
        <v>4800</v>
      </c>
      <c r="AN88" s="96">
        <f>VLOOKUP(B88,'[1]Cham cong'!$B$9:$BY$255,75,0)</f>
        <v>3000</v>
      </c>
      <c r="AO88" s="96"/>
      <c r="AP88" s="97">
        <f>ROUND(AK88-AL88-AN88+AO88,-1)</f>
        <v>-1440</v>
      </c>
    </row>
    <row r="89" spans="1:42">
      <c r="A89" s="80"/>
      <c r="B89" s="81"/>
      <c r="C89" s="82" t="s">
        <v>217</v>
      </c>
      <c r="D89" s="82"/>
      <c r="E89" s="83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63">
        <f>SUM(AK90:AK105)</f>
        <v>5172.1442307692314</v>
      </c>
      <c r="AL89" s="63">
        <f t="shared" ref="AL89:AP89" si="46">SUM(AL90:AL105)</f>
        <v>5978.5950000000003</v>
      </c>
      <c r="AM89" s="63">
        <f t="shared" si="46"/>
        <v>56939</v>
      </c>
      <c r="AN89" s="63">
        <f t="shared" si="46"/>
        <v>45233</v>
      </c>
      <c r="AO89" s="63">
        <f t="shared" si="46"/>
        <v>0</v>
      </c>
      <c r="AP89" s="63">
        <f t="shared" si="46"/>
        <v>-46040</v>
      </c>
    </row>
    <row r="90" spans="1:42" ht="21">
      <c r="A90" s="64"/>
      <c r="B90" s="76" t="s">
        <v>218</v>
      </c>
      <c r="C90" s="122" t="s">
        <v>219</v>
      </c>
      <c r="D90" s="70" t="s">
        <v>220</v>
      </c>
      <c r="E90" s="68">
        <v>41611</v>
      </c>
      <c r="F90" s="69">
        <v>4</v>
      </c>
      <c r="G90" s="70">
        <f t="shared" ref="G90:G100" si="47">DATEDIF(E90,$J$3,"y")</f>
        <v>4</v>
      </c>
      <c r="H90" s="70">
        <f t="shared" ref="H90:H100" si="48">DATEDIF(E90,$J$3,"ym")</f>
        <v>8</v>
      </c>
      <c r="I90" s="71">
        <f t="shared" ref="I90:I100" si="49">DATEDIF(E90,$J$3,"md")</f>
        <v>22</v>
      </c>
      <c r="J90" s="71">
        <f>VLOOKUP(D90,'[1]THANG B.LUONG'!$B$5:$I$513,F90+1,0)</f>
        <v>0</v>
      </c>
      <c r="K90" s="71">
        <v>0</v>
      </c>
      <c r="L90" s="71">
        <v>500</v>
      </c>
      <c r="M90" s="71">
        <f t="shared" ref="M90:M105" si="50">IF(G90&gt;=3,J90*(0.03+(G90-3)*0.01),0)</f>
        <v>0</v>
      </c>
      <c r="N90" s="71">
        <v>0</v>
      </c>
      <c r="O90" s="71">
        <v>200</v>
      </c>
      <c r="P90" s="71">
        <v>300</v>
      </c>
      <c r="Q90" s="71">
        <v>0</v>
      </c>
      <c r="R90" s="71">
        <v>0</v>
      </c>
      <c r="S90" s="71">
        <v>0</v>
      </c>
      <c r="T90" s="71">
        <v>0</v>
      </c>
      <c r="U90" s="71">
        <v>0</v>
      </c>
      <c r="V90" s="72">
        <f t="shared" si="1"/>
        <v>700</v>
      </c>
      <c r="W90" s="73">
        <f>VLOOKUP(B90,'[1]Cham cong'!$B$9:$BY$255,35,0)</f>
        <v>25</v>
      </c>
      <c r="X90" s="71">
        <f>VLOOKUP(B90,'[1]Cham cong'!$B$9:$BY$255,37,0)</f>
        <v>2</v>
      </c>
      <c r="Y90" s="71">
        <f>VLOOKUP(B90,'[1]Cham cong'!$B$9:$BY$255,38,0)</f>
        <v>0</v>
      </c>
      <c r="Z90" s="71">
        <f>VLOOKUP(B90,'[1]Cham cong'!$B$9:$BY$255,72,0)</f>
        <v>0</v>
      </c>
      <c r="AA90" s="71">
        <f>VLOOKUP(B90,'[1]Cham cong'!$B$9:$BY$255,71,0)</f>
        <v>10</v>
      </c>
      <c r="AB90" s="71">
        <f>VLOOKUP(B90,'[1]Cham cong'!$B$9:$BY$255,36,0)</f>
        <v>0</v>
      </c>
      <c r="AC90" s="71"/>
      <c r="AD90" s="71"/>
      <c r="AE90" s="71"/>
      <c r="AF90" s="71"/>
      <c r="AG90" s="71"/>
      <c r="AH90" s="71"/>
      <c r="AI90" s="71"/>
      <c r="AJ90" s="71"/>
      <c r="AK90" s="72">
        <f>V90/'[1]Cham cong'!$AS$3*(W90+Z90/8*2+AA90/8*1.5+AB90*3)+J90/'[1]Cham cong'!$AS$3*(X90+Y90)+AC90+P90+AE90+AG90+AH90+AI90+AJ90</f>
        <v>1023.5576923076923</v>
      </c>
      <c r="AL90" s="71">
        <f t="shared" ref="AL90:AL96" si="51">AM90*$AN$3</f>
        <v>535.5</v>
      </c>
      <c r="AM90" s="99">
        <v>5100</v>
      </c>
      <c r="AN90" s="74">
        <f>VLOOKUP(B90,'[1]Cham cong'!$B$9:$BY$255,75,0)</f>
        <v>3000</v>
      </c>
      <c r="AO90" s="74"/>
      <c r="AP90" s="75">
        <f t="shared" ref="AP90:AP100" si="52">ROUND(AK90-AL90-AN90+AO90,-1)</f>
        <v>-2510</v>
      </c>
    </row>
    <row r="91" spans="1:42" ht="21">
      <c r="A91" s="64"/>
      <c r="B91" s="76" t="s">
        <v>221</v>
      </c>
      <c r="C91" s="122" t="s">
        <v>222</v>
      </c>
      <c r="D91" s="70" t="s">
        <v>223</v>
      </c>
      <c r="E91" s="68">
        <v>42201</v>
      </c>
      <c r="F91" s="69">
        <v>2</v>
      </c>
      <c r="G91" s="70">
        <f t="shared" si="47"/>
        <v>3</v>
      </c>
      <c r="H91" s="70">
        <f t="shared" si="48"/>
        <v>1</v>
      </c>
      <c r="I91" s="71">
        <f t="shared" si="49"/>
        <v>9</v>
      </c>
      <c r="J91" s="71">
        <f>VLOOKUP(D91,'[1]THANG B.LUONG'!$B$5:$I$513,F91+1,0)</f>
        <v>0</v>
      </c>
      <c r="K91" s="71">
        <v>0</v>
      </c>
      <c r="L91" s="71">
        <v>200</v>
      </c>
      <c r="M91" s="71">
        <f t="shared" si="50"/>
        <v>0</v>
      </c>
      <c r="N91" s="71">
        <v>0</v>
      </c>
      <c r="O91" s="71">
        <v>100</v>
      </c>
      <c r="P91" s="71">
        <v>200</v>
      </c>
      <c r="Q91" s="71">
        <v>0</v>
      </c>
      <c r="R91" s="71">
        <v>0</v>
      </c>
      <c r="S91" s="71">
        <v>0</v>
      </c>
      <c r="T91" s="71">
        <v>0</v>
      </c>
      <c r="U91" s="71">
        <v>0</v>
      </c>
      <c r="V91" s="72">
        <f t="shared" si="1"/>
        <v>300</v>
      </c>
      <c r="W91" s="73">
        <f>VLOOKUP(B91,'[1]Cham cong'!$B$9:$BY$255,35,0)</f>
        <v>24</v>
      </c>
      <c r="X91" s="71">
        <f>VLOOKUP(B91,'[1]Cham cong'!$B$9:$BY$255,37,0)</f>
        <v>3</v>
      </c>
      <c r="Y91" s="71">
        <f>VLOOKUP(B91,'[1]Cham cong'!$B$9:$BY$255,38,0)</f>
        <v>0</v>
      </c>
      <c r="Z91" s="71">
        <f>VLOOKUP(B91,'[1]Cham cong'!$B$9:$BY$255,72,0)</f>
        <v>8</v>
      </c>
      <c r="AA91" s="71">
        <f>VLOOKUP(B91,'[1]Cham cong'!$B$9:$BY$255,71,0)</f>
        <v>8</v>
      </c>
      <c r="AB91" s="71">
        <f>VLOOKUP(B91,'[1]Cham cong'!$B$9:$BY$255,36,0)</f>
        <v>0</v>
      </c>
      <c r="AC91" s="71"/>
      <c r="AD91" s="71"/>
      <c r="AE91" s="71"/>
      <c r="AF91" s="71"/>
      <c r="AG91" s="71"/>
      <c r="AH91" s="71"/>
      <c r="AI91" s="71"/>
      <c r="AJ91" s="71"/>
      <c r="AK91" s="72">
        <f>V91/'[1]Cham cong'!$AS$3*(W91+Z91/8*2+AA91/8*1.5+AB91*3)+J91/'[1]Cham cong'!$AS$3*(X91+Y91)+AC91+P91+AE91+AG91+AH91+AI91+AJ91</f>
        <v>517.30769230769238</v>
      </c>
      <c r="AL91" s="71">
        <f t="shared" si="51"/>
        <v>535.5</v>
      </c>
      <c r="AM91" s="99">
        <v>5100</v>
      </c>
      <c r="AN91" s="74">
        <f>VLOOKUP(B91,'[1]Cham cong'!$B$9:$BY$255,75,0)</f>
        <v>3000</v>
      </c>
      <c r="AO91" s="74"/>
      <c r="AP91" s="75">
        <f t="shared" si="52"/>
        <v>-3020</v>
      </c>
    </row>
    <row r="92" spans="1:42" ht="21">
      <c r="A92" s="64"/>
      <c r="B92" s="76" t="s">
        <v>224</v>
      </c>
      <c r="C92" s="122" t="s">
        <v>225</v>
      </c>
      <c r="D92" s="70" t="s">
        <v>226</v>
      </c>
      <c r="E92" s="68">
        <v>42065</v>
      </c>
      <c r="F92" s="69">
        <v>2</v>
      </c>
      <c r="G92" s="70">
        <f t="shared" si="47"/>
        <v>3</v>
      </c>
      <c r="H92" s="70">
        <f t="shared" si="48"/>
        <v>5</v>
      </c>
      <c r="I92" s="71">
        <f t="shared" si="49"/>
        <v>23</v>
      </c>
      <c r="J92" s="71">
        <f>VLOOKUP(D92,'[1]THANG B.LUONG'!$B$5:$I$513,F92+1,0)</f>
        <v>0</v>
      </c>
      <c r="K92" s="71">
        <v>0</v>
      </c>
      <c r="L92" s="71">
        <v>0</v>
      </c>
      <c r="M92" s="71">
        <f t="shared" si="50"/>
        <v>0</v>
      </c>
      <c r="N92" s="71">
        <v>0</v>
      </c>
      <c r="O92" s="71">
        <v>0</v>
      </c>
      <c r="P92" s="71">
        <v>0</v>
      </c>
      <c r="Q92" s="71">
        <v>0</v>
      </c>
      <c r="R92" s="71">
        <v>0</v>
      </c>
      <c r="S92" s="71">
        <v>0</v>
      </c>
      <c r="T92" s="71">
        <v>0</v>
      </c>
      <c r="U92" s="71">
        <v>0</v>
      </c>
      <c r="V92" s="72">
        <f t="shared" si="1"/>
        <v>0</v>
      </c>
      <c r="W92" s="73">
        <f>VLOOKUP(B92,'[1]Cham cong'!$B$9:$BY$255,35,0)</f>
        <v>27</v>
      </c>
      <c r="X92" s="71">
        <f>VLOOKUP(B92,'[1]Cham cong'!$B$9:$BY$255,37,0)</f>
        <v>0</v>
      </c>
      <c r="Y92" s="71">
        <f>VLOOKUP(B92,'[1]Cham cong'!$B$9:$BY$255,38,0)</f>
        <v>0</v>
      </c>
      <c r="Z92" s="71">
        <f>VLOOKUP(B92,'[1]Cham cong'!$B$9:$BY$255,72,0)</f>
        <v>16.3</v>
      </c>
      <c r="AA92" s="71">
        <f>VLOOKUP(B92,'[1]Cham cong'!$B$9:$BY$255,71,0)</f>
        <v>9.5</v>
      </c>
      <c r="AB92" s="71">
        <f>VLOOKUP(B92,'[1]Cham cong'!$B$9:$BY$255,36,0)</f>
        <v>0</v>
      </c>
      <c r="AC92" s="71"/>
      <c r="AD92" s="71"/>
      <c r="AE92" s="71"/>
      <c r="AF92" s="71"/>
      <c r="AG92" s="71"/>
      <c r="AH92" s="71"/>
      <c r="AI92" s="71"/>
      <c r="AJ92" s="71"/>
      <c r="AK92" s="72">
        <f>V92/'[1]Cham cong'!$AS$3*(W92+Z92/8*2+AA92/8*1.5+AB92*3)+J92/'[1]Cham cong'!$AS$3*(X92+Y92)+AC92+P92+AE92+AG92+AH92+AI92+AJ92</f>
        <v>0</v>
      </c>
      <c r="AL92" s="71">
        <f t="shared" si="51"/>
        <v>504</v>
      </c>
      <c r="AM92" s="99">
        <v>4800</v>
      </c>
      <c r="AN92" s="74">
        <f>VLOOKUP(B92,'[1]Cham cong'!$B$9:$BY$255,75,0)</f>
        <v>4000</v>
      </c>
      <c r="AO92" s="74"/>
      <c r="AP92" s="75">
        <f t="shared" si="52"/>
        <v>-4500</v>
      </c>
    </row>
    <row r="93" spans="1:42" ht="21">
      <c r="A93" s="64"/>
      <c r="B93" s="76" t="s">
        <v>227</v>
      </c>
      <c r="C93" s="164" t="s">
        <v>228</v>
      </c>
      <c r="D93" s="70" t="s">
        <v>226</v>
      </c>
      <c r="E93" s="68">
        <v>41108</v>
      </c>
      <c r="F93" s="69">
        <v>2</v>
      </c>
      <c r="G93" s="70">
        <f>DATEDIF(E93,$J$3,"y")</f>
        <v>6</v>
      </c>
      <c r="H93" s="70">
        <f>DATEDIF(E93,$J$3,"ym")</f>
        <v>1</v>
      </c>
      <c r="I93" s="71">
        <f>DATEDIF(E93,$J$3,"md")</f>
        <v>7</v>
      </c>
      <c r="J93" s="71">
        <f>VLOOKUP(D93,'[1]THANG B.LUONG'!$B$5:$I$513,F93+1,0)</f>
        <v>0</v>
      </c>
      <c r="K93" s="71">
        <v>0</v>
      </c>
      <c r="L93" s="71">
        <v>0</v>
      </c>
      <c r="M93" s="71">
        <f t="shared" si="50"/>
        <v>0</v>
      </c>
      <c r="N93" s="71">
        <v>0</v>
      </c>
      <c r="O93" s="71">
        <v>0</v>
      </c>
      <c r="P93" s="71">
        <v>0</v>
      </c>
      <c r="Q93" s="71">
        <v>0</v>
      </c>
      <c r="R93" s="71">
        <v>0</v>
      </c>
      <c r="S93" s="71">
        <v>0</v>
      </c>
      <c r="T93" s="71">
        <v>0</v>
      </c>
      <c r="U93" s="71">
        <v>0</v>
      </c>
      <c r="V93" s="72">
        <f>SUM(J93:U93)-P93</f>
        <v>0</v>
      </c>
      <c r="W93" s="73">
        <f>VLOOKUP(B93,'[1]Cham cong'!$B$9:$BY$255,35,0)</f>
        <v>26</v>
      </c>
      <c r="X93" s="71">
        <f>VLOOKUP(B93,'[1]Cham cong'!$B$9:$BY$255,37,0)</f>
        <v>1</v>
      </c>
      <c r="Y93" s="71">
        <f>VLOOKUP(B93,'[1]Cham cong'!$B$9:$BY$255,38,0)</f>
        <v>0</v>
      </c>
      <c r="Z93" s="71">
        <f>VLOOKUP(B93,'[1]Cham cong'!$B$9:$BY$255,72,0)</f>
        <v>0</v>
      </c>
      <c r="AA93" s="71">
        <f>VLOOKUP(B93,'[1]Cham cong'!$B$9:$BY$255,71,0)</f>
        <v>5</v>
      </c>
      <c r="AB93" s="71">
        <f>VLOOKUP(B93,'[1]Cham cong'!$B$9:$BY$255,36,0)</f>
        <v>0</v>
      </c>
      <c r="AC93" s="71"/>
      <c r="AD93" s="71"/>
      <c r="AE93" s="71"/>
      <c r="AF93" s="71"/>
      <c r="AG93" s="71"/>
      <c r="AH93" s="130"/>
      <c r="AI93" s="71"/>
      <c r="AJ93" s="71"/>
      <c r="AK93" s="72">
        <f>V93/'[1]Cham cong'!$AS$3*(W93+Z93/8*2+AA93/8*1.5+AB93*3)+J93/'[1]Cham cong'!$AS$3*(X93+Y93)+AC93+P93+AE93+AG93+AH93+AI93+AJ93</f>
        <v>0</v>
      </c>
      <c r="AL93" s="71">
        <f t="shared" si="51"/>
        <v>504</v>
      </c>
      <c r="AM93" s="99">
        <v>4800</v>
      </c>
      <c r="AN93" s="74">
        <f>VLOOKUP(B93,'[1]Cham cong'!$B$9:$BY$255,75,0)</f>
        <v>3000</v>
      </c>
      <c r="AO93" s="74"/>
      <c r="AP93" s="75">
        <f>ROUND(AK93-AL93-AN93+AO93,-1)</f>
        <v>-3500</v>
      </c>
    </row>
    <row r="94" spans="1:42" ht="21">
      <c r="A94" s="131"/>
      <c r="B94" s="110" t="s">
        <v>229</v>
      </c>
      <c r="C94" s="168" t="s">
        <v>230</v>
      </c>
      <c r="D94" s="133" t="str">
        <f>'[1]THANG B.LUONG'!B134</f>
        <v>Nhân viên điện - cơ điện</v>
      </c>
      <c r="E94" s="134">
        <v>43332</v>
      </c>
      <c r="F94" s="135">
        <v>1</v>
      </c>
      <c r="G94" s="133">
        <f>DATEDIF(E94,$J$3,"y")</f>
        <v>0</v>
      </c>
      <c r="H94" s="133">
        <f>DATEDIF(E94,$J$3,"ym")</f>
        <v>0</v>
      </c>
      <c r="I94" s="136">
        <f>DATEDIF(E94,$J$3,"md")</f>
        <v>5</v>
      </c>
      <c r="J94" s="136">
        <f>VLOOKUP(D94,'[1]THANG B.LUONG'!$B$5:$I$513,F94+1,0)</f>
        <v>0</v>
      </c>
      <c r="K94" s="136">
        <v>0</v>
      </c>
      <c r="L94" s="136">
        <v>0</v>
      </c>
      <c r="M94" s="136">
        <f t="shared" si="50"/>
        <v>0</v>
      </c>
      <c r="N94" s="136">
        <v>0</v>
      </c>
      <c r="O94" s="136">
        <v>0</v>
      </c>
      <c r="P94" s="136">
        <v>0</v>
      </c>
      <c r="Q94" s="136">
        <v>0</v>
      </c>
      <c r="R94" s="136">
        <v>0</v>
      </c>
      <c r="S94" s="136">
        <v>0</v>
      </c>
      <c r="T94" s="136">
        <v>0</v>
      </c>
      <c r="U94" s="136">
        <v>0</v>
      </c>
      <c r="V94" s="116">
        <f>(SUM(J94:U94)-P94)*0.85</f>
        <v>0</v>
      </c>
      <c r="W94" s="137">
        <f>VLOOKUP(B94,'[1]Cham cong'!$B$9:$BY$255,35,0)</f>
        <v>6</v>
      </c>
      <c r="X94" s="136">
        <f>VLOOKUP(B94,'[1]Cham cong'!$B$9:$BY$255,37,0)</f>
        <v>0</v>
      </c>
      <c r="Y94" s="136">
        <f>VLOOKUP(B94,'[1]Cham cong'!$B$9:$BY$255,38,0)</f>
        <v>0</v>
      </c>
      <c r="Z94" s="136">
        <f>VLOOKUP(B94,'[1]Cham cong'!$B$9:$BY$255,72,0)</f>
        <v>0</v>
      </c>
      <c r="AA94" s="136">
        <f>VLOOKUP(B94,'[1]Cham cong'!$B$9:$BY$255,71,0)</f>
        <v>0</v>
      </c>
      <c r="AB94" s="136">
        <f>VLOOKUP(B94,'[1]Cham cong'!$B$9:$BY$255,36,0)</f>
        <v>0</v>
      </c>
      <c r="AC94" s="136"/>
      <c r="AD94" s="136"/>
      <c r="AE94" s="136"/>
      <c r="AF94" s="136"/>
      <c r="AG94" s="136"/>
      <c r="AH94" s="136"/>
      <c r="AI94" s="136"/>
      <c r="AJ94" s="136"/>
      <c r="AK94" s="116">
        <f>V94/'[1]Cham cong'!$AS$3*(W94+Z94/8*2+AA94/8*1.5+AB94*3)+J94/'[1]Cham cong'!$AS$3*(X94+Y94)+AC94+P94+AE94+AG94+AH94+AI94+AJ94</f>
        <v>0</v>
      </c>
      <c r="AL94" s="136">
        <f t="shared" si="51"/>
        <v>0</v>
      </c>
      <c r="AM94" s="119">
        <v>0</v>
      </c>
      <c r="AN94" s="74">
        <f>VLOOKUP(B94,'[1]Cham cong'!$B$9:$BY$255,75,0)</f>
        <v>0</v>
      </c>
      <c r="AO94" s="138"/>
      <c r="AP94" s="143">
        <f>ROUND(AK94-AL94-AN94+AO94,-1)</f>
        <v>0</v>
      </c>
    </row>
    <row r="95" spans="1:42" ht="21">
      <c r="A95" s="64"/>
      <c r="B95" s="76" t="s">
        <v>231</v>
      </c>
      <c r="C95" s="164" t="s">
        <v>232</v>
      </c>
      <c r="D95" s="70" t="str">
        <f>'[1]THANG B.LUONG'!B98</f>
        <v>Tổ trưởng vận hành máy</v>
      </c>
      <c r="E95" s="68">
        <v>42933</v>
      </c>
      <c r="F95" s="69">
        <v>2</v>
      </c>
      <c r="G95" s="70">
        <f t="shared" si="47"/>
        <v>1</v>
      </c>
      <c r="H95" s="70">
        <f t="shared" si="48"/>
        <v>1</v>
      </c>
      <c r="I95" s="71">
        <f t="shared" si="49"/>
        <v>8</v>
      </c>
      <c r="J95" s="71">
        <f>VLOOKUP(D95,'[1]THANG B.LUONG'!$B$5:$I$513,F95+1,0)</f>
        <v>0</v>
      </c>
      <c r="K95" s="71">
        <v>0</v>
      </c>
      <c r="L95" s="71">
        <v>500</v>
      </c>
      <c r="M95" s="71">
        <f t="shared" si="50"/>
        <v>0</v>
      </c>
      <c r="N95" s="71">
        <v>0</v>
      </c>
      <c r="O95" s="71">
        <v>200</v>
      </c>
      <c r="P95" s="71">
        <v>300</v>
      </c>
      <c r="Q95" s="71">
        <v>0</v>
      </c>
      <c r="R95" s="71">
        <v>0</v>
      </c>
      <c r="S95" s="71">
        <v>0</v>
      </c>
      <c r="T95" s="71">
        <v>0</v>
      </c>
      <c r="U95" s="71">
        <v>0</v>
      </c>
      <c r="V95" s="72">
        <f t="shared" si="1"/>
        <v>700</v>
      </c>
      <c r="W95" s="73">
        <f>VLOOKUP(B95,'[1]Cham cong'!$B$9:$BY$255,35,0)</f>
        <v>27</v>
      </c>
      <c r="X95" s="71">
        <f>VLOOKUP(B95,'[1]Cham cong'!$B$9:$BY$255,37,0)</f>
        <v>0</v>
      </c>
      <c r="Y95" s="71">
        <f>VLOOKUP(B95,'[1]Cham cong'!$B$9:$BY$255,38,0)</f>
        <v>0</v>
      </c>
      <c r="Z95" s="71">
        <f>VLOOKUP(B95,'[1]Cham cong'!$B$9:$BY$255,72,0)</f>
        <v>17</v>
      </c>
      <c r="AA95" s="71">
        <f>VLOOKUP(B95,'[1]Cham cong'!$B$9:$BY$255,71,0)</f>
        <v>0</v>
      </c>
      <c r="AB95" s="71">
        <f>VLOOKUP(B95,'[1]Cham cong'!$B$9:$BY$255,36,0)</f>
        <v>0</v>
      </c>
      <c r="AC95" s="71"/>
      <c r="AD95" s="71"/>
      <c r="AE95" s="71"/>
      <c r="AF95" s="71"/>
      <c r="AG95" s="71"/>
      <c r="AH95" s="71"/>
      <c r="AI95" s="71"/>
      <c r="AJ95" s="71"/>
      <c r="AK95" s="72">
        <f>V95/'[1]Cham cong'!$AS$3*(W95+Z95/8*2+AA95/8*1.5+AB95*3)+J95/'[1]Cham cong'!$AS$3*(X95+Y95)+AC95+P95+AE95+AG95+AH95+AI95+AJ95</f>
        <v>1141.3461538461538</v>
      </c>
      <c r="AL95" s="71">
        <f t="shared" si="51"/>
        <v>535.5</v>
      </c>
      <c r="AM95" s="79">
        <v>5100</v>
      </c>
      <c r="AN95" s="74">
        <f>VLOOKUP(B95,'[1]Cham cong'!$B$9:$BY$255,75,0)</f>
        <v>4233</v>
      </c>
      <c r="AO95" s="74"/>
      <c r="AP95" s="75">
        <f t="shared" si="52"/>
        <v>-3630</v>
      </c>
    </row>
    <row r="96" spans="1:42" ht="21">
      <c r="A96" s="64"/>
      <c r="B96" s="169" t="s">
        <v>233</v>
      </c>
      <c r="C96" s="170" t="s">
        <v>234</v>
      </c>
      <c r="D96" s="171" t="str">
        <f>'[1]THANG B.LUONG'!$B$100</f>
        <v>Nhân viên vận hành máy</v>
      </c>
      <c r="E96" s="68">
        <v>42419</v>
      </c>
      <c r="F96" s="69">
        <v>2</v>
      </c>
      <c r="G96" s="70">
        <f t="shared" si="47"/>
        <v>2</v>
      </c>
      <c r="H96" s="70">
        <f t="shared" si="48"/>
        <v>6</v>
      </c>
      <c r="I96" s="71">
        <f t="shared" si="49"/>
        <v>6</v>
      </c>
      <c r="J96" s="71">
        <f>VLOOKUP(D96,'[1]THANG B.LUONG'!$B$5:$I$513,F96+1,0)</f>
        <v>0</v>
      </c>
      <c r="K96" s="71">
        <v>200</v>
      </c>
      <c r="L96" s="71">
        <v>0</v>
      </c>
      <c r="M96" s="71">
        <f t="shared" si="50"/>
        <v>0</v>
      </c>
      <c r="N96" s="71">
        <v>0</v>
      </c>
      <c r="O96" s="71">
        <v>0</v>
      </c>
      <c r="P96" s="71">
        <v>0</v>
      </c>
      <c r="Q96" s="71">
        <v>0</v>
      </c>
      <c r="R96" s="71">
        <v>0</v>
      </c>
      <c r="S96" s="71">
        <v>0</v>
      </c>
      <c r="T96" s="71">
        <v>0</v>
      </c>
      <c r="U96" s="71">
        <v>0</v>
      </c>
      <c r="V96" s="72">
        <f t="shared" ref="V96:V100" si="53">SUM(J96:U96)-P96</f>
        <v>200</v>
      </c>
      <c r="W96" s="73">
        <f>VLOOKUP(B96,'[1]Cham cong'!$B$9:$BY$255,35,0)</f>
        <v>25</v>
      </c>
      <c r="X96" s="71">
        <f>VLOOKUP(B96,'[1]Cham cong'!$B$9:$BY$255,37,0)</f>
        <v>2</v>
      </c>
      <c r="Y96" s="71">
        <f>VLOOKUP(B96,'[1]Cham cong'!$B$9:$BY$255,38,0)</f>
        <v>0</v>
      </c>
      <c r="Z96" s="71">
        <f>VLOOKUP(B96,'[1]Cham cong'!$B$9:$BY$255,72,0)</f>
        <v>26</v>
      </c>
      <c r="AA96" s="71">
        <f>VLOOKUP(B96,'[1]Cham cong'!$B$9:$BY$255,71,0)</f>
        <v>13.500000000000007</v>
      </c>
      <c r="AB96" s="71">
        <f>VLOOKUP(B96,'[1]Cham cong'!$B$9:$BY$255,36,0)</f>
        <v>0</v>
      </c>
      <c r="AC96" s="71"/>
      <c r="AD96" s="71"/>
      <c r="AE96" s="71"/>
      <c r="AF96" s="71"/>
      <c r="AG96" s="71"/>
      <c r="AH96" s="71"/>
      <c r="AI96" s="71"/>
      <c r="AJ96" s="71"/>
      <c r="AK96" s="72">
        <f>V96/'[1]Cham cong'!$AS$3*(W96+Z96/8*2+AA96/8*1.5+AB96*3)+J96/'[1]Cham cong'!$AS$3*(X96+Y96)+AC96+P96+AE96+AG96+AH96+AI96+AJ96</f>
        <v>261.77884615384619</v>
      </c>
      <c r="AL96" s="71">
        <f t="shared" si="51"/>
        <v>480.58499999999998</v>
      </c>
      <c r="AM96" s="99">
        <v>4577</v>
      </c>
      <c r="AN96" s="74">
        <f>VLOOKUP(B96,'[1]Cham cong'!$B$9:$BY$255,75,0)</f>
        <v>3000</v>
      </c>
      <c r="AO96" s="74"/>
      <c r="AP96" s="108">
        <f t="shared" si="52"/>
        <v>-3220</v>
      </c>
    </row>
    <row r="97" spans="1:42" ht="21">
      <c r="A97" s="64"/>
      <c r="B97" s="172" t="s">
        <v>235</v>
      </c>
      <c r="C97" s="173" t="s">
        <v>236</v>
      </c>
      <c r="D97" s="174" t="s">
        <v>237</v>
      </c>
      <c r="E97" s="105">
        <v>42424</v>
      </c>
      <c r="F97" s="69">
        <v>2</v>
      </c>
      <c r="G97" s="70">
        <f>DATEDIF(E97,$J$3,"y")</f>
        <v>2</v>
      </c>
      <c r="H97" s="70">
        <f>DATEDIF(E97,$J$3,"ym")</f>
        <v>6</v>
      </c>
      <c r="I97" s="71">
        <f>DATEDIF(E97,$J$3,"md")</f>
        <v>1</v>
      </c>
      <c r="J97" s="71">
        <f>VLOOKUP(D97,'[1]THANG B.LUONG'!$B$5:$I$513,F97+1,0)</f>
        <v>0</v>
      </c>
      <c r="K97" s="71">
        <v>200</v>
      </c>
      <c r="L97" s="71">
        <v>0</v>
      </c>
      <c r="M97" s="71">
        <f t="shared" si="50"/>
        <v>0</v>
      </c>
      <c r="N97" s="71">
        <v>0</v>
      </c>
      <c r="O97" s="71">
        <v>0</v>
      </c>
      <c r="P97" s="71">
        <v>0</v>
      </c>
      <c r="Q97" s="71">
        <v>0</v>
      </c>
      <c r="R97" s="71">
        <v>0</v>
      </c>
      <c r="S97" s="71">
        <v>0</v>
      </c>
      <c r="T97" s="71">
        <v>0</v>
      </c>
      <c r="U97" s="71">
        <v>0</v>
      </c>
      <c r="V97" s="72">
        <f>SUM(J97:U97)-P97</f>
        <v>200</v>
      </c>
      <c r="W97" s="73">
        <f>VLOOKUP(B97,'[1]Cham cong'!$B$9:$BY$255,35,0)</f>
        <v>24</v>
      </c>
      <c r="X97" s="71">
        <f>VLOOKUP(B97,'[1]Cham cong'!$B$9:$BY$255,37,0)</f>
        <v>2</v>
      </c>
      <c r="Y97" s="71">
        <f>VLOOKUP(B97,'[1]Cham cong'!$B$9:$BY$255,38,0)</f>
        <v>0</v>
      </c>
      <c r="Z97" s="71">
        <f>VLOOKUP(B97,'[1]Cham cong'!$B$9:$BY$255,72,0)</f>
        <v>8</v>
      </c>
      <c r="AA97" s="71">
        <f>VLOOKUP(B97,'[1]Cham cong'!$B$9:$BY$255,71,0)</f>
        <v>21</v>
      </c>
      <c r="AB97" s="71">
        <f>VLOOKUP(B97,'[1]Cham cong'!$B$9:$BY$255,36,0)</f>
        <v>0</v>
      </c>
      <c r="AC97" s="71"/>
      <c r="AD97" s="71"/>
      <c r="AE97" s="71"/>
      <c r="AF97" s="71"/>
      <c r="AG97" s="71"/>
      <c r="AH97" s="130"/>
      <c r="AI97" s="71"/>
      <c r="AJ97" s="71"/>
      <c r="AK97" s="72">
        <f>V97/'[1]Cham cong'!$AS$3*(W97+Z97/8*2+AA97/8*1.5+AB97*3)+J97/'[1]Cham cong'!$AS$3*(X97+Y97)+AC97+P97+AE97+AG97+AH97+AI97+AJ97</f>
        <v>230.28846153846155</v>
      </c>
      <c r="AL97" s="79">
        <f>AM97*$AN$3</f>
        <v>480.58499999999998</v>
      </c>
      <c r="AM97" s="99">
        <v>4577</v>
      </c>
      <c r="AN97" s="74">
        <f>VLOOKUP(B97,'[1]Cham cong'!$B$9:$BY$255,75,0)</f>
        <v>4000</v>
      </c>
      <c r="AO97" s="107"/>
      <c r="AP97" s="108">
        <f>ROUND(AK97-AL97-AN97+AO97,-1)</f>
        <v>-4250</v>
      </c>
    </row>
    <row r="98" spans="1:42" ht="21">
      <c r="A98" s="64"/>
      <c r="B98" s="175" t="s">
        <v>238</v>
      </c>
      <c r="C98" s="173" t="s">
        <v>239</v>
      </c>
      <c r="D98" s="174" t="s">
        <v>237</v>
      </c>
      <c r="E98" s="105">
        <v>43236</v>
      </c>
      <c r="F98" s="69">
        <v>2</v>
      </c>
      <c r="G98" s="70">
        <f>DATEDIF(E98,$J$3,"y")</f>
        <v>0</v>
      </c>
      <c r="H98" s="70">
        <f>DATEDIF(E98,$J$3,"ym")</f>
        <v>3</v>
      </c>
      <c r="I98" s="71">
        <f>DATEDIF(E98,$J$3,"md")</f>
        <v>9</v>
      </c>
      <c r="J98" s="71">
        <f>VLOOKUP(D98,'[1]THANG B.LUONG'!$B$5:$I$513,F98+1,0)</f>
        <v>0</v>
      </c>
      <c r="K98" s="71">
        <v>200</v>
      </c>
      <c r="L98" s="71">
        <v>0</v>
      </c>
      <c r="M98" s="71">
        <f t="shared" si="50"/>
        <v>0</v>
      </c>
      <c r="N98" s="71">
        <v>0</v>
      </c>
      <c r="O98" s="71">
        <v>0</v>
      </c>
      <c r="P98" s="71">
        <v>0</v>
      </c>
      <c r="Q98" s="71">
        <v>0</v>
      </c>
      <c r="R98" s="71">
        <v>0</v>
      </c>
      <c r="S98" s="71">
        <v>0</v>
      </c>
      <c r="T98" s="71">
        <v>0</v>
      </c>
      <c r="U98" s="71">
        <v>0</v>
      </c>
      <c r="V98" s="72">
        <f>SUM(J98:U98)-P98</f>
        <v>200</v>
      </c>
      <c r="W98" s="73">
        <f>VLOOKUP(B98,'[1]Cham cong'!$B$9:$BY$255,35,0)</f>
        <v>27</v>
      </c>
      <c r="X98" s="71">
        <f>VLOOKUP(B98,'[1]Cham cong'!$B$9:$BY$255,37,0)</f>
        <v>0</v>
      </c>
      <c r="Y98" s="71">
        <f>VLOOKUP(B98,'[1]Cham cong'!$B$9:$BY$255,38,0)</f>
        <v>0</v>
      </c>
      <c r="Z98" s="71">
        <f>VLOOKUP(B98,'[1]Cham cong'!$B$9:$BY$255,72,0)</f>
        <v>8</v>
      </c>
      <c r="AA98" s="71">
        <f>VLOOKUP(B98,'[1]Cham cong'!$B$9:$BY$255,71,0)</f>
        <v>0</v>
      </c>
      <c r="AB98" s="71">
        <f>VLOOKUP(B98,'[1]Cham cong'!$B$9:$BY$255,36,0)</f>
        <v>0</v>
      </c>
      <c r="AC98" s="71"/>
      <c r="AD98" s="71"/>
      <c r="AE98" s="71"/>
      <c r="AF98" s="71"/>
      <c r="AG98" s="71"/>
      <c r="AH98" s="130"/>
      <c r="AI98" s="71"/>
      <c r="AJ98" s="71"/>
      <c r="AK98" s="72">
        <f>V98/'[1]Cham cong'!$AS$3*(W98+Z98/8*2+AA98/8*1.5+AB98*3)+J98/'[1]Cham cong'!$AS$3*(X98+Y98)+AC98+P98+AE98+AG98+AH98+AI98+AJ98</f>
        <v>223.07692307692309</v>
      </c>
      <c r="AL98" s="71">
        <f>AM98*$AN$3</f>
        <v>0</v>
      </c>
      <c r="AM98" s="99">
        <v>0</v>
      </c>
      <c r="AN98" s="74">
        <f>VLOOKUP(B98,'[1]Cham cong'!$B$9:$BY$255,75,0)</f>
        <v>2000</v>
      </c>
      <c r="AO98" s="107"/>
      <c r="AP98" s="108">
        <f>ROUND(AK98-AL98-AN98+AO98,-1)</f>
        <v>-1780</v>
      </c>
    </row>
    <row r="99" spans="1:42" ht="21">
      <c r="A99" s="64"/>
      <c r="B99" s="172" t="s">
        <v>240</v>
      </c>
      <c r="C99" s="173" t="s">
        <v>241</v>
      </c>
      <c r="D99" s="174" t="s">
        <v>237</v>
      </c>
      <c r="E99" s="105">
        <v>43236</v>
      </c>
      <c r="F99" s="69">
        <v>2</v>
      </c>
      <c r="G99" s="70">
        <f>DATEDIF(E99,$J$3,"y")</f>
        <v>0</v>
      </c>
      <c r="H99" s="70">
        <f>DATEDIF(E99,$J$3,"ym")</f>
        <v>3</v>
      </c>
      <c r="I99" s="71">
        <f>DATEDIF(E99,$J$3,"md")</f>
        <v>9</v>
      </c>
      <c r="J99" s="71">
        <f>VLOOKUP(D99,'[1]THANG B.LUONG'!$B$5:$I$513,F99+1,0)</f>
        <v>0</v>
      </c>
      <c r="K99" s="71">
        <v>200</v>
      </c>
      <c r="L99" s="71">
        <v>0</v>
      </c>
      <c r="M99" s="71">
        <f t="shared" si="50"/>
        <v>0</v>
      </c>
      <c r="N99" s="71">
        <v>0</v>
      </c>
      <c r="O99" s="71">
        <v>0</v>
      </c>
      <c r="P99" s="71">
        <v>0</v>
      </c>
      <c r="Q99" s="71">
        <v>0</v>
      </c>
      <c r="R99" s="71">
        <v>0</v>
      </c>
      <c r="S99" s="71">
        <v>0</v>
      </c>
      <c r="T99" s="71">
        <v>0</v>
      </c>
      <c r="U99" s="71">
        <v>0</v>
      </c>
      <c r="V99" s="72">
        <f>SUM(J99:U99)-P99</f>
        <v>200</v>
      </c>
      <c r="W99" s="73">
        <f>VLOOKUP(B99,'[1]Cham cong'!$B$9:$BY$255,35,0)</f>
        <v>27</v>
      </c>
      <c r="X99" s="71">
        <f>VLOOKUP(B99,'[1]Cham cong'!$B$9:$BY$255,37,0)</f>
        <v>0</v>
      </c>
      <c r="Y99" s="71">
        <f>VLOOKUP(B99,'[1]Cham cong'!$B$9:$BY$255,38,0)</f>
        <v>0</v>
      </c>
      <c r="Z99" s="71">
        <f>VLOOKUP(B99,'[1]Cham cong'!$B$9:$BY$255,72,0)</f>
        <v>15</v>
      </c>
      <c r="AA99" s="71">
        <f>VLOOKUP(B99,'[1]Cham cong'!$B$9:$BY$255,71,0)</f>
        <v>0</v>
      </c>
      <c r="AB99" s="71">
        <f>VLOOKUP(B99,'[1]Cham cong'!$B$9:$BY$255,36,0)</f>
        <v>0</v>
      </c>
      <c r="AC99" s="71"/>
      <c r="AD99" s="71"/>
      <c r="AE99" s="71"/>
      <c r="AF99" s="71"/>
      <c r="AG99" s="71"/>
      <c r="AH99" s="130"/>
      <c r="AI99" s="71"/>
      <c r="AJ99" s="71"/>
      <c r="AK99" s="72">
        <f>V99/'[1]Cham cong'!$AS$3*(W99+Z99/8*2+AA99/8*1.5+AB99*3)+J99/'[1]Cham cong'!$AS$3*(X99+Y99)+AC99+P99+AE99+AG99+AH99+AI99+AJ99</f>
        <v>236.53846153846155</v>
      </c>
      <c r="AL99" s="71">
        <f>AM99*$AN$3</f>
        <v>0</v>
      </c>
      <c r="AM99" s="99">
        <v>0</v>
      </c>
      <c r="AN99" s="74">
        <f>VLOOKUP(B99,'[1]Cham cong'!$B$9:$BY$255,75,0)</f>
        <v>2000</v>
      </c>
      <c r="AO99" s="107"/>
      <c r="AP99" s="108">
        <f>ROUND(AK99-AL99-AN99+AO99,-1)</f>
        <v>-1760</v>
      </c>
    </row>
    <row r="100" spans="1:42" ht="21">
      <c r="A100" s="64"/>
      <c r="B100" s="76" t="s">
        <v>242</v>
      </c>
      <c r="C100" s="122" t="s">
        <v>243</v>
      </c>
      <c r="D100" s="176" t="str">
        <f>'[1]THANG B.LUONG'!$B$100</f>
        <v>Nhân viên vận hành máy</v>
      </c>
      <c r="E100" s="68">
        <v>42417</v>
      </c>
      <c r="F100" s="69">
        <v>2</v>
      </c>
      <c r="G100" s="70">
        <f t="shared" si="47"/>
        <v>2</v>
      </c>
      <c r="H100" s="70">
        <f t="shared" si="48"/>
        <v>6</v>
      </c>
      <c r="I100" s="71">
        <f t="shared" si="49"/>
        <v>8</v>
      </c>
      <c r="J100" s="71">
        <f>VLOOKUP(D100,'[1]THANG B.LUONG'!$B$5:$I$513,F100+1,0)</f>
        <v>0</v>
      </c>
      <c r="K100" s="71">
        <v>200</v>
      </c>
      <c r="L100" s="71">
        <v>0</v>
      </c>
      <c r="M100" s="71">
        <f t="shared" si="50"/>
        <v>0</v>
      </c>
      <c r="N100" s="71">
        <v>0</v>
      </c>
      <c r="O100" s="71">
        <v>0</v>
      </c>
      <c r="P100" s="71">
        <v>0</v>
      </c>
      <c r="Q100" s="71">
        <v>0</v>
      </c>
      <c r="R100" s="71">
        <v>0</v>
      </c>
      <c r="S100" s="71">
        <v>0</v>
      </c>
      <c r="T100" s="71">
        <v>0</v>
      </c>
      <c r="U100" s="71">
        <v>0</v>
      </c>
      <c r="V100" s="72">
        <f t="shared" si="53"/>
        <v>200</v>
      </c>
      <c r="W100" s="73">
        <f>VLOOKUP(B100,'[1]Cham cong'!$B$9:$BY$255,35,0)</f>
        <v>26</v>
      </c>
      <c r="X100" s="71">
        <f>VLOOKUP(B100,'[1]Cham cong'!$B$9:$BY$255,37,0)</f>
        <v>1</v>
      </c>
      <c r="Y100" s="71">
        <f>VLOOKUP(B100,'[1]Cham cong'!$B$9:$BY$255,38,0)</f>
        <v>0</v>
      </c>
      <c r="Z100" s="71">
        <f>VLOOKUP(B100,'[1]Cham cong'!$B$9:$BY$255,72,0)</f>
        <v>8</v>
      </c>
      <c r="AA100" s="71">
        <f>VLOOKUP(B100,'[1]Cham cong'!$B$9:$BY$255,71,0)</f>
        <v>0</v>
      </c>
      <c r="AB100" s="71">
        <f>VLOOKUP(B100,'[1]Cham cong'!$B$9:$BY$255,36,0)</f>
        <v>0</v>
      </c>
      <c r="AC100" s="71"/>
      <c r="AD100" s="71"/>
      <c r="AE100" s="71"/>
      <c r="AF100" s="71"/>
      <c r="AG100" s="71"/>
      <c r="AH100" s="130"/>
      <c r="AI100" s="71"/>
      <c r="AJ100" s="71"/>
      <c r="AK100" s="72">
        <f>V100/'[1]Cham cong'!$AS$3*(W100+Z100/8*2+AA100/8*1.5+AB100*3)+J100/'[1]Cham cong'!$AS$3*(X100+Y100)+AC100+P100+AE100+AG100+AH100+AI100+AJ100</f>
        <v>215.38461538461539</v>
      </c>
      <c r="AL100" s="71">
        <f t="shared" ref="AL100" si="54">AM100*$AN$3</f>
        <v>480.58499999999998</v>
      </c>
      <c r="AM100" s="99">
        <v>4577</v>
      </c>
      <c r="AN100" s="74">
        <f>VLOOKUP(B100,'[1]Cham cong'!$B$9:$BY$255,75,0)</f>
        <v>4000</v>
      </c>
      <c r="AO100" s="74"/>
      <c r="AP100" s="108">
        <f t="shared" si="52"/>
        <v>-4270</v>
      </c>
    </row>
    <row r="101" spans="1:42" ht="21">
      <c r="A101" s="64"/>
      <c r="B101" s="175" t="s">
        <v>244</v>
      </c>
      <c r="C101" s="164" t="s">
        <v>245</v>
      </c>
      <c r="D101" s="177" t="s">
        <v>237</v>
      </c>
      <c r="E101" s="105">
        <v>42789</v>
      </c>
      <c r="F101" s="69">
        <v>2</v>
      </c>
      <c r="G101" s="70">
        <f>DATEDIF(E101,$J$3,"y")</f>
        <v>1</v>
      </c>
      <c r="H101" s="70">
        <f>DATEDIF(E101,$J$3,"ym")</f>
        <v>6</v>
      </c>
      <c r="I101" s="71">
        <f>DATEDIF(E101,$J$3,"md")</f>
        <v>2</v>
      </c>
      <c r="J101" s="71">
        <f>VLOOKUP(D101,'[1]THANG B.LUONG'!$B$5:$I$513,F101+1,0)</f>
        <v>0</v>
      </c>
      <c r="K101" s="71">
        <v>200</v>
      </c>
      <c r="L101" s="71">
        <v>0</v>
      </c>
      <c r="M101" s="71">
        <f t="shared" si="50"/>
        <v>0</v>
      </c>
      <c r="N101" s="71">
        <v>0</v>
      </c>
      <c r="O101" s="71">
        <v>0</v>
      </c>
      <c r="P101" s="71">
        <v>0</v>
      </c>
      <c r="Q101" s="71">
        <v>0</v>
      </c>
      <c r="R101" s="71">
        <v>0</v>
      </c>
      <c r="S101" s="71">
        <v>0</v>
      </c>
      <c r="T101" s="71">
        <v>0</v>
      </c>
      <c r="U101" s="71">
        <v>0</v>
      </c>
      <c r="V101" s="72">
        <f>SUM(J101:U101)-P101</f>
        <v>200</v>
      </c>
      <c r="W101" s="73">
        <f>VLOOKUP(B101,'[1]Cham cong'!$B$9:$BY$255,35,0)</f>
        <v>23</v>
      </c>
      <c r="X101" s="71">
        <f>VLOOKUP(B101,'[1]Cham cong'!$B$9:$BY$255,37,0)</f>
        <v>3</v>
      </c>
      <c r="Y101" s="71">
        <f>VLOOKUP(B101,'[1]Cham cong'!$B$9:$BY$255,38,0)</f>
        <v>0</v>
      </c>
      <c r="Z101" s="71">
        <f>VLOOKUP(B101,'[1]Cham cong'!$B$9:$BY$255,72,0)</f>
        <v>26</v>
      </c>
      <c r="AA101" s="71">
        <f>VLOOKUP(B101,'[1]Cham cong'!$B$9:$BY$255,71,0)</f>
        <v>22.83</v>
      </c>
      <c r="AB101" s="71">
        <f>VLOOKUP(B101,'[1]Cham cong'!$B$9:$BY$255,36,0)</f>
        <v>0</v>
      </c>
      <c r="AC101" s="71"/>
      <c r="AD101" s="71"/>
      <c r="AE101" s="71"/>
      <c r="AF101" s="71"/>
      <c r="AG101" s="71"/>
      <c r="AH101" s="130"/>
      <c r="AI101" s="71"/>
      <c r="AJ101" s="71"/>
      <c r="AK101" s="72">
        <f>V101/'[1]Cham cong'!$AS$3*(W101+Z101/8*2+AA101/8*1.5+AB101*3)+J101/'[1]Cham cong'!$AS$3*(X101+Y101)+AC101+P101+AE101+AG101+AH101+AI101+AJ101</f>
        <v>259.85096153846155</v>
      </c>
      <c r="AL101" s="79">
        <f>AM101*$AN$3</f>
        <v>480.58499999999998</v>
      </c>
      <c r="AM101" s="99">
        <v>4577</v>
      </c>
      <c r="AN101" s="74">
        <f>VLOOKUP(B101,'[1]Cham cong'!$B$9:$BY$255,75,0)</f>
        <v>3000</v>
      </c>
      <c r="AO101" s="107"/>
      <c r="AP101" s="108">
        <f>ROUND(AK101-AL101-AN101+AO101,-1)</f>
        <v>-3220</v>
      </c>
    </row>
    <row r="102" spans="1:42">
      <c r="A102" s="64"/>
      <c r="B102" s="175" t="s">
        <v>246</v>
      </c>
      <c r="C102" s="164" t="s">
        <v>247</v>
      </c>
      <c r="D102" s="177" t="s">
        <v>237</v>
      </c>
      <c r="E102" s="105">
        <v>42425</v>
      </c>
      <c r="F102" s="69">
        <v>2</v>
      </c>
      <c r="G102" s="70">
        <f>DATEDIF(E102,$J$3,"y")</f>
        <v>2</v>
      </c>
      <c r="H102" s="70">
        <f>DATEDIF(E102,$J$3,"ym")</f>
        <v>6</v>
      </c>
      <c r="I102" s="71">
        <f>DATEDIF(E102,$J$3,"md")</f>
        <v>0</v>
      </c>
      <c r="J102" s="71">
        <f>VLOOKUP(D102,'[1]THANG B.LUONG'!$B$5:$I$513,F102+1,0)</f>
        <v>0</v>
      </c>
      <c r="K102" s="71">
        <v>200</v>
      </c>
      <c r="L102" s="71">
        <v>0</v>
      </c>
      <c r="M102" s="71">
        <f t="shared" si="50"/>
        <v>0</v>
      </c>
      <c r="N102" s="71">
        <v>0</v>
      </c>
      <c r="O102" s="71">
        <v>0</v>
      </c>
      <c r="P102" s="71">
        <v>0</v>
      </c>
      <c r="Q102" s="71">
        <v>0</v>
      </c>
      <c r="R102" s="71">
        <v>0</v>
      </c>
      <c r="S102" s="71">
        <v>0</v>
      </c>
      <c r="T102" s="71">
        <v>0</v>
      </c>
      <c r="U102" s="71">
        <v>0</v>
      </c>
      <c r="V102" s="72">
        <f>SUM(J102:U102)-P102</f>
        <v>200</v>
      </c>
      <c r="W102" s="73">
        <f>VLOOKUP(B102,'[1]Cham cong'!$B$9:$BY$255,35,0)</f>
        <v>24</v>
      </c>
      <c r="X102" s="71">
        <f>VLOOKUP(B102,'[1]Cham cong'!$B$9:$BY$255,37,0)</f>
        <v>3</v>
      </c>
      <c r="Y102" s="71">
        <f>VLOOKUP(B102,'[1]Cham cong'!$B$9:$BY$255,38,0)</f>
        <v>0</v>
      </c>
      <c r="Z102" s="71">
        <f>VLOOKUP(B102,'[1]Cham cong'!$B$9:$BY$255,72,0)</f>
        <v>17</v>
      </c>
      <c r="AA102" s="71">
        <f>VLOOKUP(B102,'[1]Cham cong'!$B$9:$BY$255,71,0)</f>
        <v>13.530000000000001</v>
      </c>
      <c r="AB102" s="71">
        <f>VLOOKUP(B102,'[1]Cham cong'!$B$9:$BY$255,36,0)</f>
        <v>0</v>
      </c>
      <c r="AC102" s="71"/>
      <c r="AD102" s="71"/>
      <c r="AE102" s="71"/>
      <c r="AF102" s="71"/>
      <c r="AG102" s="71"/>
      <c r="AH102" s="130"/>
      <c r="AI102" s="71"/>
      <c r="AJ102" s="71"/>
      <c r="AK102" s="72">
        <f>V102/'[1]Cham cong'!$AS$3*(W102+Z102/8*2+AA102/8*1.5+AB102*3)+J102/'[1]Cham cong'!$AS$3*(X102+Y102)+AC102+P102+AE102+AG102+AH102+AI102+AJ102</f>
        <v>236.82211538461542</v>
      </c>
      <c r="AL102" s="79">
        <f>AM102*$AN$3</f>
        <v>480.58499999999998</v>
      </c>
      <c r="AM102" s="99">
        <v>4577</v>
      </c>
      <c r="AN102" s="74">
        <f>VLOOKUP(B102,'[1]Cham cong'!$B$9:$BY$255,75,0)</f>
        <v>3000</v>
      </c>
      <c r="AO102" s="107"/>
      <c r="AP102" s="108">
        <f>ROUND(AK102-AL102-AN102+AO102,-1)</f>
        <v>-3240</v>
      </c>
    </row>
    <row r="103" spans="1:42" ht="21">
      <c r="A103" s="64"/>
      <c r="B103" s="175" t="s">
        <v>248</v>
      </c>
      <c r="C103" s="164" t="s">
        <v>249</v>
      </c>
      <c r="D103" s="177" t="s">
        <v>237</v>
      </c>
      <c r="E103" s="105">
        <v>43248</v>
      </c>
      <c r="F103" s="69">
        <v>2</v>
      </c>
      <c r="G103" s="70">
        <f>DATEDIF(E103,$J$3,"y")</f>
        <v>0</v>
      </c>
      <c r="H103" s="70">
        <f>DATEDIF(E103,$J$3,"ym")</f>
        <v>2</v>
      </c>
      <c r="I103" s="71">
        <f>DATEDIF(E103,$J$3,"md")</f>
        <v>28</v>
      </c>
      <c r="J103" s="71">
        <f>VLOOKUP(D103,'[1]THANG B.LUONG'!$B$5:$I$513,F103+1,0)</f>
        <v>0</v>
      </c>
      <c r="K103" s="71">
        <v>200</v>
      </c>
      <c r="L103" s="71">
        <v>0</v>
      </c>
      <c r="M103" s="71">
        <f t="shared" si="50"/>
        <v>0</v>
      </c>
      <c r="N103" s="71">
        <v>0</v>
      </c>
      <c r="O103" s="71">
        <v>0</v>
      </c>
      <c r="P103" s="71">
        <v>0</v>
      </c>
      <c r="Q103" s="71">
        <v>0</v>
      </c>
      <c r="R103" s="71">
        <v>0</v>
      </c>
      <c r="S103" s="71">
        <v>0</v>
      </c>
      <c r="T103" s="71">
        <v>0</v>
      </c>
      <c r="U103" s="71">
        <v>0</v>
      </c>
      <c r="V103" s="72">
        <f>SUM(J103:U103)-P103</f>
        <v>200</v>
      </c>
      <c r="W103" s="73">
        <f>VLOOKUP(B103,'[1]Cham cong'!$B$9:$BY$255,35,0)</f>
        <v>26</v>
      </c>
      <c r="X103" s="71">
        <f>VLOOKUP(B103,'[1]Cham cong'!$B$9:$BY$255,37,0)</f>
        <v>0</v>
      </c>
      <c r="Y103" s="71">
        <f>VLOOKUP(B103,'[1]Cham cong'!$B$9:$BY$255,38,0)</f>
        <v>0</v>
      </c>
      <c r="Z103" s="71">
        <f>VLOOKUP(B103,'[1]Cham cong'!$B$9:$BY$255,72,0)</f>
        <v>24</v>
      </c>
      <c r="AA103" s="71">
        <f>VLOOKUP(B103,'[1]Cham cong'!$B$9:$BY$255,71,0)</f>
        <v>33.33</v>
      </c>
      <c r="AB103" s="71">
        <f>VLOOKUP(B103,'[1]Cham cong'!$B$9:$BY$255,36,0)</f>
        <v>0</v>
      </c>
      <c r="AC103" s="71"/>
      <c r="AD103" s="71"/>
      <c r="AE103" s="71"/>
      <c r="AF103" s="71"/>
      <c r="AG103" s="71"/>
      <c r="AH103" s="71"/>
      <c r="AI103" s="71"/>
      <c r="AJ103" s="71"/>
      <c r="AK103" s="72">
        <f>V103/'[1]Cham cong'!$AS$3*(W103+Z103/8*2+AA103/8*1.5+AB103*3)+J103/'[1]Cham cong'!$AS$3*(X103+Y103)+AC103+P103+AE103+AG103+AH103+AI103+AJ103</f>
        <v>294.22596153846155</v>
      </c>
      <c r="AL103" s="71">
        <f>AM103*$AN$3</f>
        <v>0</v>
      </c>
      <c r="AM103" s="99">
        <v>0</v>
      </c>
      <c r="AN103" s="74">
        <f>VLOOKUP(B103,'[1]Cham cong'!$B$9:$BY$255,75,0)</f>
        <v>2000</v>
      </c>
      <c r="AO103" s="107"/>
      <c r="AP103" s="108">
        <f>ROUND(AK103-AL103-AN103+AO103,-1)</f>
        <v>-1710</v>
      </c>
    </row>
    <row r="104" spans="1:42" ht="21">
      <c r="A104" s="64"/>
      <c r="B104" s="175" t="s">
        <v>250</v>
      </c>
      <c r="C104" s="164" t="s">
        <v>251</v>
      </c>
      <c r="D104" s="177" t="s">
        <v>237</v>
      </c>
      <c r="E104" s="105">
        <v>42422</v>
      </c>
      <c r="F104" s="69">
        <v>2</v>
      </c>
      <c r="G104" s="70">
        <f>DATEDIF(E104,$J$3,"y")</f>
        <v>2</v>
      </c>
      <c r="H104" s="70">
        <f>DATEDIF(E104,$J$3,"ym")</f>
        <v>6</v>
      </c>
      <c r="I104" s="71">
        <f>DATEDIF(E104,$J$3,"md")</f>
        <v>3</v>
      </c>
      <c r="J104" s="71">
        <f>VLOOKUP(D104,'[1]THANG B.LUONG'!$B$5:$I$513,F104+1,0)</f>
        <v>0</v>
      </c>
      <c r="K104" s="71">
        <v>200</v>
      </c>
      <c r="L104" s="71">
        <v>0</v>
      </c>
      <c r="M104" s="71">
        <f t="shared" si="50"/>
        <v>0</v>
      </c>
      <c r="N104" s="71">
        <v>0</v>
      </c>
      <c r="O104" s="71">
        <v>0</v>
      </c>
      <c r="P104" s="71">
        <v>0</v>
      </c>
      <c r="Q104" s="71">
        <v>0</v>
      </c>
      <c r="R104" s="71">
        <v>0</v>
      </c>
      <c r="S104" s="71">
        <v>0</v>
      </c>
      <c r="T104" s="71">
        <v>0</v>
      </c>
      <c r="U104" s="71">
        <v>0</v>
      </c>
      <c r="V104" s="72">
        <f>SUM(J104:U104)-P104</f>
        <v>200</v>
      </c>
      <c r="W104" s="73">
        <f>VLOOKUP(B104,'[1]Cham cong'!$B$9:$BY$255,35,0)</f>
        <v>26.5</v>
      </c>
      <c r="X104" s="71">
        <f>VLOOKUP(B104,'[1]Cham cong'!$B$9:$BY$255,37,0)</f>
        <v>0</v>
      </c>
      <c r="Y104" s="71">
        <f>VLOOKUP(B104,'[1]Cham cong'!$B$9:$BY$255,38,0)</f>
        <v>0</v>
      </c>
      <c r="Z104" s="71">
        <f>VLOOKUP(B104,'[1]Cham cong'!$B$9:$BY$255,72,0)</f>
        <v>24</v>
      </c>
      <c r="AA104" s="71">
        <f>VLOOKUP(B104,'[1]Cham cong'!$B$9:$BY$255,71,0)</f>
        <v>21</v>
      </c>
      <c r="AB104" s="71">
        <f>VLOOKUP(B104,'[1]Cham cong'!$B$9:$BY$255,36,0)</f>
        <v>0</v>
      </c>
      <c r="AC104" s="71"/>
      <c r="AD104" s="71"/>
      <c r="AE104" s="71"/>
      <c r="AF104" s="71"/>
      <c r="AG104" s="71"/>
      <c r="AH104" s="71"/>
      <c r="AI104" s="71"/>
      <c r="AJ104" s="71"/>
      <c r="AK104" s="72">
        <f>V104/'[1]Cham cong'!$AS$3*(W104+Z104/8*2+AA104/8*1.5+AB104*3)+J104/'[1]Cham cong'!$AS$3*(X104+Y104)+AC104+P104+AE104+AG104+AH104+AI104+AJ104</f>
        <v>280.28846153846155</v>
      </c>
      <c r="AL104" s="71">
        <f>AM104*$AN$3</f>
        <v>480.58499999999998</v>
      </c>
      <c r="AM104" s="99">
        <v>4577</v>
      </c>
      <c r="AN104" s="74">
        <f>VLOOKUP(B104,'[1]Cham cong'!$B$9:$BY$255,75,0)</f>
        <v>2000</v>
      </c>
      <c r="AO104" s="107"/>
      <c r="AP104" s="108">
        <f>ROUND(AK104-AL104-AN104+AO104,-1)</f>
        <v>-2200</v>
      </c>
    </row>
    <row r="105" spans="1:42">
      <c r="A105" s="64"/>
      <c r="B105" s="175" t="s">
        <v>252</v>
      </c>
      <c r="C105" s="178" t="s">
        <v>253</v>
      </c>
      <c r="D105" s="177" t="s">
        <v>237</v>
      </c>
      <c r="E105" s="105">
        <v>42201</v>
      </c>
      <c r="F105" s="69">
        <v>2</v>
      </c>
      <c r="G105" s="70">
        <f>DATEDIF(E105,$J$3,"y")</f>
        <v>3</v>
      </c>
      <c r="H105" s="70">
        <f>DATEDIF(E105,$J$3,"ym")</f>
        <v>1</v>
      </c>
      <c r="I105" s="71">
        <f>DATEDIF(E105,$J$3,"md")</f>
        <v>9</v>
      </c>
      <c r="J105" s="71">
        <f>VLOOKUP(D105,'[1]THANG B.LUONG'!$B$5:$I$513,F105+1,0)</f>
        <v>0</v>
      </c>
      <c r="K105" s="71">
        <v>200</v>
      </c>
      <c r="L105" s="71">
        <v>0</v>
      </c>
      <c r="M105" s="71">
        <f t="shared" si="50"/>
        <v>0</v>
      </c>
      <c r="N105" s="71">
        <v>0</v>
      </c>
      <c r="O105" s="71">
        <v>0</v>
      </c>
      <c r="P105" s="71">
        <v>0</v>
      </c>
      <c r="Q105" s="71">
        <v>0</v>
      </c>
      <c r="R105" s="71">
        <v>0</v>
      </c>
      <c r="S105" s="71">
        <v>0</v>
      </c>
      <c r="T105" s="71">
        <v>0</v>
      </c>
      <c r="U105" s="71">
        <v>0</v>
      </c>
      <c r="V105" s="72">
        <f>SUM(J105:U105)-P105</f>
        <v>200</v>
      </c>
      <c r="W105" s="73">
        <f>VLOOKUP(B105,'[1]Cham cong'!$B$9:$BY$255,35,0)</f>
        <v>24</v>
      </c>
      <c r="X105" s="71">
        <f>VLOOKUP(B105,'[1]Cham cong'!$B$9:$BY$255,37,0)</f>
        <v>2</v>
      </c>
      <c r="Y105" s="71">
        <f>VLOOKUP(B105,'[1]Cham cong'!$B$9:$BY$255,38,0)</f>
        <v>0</v>
      </c>
      <c r="Z105" s="71">
        <f>VLOOKUP(B105,'[1]Cham cong'!$B$9:$BY$255,72,0)</f>
        <v>17</v>
      </c>
      <c r="AA105" s="71">
        <f>VLOOKUP(B105,'[1]Cham cong'!$B$9:$BY$255,71,0)</f>
        <v>23.83</v>
      </c>
      <c r="AB105" s="71">
        <f>VLOOKUP(B105,'[1]Cham cong'!$B$9:$BY$255,36,0)</f>
        <v>0</v>
      </c>
      <c r="AC105" s="71"/>
      <c r="AD105" s="71"/>
      <c r="AE105" s="71"/>
      <c r="AF105" s="71"/>
      <c r="AG105" s="71"/>
      <c r="AH105" s="71"/>
      <c r="AI105" s="71"/>
      <c r="AJ105" s="71"/>
      <c r="AK105" s="72">
        <f>V105/'[1]Cham cong'!$AS$3*(W105+Z105/8*2+AA105/8*1.5+AB105*3)+J105/'[1]Cham cong'!$AS$3*(X105+Y105)+AC105+P105+AE105+AG105+AH105+AI105+AJ105</f>
        <v>251.67788461538461</v>
      </c>
      <c r="AL105" s="71">
        <f>AM105*$AN$3</f>
        <v>480.58499999999998</v>
      </c>
      <c r="AM105" s="99">
        <v>4577</v>
      </c>
      <c r="AN105" s="74">
        <f>VLOOKUP(B105,'[1]Cham cong'!$B$9:$BY$255,75,0)</f>
        <v>3000</v>
      </c>
      <c r="AO105" s="107"/>
      <c r="AP105" s="108">
        <f>ROUND(AK105-AL105-AN105+AO105,-1)</f>
        <v>-3230</v>
      </c>
    </row>
    <row r="106" spans="1:42">
      <c r="A106" s="80"/>
      <c r="B106" s="81"/>
      <c r="C106" s="82" t="s">
        <v>254</v>
      </c>
      <c r="D106" s="82"/>
      <c r="E106" s="83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63">
        <f>SUM(AK107:AK110)</f>
        <v>5627.3076923076933</v>
      </c>
      <c r="AL106" s="63">
        <f t="shared" ref="AL106:AP106" si="55">SUM(AL107:AL110)</f>
        <v>1113</v>
      </c>
      <c r="AM106" s="63">
        <f t="shared" si="55"/>
        <v>10600</v>
      </c>
      <c r="AN106" s="63">
        <f t="shared" si="55"/>
        <v>3000</v>
      </c>
      <c r="AO106" s="63">
        <f t="shared" si="55"/>
        <v>0</v>
      </c>
      <c r="AP106" s="63">
        <f t="shared" si="55"/>
        <v>1520</v>
      </c>
    </row>
    <row r="107" spans="1:42" ht="21">
      <c r="A107" s="179"/>
      <c r="B107" s="175" t="s">
        <v>255</v>
      </c>
      <c r="C107" s="164" t="s">
        <v>256</v>
      </c>
      <c r="D107" s="70" t="str">
        <f>'[1]THANG B.LUONG'!B78</f>
        <v>Trưởng phòng điều độ nhân lực</v>
      </c>
      <c r="E107" s="68">
        <v>38078</v>
      </c>
      <c r="F107" s="106">
        <v>2</v>
      </c>
      <c r="G107" s="70">
        <f>DATEDIF(E107,$J$3,"y")</f>
        <v>14</v>
      </c>
      <c r="H107" s="70">
        <f>DATEDIF(E107,$J$3,"ym")</f>
        <v>4</v>
      </c>
      <c r="I107" s="71">
        <f>DATEDIF(E107,$J$3,"md")</f>
        <v>24</v>
      </c>
      <c r="J107" s="71">
        <f>VLOOKUP(D107,'[1]THANG B.LUONG'!$B$5:$I$513,F107+1,0)</f>
        <v>0</v>
      </c>
      <c r="K107" s="71">
        <v>0</v>
      </c>
      <c r="L107" s="71">
        <v>1000</v>
      </c>
      <c r="M107" s="71">
        <f>IF(G107&gt;=3,J107*(0.03+(G107-3)*0.01),0)</f>
        <v>0</v>
      </c>
      <c r="N107" s="71">
        <v>0</v>
      </c>
      <c r="O107" s="71">
        <v>500</v>
      </c>
      <c r="P107" s="71">
        <v>500</v>
      </c>
      <c r="Q107" s="71">
        <v>0</v>
      </c>
      <c r="R107" s="71">
        <v>0</v>
      </c>
      <c r="S107" s="71">
        <v>0</v>
      </c>
      <c r="T107" s="71">
        <v>0</v>
      </c>
      <c r="U107" s="71">
        <v>0</v>
      </c>
      <c r="V107" s="72">
        <f>SUM(J107:U107)-P107</f>
        <v>1500</v>
      </c>
      <c r="W107" s="73">
        <f>VLOOKUP(B107,'[1]Cham cong'!$B$9:$BY$255,35,0)</f>
        <v>20</v>
      </c>
      <c r="X107" s="71">
        <f>VLOOKUP(B107,'[1]Cham cong'!$B$9:$BY$255,37,0)</f>
        <v>7</v>
      </c>
      <c r="Y107" s="71">
        <f>VLOOKUP(B107,'[1]Cham cong'!$B$9:$BY$255,38,0)</f>
        <v>0</v>
      </c>
      <c r="Z107" s="71">
        <f>VLOOKUP(B107,'[1]Cham cong'!$B$9:$BY$255,72,0)</f>
        <v>0</v>
      </c>
      <c r="AA107" s="71">
        <f>VLOOKUP(B107,'[1]Cham cong'!$B$9:$BY$255,71,0)</f>
        <v>0</v>
      </c>
      <c r="AB107" s="71">
        <f>VLOOKUP(B107,'[1]Cham cong'!$B$9:$BY$255,36,0)</f>
        <v>0</v>
      </c>
      <c r="AC107" s="71"/>
      <c r="AD107" s="71"/>
      <c r="AE107" s="71"/>
      <c r="AF107" s="71"/>
      <c r="AG107" s="71"/>
      <c r="AH107" s="71"/>
      <c r="AI107" s="71"/>
      <c r="AJ107" s="71">
        <v>300</v>
      </c>
      <c r="AK107" s="72">
        <f>V107/'[1]Cham cong'!$AS$3*(W107+Z107/8*2+AA107/8*1.5+AB107*3)+J107/'[1]Cham cong'!$AS$3*(X107+Y107)+AC107+P107+AE107+AG107+AH107+AI107+AJ107</f>
        <v>1953.8461538461538</v>
      </c>
      <c r="AL107" s="71">
        <f>AM107*$AN$3</f>
        <v>577.5</v>
      </c>
      <c r="AM107" s="99">
        <v>5500</v>
      </c>
      <c r="AN107" s="74">
        <f>VLOOKUP(B107,'[1]Cham cong'!$B$9:$BY$255,75,0)</f>
        <v>3000</v>
      </c>
      <c r="AO107" s="74"/>
      <c r="AP107" s="75">
        <f>ROUND(AK107-AL107-AN107+AO107,-1)</f>
        <v>-1620</v>
      </c>
    </row>
    <row r="108" spans="1:42" ht="21">
      <c r="A108" s="180"/>
      <c r="B108" s="181" t="s">
        <v>257</v>
      </c>
      <c r="C108" s="168" t="s">
        <v>258</v>
      </c>
      <c r="D108" s="133" t="str">
        <f>'[1]THANG B.LUONG'!B167</f>
        <v>NV giám sát bảo vệ</v>
      </c>
      <c r="E108" s="134">
        <v>43304</v>
      </c>
      <c r="F108" s="114">
        <v>6</v>
      </c>
      <c r="G108" s="133">
        <f>DATEDIF(E108,$J$3,"y")</f>
        <v>0</v>
      </c>
      <c r="H108" s="133">
        <f>DATEDIF(E108,$J$3,"ym")</f>
        <v>1</v>
      </c>
      <c r="I108" s="136">
        <f>DATEDIF(E108,$J$3,"md")</f>
        <v>2</v>
      </c>
      <c r="J108" s="136">
        <f>VLOOKUP(D108,'[1]THANG B.LUONG'!$B$5:$I$513,F108+1,0)</f>
        <v>0</v>
      </c>
      <c r="K108" s="136">
        <v>0</v>
      </c>
      <c r="L108" s="136">
        <v>500</v>
      </c>
      <c r="M108" s="136">
        <f>IF(G108&gt;=3,J108*(0.03+(G108-3)*0.01),0)</f>
        <v>0</v>
      </c>
      <c r="N108" s="136">
        <v>0</v>
      </c>
      <c r="O108" s="136">
        <v>200</v>
      </c>
      <c r="P108" s="136">
        <v>300</v>
      </c>
      <c r="Q108" s="136">
        <v>0</v>
      </c>
      <c r="R108" s="136">
        <v>0</v>
      </c>
      <c r="S108" s="136">
        <v>0</v>
      </c>
      <c r="T108" s="136">
        <v>0</v>
      </c>
      <c r="U108" s="136">
        <v>0</v>
      </c>
      <c r="V108" s="72">
        <f>(SUM(J108:U108)-P108)*0.85</f>
        <v>595</v>
      </c>
      <c r="W108" s="137">
        <f>VLOOKUP(B108,'[1]Cham cong'!$B$9:$BY$255,35,0)</f>
        <v>26</v>
      </c>
      <c r="X108" s="136">
        <f>VLOOKUP(B108,'[1]Cham cong'!$B$9:$BY$255,37,0)</f>
        <v>0</v>
      </c>
      <c r="Y108" s="136">
        <f>VLOOKUP(B108,'[1]Cham cong'!$B$9:$BY$255,38,0)</f>
        <v>0</v>
      </c>
      <c r="Z108" s="136">
        <f>VLOOKUP(B108,'[1]Cham cong'!$B$9:$BY$255,72,0)</f>
        <v>0</v>
      </c>
      <c r="AA108" s="136">
        <f>VLOOKUP(B108,'[1]Cham cong'!$B$9:$BY$255,71,0)</f>
        <v>0</v>
      </c>
      <c r="AB108" s="136">
        <f>VLOOKUP(B108,'[1]Cham cong'!$B$9:$BY$255,36,0)</f>
        <v>0</v>
      </c>
      <c r="AC108" s="136"/>
      <c r="AD108" s="136"/>
      <c r="AE108" s="136"/>
      <c r="AF108" s="136"/>
      <c r="AG108" s="136"/>
      <c r="AH108" s="136"/>
      <c r="AI108" s="136"/>
      <c r="AJ108" s="136">
        <v>0</v>
      </c>
      <c r="AK108" s="116">
        <f>V108/'[1]Cham cong'!$AS$3*(W108+Z108/8*2+AA108/8*1.5+AB108*3)+J108/'[1]Cham cong'!$AS$3*(X108+Y108)+AC108+P108+AE108+AG108+AH108+AI108+AJ108</f>
        <v>895</v>
      </c>
      <c r="AL108" s="136">
        <f>AM108*$AN$3</f>
        <v>0</v>
      </c>
      <c r="AM108" s="119">
        <v>0</v>
      </c>
      <c r="AN108" s="138">
        <f>VLOOKUP(B108,'[1]Cham cong'!$B$9:$BY$255,75,0)</f>
        <v>0</v>
      </c>
      <c r="AO108" s="138"/>
      <c r="AP108" s="143">
        <f>ROUND(AK108-AL108-AN108+AO108,-1)</f>
        <v>900</v>
      </c>
    </row>
    <row r="109" spans="1:42">
      <c r="A109" s="87"/>
      <c r="B109" s="88" t="s">
        <v>259</v>
      </c>
      <c r="C109" s="89" t="s">
        <v>260</v>
      </c>
      <c r="D109" s="90" t="s">
        <v>261</v>
      </c>
      <c r="E109" s="91">
        <v>41715</v>
      </c>
      <c r="F109" s="92">
        <v>1</v>
      </c>
      <c r="G109" s="90">
        <f>DATEDIF(E109,$J$3,"y")</f>
        <v>4</v>
      </c>
      <c r="H109" s="90">
        <f>DATEDIF(E109,$J$3,"ym")</f>
        <v>5</v>
      </c>
      <c r="I109" s="93">
        <f>DATEDIF(E109,$J$3,"md")</f>
        <v>8</v>
      </c>
      <c r="J109" s="93">
        <f>VLOOKUP(D109,'[1]THANG B.LUONG'!$B$5:$I$513,F109+1,0)</f>
        <v>0</v>
      </c>
      <c r="K109" s="93">
        <v>0</v>
      </c>
      <c r="L109" s="93">
        <v>500</v>
      </c>
      <c r="M109" s="93">
        <f>IF(G109&gt;=3,J109*(0.03+(G109-3)*0.01),0)</f>
        <v>0</v>
      </c>
      <c r="N109" s="93">
        <v>0</v>
      </c>
      <c r="O109" s="93">
        <v>200</v>
      </c>
      <c r="P109" s="93">
        <v>300</v>
      </c>
      <c r="Q109" s="93">
        <v>0</v>
      </c>
      <c r="R109" s="93">
        <v>0</v>
      </c>
      <c r="S109" s="93">
        <v>0</v>
      </c>
      <c r="T109" s="93">
        <v>0</v>
      </c>
      <c r="U109" s="93">
        <v>2000</v>
      </c>
      <c r="V109" s="94">
        <f>SUM(J109:U109)-P109</f>
        <v>2700</v>
      </c>
      <c r="W109" s="95">
        <f>VLOOKUP(B109,'[1]Cham cong'!$B$9:$BY$255,35,0)</f>
        <v>11</v>
      </c>
      <c r="X109" s="93">
        <f>VLOOKUP(B109,'[1]Cham cong'!$B$9:$BY$255,37,0)</f>
        <v>2</v>
      </c>
      <c r="Y109" s="93">
        <f>VLOOKUP(B109,'[1]Cham cong'!$B$9:$BY$255,38,0)</f>
        <v>0</v>
      </c>
      <c r="Z109" s="93">
        <f>VLOOKUP(B109,'[1]Cham cong'!$B$9:$BY$255,72,0)</f>
        <v>0</v>
      </c>
      <c r="AA109" s="93">
        <f>VLOOKUP(B109,'[1]Cham cong'!$B$9:$BY$255,71,0)</f>
        <v>0</v>
      </c>
      <c r="AB109" s="93">
        <f>VLOOKUP(B109,'[1]Cham cong'!$B$9:$BY$255,36,0)</f>
        <v>0</v>
      </c>
      <c r="AC109" s="93"/>
      <c r="AD109" s="93"/>
      <c r="AE109" s="93"/>
      <c r="AF109" s="93"/>
      <c r="AG109" s="93"/>
      <c r="AH109" s="93"/>
      <c r="AI109" s="93"/>
      <c r="AJ109" s="93"/>
      <c r="AK109" s="94">
        <f>V109/'[1]Cham cong'!$AT$3*(W109+Z109/8*2+AA109/8*1.5+AB109*3)+J109/'[1]Cham cong'!$AT$3*(X109+Y109)+AC109+P109+AE109+AG109+AH109+AI109+AJ109</f>
        <v>1290</v>
      </c>
      <c r="AL109" s="93">
        <f>AM109*$AN$3</f>
        <v>535.5</v>
      </c>
      <c r="AM109" s="93">
        <v>5100</v>
      </c>
      <c r="AN109" s="96">
        <f>VLOOKUP(B109,'[1]Cham cong'!$B$9:$BY$255,75,0)</f>
        <v>0</v>
      </c>
      <c r="AO109" s="96"/>
      <c r="AP109" s="97">
        <f>ROUND(AK109-AL109-AN109+AO109,-1)</f>
        <v>750</v>
      </c>
    </row>
    <row r="110" spans="1:42">
      <c r="A110" s="64"/>
      <c r="B110" s="76" t="s">
        <v>262</v>
      </c>
      <c r="C110" s="98" t="s">
        <v>263</v>
      </c>
      <c r="D110" s="70" t="str">
        <f>'[1]THANG B.LUONG'!B168</f>
        <v>Tổ trưởng cây xanh vệ sinh công nghiệp</v>
      </c>
      <c r="E110" s="68">
        <v>42969</v>
      </c>
      <c r="F110" s="69">
        <v>1</v>
      </c>
      <c r="G110" s="70">
        <f>DATEDIF(E110,$J$3,"y")</f>
        <v>1</v>
      </c>
      <c r="H110" s="70">
        <f>DATEDIF(E110,$J$3,"ym")</f>
        <v>0</v>
      </c>
      <c r="I110" s="71">
        <f>DATEDIF(E110,$J$3,"md")</f>
        <v>3</v>
      </c>
      <c r="J110" s="71">
        <f>VLOOKUP(D110,'[1]THANG B.LUONG'!$B$5:$I$513,F110+1,0)</f>
        <v>0</v>
      </c>
      <c r="K110" s="71">
        <v>0</v>
      </c>
      <c r="L110" s="71">
        <v>500</v>
      </c>
      <c r="M110" s="71">
        <f>IF(G110&gt;=3,J110*(0.03+(G110-3)*0.01),0)</f>
        <v>0</v>
      </c>
      <c r="N110" s="71">
        <v>0</v>
      </c>
      <c r="O110" s="71">
        <v>200</v>
      </c>
      <c r="P110" s="71">
        <v>300</v>
      </c>
      <c r="Q110" s="71">
        <v>0</v>
      </c>
      <c r="R110" s="71">
        <v>0</v>
      </c>
      <c r="S110" s="71">
        <v>0</v>
      </c>
      <c r="T110" s="71">
        <v>0</v>
      </c>
      <c r="U110" s="71"/>
      <c r="V110" s="72">
        <f>SUM(J110:U110)-P110</f>
        <v>700</v>
      </c>
      <c r="W110" s="73">
        <f>VLOOKUP(B110,'[1]Cham cong'!$B$9:$BY$255,35,0)</f>
        <v>27</v>
      </c>
      <c r="X110" s="71">
        <f>VLOOKUP(B110,'[1]Cham cong'!$B$9:$BY$255,37,0)</f>
        <v>0</v>
      </c>
      <c r="Y110" s="71">
        <f>VLOOKUP(B110,'[1]Cham cong'!$B$9:$BY$255,38,0)</f>
        <v>0</v>
      </c>
      <c r="Z110" s="71">
        <f>VLOOKUP(B110,'[1]Cham cong'!$B$9:$BY$255,72,0)</f>
        <v>24</v>
      </c>
      <c r="AA110" s="71">
        <f>VLOOKUP(B110,'[1]Cham cong'!$B$9:$BY$255,71,0)</f>
        <v>0</v>
      </c>
      <c r="AB110" s="71">
        <f>VLOOKUP(B110,'[1]Cham cong'!$B$9:$BY$255,36,0)</f>
        <v>0</v>
      </c>
      <c r="AC110" s="71"/>
      <c r="AD110" s="71"/>
      <c r="AE110" s="71"/>
      <c r="AF110" s="71"/>
      <c r="AG110" s="71"/>
      <c r="AH110" s="71"/>
      <c r="AI110" s="71"/>
      <c r="AJ110" s="71">
        <v>300</v>
      </c>
      <c r="AK110" s="72">
        <f>V110/'[1]Cham cong'!$AS$3*(W110+Z110/8*2+AA110/8*1.5+AB110*3)+J110/'[1]Cham cong'!$AS$3*(X110+Y110)+AC110+P110+AE110+AG110+AH110+AI110+AJ110</f>
        <v>1488.4615384615386</v>
      </c>
      <c r="AL110" s="71">
        <f>AM110*$AN$3</f>
        <v>0</v>
      </c>
      <c r="AM110" s="71">
        <v>0</v>
      </c>
      <c r="AN110" s="74">
        <f>VLOOKUP(B110,'[1]Cham cong'!$B$9:$BY$255,75,0)</f>
        <v>0</v>
      </c>
      <c r="AO110" s="74"/>
      <c r="AP110" s="75">
        <f>ROUND(AK110-AL110-AN110+AO110,-1)</f>
        <v>1490</v>
      </c>
    </row>
    <row r="111" spans="1:42">
      <c r="A111" s="80"/>
      <c r="B111" s="81"/>
      <c r="C111" s="82" t="s">
        <v>264</v>
      </c>
      <c r="D111" s="82"/>
      <c r="E111" s="83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63">
        <f>SUM(AK112:AK118)</f>
        <v>4221.9230769230771</v>
      </c>
      <c r="AL111" s="63">
        <f t="shared" ref="AL111:AP111" si="56">SUM(AL112:AL118)</f>
        <v>1617</v>
      </c>
      <c r="AM111" s="63">
        <f t="shared" si="56"/>
        <v>15400</v>
      </c>
      <c r="AN111" s="63">
        <f t="shared" si="56"/>
        <v>17233</v>
      </c>
      <c r="AO111" s="63">
        <f t="shared" si="56"/>
        <v>0</v>
      </c>
      <c r="AP111" s="63">
        <f t="shared" si="56"/>
        <v>-14620</v>
      </c>
    </row>
    <row r="112" spans="1:42">
      <c r="A112" s="64"/>
      <c r="B112" s="76" t="s">
        <v>265</v>
      </c>
      <c r="C112" s="98" t="s">
        <v>266</v>
      </c>
      <c r="D112" s="70" t="str">
        <f>'[1]THANG B.LUONG'!B84</f>
        <v>Trưởng BP kế hoạch &amp; thống kê</v>
      </c>
      <c r="E112" s="68">
        <v>43132</v>
      </c>
      <c r="F112" s="69">
        <v>4</v>
      </c>
      <c r="G112" s="70">
        <f t="shared" ref="G112:G118" si="57">DATEDIF(E112,$J$3,"y")</f>
        <v>0</v>
      </c>
      <c r="H112" s="70">
        <f t="shared" ref="H112:H118" si="58">DATEDIF(E112,$J$3,"ym")</f>
        <v>6</v>
      </c>
      <c r="I112" s="71">
        <f t="shared" ref="I112:I118" si="59">DATEDIF(E112,$J$3,"md")</f>
        <v>24</v>
      </c>
      <c r="J112" s="71">
        <f>VLOOKUP(D112,'[1]THANG B.LUONG'!$B$5:$I$513,F112+1,0)</f>
        <v>0</v>
      </c>
      <c r="K112" s="71">
        <v>0</v>
      </c>
      <c r="L112" s="71">
        <v>1000</v>
      </c>
      <c r="M112" s="71">
        <f t="shared" ref="M112:M118" si="60">IF(G112&gt;=3,J112*(0.03+(G112-3)*0.01),0)</f>
        <v>0</v>
      </c>
      <c r="N112" s="71">
        <v>0</v>
      </c>
      <c r="O112" s="71">
        <v>500</v>
      </c>
      <c r="P112" s="71">
        <v>500</v>
      </c>
      <c r="Q112" s="71">
        <v>0</v>
      </c>
      <c r="R112" s="71">
        <v>0</v>
      </c>
      <c r="S112" s="71">
        <v>0</v>
      </c>
      <c r="T112" s="71">
        <v>0</v>
      </c>
      <c r="U112" s="71">
        <v>0</v>
      </c>
      <c r="V112" s="72">
        <f t="shared" ref="V112:V115" si="61">SUM(J112:U112)-P112</f>
        <v>1500</v>
      </c>
      <c r="W112" s="73">
        <f>VLOOKUP(B112,'[1]Cham cong'!$B$9:$BY$255,35,0)</f>
        <v>26</v>
      </c>
      <c r="X112" s="71">
        <f>VLOOKUP(B112,'[1]Cham cong'!$B$9:$BY$255,37,0)</f>
        <v>1</v>
      </c>
      <c r="Y112" s="79">
        <f>VLOOKUP(B112,'[1]Cham cong'!$B$9:$BY$255,38,0)</f>
        <v>0</v>
      </c>
      <c r="Z112" s="71">
        <f>VLOOKUP(B112,'[1]Cham cong'!$B$9:$BY$255,72,0)</f>
        <v>0</v>
      </c>
      <c r="AA112" s="71">
        <f>VLOOKUP(B112,'[1]Cham cong'!$B$9:$BY$255,71,0)</f>
        <v>0</v>
      </c>
      <c r="AB112" s="71">
        <f>VLOOKUP(B112,'[1]Cham cong'!$B$9:$BY$255,36,0)</f>
        <v>0</v>
      </c>
      <c r="AC112" s="71"/>
      <c r="AD112" s="71"/>
      <c r="AE112" s="71"/>
      <c r="AF112" s="71"/>
      <c r="AG112" s="71"/>
      <c r="AH112" s="71"/>
      <c r="AI112" s="71"/>
      <c r="AJ112" s="148"/>
      <c r="AK112" s="72">
        <f>V112/'[1]Cham cong'!$AS$3*(W112+Z112/8*2+AA112/8*1.5+AB112*3)+J112/'[1]Cham cong'!$AS$3*(X112+Y112)+AC112+P112+AE112+AG112+AH112+AI112+AJ112</f>
        <v>2000</v>
      </c>
      <c r="AL112" s="71">
        <f t="shared" ref="AL112:AL118" si="62">AM112*$AN$3</f>
        <v>577.5</v>
      </c>
      <c r="AM112" s="99">
        <v>5500</v>
      </c>
      <c r="AN112" s="74">
        <f>VLOOKUP(B112,'[1]Cham cong'!$B$9:$BY$255,75,0)</f>
        <v>5000</v>
      </c>
      <c r="AO112" s="74"/>
      <c r="AP112" s="75">
        <f t="shared" ref="AP112:AP118" si="63">ROUND(AK112-AL112-AN112+AO112,-1)</f>
        <v>-3580</v>
      </c>
    </row>
    <row r="113" spans="1:42">
      <c r="A113" s="64"/>
      <c r="B113" s="76" t="s">
        <v>267</v>
      </c>
      <c r="C113" s="98" t="s">
        <v>268</v>
      </c>
      <c r="D113" s="70" t="str">
        <f>'[1]THANG B.LUONG'!B85</f>
        <v>Tổ trưởng điều độ sản xuất</v>
      </c>
      <c r="E113" s="68">
        <v>42339</v>
      </c>
      <c r="F113" s="69">
        <v>1</v>
      </c>
      <c r="G113" s="70">
        <f t="shared" si="57"/>
        <v>2</v>
      </c>
      <c r="H113" s="70">
        <f t="shared" si="58"/>
        <v>8</v>
      </c>
      <c r="I113" s="71">
        <f t="shared" si="59"/>
        <v>24</v>
      </c>
      <c r="J113" s="71">
        <f>VLOOKUP(D113,'[1]THANG B.LUONG'!$B$5:$I$513,F113+1,0)</f>
        <v>0</v>
      </c>
      <c r="K113" s="71">
        <v>0</v>
      </c>
      <c r="L113" s="71">
        <v>500</v>
      </c>
      <c r="M113" s="71">
        <f t="shared" si="60"/>
        <v>0</v>
      </c>
      <c r="N113" s="71">
        <v>0</v>
      </c>
      <c r="O113" s="71">
        <v>200</v>
      </c>
      <c r="P113" s="71">
        <v>300</v>
      </c>
      <c r="Q113" s="71">
        <v>0</v>
      </c>
      <c r="R113" s="71">
        <v>0</v>
      </c>
      <c r="S113" s="71">
        <v>0</v>
      </c>
      <c r="T113" s="71">
        <v>0</v>
      </c>
      <c r="U113" s="71">
        <v>0</v>
      </c>
      <c r="V113" s="72">
        <f t="shared" si="61"/>
        <v>700</v>
      </c>
      <c r="W113" s="73">
        <f>VLOOKUP(B113,'[1]Cham cong'!$B$9:$BY$255,35,0)</f>
        <v>25</v>
      </c>
      <c r="X113" s="71">
        <f>VLOOKUP(B113,'[1]Cham cong'!$B$9:$BY$255,37,0)</f>
        <v>2</v>
      </c>
      <c r="Y113" s="71">
        <f>VLOOKUP(B113,'[1]Cham cong'!$B$9:$BY$255,38,0)</f>
        <v>0</v>
      </c>
      <c r="Z113" s="71">
        <f>VLOOKUP(B113,'[1]Cham cong'!$B$9:$BY$255,72,0)</f>
        <v>8</v>
      </c>
      <c r="AA113" s="71">
        <f>VLOOKUP(B113,'[1]Cham cong'!$B$9:$BY$255,71,0)</f>
        <v>0</v>
      </c>
      <c r="AB113" s="71">
        <f>VLOOKUP(B113,'[1]Cham cong'!$B$9:$BY$255,36,0)</f>
        <v>0</v>
      </c>
      <c r="AC113" s="71"/>
      <c r="AD113" s="71"/>
      <c r="AE113" s="71"/>
      <c r="AF113" s="71"/>
      <c r="AG113" s="71"/>
      <c r="AH113" s="71"/>
      <c r="AI113" s="71"/>
      <c r="AJ113" s="71">
        <v>300</v>
      </c>
      <c r="AK113" s="72">
        <f>V113/'[1]Cham cong'!$AS$3*(W113+Z113/8*2+AA113/8*1.5+AB113*3)+J113/'[1]Cham cong'!$AS$3*(X113+Y113)+AC113+P113+AE113+AG113+AH113+AI113+AJ113</f>
        <v>1326.9230769230769</v>
      </c>
      <c r="AL113" s="71">
        <f t="shared" si="62"/>
        <v>535.5</v>
      </c>
      <c r="AM113" s="99">
        <v>5100</v>
      </c>
      <c r="AN113" s="74">
        <f>VLOOKUP(B113,'[1]Cham cong'!$B$9:$BY$255,75,0)</f>
        <v>6233</v>
      </c>
      <c r="AO113" s="74"/>
      <c r="AP113" s="75">
        <f t="shared" si="63"/>
        <v>-5440</v>
      </c>
    </row>
    <row r="114" spans="1:42">
      <c r="A114" s="131"/>
      <c r="B114" s="110" t="s">
        <v>269</v>
      </c>
      <c r="C114" s="132" t="s">
        <v>270</v>
      </c>
      <c r="D114" s="133" t="str">
        <f>'[1]THANG B.LUONG'!B88</f>
        <v>Tổ trưởng thống kê SX</v>
      </c>
      <c r="E114" s="134">
        <v>43277</v>
      </c>
      <c r="F114" s="135">
        <v>2</v>
      </c>
      <c r="G114" s="133">
        <f t="shared" si="57"/>
        <v>0</v>
      </c>
      <c r="H114" s="133">
        <f t="shared" si="58"/>
        <v>1</v>
      </c>
      <c r="I114" s="136">
        <f t="shared" si="59"/>
        <v>30</v>
      </c>
      <c r="J114" s="136">
        <f>VLOOKUP(D114,'[1]THANG B.LUONG'!$B$5:$I$513,F114+1,0)</f>
        <v>0</v>
      </c>
      <c r="K114" s="136">
        <v>0</v>
      </c>
      <c r="L114" s="136">
        <v>500</v>
      </c>
      <c r="M114" s="136">
        <f t="shared" si="60"/>
        <v>0</v>
      </c>
      <c r="N114" s="136">
        <v>0</v>
      </c>
      <c r="O114" s="136">
        <v>200</v>
      </c>
      <c r="P114" s="136">
        <v>300</v>
      </c>
      <c r="Q114" s="136">
        <v>0</v>
      </c>
      <c r="R114" s="136">
        <v>0</v>
      </c>
      <c r="S114" s="136">
        <v>0</v>
      </c>
      <c r="T114" s="136">
        <v>0</v>
      </c>
      <c r="U114" s="136">
        <v>0</v>
      </c>
      <c r="V114" s="116">
        <f>(SUM(J114:U114)-P114)*0.85</f>
        <v>595</v>
      </c>
      <c r="W114" s="137">
        <f>VLOOKUP(B114,'[1]Cham cong'!$B$9:$BY$255,35,0)</f>
        <v>26</v>
      </c>
      <c r="X114" s="71">
        <f>VLOOKUP(B114,'[1]Cham cong'!$B$9:$BY$255,37,0)</f>
        <v>0</v>
      </c>
      <c r="Y114" s="136">
        <f>VLOOKUP(B114,'[1]Cham cong'!$B$9:$BY$255,38,0)</f>
        <v>0</v>
      </c>
      <c r="Z114" s="136">
        <f>VLOOKUP(B114,'[1]Cham cong'!$B$9:$BY$255,72,0)</f>
        <v>0</v>
      </c>
      <c r="AA114" s="136">
        <f>VLOOKUP(B114,'[1]Cham cong'!$B$9:$BY$255,71,0)</f>
        <v>0</v>
      </c>
      <c r="AB114" s="136">
        <f>VLOOKUP(B114,'[1]Cham cong'!$B$9:$BY$255,36,0)</f>
        <v>0</v>
      </c>
      <c r="AC114" s="136"/>
      <c r="AD114" s="136"/>
      <c r="AE114" s="136"/>
      <c r="AF114" s="136"/>
      <c r="AG114" s="136"/>
      <c r="AH114" s="136"/>
      <c r="AI114" s="136"/>
      <c r="AJ114" s="136"/>
      <c r="AK114" s="116">
        <f>V114/'[1]Cham cong'!$AS$3*(W114+Z114/8*2+AA114/8*1.5+AB114*3)+J114/'[1]Cham cong'!$AS$3*(X114+Y114)+AC114+P114+AE114+AG114+AH114+AI114+AJ114</f>
        <v>895</v>
      </c>
      <c r="AL114" s="136">
        <f t="shared" si="62"/>
        <v>0</v>
      </c>
      <c r="AM114" s="119">
        <v>0</v>
      </c>
      <c r="AN114" s="138">
        <f>VLOOKUP(B114,'[1]Cham cong'!$B$9:$BY$255,75,0)</f>
        <v>0</v>
      </c>
      <c r="AO114" s="138"/>
      <c r="AP114" s="143">
        <f t="shared" si="63"/>
        <v>900</v>
      </c>
    </row>
    <row r="115" spans="1:42" ht="21">
      <c r="A115" s="64"/>
      <c r="B115" s="76" t="s">
        <v>271</v>
      </c>
      <c r="C115" s="122" t="s">
        <v>272</v>
      </c>
      <c r="D115" s="70" t="str">
        <f>'[1]THANG B.LUONG'!B89</f>
        <v xml:space="preserve">NV thống kê ĐS - PB nguyên liệu </v>
      </c>
      <c r="E115" s="68">
        <v>42788</v>
      </c>
      <c r="F115" s="69">
        <v>1</v>
      </c>
      <c r="G115" s="70">
        <f t="shared" si="57"/>
        <v>1</v>
      </c>
      <c r="H115" s="70">
        <f t="shared" si="58"/>
        <v>6</v>
      </c>
      <c r="I115" s="71">
        <f t="shared" si="59"/>
        <v>3</v>
      </c>
      <c r="J115" s="71">
        <f>VLOOKUP(D115,'[1]THANG B.LUONG'!$B$5:$I$513,F115+1,0)</f>
        <v>0</v>
      </c>
      <c r="K115" s="71">
        <v>0</v>
      </c>
      <c r="L115" s="71">
        <v>0</v>
      </c>
      <c r="M115" s="71">
        <f t="shared" si="60"/>
        <v>0</v>
      </c>
      <c r="N115" s="71">
        <v>0</v>
      </c>
      <c r="O115" s="71">
        <v>0</v>
      </c>
      <c r="P115" s="71">
        <v>0</v>
      </c>
      <c r="Q115" s="71">
        <v>0</v>
      </c>
      <c r="R115" s="71">
        <v>0</v>
      </c>
      <c r="S115" s="71">
        <v>0</v>
      </c>
      <c r="T115" s="71">
        <v>0</v>
      </c>
      <c r="U115" s="71">
        <v>0</v>
      </c>
      <c r="V115" s="72">
        <f t="shared" si="61"/>
        <v>0</v>
      </c>
      <c r="W115" s="73">
        <f>VLOOKUP(B115,'[1]Cham cong'!$B$9:$BY$255,35,0)</f>
        <v>24</v>
      </c>
      <c r="X115" s="71">
        <f>VLOOKUP(B115,'[1]Cham cong'!$B$9:$BY$255,37,0)</f>
        <v>3</v>
      </c>
      <c r="Y115" s="71">
        <f>VLOOKUP(B115,'[1]Cham cong'!$B$9:$BY$255,38,0)</f>
        <v>0</v>
      </c>
      <c r="Z115" s="71">
        <f>VLOOKUP(B115,'[1]Cham cong'!$B$9:$BY$255,72,0)</f>
        <v>3</v>
      </c>
      <c r="AA115" s="71">
        <f>VLOOKUP(B115,'[1]Cham cong'!$B$9:$BY$255,71,0)</f>
        <v>64.5</v>
      </c>
      <c r="AB115" s="71">
        <f>VLOOKUP(B115,'[1]Cham cong'!$B$9:$BY$255,36,0)</f>
        <v>0</v>
      </c>
      <c r="AC115" s="71"/>
      <c r="AD115" s="71"/>
      <c r="AE115" s="71"/>
      <c r="AF115" s="71"/>
      <c r="AG115" s="71"/>
      <c r="AH115" s="71"/>
      <c r="AI115" s="71"/>
      <c r="AJ115" s="71"/>
      <c r="AK115" s="72">
        <f>V115/'[1]Cham cong'!$AS$3*(W115+Z115/8*2+AA115/8*1.5+AB115*3)+J115/'[1]Cham cong'!$AS$3*(X115+Y115)+AC115+P115+AE115+AG115+AH115+AI115+AJ115</f>
        <v>0</v>
      </c>
      <c r="AL115" s="71">
        <f t="shared" si="62"/>
        <v>504</v>
      </c>
      <c r="AM115" s="165">
        <v>4800</v>
      </c>
      <c r="AN115" s="74">
        <f>VLOOKUP(B115,'[1]Cham cong'!$B$9:$BY$255,75,0)</f>
        <v>3000</v>
      </c>
      <c r="AO115" s="74"/>
      <c r="AP115" s="75">
        <f t="shared" si="63"/>
        <v>-3500</v>
      </c>
    </row>
    <row r="116" spans="1:42">
      <c r="A116" s="131"/>
      <c r="B116" s="110" t="s">
        <v>273</v>
      </c>
      <c r="C116" s="182" t="s">
        <v>274</v>
      </c>
      <c r="D116" s="133" t="str">
        <f>'[1]THANG B.LUONG'!B89</f>
        <v xml:space="preserve">NV thống kê ĐS - PB nguyên liệu </v>
      </c>
      <c r="E116" s="134">
        <v>43277</v>
      </c>
      <c r="F116" s="135">
        <v>1</v>
      </c>
      <c r="G116" s="133">
        <f t="shared" si="57"/>
        <v>0</v>
      </c>
      <c r="H116" s="133">
        <f t="shared" si="58"/>
        <v>1</v>
      </c>
      <c r="I116" s="136">
        <f t="shared" si="59"/>
        <v>30</v>
      </c>
      <c r="J116" s="136">
        <f>VLOOKUP(D116,'[1]THANG B.LUONG'!$B$5:$I$513,F116+1,0)</f>
        <v>0</v>
      </c>
      <c r="K116" s="136">
        <v>0</v>
      </c>
      <c r="L116" s="136">
        <v>0</v>
      </c>
      <c r="M116" s="136">
        <f t="shared" si="60"/>
        <v>0</v>
      </c>
      <c r="N116" s="136">
        <v>0</v>
      </c>
      <c r="O116" s="136">
        <v>0</v>
      </c>
      <c r="P116" s="136">
        <v>0</v>
      </c>
      <c r="Q116" s="136">
        <v>0</v>
      </c>
      <c r="R116" s="136">
        <v>0</v>
      </c>
      <c r="S116" s="136">
        <v>0</v>
      </c>
      <c r="T116" s="136">
        <v>0</v>
      </c>
      <c r="U116" s="136">
        <v>0</v>
      </c>
      <c r="V116" s="116">
        <f>(SUM(J116:U116)-P116)*0.85</f>
        <v>0</v>
      </c>
      <c r="W116" s="73">
        <f>VLOOKUP(B116,'[1]Cham cong'!$B$9:$BY$255,35,0)</f>
        <v>27</v>
      </c>
      <c r="X116" s="71">
        <f>VLOOKUP(B116,'[1]Cham cong'!$B$9:$BY$255,37,0)</f>
        <v>0</v>
      </c>
      <c r="Y116" s="136">
        <f>VLOOKUP(B116,'[1]Cham cong'!$B$9:$BY$255,38,0)</f>
        <v>0</v>
      </c>
      <c r="Z116" s="136">
        <f>VLOOKUP(B116,'[1]Cham cong'!$B$9:$BY$255,72,0)</f>
        <v>8</v>
      </c>
      <c r="AA116" s="136">
        <f>VLOOKUP(B116,'[1]Cham cong'!$B$9:$BY$255,71,0)</f>
        <v>33</v>
      </c>
      <c r="AB116" s="136">
        <f>VLOOKUP(B116,'[1]Cham cong'!$B$9:$BY$255,36,0)</f>
        <v>0</v>
      </c>
      <c r="AC116" s="136"/>
      <c r="AD116" s="136"/>
      <c r="AE116" s="136"/>
      <c r="AF116" s="136"/>
      <c r="AG116" s="136"/>
      <c r="AH116" s="136"/>
      <c r="AI116" s="136"/>
      <c r="AJ116" s="136"/>
      <c r="AK116" s="116">
        <f>V116/'[1]Cham cong'!$AS$3*(W116+Z116/8*2+AA116/8*1.5+AB116*3)+J116/'[1]Cham cong'!$AS$3*(X116+Y116)+AC116+P116+AE116+AG116+AH116+AI116+AJ116</f>
        <v>0</v>
      </c>
      <c r="AL116" s="136">
        <f t="shared" si="62"/>
        <v>0</v>
      </c>
      <c r="AM116" s="136">
        <v>0</v>
      </c>
      <c r="AN116" s="138">
        <f>VLOOKUP(B116,'[1]Cham cong'!$B$9:$BY$255,75,0)</f>
        <v>0</v>
      </c>
      <c r="AO116" s="138"/>
      <c r="AP116" s="143">
        <f t="shared" si="63"/>
        <v>0</v>
      </c>
    </row>
    <row r="117" spans="1:42" ht="21">
      <c r="A117" s="131"/>
      <c r="B117" s="110" t="s">
        <v>275</v>
      </c>
      <c r="C117" s="182" t="s">
        <v>276</v>
      </c>
      <c r="D117" s="133" t="str">
        <f>'[1]THANG B.LUONG'!B129</f>
        <v xml:space="preserve">NV thống kê ĐS - PB nguyên liệu </v>
      </c>
      <c r="E117" s="134">
        <v>43252</v>
      </c>
      <c r="F117" s="135">
        <v>2</v>
      </c>
      <c r="G117" s="133">
        <f t="shared" si="57"/>
        <v>0</v>
      </c>
      <c r="H117" s="133">
        <f t="shared" si="58"/>
        <v>2</v>
      </c>
      <c r="I117" s="136">
        <f t="shared" si="59"/>
        <v>24</v>
      </c>
      <c r="J117" s="136">
        <f>VLOOKUP(D117,'[1]THANG B.LUONG'!$B$5:$I$513,F117+1,0)</f>
        <v>0</v>
      </c>
      <c r="K117" s="136">
        <v>0</v>
      </c>
      <c r="L117" s="136">
        <v>0</v>
      </c>
      <c r="M117" s="136">
        <f t="shared" si="60"/>
        <v>0</v>
      </c>
      <c r="N117" s="136">
        <v>0</v>
      </c>
      <c r="O117" s="136">
        <v>0</v>
      </c>
      <c r="P117" s="136">
        <v>0</v>
      </c>
      <c r="Q117" s="136">
        <v>0</v>
      </c>
      <c r="R117" s="136">
        <v>0</v>
      </c>
      <c r="S117" s="136">
        <v>0</v>
      </c>
      <c r="T117" s="136">
        <v>0</v>
      </c>
      <c r="U117" s="136">
        <v>0</v>
      </c>
      <c r="V117" s="116">
        <f>(SUM(J117:U117)-P117)*0.85</f>
        <v>0</v>
      </c>
      <c r="W117" s="137">
        <v>4</v>
      </c>
      <c r="X117" s="71">
        <f>VLOOKUP(B117,'[1]Cham cong'!$B$9:$BY$255,37,0)</f>
        <v>0</v>
      </c>
      <c r="Y117" s="136">
        <f>VLOOKUP(B117,'[1]Cham cong'!$B$9:$BY$255,38,0)</f>
        <v>0</v>
      </c>
      <c r="Z117" s="136">
        <f>VLOOKUP(B117,'[1]Cham cong'!$B$9:$BY$255,72,0)</f>
        <v>3</v>
      </c>
      <c r="AA117" s="136">
        <f>VLOOKUP(B117,'[1]Cham cong'!$B$9:$BY$255,71,0)</f>
        <v>66.5</v>
      </c>
      <c r="AB117" s="136">
        <f>VLOOKUP(B117,'[1]Cham cong'!$B$9:$BY$255,36,0)</f>
        <v>0</v>
      </c>
      <c r="AC117" s="136"/>
      <c r="AD117" s="136"/>
      <c r="AE117" s="136"/>
      <c r="AF117" s="136"/>
      <c r="AG117" s="136"/>
      <c r="AH117" s="136"/>
      <c r="AI117" s="136"/>
      <c r="AJ117" s="136"/>
      <c r="AK117" s="116">
        <f>V117/'[1]Cham cong'!$AS$3*(W117+Z117/8*2+AA117/8*1.5+AB117*3)+J117/'[1]Cham cong'!$AS$3*(X117+Y117)+AC117+P117+AE117+AG117+AH117+AI117+AJ117</f>
        <v>0</v>
      </c>
      <c r="AL117" s="136">
        <f t="shared" si="62"/>
        <v>0</v>
      </c>
      <c r="AM117" s="136">
        <v>0</v>
      </c>
      <c r="AN117" s="138">
        <f>VLOOKUP(B117,'[1]Cham cong'!$B$9:$BY$255,75,0)</f>
        <v>3000</v>
      </c>
      <c r="AO117" s="138"/>
      <c r="AP117" s="143">
        <f t="shared" si="63"/>
        <v>-3000</v>
      </c>
    </row>
    <row r="118" spans="1:42" ht="21">
      <c r="A118" s="64"/>
      <c r="B118" s="76" t="s">
        <v>275</v>
      </c>
      <c r="C118" s="122" t="s">
        <v>276</v>
      </c>
      <c r="D118" s="70" t="str">
        <f>'[1]THANG B.LUONG'!B130</f>
        <v>NV thống kê ĐS - PB thành phẩm</v>
      </c>
      <c r="E118" s="68">
        <v>43252</v>
      </c>
      <c r="F118" s="69">
        <v>2</v>
      </c>
      <c r="G118" s="70">
        <f t="shared" si="57"/>
        <v>0</v>
      </c>
      <c r="H118" s="70">
        <f t="shared" si="58"/>
        <v>2</v>
      </c>
      <c r="I118" s="71">
        <f t="shared" si="59"/>
        <v>24</v>
      </c>
      <c r="J118" s="71">
        <f>VLOOKUP(D118,'[1]THANG B.LUONG'!$B$5:$I$513,F118+1,0)</f>
        <v>0</v>
      </c>
      <c r="K118" s="71">
        <v>0</v>
      </c>
      <c r="L118" s="71">
        <v>0</v>
      </c>
      <c r="M118" s="71">
        <f t="shared" si="60"/>
        <v>0</v>
      </c>
      <c r="N118" s="71">
        <v>0</v>
      </c>
      <c r="O118" s="71">
        <v>0</v>
      </c>
      <c r="P118" s="71">
        <v>0</v>
      </c>
      <c r="Q118" s="71">
        <v>0</v>
      </c>
      <c r="R118" s="71">
        <v>0</v>
      </c>
      <c r="S118" s="71">
        <v>0</v>
      </c>
      <c r="T118" s="71">
        <v>0</v>
      </c>
      <c r="U118" s="71">
        <v>0</v>
      </c>
      <c r="V118" s="72">
        <f>SUM(J118:U118)-P118</f>
        <v>0</v>
      </c>
      <c r="W118" s="73">
        <v>23</v>
      </c>
      <c r="X118" s="71">
        <f>VLOOKUP(B118,'[1]Cham cong'!$B$9:$BY$255,37,0)</f>
        <v>0</v>
      </c>
      <c r="Y118" s="71">
        <f>VLOOKUP(B118,'[1]Cham cong'!$B$9:$BY$255,38,0)</f>
        <v>0</v>
      </c>
      <c r="Z118" s="71">
        <v>0</v>
      </c>
      <c r="AA118" s="71">
        <v>0</v>
      </c>
      <c r="AB118" s="71">
        <f>VLOOKUP(B118,'[1]Cham cong'!$B$9:$BY$255,36,0)</f>
        <v>0</v>
      </c>
      <c r="AC118" s="71"/>
      <c r="AD118" s="71"/>
      <c r="AE118" s="71"/>
      <c r="AF118" s="71"/>
      <c r="AG118" s="71"/>
      <c r="AH118" s="71"/>
      <c r="AI118" s="71"/>
      <c r="AJ118" s="71"/>
      <c r="AK118" s="72">
        <f>V118/'[1]Cham cong'!$AS$3*(W118+Z118/8*2+AA118/8*1.5+AB118*3)+J118/'[1]Cham cong'!$AS$3*(X118+Y118)+AC118+P118+AE118+AG118+AH118+AI118+AJ118</f>
        <v>0</v>
      </c>
      <c r="AL118" s="71">
        <f t="shared" si="62"/>
        <v>0</v>
      </c>
      <c r="AM118" s="71">
        <v>0</v>
      </c>
      <c r="AN118" s="74"/>
      <c r="AO118" s="74"/>
      <c r="AP118" s="75">
        <f t="shared" si="63"/>
        <v>0</v>
      </c>
    </row>
    <row r="119" spans="1:42">
      <c r="A119" s="80"/>
      <c r="B119" s="81"/>
      <c r="C119" s="82" t="s">
        <v>277</v>
      </c>
      <c r="D119" s="82"/>
      <c r="E119" s="83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63">
        <f>SUM(AK120:AK121)</f>
        <v>1884.6153846153848</v>
      </c>
      <c r="AL119" s="63">
        <f t="shared" ref="AL119:AP119" si="64">SUM(AL120:AL121)</f>
        <v>1081.5</v>
      </c>
      <c r="AM119" s="63">
        <f t="shared" si="64"/>
        <v>10300</v>
      </c>
      <c r="AN119" s="63">
        <f t="shared" si="64"/>
        <v>9000</v>
      </c>
      <c r="AO119" s="63">
        <f t="shared" si="64"/>
        <v>0</v>
      </c>
      <c r="AP119" s="63">
        <f t="shared" si="64"/>
        <v>-8190</v>
      </c>
    </row>
    <row r="120" spans="1:42">
      <c r="A120" s="64"/>
      <c r="B120" s="76" t="s">
        <v>278</v>
      </c>
      <c r="C120" s="98" t="s">
        <v>279</v>
      </c>
      <c r="D120" s="70" t="str">
        <f>'[1]THANG B.LUONG'!B92</f>
        <v>Trưởng phòng điều độ cơ giới</v>
      </c>
      <c r="E120" s="68">
        <v>42542</v>
      </c>
      <c r="F120" s="106">
        <v>2</v>
      </c>
      <c r="G120" s="70">
        <f>DATEDIF(E120,$J$3,"y")</f>
        <v>2</v>
      </c>
      <c r="H120" s="70">
        <f>DATEDIF(E120,$J$3,"ym")</f>
        <v>2</v>
      </c>
      <c r="I120" s="71">
        <f>DATEDIF(E120,$J$3,"md")</f>
        <v>4</v>
      </c>
      <c r="J120" s="71">
        <f>VLOOKUP(D120,'[1]THANG B.LUONG'!$B$5:$I$513,F120+1,0)</f>
        <v>0</v>
      </c>
      <c r="K120" s="71">
        <v>0</v>
      </c>
      <c r="L120" s="183">
        <v>1000</v>
      </c>
      <c r="M120" s="183">
        <f>IF(G120&gt;=3,J120*(0.03+(G120-3)*0.01),0)</f>
        <v>0</v>
      </c>
      <c r="N120" s="183">
        <v>0</v>
      </c>
      <c r="O120" s="183">
        <v>500</v>
      </c>
      <c r="P120" s="183">
        <v>500</v>
      </c>
      <c r="Q120" s="71">
        <v>0</v>
      </c>
      <c r="R120" s="71">
        <v>0</v>
      </c>
      <c r="S120" s="71">
        <v>0</v>
      </c>
      <c r="T120" s="71">
        <v>0</v>
      </c>
      <c r="U120" s="71">
        <v>0</v>
      </c>
      <c r="V120" s="72">
        <f>SUM(J120:U120)-P120</f>
        <v>1500</v>
      </c>
      <c r="W120" s="73">
        <f>VLOOKUP(B120,'[1]Cham cong'!$B$9:$BY$255,35,0)</f>
        <v>24</v>
      </c>
      <c r="X120" s="71">
        <f>VLOOKUP(B120,'[1]Cham cong'!$B$9:$BY$255,37,0)</f>
        <v>3</v>
      </c>
      <c r="Y120" s="71">
        <f>VLOOKUP(B120,'[1]Cham cong'!$B$9:$BY$255,38,0)</f>
        <v>0</v>
      </c>
      <c r="Z120" s="71">
        <f>VLOOKUP(B120,'[1]Cham cong'!$B$9:$BY$255,72,0)</f>
        <v>0</v>
      </c>
      <c r="AA120" s="71">
        <f>VLOOKUP(B120,'[1]Cham cong'!$B$9:$BY$255,71,0)</f>
        <v>0</v>
      </c>
      <c r="AB120" s="71">
        <f>VLOOKUP(B120,'[1]Cham cong'!$B$9:$BY$255,36,0)</f>
        <v>0</v>
      </c>
      <c r="AC120" s="71"/>
      <c r="AD120" s="71"/>
      <c r="AE120" s="71"/>
      <c r="AF120" s="71"/>
      <c r="AG120" s="71"/>
      <c r="AH120" s="71"/>
      <c r="AI120" s="71"/>
      <c r="AJ120" s="148"/>
      <c r="AK120" s="72">
        <f>V120/'[1]Cham cong'!$AS$3*(W120+Z120/8*2+AA120/8*1.5+AB120*3)+J120/'[1]Cham cong'!$AS$3*(X120+Y120)+AC120+P120+AE120+AG120+AH120+AI120+AJ120</f>
        <v>1884.6153846153848</v>
      </c>
      <c r="AL120" s="71">
        <f>AM120*$AN$3</f>
        <v>577.5</v>
      </c>
      <c r="AM120" s="99">
        <v>5500</v>
      </c>
      <c r="AN120" s="74">
        <f>VLOOKUP(B120,'[1]Cham cong'!$B$9:$BY$255,75,0)</f>
        <v>5000</v>
      </c>
      <c r="AO120" s="74"/>
      <c r="AP120" s="75">
        <f>ROUND(AK120-AL120-AN120+AO120,-1)</f>
        <v>-3690</v>
      </c>
    </row>
    <row r="121" spans="1:42">
      <c r="A121" s="64"/>
      <c r="B121" s="76" t="s">
        <v>280</v>
      </c>
      <c r="C121" s="164" t="s">
        <v>281</v>
      </c>
      <c r="D121" s="70" t="str">
        <f>'[1]THANG B.LUONG'!B96</f>
        <v>Nhân viên thống kê vận hành</v>
      </c>
      <c r="E121" s="68">
        <v>42443</v>
      </c>
      <c r="F121" s="106">
        <v>2</v>
      </c>
      <c r="G121" s="70">
        <f>DATEDIF(E121,$J$3,"y")</f>
        <v>2</v>
      </c>
      <c r="H121" s="70">
        <f>DATEDIF(E121,$J$3,"ym")</f>
        <v>5</v>
      </c>
      <c r="I121" s="71">
        <f>DATEDIF(E121,$J$3,"md")</f>
        <v>11</v>
      </c>
      <c r="J121" s="71">
        <f>VLOOKUP(D121,'[1]THANG B.LUONG'!$B$5:$I$513,F121+1,0)</f>
        <v>0</v>
      </c>
      <c r="K121" s="71">
        <v>0</v>
      </c>
      <c r="L121" s="71">
        <v>0</v>
      </c>
      <c r="M121" s="71">
        <f>IF(G121&gt;=3,J121*(0.03+(G121-3)*0.01),0)</f>
        <v>0</v>
      </c>
      <c r="N121" s="71">
        <v>0</v>
      </c>
      <c r="O121" s="71">
        <v>0</v>
      </c>
      <c r="P121" s="71">
        <v>0</v>
      </c>
      <c r="Q121" s="71">
        <v>0</v>
      </c>
      <c r="R121" s="71">
        <v>0</v>
      </c>
      <c r="S121" s="71">
        <v>0</v>
      </c>
      <c r="T121" s="71">
        <v>0</v>
      </c>
      <c r="U121" s="71">
        <v>0</v>
      </c>
      <c r="V121" s="72">
        <f>SUM(J121:U121)-P121</f>
        <v>0</v>
      </c>
      <c r="W121" s="73">
        <f>VLOOKUP(B121,'[1]Cham cong'!$B$9:$BY$255,35,0)</f>
        <v>25</v>
      </c>
      <c r="X121" s="71">
        <f>VLOOKUP(B121,'[1]Cham cong'!$B$9:$BY$255,37,0)</f>
        <v>2</v>
      </c>
      <c r="Y121" s="71">
        <f>VLOOKUP(B121,'[1]Cham cong'!$B$9:$BY$255,38,0)</f>
        <v>0</v>
      </c>
      <c r="Z121" s="71">
        <f>VLOOKUP(B121,'[1]Cham cong'!$B$9:$BY$255,72,0)</f>
        <v>16</v>
      </c>
      <c r="AA121" s="71">
        <f>VLOOKUP(B121,'[1]Cham cong'!$B$9:$BY$255,71,0)</f>
        <v>37</v>
      </c>
      <c r="AB121" s="71">
        <f>VLOOKUP(B121,'[1]Cham cong'!$B$9:$BY$255,36,0)</f>
        <v>0</v>
      </c>
      <c r="AC121" s="71"/>
      <c r="AD121" s="71"/>
      <c r="AE121" s="71"/>
      <c r="AF121" s="71"/>
      <c r="AG121" s="71"/>
      <c r="AH121" s="71"/>
      <c r="AI121" s="71"/>
      <c r="AJ121" s="71"/>
      <c r="AK121" s="72">
        <f>V121/'[1]Cham cong'!$AS$3*(W121+Z121/8*2+AA121/8*1.5+AB121*3)+J121/'[1]Cham cong'!$AS$3*(X121+Y121)+AC121+P121+AE121+AG121+AH121+AI121+AJ121</f>
        <v>0</v>
      </c>
      <c r="AL121" s="71">
        <f>AM121*$AN$3</f>
        <v>504</v>
      </c>
      <c r="AM121" s="99">
        <v>4800</v>
      </c>
      <c r="AN121" s="74">
        <f>VLOOKUP(B121,'[1]Cham cong'!$B$9:$BY$255,75,0)</f>
        <v>4000</v>
      </c>
      <c r="AO121" s="74"/>
      <c r="AP121" s="75">
        <f>ROUND(AK121-AL121-AN121+AO121,-1)</f>
        <v>-4500</v>
      </c>
    </row>
    <row r="122" spans="1:42">
      <c r="A122" s="80"/>
      <c r="B122" s="81"/>
      <c r="C122" s="82" t="s">
        <v>282</v>
      </c>
      <c r="D122" s="82"/>
      <c r="E122" s="83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63">
        <f>SUM(AK123:AK124)</f>
        <v>2028.8461538461538</v>
      </c>
      <c r="AL122" s="63">
        <f t="shared" ref="AL122:AP122" si="65">SUM(AL123:AL124)</f>
        <v>1113</v>
      </c>
      <c r="AM122" s="63">
        <f t="shared" si="65"/>
        <v>10600</v>
      </c>
      <c r="AN122" s="63">
        <f t="shared" si="65"/>
        <v>11000</v>
      </c>
      <c r="AO122" s="63">
        <f t="shared" si="65"/>
        <v>0</v>
      </c>
      <c r="AP122" s="63">
        <f t="shared" si="65"/>
        <v>-10090</v>
      </c>
    </row>
    <row r="123" spans="1:42">
      <c r="A123" s="64"/>
      <c r="B123" s="76" t="s">
        <v>283</v>
      </c>
      <c r="C123" s="98" t="s">
        <v>284</v>
      </c>
      <c r="D123" s="184" t="str">
        <f>'[2]THANG B.LUONG'!$B$99</f>
        <v>Trưởng phòng quản lý chất lượng sản phẩm</v>
      </c>
      <c r="E123" s="68">
        <v>38579</v>
      </c>
      <c r="F123" s="69">
        <v>1</v>
      </c>
      <c r="G123" s="70">
        <f>DATEDIF(E123,$J$3,"y")</f>
        <v>13</v>
      </c>
      <c r="H123" s="70">
        <f>DATEDIF(E123,$J$3,"ym")</f>
        <v>0</v>
      </c>
      <c r="I123" s="71">
        <f>DATEDIF(E123,$J$3,"md")</f>
        <v>10</v>
      </c>
      <c r="J123" s="71">
        <f>VLOOKUP(D123,'[1]THANG B.LUONG'!$B$5:$I$513,F123+1,0)</f>
        <v>0</v>
      </c>
      <c r="K123" s="71">
        <v>0</v>
      </c>
      <c r="L123" s="71">
        <v>1000</v>
      </c>
      <c r="M123" s="71">
        <f>IF(G123&gt;=3,J123*(0.03+(G123-3)*0.01),0)</f>
        <v>0</v>
      </c>
      <c r="N123" s="71">
        <v>0</v>
      </c>
      <c r="O123" s="71">
        <v>500</v>
      </c>
      <c r="P123" s="71">
        <v>500</v>
      </c>
      <c r="Q123" s="71">
        <v>0</v>
      </c>
      <c r="R123" s="71">
        <v>0</v>
      </c>
      <c r="S123" s="71">
        <v>0</v>
      </c>
      <c r="T123" s="71">
        <v>0</v>
      </c>
      <c r="U123" s="71">
        <v>0</v>
      </c>
      <c r="V123" s="72">
        <f>SUM(J123:U123)-P123</f>
        <v>1500</v>
      </c>
      <c r="W123" s="73">
        <f>VLOOKUP(B123,'[1]Cham cong'!$B$9:$BY$255,35,0)</f>
        <v>26.5</v>
      </c>
      <c r="X123" s="71">
        <f>VLOOKUP(B123,'[1]Cham cong'!$B$9:$BY$255,37,0)</f>
        <v>0</v>
      </c>
      <c r="Y123" s="71">
        <f>VLOOKUP(B123,'[1]Cham cong'!$B$9:$BY$255,38,0)</f>
        <v>0</v>
      </c>
      <c r="Z123" s="71">
        <f>VLOOKUP(B123,'[1]Cham cong'!$B$9:$BY$255,72,0)</f>
        <v>0</v>
      </c>
      <c r="AA123" s="71">
        <f>VLOOKUP(B123,'[1]Cham cong'!$B$9:$BY$255,71,0)</f>
        <v>0</v>
      </c>
      <c r="AB123" s="71">
        <f>VLOOKUP(B123,'[1]Cham cong'!$B$9:$BY$255,36,0)</f>
        <v>0</v>
      </c>
      <c r="AC123" s="71"/>
      <c r="AD123" s="71"/>
      <c r="AE123" s="71"/>
      <c r="AF123" s="71"/>
      <c r="AG123" s="71"/>
      <c r="AH123" s="130"/>
      <c r="AI123" s="71"/>
      <c r="AJ123" s="71"/>
      <c r="AK123" s="72">
        <f>V123/'[1]Cham cong'!$AS$3*(W123+Z123/8*2+AA123/8*1.5+AB123*3)+J123/'[1]Cham cong'!$AS$3*(X123+Y123)+AC123+P123+AE123+AG123+AH123+AI123+AJ123</f>
        <v>2028.8461538461538</v>
      </c>
      <c r="AL123" s="71">
        <f>AM123*$AN$3</f>
        <v>577.5</v>
      </c>
      <c r="AM123" s="79">
        <v>5500</v>
      </c>
      <c r="AN123" s="74">
        <f>VLOOKUP(B123,'[1]Cham cong'!$B$9:$BY$255,75,0)</f>
        <v>8000</v>
      </c>
      <c r="AO123" s="74"/>
      <c r="AP123" s="75">
        <f>ROUND(AK123-AL123-AN123+AO123,-1)</f>
        <v>-6550</v>
      </c>
    </row>
    <row r="124" spans="1:42">
      <c r="A124" s="64"/>
      <c r="B124" s="175" t="s">
        <v>285</v>
      </c>
      <c r="C124" s="103" t="s">
        <v>286</v>
      </c>
      <c r="D124" s="177" t="str">
        <f>'[1]THANG B.LUONG'!B151</f>
        <v>NV QC inline ĐS - PB</v>
      </c>
      <c r="E124" s="105">
        <v>42415</v>
      </c>
      <c r="F124" s="69">
        <v>1</v>
      </c>
      <c r="G124" s="70">
        <f>DATEDIF(E124,$J$3,"y")</f>
        <v>2</v>
      </c>
      <c r="H124" s="70">
        <f>DATEDIF(E124,$J$3,"ym")</f>
        <v>6</v>
      </c>
      <c r="I124" s="71">
        <f>DATEDIF(E124,$J$3,"md")</f>
        <v>10</v>
      </c>
      <c r="J124" s="71">
        <f>VLOOKUP(D124,'[1]THANG B.LUONG'!$B$5:$I$513,F124+1,0)</f>
        <v>0</v>
      </c>
      <c r="K124" s="71">
        <v>0</v>
      </c>
      <c r="L124" s="71">
        <v>0</v>
      </c>
      <c r="M124" s="71">
        <f>IF(G124&gt;=3,J124*(0.03+(G124-3)*0.01),0)</f>
        <v>0</v>
      </c>
      <c r="N124" s="71">
        <v>0</v>
      </c>
      <c r="O124" s="71">
        <v>0</v>
      </c>
      <c r="P124" s="71">
        <v>0</v>
      </c>
      <c r="Q124" s="71">
        <v>0</v>
      </c>
      <c r="R124" s="71">
        <v>0</v>
      </c>
      <c r="S124" s="71">
        <v>0</v>
      </c>
      <c r="T124" s="71">
        <v>0</v>
      </c>
      <c r="U124" s="71">
        <v>0</v>
      </c>
      <c r="V124" s="72">
        <f>SUM(J124:U124)-P124</f>
        <v>0</v>
      </c>
      <c r="W124" s="73">
        <f>VLOOKUP(B124,'[1]Cham cong'!$B$9:$BY$255,35,0)</f>
        <v>27</v>
      </c>
      <c r="X124" s="71">
        <f>VLOOKUP(B124,'[1]Cham cong'!$B$9:$BY$255,37,0)</f>
        <v>0</v>
      </c>
      <c r="Y124" s="71">
        <f>VLOOKUP(B124,'[1]Cham cong'!$B$9:$BY$255,38,0)</f>
        <v>0</v>
      </c>
      <c r="Z124" s="71">
        <f>VLOOKUP(B124,'[1]Cham cong'!$B$9:$BY$255,72,0)</f>
        <v>8</v>
      </c>
      <c r="AA124" s="71">
        <f>VLOOKUP(B124,'[1]Cham cong'!$B$9:$BY$255,71,0)</f>
        <v>16.5</v>
      </c>
      <c r="AB124" s="71">
        <f>VLOOKUP(B124,'[1]Cham cong'!$B$9:$BY$255,36,0)</f>
        <v>0</v>
      </c>
      <c r="AC124" s="71"/>
      <c r="AD124" s="71"/>
      <c r="AE124" s="71"/>
      <c r="AF124" s="71"/>
      <c r="AG124" s="71"/>
      <c r="AH124" s="130"/>
      <c r="AI124" s="71"/>
      <c r="AJ124" s="71"/>
      <c r="AK124" s="72">
        <f>V124/'[1]Cham cong'!$AS$3*(W124+Z124/8*2+AA124/8*1.5+AB124*3)+J124/'[1]Cham cong'!$AS$3*(X124+Y124)+AC124+P124+AE124+AG124+AH124+AI124+AJ124</f>
        <v>0</v>
      </c>
      <c r="AL124" s="71">
        <f>AM124*$AN$3</f>
        <v>535.5</v>
      </c>
      <c r="AM124" s="79">
        <v>5100</v>
      </c>
      <c r="AN124" s="74">
        <f>VLOOKUP(B124,'[1]Cham cong'!$B$9:$BY$255,75,0)</f>
        <v>3000</v>
      </c>
      <c r="AO124" s="74"/>
      <c r="AP124" s="75">
        <f>ROUND(AK124-AL124-AN124+AO124,-1)</f>
        <v>-3540</v>
      </c>
    </row>
    <row r="125" spans="1:42">
      <c r="A125" s="52"/>
      <c r="B125" s="52" t="s">
        <v>287</v>
      </c>
      <c r="C125" s="53"/>
      <c r="D125" s="53"/>
      <c r="E125" s="54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</row>
    <row r="126" spans="1:42">
      <c r="A126" s="80"/>
      <c r="B126" s="81"/>
      <c r="C126" s="82" t="s">
        <v>288</v>
      </c>
      <c r="D126" s="82"/>
      <c r="E126" s="83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185">
        <f>SUM(AK127)</f>
        <v>5153.8461538461534</v>
      </c>
      <c r="AL126" s="185">
        <f t="shared" ref="AL126:AP126" si="66">SUM(AL127)</f>
        <v>0</v>
      </c>
      <c r="AM126" s="185">
        <f t="shared" si="66"/>
        <v>0</v>
      </c>
      <c r="AN126" s="185">
        <f t="shared" si="66"/>
        <v>0</v>
      </c>
      <c r="AO126" s="185">
        <f t="shared" si="66"/>
        <v>0</v>
      </c>
      <c r="AP126" s="185">
        <f t="shared" si="66"/>
        <v>5150</v>
      </c>
    </row>
    <row r="127" spans="1:42">
      <c r="A127" s="64"/>
      <c r="B127" s="71" t="s">
        <v>289</v>
      </c>
      <c r="C127" s="98" t="s">
        <v>290</v>
      </c>
      <c r="D127" s="176" t="str">
        <f>'[1]THANG B.LUONG'!B70</f>
        <v>GIÁM ĐỐC KINH DOANH</v>
      </c>
      <c r="E127" s="68">
        <v>43115</v>
      </c>
      <c r="F127" s="69">
        <v>5</v>
      </c>
      <c r="G127" s="70">
        <f>DATEDIF(E127,$J$3,"y")</f>
        <v>0</v>
      </c>
      <c r="H127" s="70">
        <f>DATEDIF(E127,$J$3,"ym")</f>
        <v>7</v>
      </c>
      <c r="I127" s="71">
        <f>DATEDIF(E127,$J$3,"md")</f>
        <v>10</v>
      </c>
      <c r="J127" s="71">
        <f>VLOOKUP(D127,'[1]THANG B.LUONG'!$B$5:$I$513,F127+1,0)</f>
        <v>0</v>
      </c>
      <c r="K127" s="71">
        <v>0</v>
      </c>
      <c r="L127" s="71">
        <v>3000</v>
      </c>
      <c r="M127" s="71">
        <f>IF(G127&gt;=3,J127*(0.03+(G127-3)*0.01),0)</f>
        <v>0</v>
      </c>
      <c r="N127" s="71">
        <v>0</v>
      </c>
      <c r="O127" s="71">
        <v>1000</v>
      </c>
      <c r="P127" s="71">
        <v>1000</v>
      </c>
      <c r="Q127" s="71">
        <v>0</v>
      </c>
      <c r="R127" s="71">
        <v>0</v>
      </c>
      <c r="S127" s="71">
        <v>0</v>
      </c>
      <c r="T127" s="71">
        <v>0</v>
      </c>
      <c r="U127" s="71">
        <v>0</v>
      </c>
      <c r="V127" s="72">
        <f>SUM(J127:U127)-P127</f>
        <v>4000</v>
      </c>
      <c r="W127" s="73">
        <f>VLOOKUP(B127,'[1]Cham cong'!$B$9:$BY$255,35,0)</f>
        <v>27</v>
      </c>
      <c r="X127" s="71">
        <f>VLOOKUP(B127,'[1]Cham cong'!$B$9:$BY$255,37,0)</f>
        <v>0</v>
      </c>
      <c r="Y127" s="71">
        <f>VLOOKUP(B127,'[1]Cham cong'!$B$9:$BY$255,38,0)</f>
        <v>0</v>
      </c>
      <c r="Z127" s="71">
        <f>VLOOKUP(B127,'[1]Cham cong'!$B$9:$BY$255,72,0)</f>
        <v>0</v>
      </c>
      <c r="AA127" s="71">
        <f>VLOOKUP(B127,'[1]Cham cong'!$B$9:$BY$255,71,0)</f>
        <v>0</v>
      </c>
      <c r="AB127" s="71">
        <f>VLOOKUP(B127,'[1]Cham cong'!$B$9:$BY$255,36,0)</f>
        <v>0</v>
      </c>
      <c r="AC127" s="71"/>
      <c r="AD127" s="71"/>
      <c r="AE127" s="71"/>
      <c r="AF127" s="71"/>
      <c r="AG127" s="71"/>
      <c r="AH127" s="71"/>
      <c r="AI127" s="71"/>
      <c r="AJ127" s="71"/>
      <c r="AK127" s="72">
        <f>V127/'[1]Cham cong'!$AS$3*(W127+Z127/8*2+AA127/8*1.5+AB127*3)+J127/'[1]Cham cong'!$AS$3*(X127+Y127)+AC127+P127+AE127+AG127+AH127+AI127+AJ127</f>
        <v>5153.8461538461534</v>
      </c>
      <c r="AL127" s="71">
        <f>AM127*$AN$3</f>
        <v>0</v>
      </c>
      <c r="AM127" s="71"/>
      <c r="AN127" s="74">
        <f>VLOOKUP(B127,'[1]Cham cong'!$B$9:$BY$255,75,0)</f>
        <v>0</v>
      </c>
      <c r="AO127" s="74"/>
      <c r="AP127" s="75">
        <f>ROUND(AK127-AL127-AN127+AO127,-1)</f>
        <v>5150</v>
      </c>
    </row>
    <row r="128" spans="1:42" ht="21">
      <c r="A128" s="80"/>
      <c r="B128" s="186"/>
      <c r="C128" s="187" t="s">
        <v>291</v>
      </c>
      <c r="D128" s="188"/>
      <c r="E128" s="83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63">
        <f>SUM(AK129)</f>
        <v>6300</v>
      </c>
      <c r="AL128" s="63">
        <f t="shared" ref="AL128:AP128" si="67">SUM(AL129)</f>
        <v>504</v>
      </c>
      <c r="AM128" s="63">
        <f t="shared" si="67"/>
        <v>4800</v>
      </c>
      <c r="AN128" s="63">
        <f t="shared" si="67"/>
        <v>0</v>
      </c>
      <c r="AO128" s="63">
        <f t="shared" si="67"/>
        <v>0</v>
      </c>
      <c r="AP128" s="63">
        <f t="shared" si="67"/>
        <v>5800</v>
      </c>
    </row>
    <row r="129" spans="1:42">
      <c r="A129" s="64"/>
      <c r="B129" s="71" t="s">
        <v>292</v>
      </c>
      <c r="C129" s="98" t="s">
        <v>293</v>
      </c>
      <c r="D129" s="184" t="str">
        <f>'[2]THANG B.LUONG'!$B$60</f>
        <v>Sale admin</v>
      </c>
      <c r="E129" s="68">
        <v>42513</v>
      </c>
      <c r="F129" s="69">
        <v>2</v>
      </c>
      <c r="G129" s="70">
        <f>DATEDIF(E129,$J$3,"y")</f>
        <v>2</v>
      </c>
      <c r="H129" s="70">
        <f>DATEDIF(E129,$J$3,"ym")</f>
        <v>3</v>
      </c>
      <c r="I129" s="71">
        <f>DATEDIF(E129,$J$3,"md")</f>
        <v>2</v>
      </c>
      <c r="J129" s="71">
        <f>VLOOKUP(D129,'[1]THANG B.LUONG'!$B$5:$I$513,F129+1,0)</f>
        <v>0</v>
      </c>
      <c r="K129" s="71">
        <v>0</v>
      </c>
      <c r="L129" s="71">
        <v>0</v>
      </c>
      <c r="M129" s="71">
        <f>IF(G129&gt;=3,J129*(0.03+(G129-3)*0.01),0)</f>
        <v>0</v>
      </c>
      <c r="N129" s="71">
        <v>0</v>
      </c>
      <c r="O129" s="71">
        <v>0</v>
      </c>
      <c r="P129" s="71">
        <v>300</v>
      </c>
      <c r="Q129" s="71">
        <v>0</v>
      </c>
      <c r="R129" s="71">
        <v>0</v>
      </c>
      <c r="S129" s="71">
        <v>0</v>
      </c>
      <c r="T129" s="71">
        <v>0</v>
      </c>
      <c r="U129" s="71">
        <v>0</v>
      </c>
      <c r="V129" s="72">
        <f>SUM(J129:U129)-P129</f>
        <v>0</v>
      </c>
      <c r="W129" s="73">
        <f>VLOOKUP(B129,'[1]Cham cong'!$B$9:$BY$255,35,0)</f>
        <v>24.5</v>
      </c>
      <c r="X129" s="71">
        <f>VLOOKUP(B129,'[1]Cham cong'!$B$9:$BY$255,37,0)</f>
        <v>2</v>
      </c>
      <c r="Y129" s="71">
        <f>VLOOKUP(B129,'[1]Cham cong'!$B$9:$BY$255,38,0)</f>
        <v>0</v>
      </c>
      <c r="Z129" s="71">
        <f>VLOOKUP(B129,'[1]Cham cong'!$B$9:$BY$255,72,0)</f>
        <v>0</v>
      </c>
      <c r="AA129" s="71">
        <f>VLOOKUP(B129,'[1]Cham cong'!$B$9:$BY$255,71,0)</f>
        <v>0</v>
      </c>
      <c r="AB129" s="71">
        <f>VLOOKUP(B129,'[1]Cham cong'!$B$9:$BY$255,36,0)</f>
        <v>0</v>
      </c>
      <c r="AC129" s="71"/>
      <c r="AD129" s="71">
        <f>VLOOKUP(B129,'[1]DT-DS'!$A$23:$L$45,3,0)</f>
        <v>0</v>
      </c>
      <c r="AE129" s="71">
        <f>SUMIF('[1]KPI T07'!$B$15:$B$32,'[1]Luong VP'!B129,'[1]KPI T07'!$X$15:$X$32)</f>
        <v>6000</v>
      </c>
      <c r="AF129" s="71"/>
      <c r="AG129" s="71"/>
      <c r="AH129" s="71"/>
      <c r="AI129" s="71"/>
      <c r="AJ129" s="71"/>
      <c r="AK129" s="72">
        <f>V129/'[1]Cham cong'!$AS$3*(W129+Z129/8*2+AA129/8*1.5+AB129*3)+J129/'[1]Cham cong'!$AS$3*(X129+Y129)+AC129+P129+AE129+AG129+AH129+AI129+AJ129</f>
        <v>6300</v>
      </c>
      <c r="AL129" s="71">
        <f t="shared" ref="AL129:AL153" si="68">AM129*$AN$3</f>
        <v>504</v>
      </c>
      <c r="AM129" s="99">
        <v>4800</v>
      </c>
      <c r="AN129" s="74">
        <f>VLOOKUP(B129,'[1]Cham cong'!$B$9:$BY$255,75,0)</f>
        <v>0</v>
      </c>
      <c r="AO129" s="74"/>
      <c r="AP129" s="75">
        <f>ROUND(AK129-AL129-AN129+AO129,-1)</f>
        <v>5800</v>
      </c>
    </row>
    <row r="130" spans="1:42">
      <c r="A130" s="189"/>
      <c r="B130" s="190"/>
      <c r="C130" s="191" t="s">
        <v>294</v>
      </c>
      <c r="D130" s="84"/>
      <c r="E130" s="83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63">
        <f>SUM(AK131:AK153)</f>
        <v>90237.692307692298</v>
      </c>
      <c r="AL130" s="63">
        <f t="shared" ref="AL130:AP130" si="69">SUM(AL131:AL153)</f>
        <v>2047.5</v>
      </c>
      <c r="AM130" s="63">
        <f t="shared" si="69"/>
        <v>19500</v>
      </c>
      <c r="AN130" s="63">
        <f t="shared" si="69"/>
        <v>0</v>
      </c>
      <c r="AO130" s="63">
        <f t="shared" si="69"/>
        <v>0</v>
      </c>
      <c r="AP130" s="63">
        <f t="shared" si="69"/>
        <v>88210</v>
      </c>
    </row>
    <row r="131" spans="1:42">
      <c r="A131" s="192"/>
      <c r="B131" s="71" t="s">
        <v>295</v>
      </c>
      <c r="C131" s="98" t="s">
        <v>296</v>
      </c>
      <c r="D131" s="184" t="str">
        <f>'[1]THANG B.LUONG'!B72</f>
        <v>Trưởng sale TP</v>
      </c>
      <c r="E131" s="68">
        <v>42280</v>
      </c>
      <c r="F131" s="69">
        <v>7</v>
      </c>
      <c r="G131" s="70">
        <f t="shared" ref="G131:G153" si="70">DATEDIF(E131,$J$3,"y")</f>
        <v>2</v>
      </c>
      <c r="H131" s="70">
        <f t="shared" ref="H131:H153" si="71">DATEDIF(E131,$J$3,"ym")</f>
        <v>10</v>
      </c>
      <c r="I131" s="71">
        <f t="shared" ref="I131:I153" si="72">DATEDIF(E131,$J$3,"md")</f>
        <v>22</v>
      </c>
      <c r="J131" s="71">
        <f>VLOOKUP(D131,'[1]THANG B.LUONG'!$B$5:$I$513,F131+1,0)</f>
        <v>0</v>
      </c>
      <c r="K131" s="71">
        <v>0</v>
      </c>
      <c r="L131" s="71">
        <v>0</v>
      </c>
      <c r="M131" s="71">
        <f t="shared" ref="M131:M153" si="73">IF(G131&gt;=3,J131*(0.03+(G131-3)*0.01),0)</f>
        <v>0</v>
      </c>
      <c r="N131" s="71">
        <v>0</v>
      </c>
      <c r="O131" s="71">
        <v>500</v>
      </c>
      <c r="P131" s="71">
        <v>300</v>
      </c>
      <c r="Q131" s="71">
        <v>500</v>
      </c>
      <c r="R131" s="71">
        <v>0</v>
      </c>
      <c r="S131" s="71">
        <v>0</v>
      </c>
      <c r="T131" s="71">
        <v>0</v>
      </c>
      <c r="U131" s="71">
        <v>0</v>
      </c>
      <c r="V131" s="72">
        <f t="shared" ref="V131:V139" si="74">SUM(J131:U131)-P131</f>
        <v>1000</v>
      </c>
      <c r="W131" s="73">
        <f>VLOOKUP(B131,'[1]Cham cong'!$B$9:$BY$255,35,0)</f>
        <v>25</v>
      </c>
      <c r="X131" s="71">
        <f>VLOOKUP(B131,'[1]Cham cong'!$B$9:$BY$255,37,0)</f>
        <v>2</v>
      </c>
      <c r="Y131" s="71">
        <f>VLOOKUP(B131,'[1]Cham cong'!$B$9:$BY$255,38,0)</f>
        <v>0</v>
      </c>
      <c r="Z131" s="71">
        <f>VLOOKUP(B131,'[1]Cham cong'!$B$9:$BY$255,72,0)</f>
        <v>0</v>
      </c>
      <c r="AA131" s="71">
        <f>VLOOKUP(B131,'[1]Cham cong'!$B$9:$BY$255,71,0)</f>
        <v>0</v>
      </c>
      <c r="AB131" s="71">
        <f>VLOOKUP(B131,'[1]Cham cong'!$B$9:$BY$255,36,0)</f>
        <v>0</v>
      </c>
      <c r="AC131" s="71"/>
      <c r="AD131" s="71">
        <v>0</v>
      </c>
      <c r="AE131" s="71">
        <f>SUMIF('[1]KPI T07'!$B$15:$B$32,'[1]Luong VP'!B131,'[1]KPI T07'!$X$15:$X$32)</f>
        <v>10000</v>
      </c>
      <c r="AF131" s="71"/>
      <c r="AG131" s="71"/>
      <c r="AH131" s="71"/>
      <c r="AI131" s="71"/>
      <c r="AJ131" s="79"/>
      <c r="AK131" s="72">
        <f>V131/'[1]Cham cong'!$AS$3*(W131+Z131/8*2+AA131/8*1.5+AB131*3)+J131/'[1]Cham cong'!$AS$3*(X131+Y131)+AC131+P131+AE131+AG131+AH131+AI131+AJ131</f>
        <v>11261.538461538461</v>
      </c>
      <c r="AL131" s="71">
        <f t="shared" si="68"/>
        <v>535.5</v>
      </c>
      <c r="AM131" s="99">
        <v>5100</v>
      </c>
      <c r="AN131" s="74">
        <f>VLOOKUP(B131,'[1]Cham cong'!$B$9:$BY$255,75,0)</f>
        <v>0</v>
      </c>
      <c r="AO131" s="74"/>
      <c r="AP131" s="75">
        <f t="shared" ref="AP131:AP138" si="75">ROUND(AK131-AL131-AN131+AO131,-1)</f>
        <v>10730</v>
      </c>
    </row>
    <row r="132" spans="1:42">
      <c r="A132" s="193"/>
      <c r="B132" s="136" t="s">
        <v>297</v>
      </c>
      <c r="C132" s="132" t="s">
        <v>298</v>
      </c>
      <c r="D132" s="194" t="str">
        <f>'[1]THANG B.LUONG'!B73</f>
        <v>NV sale</v>
      </c>
      <c r="E132" s="134">
        <v>43263</v>
      </c>
      <c r="F132" s="135">
        <v>7</v>
      </c>
      <c r="G132" s="133">
        <f>DATEDIF(E132,$J$3,"y")</f>
        <v>0</v>
      </c>
      <c r="H132" s="133">
        <f>DATEDIF(E132,$J$3,"ym")</f>
        <v>2</v>
      </c>
      <c r="I132" s="136">
        <f>DATEDIF(E132,$J$3,"md")</f>
        <v>13</v>
      </c>
      <c r="J132" s="136">
        <f>VLOOKUP(D132,'[1]THANG B.LUONG'!$B$5:$I$513,F132+1,0)</f>
        <v>0</v>
      </c>
      <c r="K132" s="136">
        <v>0</v>
      </c>
      <c r="L132" s="136">
        <v>0</v>
      </c>
      <c r="M132" s="136">
        <f t="shared" si="73"/>
        <v>0</v>
      </c>
      <c r="N132" s="136">
        <v>0</v>
      </c>
      <c r="O132" s="136">
        <v>500</v>
      </c>
      <c r="P132" s="136">
        <v>200</v>
      </c>
      <c r="Q132" s="136">
        <v>500</v>
      </c>
      <c r="R132" s="136">
        <v>0</v>
      </c>
      <c r="S132" s="136">
        <v>0</v>
      </c>
      <c r="T132" s="136">
        <v>0</v>
      </c>
      <c r="U132" s="136">
        <v>0</v>
      </c>
      <c r="V132" s="116">
        <f>(SUM(J132:U132)-P132)*0.85</f>
        <v>850</v>
      </c>
      <c r="W132" s="137">
        <f>VLOOKUP(B132,'[1]Cham cong'!$B$9:$BY$255,35,0)</f>
        <v>23</v>
      </c>
      <c r="X132" s="136">
        <f>VLOOKUP(B132,'[1]Cham cong'!$B$9:$BY$255,37,0)</f>
        <v>0</v>
      </c>
      <c r="Y132" s="136">
        <f>VLOOKUP(B132,'[1]Cham cong'!$B$9:$BY$255,38,0)</f>
        <v>0</v>
      </c>
      <c r="Z132" s="136">
        <f>VLOOKUP(B132,'[1]Cham cong'!$B$9:$BY$255,72,0)</f>
        <v>0</v>
      </c>
      <c r="AA132" s="136">
        <f>VLOOKUP(B132,'[1]Cham cong'!$B$9:$BY$255,71,0)</f>
        <v>0</v>
      </c>
      <c r="AB132" s="136">
        <f>VLOOKUP(B132,'[1]Cham cong'!$B$9:$BY$255,36,0)</f>
        <v>0</v>
      </c>
      <c r="AC132" s="136"/>
      <c r="AD132" s="136">
        <f>SUMIF('[1]KPI T07'!$B$15:$B$32,'[1]Luong VP'!B132,'[1]KPI T07'!$X$15:$X$32)</f>
        <v>0</v>
      </c>
      <c r="AE132" s="195">
        <v>1500</v>
      </c>
      <c r="AF132" s="136"/>
      <c r="AG132" s="136"/>
      <c r="AH132" s="136"/>
      <c r="AI132" s="136"/>
      <c r="AJ132" s="115"/>
      <c r="AK132" s="116">
        <f>V132/'[1]Cham cong'!$AS$3*(W132+Z132/8*2+AA132/8*1.5+AB132*3)+J132/'[1]Cham cong'!$AS$3*(X132+Y132)+AC132+P132+AE132+AG132+AH132+AI132+AJ132</f>
        <v>2451.9230769230771</v>
      </c>
      <c r="AL132" s="136">
        <f>AM132*$AN$3</f>
        <v>0</v>
      </c>
      <c r="AM132" s="119"/>
      <c r="AN132" s="138">
        <f>VLOOKUP(B132,'[1]Cham cong'!$B$9:$BY$255,75,0)</f>
        <v>0</v>
      </c>
      <c r="AO132" s="138"/>
      <c r="AP132" s="143">
        <f t="shared" si="75"/>
        <v>2450</v>
      </c>
    </row>
    <row r="133" spans="1:42">
      <c r="A133" s="193"/>
      <c r="B133" s="136" t="s">
        <v>299</v>
      </c>
      <c r="C133" s="132" t="s">
        <v>300</v>
      </c>
      <c r="D133" s="194" t="str">
        <f>'[1]THANG B.LUONG'!B73</f>
        <v>NV sale</v>
      </c>
      <c r="E133" s="134">
        <v>43299</v>
      </c>
      <c r="F133" s="135">
        <v>5</v>
      </c>
      <c r="G133" s="133">
        <f>DATEDIF(E133,$J$3,"y")</f>
        <v>0</v>
      </c>
      <c r="H133" s="133">
        <f>DATEDIF(E133,$J$3,"ym")</f>
        <v>1</v>
      </c>
      <c r="I133" s="136">
        <f>DATEDIF(E133,$J$3,"md")</f>
        <v>7</v>
      </c>
      <c r="J133" s="136">
        <f>VLOOKUP(D133,'[1]THANG B.LUONG'!$B$5:$I$513,F133+1,0)</f>
        <v>0</v>
      </c>
      <c r="K133" s="136">
        <v>0</v>
      </c>
      <c r="L133" s="136">
        <v>0</v>
      </c>
      <c r="M133" s="136">
        <f t="shared" si="73"/>
        <v>0</v>
      </c>
      <c r="N133" s="136">
        <v>0</v>
      </c>
      <c r="O133" s="136">
        <v>0</v>
      </c>
      <c r="P133" s="136">
        <v>200</v>
      </c>
      <c r="Q133" s="136">
        <v>0</v>
      </c>
      <c r="R133" s="136">
        <v>0</v>
      </c>
      <c r="S133" s="136">
        <v>0</v>
      </c>
      <c r="T133" s="136">
        <v>0</v>
      </c>
      <c r="U133" s="136">
        <v>0</v>
      </c>
      <c r="V133" s="116">
        <f>(SUM(J133:U133)-P133)*0.85</f>
        <v>0</v>
      </c>
      <c r="W133" s="137">
        <f>VLOOKUP(B133,'[1]Cham cong'!$B$9:$BY$255,35,0)</f>
        <v>27</v>
      </c>
      <c r="X133" s="136">
        <f>VLOOKUP(B133,'[1]Cham cong'!$B$9:$BY$255,37,0)</f>
        <v>0</v>
      </c>
      <c r="Y133" s="136">
        <f>VLOOKUP(B133,'[1]Cham cong'!$B$9:$BY$255,38,0)</f>
        <v>0</v>
      </c>
      <c r="Z133" s="136">
        <f>VLOOKUP(B133,'[1]Cham cong'!$B$9:$BY$255,72,0)</f>
        <v>0</v>
      </c>
      <c r="AA133" s="136">
        <f>VLOOKUP(B133,'[1]Cham cong'!$B$9:$BY$255,71,0)</f>
        <v>0</v>
      </c>
      <c r="AB133" s="136">
        <f>VLOOKUP(B133,'[1]Cham cong'!$B$9:$BY$255,36,0)</f>
        <v>0</v>
      </c>
      <c r="AC133" s="136"/>
      <c r="AD133" s="136">
        <f>SUMIF('[1]KPI T07'!$B$15:$B$32,'[1]Luong VP'!B133,'[1]KPI T07'!$X$15:$X$32)</f>
        <v>0</v>
      </c>
      <c r="AE133" s="125">
        <v>1500</v>
      </c>
      <c r="AF133" s="136"/>
      <c r="AG133" s="136"/>
      <c r="AH133" s="136"/>
      <c r="AI133" s="136"/>
      <c r="AJ133" s="115"/>
      <c r="AK133" s="116">
        <f>V133/'[1]Cham cong'!$AS$3*(W133+Z133/8*2+AA133/8*1.5+AB133*3)+J133/'[1]Cham cong'!$AS$3*(X133+Y133)+AC133+P133+AE133+AG133+AH133+AI133+AJ133</f>
        <v>1700</v>
      </c>
      <c r="AL133" s="136">
        <f>AM133*$AN$3</f>
        <v>0</v>
      </c>
      <c r="AM133" s="119"/>
      <c r="AN133" s="138">
        <f>VLOOKUP(B133,'[1]Cham cong'!$B$9:$BY$255,75,0)</f>
        <v>0</v>
      </c>
      <c r="AO133" s="138"/>
      <c r="AP133" s="143">
        <f t="shared" si="75"/>
        <v>1700</v>
      </c>
    </row>
    <row r="134" spans="1:42">
      <c r="A134" s="192"/>
      <c r="B134" s="71" t="s">
        <v>301</v>
      </c>
      <c r="C134" s="98" t="s">
        <v>302</v>
      </c>
      <c r="D134" s="184" t="str">
        <f>'[1]THANG B.LUONG'!B72</f>
        <v>Trưởng sale TP</v>
      </c>
      <c r="E134" s="68">
        <v>43206</v>
      </c>
      <c r="F134" s="69">
        <v>7</v>
      </c>
      <c r="G134" s="70">
        <f>DATEDIF(E134,$J$3,"y")</f>
        <v>0</v>
      </c>
      <c r="H134" s="70">
        <f>DATEDIF(E134,$J$3,"ym")</f>
        <v>4</v>
      </c>
      <c r="I134" s="71">
        <f>DATEDIF(E134,$J$3,"md")</f>
        <v>9</v>
      </c>
      <c r="J134" s="71">
        <f>VLOOKUP(D134,'[1]THANG B.LUONG'!$B$5:$I$513,F134+1,0)</f>
        <v>0</v>
      </c>
      <c r="K134" s="71">
        <v>0</v>
      </c>
      <c r="L134" s="71">
        <v>0</v>
      </c>
      <c r="M134" s="71">
        <f t="shared" si="73"/>
        <v>0</v>
      </c>
      <c r="N134" s="71">
        <v>0</v>
      </c>
      <c r="O134" s="71">
        <v>500</v>
      </c>
      <c r="P134" s="71">
        <v>300</v>
      </c>
      <c r="Q134" s="71">
        <v>500</v>
      </c>
      <c r="R134" s="71">
        <v>0</v>
      </c>
      <c r="S134" s="71">
        <v>0</v>
      </c>
      <c r="T134" s="71">
        <v>0</v>
      </c>
      <c r="U134" s="71">
        <v>0</v>
      </c>
      <c r="V134" s="72">
        <f t="shared" si="74"/>
        <v>1000</v>
      </c>
      <c r="W134" s="137">
        <f>VLOOKUP(B134,'[1]Cham cong'!$B$9:$BY$255,35,0)</f>
        <v>27</v>
      </c>
      <c r="X134" s="71">
        <f>VLOOKUP(B134,'[1]Cham cong'!$B$9:$BY$255,37,0)</f>
        <v>0</v>
      </c>
      <c r="Y134" s="71">
        <f>VLOOKUP(B134,'[1]Cham cong'!$B$9:$BY$255,38,0)</f>
        <v>0</v>
      </c>
      <c r="Z134" s="71">
        <f>VLOOKUP(B134,'[1]Cham cong'!$B$9:$BY$255,72,0)</f>
        <v>0</v>
      </c>
      <c r="AA134" s="71">
        <f>VLOOKUP(B134,'[1]Cham cong'!$B$9:$BY$255,71,0)</f>
        <v>0</v>
      </c>
      <c r="AB134" s="71">
        <f>VLOOKUP(B134,'[1]Cham cong'!$B$9:$BY$255,36,0)</f>
        <v>0</v>
      </c>
      <c r="AC134" s="71"/>
      <c r="AD134" s="71">
        <v>0</v>
      </c>
      <c r="AE134" s="71">
        <f>SUMIF('[1]KPI T07'!$B$15:$B$32,'[1]Luong VP'!B134,'[1]KPI T07'!$X$15:$X$32)</f>
        <v>0</v>
      </c>
      <c r="AF134" s="71"/>
      <c r="AG134" s="71"/>
      <c r="AH134" s="71"/>
      <c r="AI134" s="71"/>
      <c r="AJ134" s="79"/>
      <c r="AK134" s="72">
        <f>V134/'[1]Cham cong'!$AS$3*(W134+Z134/8*2+AA134/8*1.5+AB134*3)+J134/'[1]Cham cong'!$AS$3*(X134+Y134)+AC134+P134+AE134+AG134+AH134+AI134+AJ134</f>
        <v>1338.4615384615383</v>
      </c>
      <c r="AL134" s="71">
        <f>AM134*$AN$3</f>
        <v>0</v>
      </c>
      <c r="AM134" s="99">
        <v>0</v>
      </c>
      <c r="AN134" s="74">
        <f>VLOOKUP(B134,'[1]Cham cong'!$B$9:$BY$255,75,0)</f>
        <v>0</v>
      </c>
      <c r="AO134" s="74"/>
      <c r="AP134" s="75">
        <f t="shared" si="75"/>
        <v>1340</v>
      </c>
    </row>
    <row r="135" spans="1:42">
      <c r="A135" s="193"/>
      <c r="B135" s="136" t="s">
        <v>303</v>
      </c>
      <c r="C135" s="132" t="s">
        <v>304</v>
      </c>
      <c r="D135" s="194" t="str">
        <f>'[1]THANG B.LUONG'!B72</f>
        <v>Trưởng sale TP</v>
      </c>
      <c r="E135" s="134">
        <v>43277</v>
      </c>
      <c r="F135" s="135">
        <v>7</v>
      </c>
      <c r="G135" s="133">
        <f>DATEDIF(E135,$J$3,"y")</f>
        <v>0</v>
      </c>
      <c r="H135" s="133">
        <f>DATEDIF(E135,$J$3,"ym")</f>
        <v>1</v>
      </c>
      <c r="I135" s="136">
        <f>DATEDIF(E135,$J$3,"md")</f>
        <v>30</v>
      </c>
      <c r="J135" s="136">
        <f>VLOOKUP(D135,'[1]THANG B.LUONG'!$B$5:$I$513,F135+1,0)</f>
        <v>0</v>
      </c>
      <c r="K135" s="136">
        <v>0</v>
      </c>
      <c r="L135" s="136">
        <v>0</v>
      </c>
      <c r="M135" s="136">
        <f t="shared" si="73"/>
        <v>0</v>
      </c>
      <c r="N135" s="136">
        <v>0</v>
      </c>
      <c r="O135" s="136">
        <v>500</v>
      </c>
      <c r="P135" s="136">
        <v>300</v>
      </c>
      <c r="Q135" s="136">
        <v>500</v>
      </c>
      <c r="R135" s="136">
        <v>0</v>
      </c>
      <c r="S135" s="136">
        <v>0</v>
      </c>
      <c r="T135" s="136">
        <v>0</v>
      </c>
      <c r="U135" s="136">
        <v>0</v>
      </c>
      <c r="V135" s="116">
        <f>(SUM(J135:U135)-P135)*0.85</f>
        <v>850</v>
      </c>
      <c r="W135" s="137">
        <f>VLOOKUP(B135,'[1]Cham cong'!$B$9:$BY$255,35,0)</f>
        <v>21</v>
      </c>
      <c r="X135" s="136">
        <f>VLOOKUP(B135,'[1]Cham cong'!$B$9:$BY$255,37,0)</f>
        <v>0</v>
      </c>
      <c r="Y135" s="136">
        <f>VLOOKUP(B135,'[1]Cham cong'!$B$9:$BY$255,38,0)</f>
        <v>0</v>
      </c>
      <c r="Z135" s="136">
        <f>VLOOKUP(B135,'[1]Cham cong'!$B$9:$BY$255,72,0)</f>
        <v>0</v>
      </c>
      <c r="AA135" s="136">
        <f>VLOOKUP(B135,'[1]Cham cong'!$B$9:$BY$255,71,0)</f>
        <v>0</v>
      </c>
      <c r="AB135" s="136">
        <f>VLOOKUP(B135,'[1]Cham cong'!$B$9:$BY$255,36,0)</f>
        <v>0</v>
      </c>
      <c r="AC135" s="136"/>
      <c r="AD135" s="136">
        <v>0</v>
      </c>
      <c r="AE135" s="71">
        <f>SUMIF('[1]KPI T07'!$B$15:$B$32,'[1]Luong VP'!B135,'[1]KPI T07'!$X$15:$X$32)</f>
        <v>6000</v>
      </c>
      <c r="AF135" s="136"/>
      <c r="AG135" s="136"/>
      <c r="AH135" s="136"/>
      <c r="AI135" s="136"/>
      <c r="AJ135" s="115"/>
      <c r="AK135" s="116">
        <f>V135/'[1]Cham cong'!$AS$3*(W135+Z135/8*2+AA135/8*1.5+AB135*3)+J135/'[1]Cham cong'!$AS$3*(X135+Y135)+AC135+P135+AE135+AG135+AH135+AI135+AJ135</f>
        <v>6986.5384615384619</v>
      </c>
      <c r="AL135" s="136">
        <f>AM135*$AN$3</f>
        <v>0</v>
      </c>
      <c r="AM135" s="119">
        <v>0</v>
      </c>
      <c r="AN135" s="138">
        <f>VLOOKUP(B135,'[1]Cham cong'!$B$9:$BY$255,75,0)</f>
        <v>0</v>
      </c>
      <c r="AO135" s="138"/>
      <c r="AP135" s="143">
        <f t="shared" si="75"/>
        <v>6990</v>
      </c>
    </row>
    <row r="136" spans="1:42">
      <c r="A136" s="192"/>
      <c r="B136" s="71" t="s">
        <v>305</v>
      </c>
      <c r="C136" s="98" t="s">
        <v>306</v>
      </c>
      <c r="D136" s="184" t="s">
        <v>307</v>
      </c>
      <c r="E136" s="68">
        <v>39508</v>
      </c>
      <c r="F136" s="69">
        <v>4</v>
      </c>
      <c r="G136" s="70">
        <f>DATEDIF(E136,$J$3,"y")</f>
        <v>10</v>
      </c>
      <c r="H136" s="70">
        <f>DATEDIF(E136,$J$3,"ym")</f>
        <v>5</v>
      </c>
      <c r="I136" s="71">
        <f>DATEDIF(E136,$J$3,"md")</f>
        <v>24</v>
      </c>
      <c r="J136" s="71">
        <f>VLOOKUP(D136,'[1]THANG B.LUONG'!$B$5:$I$513,F136+1,0)</f>
        <v>0</v>
      </c>
      <c r="K136" s="71">
        <v>0</v>
      </c>
      <c r="L136" s="71">
        <v>0</v>
      </c>
      <c r="M136" s="71">
        <f t="shared" si="73"/>
        <v>0</v>
      </c>
      <c r="N136" s="71">
        <v>0</v>
      </c>
      <c r="O136" s="71">
        <v>500</v>
      </c>
      <c r="P136" s="71">
        <v>200</v>
      </c>
      <c r="Q136" s="71">
        <v>500</v>
      </c>
      <c r="R136" s="71">
        <v>0</v>
      </c>
      <c r="S136" s="71">
        <v>0</v>
      </c>
      <c r="T136" s="71">
        <v>0</v>
      </c>
      <c r="U136" s="71">
        <v>0</v>
      </c>
      <c r="V136" s="72">
        <f>SUM(J136:U136)-P136</f>
        <v>1000</v>
      </c>
      <c r="W136" s="73">
        <f>VLOOKUP(B136,'[1]Cham cong'!$B$9:$BY$255,35,0)</f>
        <v>25</v>
      </c>
      <c r="X136" s="71">
        <f>VLOOKUP(B136,'[1]Cham cong'!$B$9:$BY$255,37,0)</f>
        <v>2</v>
      </c>
      <c r="Y136" s="71">
        <f>VLOOKUP(B136,'[1]Cham cong'!$B$9:$BY$255,38,0)</f>
        <v>0</v>
      </c>
      <c r="Z136" s="71">
        <f>VLOOKUP(B136,'[1]Cham cong'!$B$9:$BY$255,72,0)</f>
        <v>0</v>
      </c>
      <c r="AA136" s="71">
        <f>VLOOKUP(B136,'[1]Cham cong'!$B$9:$BY$255,71,0)</f>
        <v>0</v>
      </c>
      <c r="AB136" s="71">
        <f>VLOOKUP(B136,'[1]Cham cong'!$B$9:$BY$255,36,0)</f>
        <v>0</v>
      </c>
      <c r="AC136" s="71">
        <f>VLOOKUP(B136,'[1]T8-18'!$A$8:$AZ$61,50,0)</f>
        <v>240</v>
      </c>
      <c r="AD136" s="71">
        <v>0</v>
      </c>
      <c r="AE136" s="71">
        <f>SUMIF('[1]KPI T07'!$B$15:$B$32,'[1]Luong VP'!B136,'[1]KPI T07'!$X$15:$X$32)</f>
        <v>5000</v>
      </c>
      <c r="AF136" s="71"/>
      <c r="AG136" s="71"/>
      <c r="AH136" s="71"/>
      <c r="AI136" s="79"/>
      <c r="AJ136" s="79"/>
      <c r="AK136" s="72">
        <f>V136/'[1]Cham cong'!$AS$3*(W136+Z136/8*2+AA136/8*1.5+AB136*3)+J136/'[1]Cham cong'!$AS$3*(X136+Y136)+AC136+P136+AE136+AG136+AH136+AI136+AJ136</f>
        <v>6401.538461538461</v>
      </c>
      <c r="AL136" s="71">
        <f>AM136*$AN$3</f>
        <v>504</v>
      </c>
      <c r="AM136" s="99">
        <v>4800</v>
      </c>
      <c r="AN136" s="74">
        <f>VLOOKUP(B136,'[1]Cham cong'!$B$9:$BY$255,75,0)</f>
        <v>0</v>
      </c>
      <c r="AO136" s="74"/>
      <c r="AP136" s="75">
        <f t="shared" si="75"/>
        <v>5900</v>
      </c>
    </row>
    <row r="137" spans="1:42">
      <c r="A137" s="102"/>
      <c r="B137" s="71" t="s">
        <v>308</v>
      </c>
      <c r="C137" s="98" t="s">
        <v>309</v>
      </c>
      <c r="D137" s="184" t="s">
        <v>307</v>
      </c>
      <c r="E137" s="68">
        <v>42639</v>
      </c>
      <c r="F137" s="69">
        <v>2</v>
      </c>
      <c r="G137" s="70">
        <f t="shared" si="70"/>
        <v>1</v>
      </c>
      <c r="H137" s="70">
        <f t="shared" si="71"/>
        <v>10</v>
      </c>
      <c r="I137" s="71">
        <f t="shared" si="72"/>
        <v>30</v>
      </c>
      <c r="J137" s="71">
        <f>VLOOKUP(D137,'[1]THANG B.LUONG'!$B$5:$I$513,F137+1,0)</f>
        <v>0</v>
      </c>
      <c r="K137" s="71">
        <v>0</v>
      </c>
      <c r="L137" s="71">
        <v>0</v>
      </c>
      <c r="M137" s="71">
        <f t="shared" si="73"/>
        <v>0</v>
      </c>
      <c r="N137" s="71">
        <v>0</v>
      </c>
      <c r="O137" s="71">
        <v>500</v>
      </c>
      <c r="P137" s="71">
        <v>200</v>
      </c>
      <c r="Q137" s="71">
        <v>500</v>
      </c>
      <c r="R137" s="71">
        <v>0</v>
      </c>
      <c r="S137" s="71">
        <v>0</v>
      </c>
      <c r="T137" s="71">
        <v>0</v>
      </c>
      <c r="U137" s="71">
        <v>0</v>
      </c>
      <c r="V137" s="72">
        <f t="shared" si="74"/>
        <v>1000</v>
      </c>
      <c r="W137" s="73">
        <f>VLOOKUP(B137,'[1]Cham cong'!$B$9:$BY$255,35,0)</f>
        <v>25</v>
      </c>
      <c r="X137" s="71">
        <f>VLOOKUP(B137,'[1]Cham cong'!$B$9:$BY$255,37,0)</f>
        <v>2</v>
      </c>
      <c r="Y137" s="71">
        <f>VLOOKUP(B137,'[1]Cham cong'!$B$9:$BY$255,38,0)</f>
        <v>0</v>
      </c>
      <c r="Z137" s="71">
        <f>VLOOKUP(B137,'[1]Cham cong'!$B$9:$BY$255,72,0)</f>
        <v>0</v>
      </c>
      <c r="AA137" s="71">
        <f>VLOOKUP(B137,'[1]Cham cong'!$B$9:$BY$255,71,0)</f>
        <v>0</v>
      </c>
      <c r="AB137" s="71">
        <f>VLOOKUP(B137,'[1]Cham cong'!$B$9:$BY$255,36,0)</f>
        <v>0</v>
      </c>
      <c r="AC137" s="71">
        <f>VLOOKUP(B137,'[1]T8-18'!$A$8:$AZ$61,50,0)</f>
        <v>240</v>
      </c>
      <c r="AD137" s="71">
        <v>0</v>
      </c>
      <c r="AE137" s="71">
        <f>SUMIF('[1]KPI T07'!$B$15:$B$32,'[1]Luong VP'!B137,'[1]KPI T07'!$X$15:$X$32)</f>
        <v>4000</v>
      </c>
      <c r="AF137" s="71"/>
      <c r="AG137" s="71"/>
      <c r="AH137" s="71"/>
      <c r="AI137" s="71"/>
      <c r="AJ137" s="71"/>
      <c r="AK137" s="72">
        <f>V137/'[1]Cham cong'!$AS$3*(W137+Z137/8*2+AA137/8*1.5+AB137*3)+J137/'[1]Cham cong'!$AS$3*(X137+Y137)+AC137+P137+AE137+AG137+AH137+AI137+AJ137</f>
        <v>5401.538461538461</v>
      </c>
      <c r="AL137" s="71">
        <f t="shared" si="68"/>
        <v>504</v>
      </c>
      <c r="AM137" s="99">
        <v>4800</v>
      </c>
      <c r="AN137" s="74">
        <f>VLOOKUP(B137,'[1]Cham cong'!$B$9:$BY$255,75,0)</f>
        <v>0</v>
      </c>
      <c r="AO137" s="74"/>
      <c r="AP137" s="75">
        <f t="shared" si="75"/>
        <v>4900</v>
      </c>
    </row>
    <row r="138" spans="1:42">
      <c r="A138" s="102"/>
      <c r="B138" s="71" t="s">
        <v>310</v>
      </c>
      <c r="C138" s="98" t="s">
        <v>311</v>
      </c>
      <c r="D138" s="184" t="s">
        <v>307</v>
      </c>
      <c r="E138" s="68">
        <v>42786</v>
      </c>
      <c r="F138" s="69">
        <v>2</v>
      </c>
      <c r="G138" s="70">
        <f t="shared" si="70"/>
        <v>1</v>
      </c>
      <c r="H138" s="70">
        <f t="shared" si="71"/>
        <v>6</v>
      </c>
      <c r="I138" s="71">
        <f t="shared" si="72"/>
        <v>5</v>
      </c>
      <c r="J138" s="71">
        <f>VLOOKUP(D138,'[1]THANG B.LUONG'!$B$5:$I$513,F138+1,0)</f>
        <v>0</v>
      </c>
      <c r="K138" s="71">
        <v>0</v>
      </c>
      <c r="L138" s="71">
        <v>0</v>
      </c>
      <c r="M138" s="71">
        <f t="shared" si="73"/>
        <v>0</v>
      </c>
      <c r="N138" s="71">
        <v>0</v>
      </c>
      <c r="O138" s="71">
        <v>500</v>
      </c>
      <c r="P138" s="71">
        <v>200</v>
      </c>
      <c r="Q138" s="71">
        <v>500</v>
      </c>
      <c r="R138" s="71">
        <v>0</v>
      </c>
      <c r="S138" s="71">
        <v>0</v>
      </c>
      <c r="T138" s="71">
        <v>0</v>
      </c>
      <c r="U138" s="71">
        <v>0</v>
      </c>
      <c r="V138" s="72">
        <f t="shared" si="74"/>
        <v>1000</v>
      </c>
      <c r="W138" s="73">
        <f>VLOOKUP(B138,'[1]Cham cong'!$B$9:$BY$255,35,0)</f>
        <v>25</v>
      </c>
      <c r="X138" s="71">
        <f>VLOOKUP(B138,'[1]Cham cong'!$B$9:$BY$255,37,0)</f>
        <v>2</v>
      </c>
      <c r="Y138" s="71">
        <f>VLOOKUP(B138,'[1]Cham cong'!$B$9:$BY$255,38,0)</f>
        <v>0</v>
      </c>
      <c r="Z138" s="71">
        <f>VLOOKUP(B138,'[1]Cham cong'!$B$9:$BY$255,72,0)</f>
        <v>0</v>
      </c>
      <c r="AA138" s="71">
        <f>VLOOKUP(B138,'[1]Cham cong'!$B$9:$BY$255,71,0)</f>
        <v>0</v>
      </c>
      <c r="AB138" s="71">
        <f>VLOOKUP(B138,'[1]Cham cong'!$B$9:$BY$255,36,0)</f>
        <v>0</v>
      </c>
      <c r="AC138" s="71"/>
      <c r="AD138" s="71">
        <v>0</v>
      </c>
      <c r="AE138" s="71">
        <f>SUMIF('[1]KPI T07'!$B$15:$B$32,'[1]Luong VP'!B138,'[1]KPI T07'!$X$15:$X$32)</f>
        <v>5000</v>
      </c>
      <c r="AF138" s="71"/>
      <c r="AG138" s="71"/>
      <c r="AH138" s="71"/>
      <c r="AI138" s="71"/>
      <c r="AJ138" s="71"/>
      <c r="AK138" s="72">
        <f>V138/'[1]Cham cong'!$AS$3*(W138+Z138/8*2+AA138/8*1.5+AB138*3)+J138/'[1]Cham cong'!$AS$3*(X138+Y138)+AC138+P138+AE138+AG138+AH138+AI138+AJ138</f>
        <v>6161.538461538461</v>
      </c>
      <c r="AL138" s="71">
        <f t="shared" si="68"/>
        <v>504</v>
      </c>
      <c r="AM138" s="99">
        <v>4800</v>
      </c>
      <c r="AN138" s="74">
        <f>VLOOKUP(B138,'[1]Cham cong'!$B$9:$BY$255,75,0)</f>
        <v>0</v>
      </c>
      <c r="AO138" s="74"/>
      <c r="AP138" s="75">
        <f t="shared" si="75"/>
        <v>5660</v>
      </c>
    </row>
    <row r="139" spans="1:42">
      <c r="A139" s="192"/>
      <c r="B139" s="71" t="s">
        <v>312</v>
      </c>
      <c r="C139" s="98" t="s">
        <v>313</v>
      </c>
      <c r="D139" s="184" t="str">
        <f>'[1]THANG B.LUONG'!B74</f>
        <v>Trưởng sale Tỉnh</v>
      </c>
      <c r="E139" s="68">
        <v>43206</v>
      </c>
      <c r="F139" s="69">
        <v>7</v>
      </c>
      <c r="G139" s="70">
        <f t="shared" si="70"/>
        <v>0</v>
      </c>
      <c r="H139" s="70">
        <f t="shared" si="71"/>
        <v>4</v>
      </c>
      <c r="I139" s="71">
        <f t="shared" si="72"/>
        <v>9</v>
      </c>
      <c r="J139" s="71">
        <f>VLOOKUP(D139,'[1]THANG B.LUONG'!$B$5:$I$513,F139+1,0)</f>
        <v>0</v>
      </c>
      <c r="K139" s="71">
        <v>0</v>
      </c>
      <c r="L139" s="71">
        <v>0</v>
      </c>
      <c r="M139" s="71">
        <f t="shared" si="73"/>
        <v>0</v>
      </c>
      <c r="N139" s="71">
        <v>0</v>
      </c>
      <c r="O139" s="71">
        <v>500</v>
      </c>
      <c r="P139" s="71">
        <v>300</v>
      </c>
      <c r="Q139" s="71">
        <v>500</v>
      </c>
      <c r="R139" s="71">
        <v>0</v>
      </c>
      <c r="S139" s="71">
        <v>0</v>
      </c>
      <c r="T139" s="71">
        <v>0</v>
      </c>
      <c r="U139" s="71">
        <v>0</v>
      </c>
      <c r="V139" s="72">
        <f t="shared" si="74"/>
        <v>1000</v>
      </c>
      <c r="W139" s="73">
        <f>VLOOKUP(B139,'[1]Cham cong'!$B$9:$BY$255,35,0)</f>
        <v>26</v>
      </c>
      <c r="X139" s="71">
        <f>VLOOKUP(B139,'[1]Cham cong'!$B$9:$BY$255,37,0)</f>
        <v>1</v>
      </c>
      <c r="Y139" s="71">
        <f>VLOOKUP(B139,'[1]Cham cong'!$B$9:$BY$255,38,0)</f>
        <v>0</v>
      </c>
      <c r="Z139" s="71">
        <f>VLOOKUP(B139,'[1]Cham cong'!$B$9:$BY$255,72,0)</f>
        <v>0</v>
      </c>
      <c r="AA139" s="71">
        <f>VLOOKUP(B139,'[1]Cham cong'!$B$9:$BY$255,71,0)</f>
        <v>0</v>
      </c>
      <c r="AB139" s="71">
        <f>VLOOKUP(B139,'[1]Cham cong'!$B$9:$BY$255,36,0)</f>
        <v>0</v>
      </c>
      <c r="AC139" s="71"/>
      <c r="AD139" s="71">
        <v>0</v>
      </c>
      <c r="AE139" s="71">
        <f>SUMIF('[1]KPI T07'!$B$15:$B$32,'[1]Luong VP'!B139,'[1]KPI T07'!$X$15:$X$32)</f>
        <v>3000</v>
      </c>
      <c r="AF139" s="71"/>
      <c r="AG139" s="71"/>
      <c r="AH139" s="71"/>
      <c r="AI139" s="71"/>
      <c r="AJ139" s="79"/>
      <c r="AK139" s="72">
        <f>V139/'[1]Cham cong'!$AS$3*(W139+Z139/8*2+AA139/8*1.5+AB139*3)+J139/'[1]Cham cong'!$AS$3*(X139+Y139)+AC139+P139+AE139+AG139+AH139+AI139+AJ139</f>
        <v>4300</v>
      </c>
      <c r="AL139" s="71">
        <f t="shared" si="68"/>
        <v>0</v>
      </c>
      <c r="AM139" s="99">
        <v>0</v>
      </c>
      <c r="AN139" s="74">
        <f>VLOOKUP(B139,'[1]Cham cong'!$B$9:$BY$255,75,0)</f>
        <v>0</v>
      </c>
      <c r="AO139" s="74"/>
      <c r="AP139" s="75">
        <f>ROUND(AK139-AL139-AN139+AO139,-1)</f>
        <v>4300</v>
      </c>
    </row>
    <row r="140" spans="1:42">
      <c r="A140" s="192"/>
      <c r="B140" s="71" t="s">
        <v>314</v>
      </c>
      <c r="C140" s="98" t="s">
        <v>315</v>
      </c>
      <c r="D140" s="184" t="str">
        <f>D137</f>
        <v>NV sale</v>
      </c>
      <c r="E140" s="68">
        <v>43229</v>
      </c>
      <c r="F140" s="69">
        <v>2</v>
      </c>
      <c r="G140" s="70">
        <f t="shared" si="70"/>
        <v>0</v>
      </c>
      <c r="H140" s="70">
        <f t="shared" si="71"/>
        <v>3</v>
      </c>
      <c r="I140" s="71">
        <f t="shared" si="72"/>
        <v>16</v>
      </c>
      <c r="J140" s="71">
        <f>VLOOKUP(D140,'[1]THANG B.LUONG'!$B$5:$I$513,F140+1,0)</f>
        <v>0</v>
      </c>
      <c r="K140" s="71">
        <v>0</v>
      </c>
      <c r="L140" s="71">
        <v>0</v>
      </c>
      <c r="M140" s="71">
        <f t="shared" si="73"/>
        <v>0</v>
      </c>
      <c r="N140" s="71">
        <v>0</v>
      </c>
      <c r="O140" s="71">
        <v>500</v>
      </c>
      <c r="P140" s="71">
        <v>200</v>
      </c>
      <c r="Q140" s="71">
        <v>500</v>
      </c>
      <c r="R140" s="71">
        <v>0</v>
      </c>
      <c r="S140" s="71">
        <v>0</v>
      </c>
      <c r="T140" s="71">
        <v>0</v>
      </c>
      <c r="U140" s="71">
        <v>0</v>
      </c>
      <c r="V140" s="196">
        <f>SUM(J140:U140)-P140</f>
        <v>1000</v>
      </c>
      <c r="W140" s="73">
        <f>VLOOKUP(B140,'[1]Cham cong'!$B$9:$BY$255,35,0)</f>
        <v>27</v>
      </c>
      <c r="X140" s="71">
        <f>VLOOKUP(B140,'[1]Cham cong'!$B$9:$BY$255,37,0)</f>
        <v>0</v>
      </c>
      <c r="Y140" s="71">
        <f>VLOOKUP(B140,'[1]Cham cong'!$B$9:$BY$255,38,0)</f>
        <v>0</v>
      </c>
      <c r="Z140" s="71">
        <f>VLOOKUP(B140,'[1]Cham cong'!$B$9:$BY$255,72,0)</f>
        <v>0</v>
      </c>
      <c r="AA140" s="71">
        <f>VLOOKUP(B140,'[1]Cham cong'!$B$9:$BY$255,71,0)</f>
        <v>0</v>
      </c>
      <c r="AB140" s="71">
        <f>VLOOKUP(B140,'[1]Cham cong'!$B$9:$BY$255,36,0)</f>
        <v>0</v>
      </c>
      <c r="AC140" s="71"/>
      <c r="AD140" s="71">
        <v>0</v>
      </c>
      <c r="AE140" s="71">
        <f>SUMIF('[1]KPI T07'!$B$15:$B$32,'[1]Luong VP'!B140,'[1]KPI T07'!$X$15:$X$32)</f>
        <v>3000</v>
      </c>
      <c r="AF140" s="71"/>
      <c r="AG140" s="71"/>
      <c r="AH140" s="71"/>
      <c r="AI140" s="71"/>
      <c r="AJ140" s="79"/>
      <c r="AK140" s="72">
        <f>V140/'[1]Cham cong'!$AS$3*(W140+Z140/8*2+AA140/8*1.5+AB140*3)+J140/'[1]Cham cong'!$AS$3*(X140+Y140)+AC140+P140+AE140+AG140+AH140+AI140+AJ140</f>
        <v>4238.4615384615381</v>
      </c>
      <c r="AL140" s="71">
        <f t="shared" si="68"/>
        <v>0</v>
      </c>
      <c r="AM140" s="99">
        <v>0</v>
      </c>
      <c r="AN140" s="74">
        <f>VLOOKUP(B140,'[1]Cham cong'!$B$9:$BY$255,75,0)</f>
        <v>0</v>
      </c>
      <c r="AO140" s="74"/>
      <c r="AP140" s="75">
        <f t="shared" ref="AP140:AP143" si="76">ROUND(AK140-AL140-AN140+AO140,-1)</f>
        <v>4240</v>
      </c>
    </row>
    <row r="141" spans="1:42">
      <c r="A141" s="192"/>
      <c r="B141" s="71" t="s">
        <v>316</v>
      </c>
      <c r="C141" s="98" t="s">
        <v>317</v>
      </c>
      <c r="D141" s="184" t="str">
        <f>D140</f>
        <v>NV sale</v>
      </c>
      <c r="E141" s="68">
        <v>43231</v>
      </c>
      <c r="F141" s="69">
        <v>2</v>
      </c>
      <c r="G141" s="70">
        <f t="shared" si="70"/>
        <v>0</v>
      </c>
      <c r="H141" s="70">
        <f t="shared" si="71"/>
        <v>3</v>
      </c>
      <c r="I141" s="71">
        <f t="shared" si="72"/>
        <v>14</v>
      </c>
      <c r="J141" s="71">
        <f>VLOOKUP(D141,'[1]THANG B.LUONG'!$B$5:$I$513,F141+1,0)</f>
        <v>0</v>
      </c>
      <c r="K141" s="71">
        <v>0</v>
      </c>
      <c r="L141" s="71">
        <v>0</v>
      </c>
      <c r="M141" s="71">
        <f t="shared" si="73"/>
        <v>0</v>
      </c>
      <c r="N141" s="71">
        <v>0</v>
      </c>
      <c r="O141" s="71">
        <v>500</v>
      </c>
      <c r="P141" s="71">
        <v>200</v>
      </c>
      <c r="Q141" s="71">
        <v>500</v>
      </c>
      <c r="R141" s="71">
        <v>0</v>
      </c>
      <c r="S141" s="71">
        <v>0</v>
      </c>
      <c r="T141" s="71">
        <v>0</v>
      </c>
      <c r="U141" s="71">
        <v>0</v>
      </c>
      <c r="V141" s="196">
        <f>SUM(J141:U141)-P141</f>
        <v>1000</v>
      </c>
      <c r="W141" s="73">
        <f>VLOOKUP(B141,'[1]Cham cong'!$B$9:$BY$255,35,0)</f>
        <v>25</v>
      </c>
      <c r="X141" s="71">
        <f>VLOOKUP(B141,'[1]Cham cong'!$B$9:$BY$255,37,0)</f>
        <v>1</v>
      </c>
      <c r="Y141" s="71">
        <f>VLOOKUP(B141,'[1]Cham cong'!$B$9:$BY$255,38,0)</f>
        <v>0</v>
      </c>
      <c r="Z141" s="71">
        <f>VLOOKUP(B141,'[1]Cham cong'!$B$9:$BY$255,72,0)</f>
        <v>0</v>
      </c>
      <c r="AA141" s="71">
        <f>VLOOKUP(B141,'[1]Cham cong'!$B$9:$BY$255,71,0)</f>
        <v>0</v>
      </c>
      <c r="AB141" s="71">
        <f>VLOOKUP(B141,'[1]Cham cong'!$B$9:$BY$255,36,0)</f>
        <v>0</v>
      </c>
      <c r="AC141" s="71"/>
      <c r="AD141" s="71">
        <v>0</v>
      </c>
      <c r="AE141" s="71">
        <f>SUMIF('[1]KPI T07'!$B$15:$B$32,'[1]Luong VP'!B141,'[1]KPI T07'!$X$15:$X$32)</f>
        <v>2000</v>
      </c>
      <c r="AF141" s="71"/>
      <c r="AG141" s="71"/>
      <c r="AH141" s="71"/>
      <c r="AI141" s="71"/>
      <c r="AJ141" s="79"/>
      <c r="AK141" s="72">
        <f>V141/'[1]Cham cong'!$AS$3*(W141+Z141/8*2+AA141/8*1.5+AB141*3)+J141/'[1]Cham cong'!$AS$3*(X141+Y141)+AC141+P141+AE141+AG141+AH141+AI141+AJ141</f>
        <v>3161.5384615384614</v>
      </c>
      <c r="AL141" s="71">
        <f t="shared" si="68"/>
        <v>0</v>
      </c>
      <c r="AM141" s="99">
        <v>0</v>
      </c>
      <c r="AN141" s="74">
        <f>VLOOKUP(B141,'[1]Cham cong'!$B$9:$BY$255,75,0)</f>
        <v>0</v>
      </c>
      <c r="AO141" s="74"/>
      <c r="AP141" s="197">
        <f t="shared" si="76"/>
        <v>3160</v>
      </c>
    </row>
    <row r="142" spans="1:42">
      <c r="A142" s="192"/>
      <c r="B142" s="71" t="s">
        <v>318</v>
      </c>
      <c r="C142" s="98" t="s">
        <v>319</v>
      </c>
      <c r="D142" s="184" t="str">
        <f>D140</f>
        <v>NV sale</v>
      </c>
      <c r="E142" s="68">
        <v>43244</v>
      </c>
      <c r="F142" s="69">
        <v>2</v>
      </c>
      <c r="G142" s="70">
        <f t="shared" si="70"/>
        <v>0</v>
      </c>
      <c r="H142" s="70">
        <f t="shared" si="71"/>
        <v>3</v>
      </c>
      <c r="I142" s="71">
        <f t="shared" si="72"/>
        <v>1</v>
      </c>
      <c r="J142" s="71">
        <f>VLOOKUP(D142,'[1]THANG B.LUONG'!$B$5:$I$513,F142+1,0)</f>
        <v>0</v>
      </c>
      <c r="K142" s="71">
        <v>0</v>
      </c>
      <c r="L142" s="71">
        <v>0</v>
      </c>
      <c r="M142" s="71">
        <f t="shared" si="73"/>
        <v>0</v>
      </c>
      <c r="N142" s="71">
        <v>0</v>
      </c>
      <c r="O142" s="71">
        <v>500</v>
      </c>
      <c r="P142" s="71">
        <v>200</v>
      </c>
      <c r="Q142" s="71">
        <v>500</v>
      </c>
      <c r="R142" s="71">
        <v>0</v>
      </c>
      <c r="S142" s="71">
        <v>0</v>
      </c>
      <c r="T142" s="71">
        <v>0</v>
      </c>
      <c r="U142" s="71">
        <v>0</v>
      </c>
      <c r="V142" s="72">
        <f>SUM(J142:U142)-P142</f>
        <v>1000</v>
      </c>
      <c r="W142" s="73">
        <f>VLOOKUP(B142,'[1]Cham cong'!$B$9:$BY$255,35,0)</f>
        <v>25</v>
      </c>
      <c r="X142" s="71">
        <f>VLOOKUP(B142,'[1]Cham cong'!$B$9:$BY$255,37,0)</f>
        <v>1</v>
      </c>
      <c r="Y142" s="71">
        <f>VLOOKUP(B142,'[1]Cham cong'!$B$9:$BY$255,38,0)</f>
        <v>0</v>
      </c>
      <c r="Z142" s="71">
        <f>VLOOKUP(B142,'[1]Cham cong'!$B$9:$BY$255,72,0)</f>
        <v>0</v>
      </c>
      <c r="AA142" s="71">
        <f>VLOOKUP(B142,'[1]Cham cong'!$B$9:$BY$255,71,0)</f>
        <v>0</v>
      </c>
      <c r="AB142" s="71">
        <f>VLOOKUP(B142,'[1]Cham cong'!$B$9:$BY$255,36,0)</f>
        <v>0</v>
      </c>
      <c r="AC142" s="71"/>
      <c r="AD142" s="71">
        <v>0</v>
      </c>
      <c r="AE142" s="125">
        <v>1500</v>
      </c>
      <c r="AF142" s="71"/>
      <c r="AG142" s="71"/>
      <c r="AH142" s="71"/>
      <c r="AI142" s="71"/>
      <c r="AJ142" s="79"/>
      <c r="AK142" s="72">
        <f>V142/'[1]Cham cong'!$AS$3*(W142+Z142/8*2+AA142/8*1.5+AB142*3)+J142/'[1]Cham cong'!$AS$3*(X142+Y142)+AC142+P142+AE142+AG142+AH142+AI142+AJ142</f>
        <v>2661.5384615384614</v>
      </c>
      <c r="AL142" s="71">
        <f t="shared" si="68"/>
        <v>0</v>
      </c>
      <c r="AM142" s="99">
        <v>0</v>
      </c>
      <c r="AN142" s="74">
        <f>VLOOKUP(B142,'[1]Cham cong'!$B$9:$BY$255,75,0)</f>
        <v>0</v>
      </c>
      <c r="AO142" s="74"/>
      <c r="AP142" s="75">
        <f t="shared" si="76"/>
        <v>2660</v>
      </c>
    </row>
    <row r="143" spans="1:42">
      <c r="A143" s="192"/>
      <c r="B143" s="71" t="s">
        <v>320</v>
      </c>
      <c r="C143" s="98" t="s">
        <v>321</v>
      </c>
      <c r="D143" s="184" t="str">
        <f>D142</f>
        <v>NV sale</v>
      </c>
      <c r="E143" s="68">
        <v>43245</v>
      </c>
      <c r="F143" s="69">
        <v>2</v>
      </c>
      <c r="G143" s="70">
        <f t="shared" si="70"/>
        <v>0</v>
      </c>
      <c r="H143" s="70">
        <f t="shared" si="71"/>
        <v>3</v>
      </c>
      <c r="I143" s="71">
        <f t="shared" si="72"/>
        <v>0</v>
      </c>
      <c r="J143" s="71">
        <f>VLOOKUP(D143,'[1]THANG B.LUONG'!$B$5:$I$513,F143+1,0)</f>
        <v>0</v>
      </c>
      <c r="K143" s="71">
        <v>0</v>
      </c>
      <c r="L143" s="71">
        <v>0</v>
      </c>
      <c r="M143" s="71">
        <f t="shared" si="73"/>
        <v>0</v>
      </c>
      <c r="N143" s="71">
        <v>0</v>
      </c>
      <c r="O143" s="71">
        <v>500</v>
      </c>
      <c r="P143" s="71">
        <v>200</v>
      </c>
      <c r="Q143" s="71">
        <v>500</v>
      </c>
      <c r="R143" s="71">
        <v>0</v>
      </c>
      <c r="S143" s="71">
        <v>0</v>
      </c>
      <c r="T143" s="71">
        <v>0</v>
      </c>
      <c r="U143" s="71">
        <v>0</v>
      </c>
      <c r="V143" s="72">
        <f>SUM(J143:U143)-P143</f>
        <v>1000</v>
      </c>
      <c r="W143" s="73">
        <f>VLOOKUP(B143,'[1]Cham cong'!$B$9:$BY$255,35,0)</f>
        <v>27</v>
      </c>
      <c r="X143" s="71">
        <f>VLOOKUP(B143,'[1]Cham cong'!$B$9:$BY$255,37,0)</f>
        <v>0</v>
      </c>
      <c r="Y143" s="71">
        <f>VLOOKUP(B143,'[1]Cham cong'!$B$9:$BY$255,38,0)</f>
        <v>0</v>
      </c>
      <c r="Z143" s="71">
        <f>VLOOKUP(B143,'[1]Cham cong'!$B$9:$BY$255,72,0)</f>
        <v>0</v>
      </c>
      <c r="AA143" s="71">
        <f>VLOOKUP(B143,'[1]Cham cong'!$B$9:$BY$255,71,0)</f>
        <v>0</v>
      </c>
      <c r="AB143" s="71">
        <f>VLOOKUP(B143,'[1]Cham cong'!$B$9:$BY$255,36,0)</f>
        <v>0</v>
      </c>
      <c r="AC143" s="71"/>
      <c r="AD143" s="71">
        <v>0</v>
      </c>
      <c r="AE143" s="125">
        <v>1500</v>
      </c>
      <c r="AF143" s="71"/>
      <c r="AG143" s="71"/>
      <c r="AH143" s="71"/>
      <c r="AI143" s="71"/>
      <c r="AJ143" s="79"/>
      <c r="AK143" s="72">
        <f>V143/'[1]Cham cong'!$AS$3*(W143+Z143/8*2+AA143/8*1.5+AB143*3)+J143/'[1]Cham cong'!$AS$3*(X143+Y143)+AC143+P143+AE143+AG143+AH143+AI143+AJ143</f>
        <v>2738.4615384615381</v>
      </c>
      <c r="AL143" s="71">
        <f t="shared" si="68"/>
        <v>0</v>
      </c>
      <c r="AM143" s="99">
        <v>0</v>
      </c>
      <c r="AN143" s="74">
        <f>VLOOKUP(B143,'[1]Cham cong'!$B$9:$BY$255,75,0)</f>
        <v>0</v>
      </c>
      <c r="AO143" s="74"/>
      <c r="AP143" s="75">
        <f t="shared" si="76"/>
        <v>2740</v>
      </c>
    </row>
    <row r="144" spans="1:42">
      <c r="A144" s="193"/>
      <c r="B144" s="136" t="s">
        <v>322</v>
      </c>
      <c r="C144" s="132" t="s">
        <v>323</v>
      </c>
      <c r="D144" s="194" t="s">
        <v>307</v>
      </c>
      <c r="E144" s="134">
        <v>43262</v>
      </c>
      <c r="F144" s="135">
        <v>2</v>
      </c>
      <c r="G144" s="133">
        <f t="shared" si="70"/>
        <v>0</v>
      </c>
      <c r="H144" s="133">
        <f t="shared" si="71"/>
        <v>2</v>
      </c>
      <c r="I144" s="136">
        <f t="shared" si="72"/>
        <v>14</v>
      </c>
      <c r="J144" s="136">
        <f>VLOOKUP(D144,'[1]THANG B.LUONG'!$B$5:$I$513,F144+1,0)</f>
        <v>0</v>
      </c>
      <c r="K144" s="136">
        <v>0</v>
      </c>
      <c r="L144" s="136">
        <v>0</v>
      </c>
      <c r="M144" s="136">
        <f t="shared" si="73"/>
        <v>0</v>
      </c>
      <c r="N144" s="136">
        <v>0</v>
      </c>
      <c r="O144" s="136">
        <v>500</v>
      </c>
      <c r="P144" s="136">
        <v>200</v>
      </c>
      <c r="Q144" s="136">
        <v>500</v>
      </c>
      <c r="R144" s="136">
        <v>0</v>
      </c>
      <c r="S144" s="136">
        <v>0</v>
      </c>
      <c r="T144" s="136">
        <v>0</v>
      </c>
      <c r="U144" s="136">
        <v>0</v>
      </c>
      <c r="V144" s="116">
        <f>(SUM(J144:U144)-P144)*0.85</f>
        <v>850</v>
      </c>
      <c r="W144" s="137">
        <f>VLOOKUP(B144,'[1]Cham cong'!$B$9:$BY$255,35,0)</f>
        <v>14</v>
      </c>
      <c r="X144" s="136">
        <f>VLOOKUP(B144,'[1]Cham cong'!$B$9:$BY$255,37,0)</f>
        <v>0</v>
      </c>
      <c r="Y144" s="136">
        <f>VLOOKUP(B144,'[1]Cham cong'!$B$9:$BY$255,38,0)</f>
        <v>0</v>
      </c>
      <c r="Z144" s="136">
        <f>VLOOKUP(B144,'[1]Cham cong'!$B$9:$BY$255,72,0)</f>
        <v>0</v>
      </c>
      <c r="AA144" s="136">
        <f>VLOOKUP(B144,'[1]Cham cong'!$B$9:$BY$255,71,0)</f>
        <v>0</v>
      </c>
      <c r="AB144" s="136">
        <f>VLOOKUP(B144,'[1]Cham cong'!$B$9:$BY$255,36,0)</f>
        <v>0</v>
      </c>
      <c r="AC144" s="136"/>
      <c r="AD144" s="136">
        <v>0</v>
      </c>
      <c r="AE144" s="136">
        <f>SUMIF('[1]KPI T07'!$B$15:$B$32,'[1]Luong VP'!B144,'[1]KPI T07'!$X$15:$X$32)</f>
        <v>1000</v>
      </c>
      <c r="AF144" s="136"/>
      <c r="AG144" s="136"/>
      <c r="AH144" s="136"/>
      <c r="AI144" s="136"/>
      <c r="AJ144" s="115">
        <v>0</v>
      </c>
      <c r="AK144" s="116">
        <f>V144/'[1]Cham cong'!$AS$3*(W144+Z144/8*2+AA144/8*1.5+AB144*3)+J144/'[1]Cham cong'!$AS$3*(X144+Y144)+AC144+P144+AE144+AG144+AH144+AI144+AJ144</f>
        <v>1657.6923076923076</v>
      </c>
      <c r="AL144" s="136">
        <f t="shared" si="68"/>
        <v>0</v>
      </c>
      <c r="AM144" s="119">
        <v>0</v>
      </c>
      <c r="AN144" s="138">
        <f>VLOOKUP(B144,'[1]Cham cong'!$B$9:$BY$255,75,0)</f>
        <v>0</v>
      </c>
      <c r="AO144" s="138"/>
      <c r="AP144" s="143">
        <f>ROUND(AK144-AL144-AN144+AO144,-1)</f>
        <v>1660</v>
      </c>
    </row>
    <row r="145" spans="1:42">
      <c r="A145" s="193"/>
      <c r="B145" s="136" t="s">
        <v>324</v>
      </c>
      <c r="C145" s="132" t="s">
        <v>325</v>
      </c>
      <c r="D145" s="194" t="s">
        <v>307</v>
      </c>
      <c r="E145" s="134">
        <v>43262</v>
      </c>
      <c r="F145" s="135">
        <v>2</v>
      </c>
      <c r="G145" s="133">
        <f t="shared" si="70"/>
        <v>0</v>
      </c>
      <c r="H145" s="133">
        <f t="shared" si="71"/>
        <v>2</v>
      </c>
      <c r="I145" s="136">
        <f t="shared" si="72"/>
        <v>14</v>
      </c>
      <c r="J145" s="136">
        <f>VLOOKUP(D145,'[1]THANG B.LUONG'!$B$5:$I$513,F145+1,0)</f>
        <v>0</v>
      </c>
      <c r="K145" s="136">
        <v>0</v>
      </c>
      <c r="L145" s="136">
        <v>0</v>
      </c>
      <c r="M145" s="136">
        <f t="shared" si="73"/>
        <v>0</v>
      </c>
      <c r="N145" s="136">
        <v>0</v>
      </c>
      <c r="O145" s="136">
        <v>500</v>
      </c>
      <c r="P145" s="136">
        <v>200</v>
      </c>
      <c r="Q145" s="136">
        <v>500</v>
      </c>
      <c r="R145" s="136">
        <v>0</v>
      </c>
      <c r="S145" s="136">
        <v>0</v>
      </c>
      <c r="T145" s="136">
        <v>0</v>
      </c>
      <c r="U145" s="136">
        <v>0</v>
      </c>
      <c r="V145" s="116">
        <f>(SUM(J145:U145)-P145)*0.85</f>
        <v>850</v>
      </c>
      <c r="W145" s="137">
        <v>12</v>
      </c>
      <c r="X145" s="136">
        <f>VLOOKUP(B145,'[1]Cham cong'!$B$9:$BY$255,37,0)</f>
        <v>1</v>
      </c>
      <c r="Y145" s="136">
        <f>VLOOKUP(B145,'[1]Cham cong'!$B$9:$BY$255,38,0)</f>
        <v>0</v>
      </c>
      <c r="Z145" s="136">
        <f>VLOOKUP(B145,'[1]Cham cong'!$B$9:$BY$255,72,0)</f>
        <v>0</v>
      </c>
      <c r="AA145" s="136">
        <f>VLOOKUP(B145,'[1]Cham cong'!$B$9:$BY$255,71,0)</f>
        <v>0</v>
      </c>
      <c r="AB145" s="136">
        <f>VLOOKUP(B145,'[1]Cham cong'!$B$9:$BY$255,36,0)</f>
        <v>0</v>
      </c>
      <c r="AC145" s="136"/>
      <c r="AD145" s="136">
        <v>0</v>
      </c>
      <c r="AE145" s="195">
        <v>1500</v>
      </c>
      <c r="AF145" s="136"/>
      <c r="AG145" s="136"/>
      <c r="AH145" s="136"/>
      <c r="AI145" s="136"/>
      <c r="AJ145" s="115">
        <v>0</v>
      </c>
      <c r="AK145" s="116">
        <f>V145/'[1]Cham cong'!$AS$3*(W145+Z145/8*2+AA145/8*1.5+AB145*3)+J145/'[1]Cham cong'!$AS$3*(X145+Y145)+AC145+P145+AE145+AG145+AH145+AI145+AJ145</f>
        <v>2092.3076923076924</v>
      </c>
      <c r="AL145" s="136">
        <f t="shared" si="68"/>
        <v>0</v>
      </c>
      <c r="AM145" s="119">
        <v>0</v>
      </c>
      <c r="AN145" s="138">
        <f>VLOOKUP(B145,'[1]Cham cong'!$B$9:$BY$255,75,0)</f>
        <v>0</v>
      </c>
      <c r="AO145" s="138"/>
      <c r="AP145" s="121">
        <f>ROUND(AK145-AL145-AN145+AO145,-1)</f>
        <v>2090</v>
      </c>
    </row>
    <row r="146" spans="1:42">
      <c r="A146" s="192"/>
      <c r="B146" s="71" t="s">
        <v>324</v>
      </c>
      <c r="C146" s="98" t="s">
        <v>325</v>
      </c>
      <c r="D146" s="184" t="s">
        <v>307</v>
      </c>
      <c r="E146" s="68">
        <v>43262</v>
      </c>
      <c r="F146" s="69">
        <v>2</v>
      </c>
      <c r="G146" s="70">
        <f t="shared" si="70"/>
        <v>0</v>
      </c>
      <c r="H146" s="70">
        <f t="shared" si="71"/>
        <v>2</v>
      </c>
      <c r="I146" s="71">
        <f t="shared" si="72"/>
        <v>14</v>
      </c>
      <c r="J146" s="71">
        <f>VLOOKUP(D146,'[1]THANG B.LUONG'!$B$5:$I$513,F146+1,0)</f>
        <v>0</v>
      </c>
      <c r="K146" s="71">
        <v>0</v>
      </c>
      <c r="L146" s="71">
        <v>0</v>
      </c>
      <c r="M146" s="71">
        <f t="shared" si="73"/>
        <v>0</v>
      </c>
      <c r="N146" s="71">
        <v>0</v>
      </c>
      <c r="O146" s="71">
        <v>500</v>
      </c>
      <c r="P146" s="71">
        <v>0</v>
      </c>
      <c r="Q146" s="71">
        <v>500</v>
      </c>
      <c r="R146" s="71">
        <v>0</v>
      </c>
      <c r="S146" s="71">
        <v>0</v>
      </c>
      <c r="T146" s="71">
        <v>0</v>
      </c>
      <c r="U146" s="71">
        <v>0</v>
      </c>
      <c r="V146" s="72">
        <f>SUM(J146:U146)-P146</f>
        <v>1000</v>
      </c>
      <c r="W146" s="73">
        <v>15</v>
      </c>
      <c r="X146" s="71">
        <v>0</v>
      </c>
      <c r="Y146" s="71">
        <f>VLOOKUP(B146,'[1]Cham cong'!$B$9:$BY$255,38,0)</f>
        <v>0</v>
      </c>
      <c r="Z146" s="71">
        <f>VLOOKUP(B146,'[1]Cham cong'!$B$9:$BY$255,72,0)</f>
        <v>0</v>
      </c>
      <c r="AA146" s="71">
        <f>VLOOKUP(B146,'[1]Cham cong'!$B$9:$BY$255,71,0)</f>
        <v>0</v>
      </c>
      <c r="AB146" s="71">
        <f>VLOOKUP(B146,'[1]Cham cong'!$B$9:$BY$255,36,0)</f>
        <v>0</v>
      </c>
      <c r="AC146" s="71"/>
      <c r="AD146" s="71">
        <v>0</v>
      </c>
      <c r="AE146" s="125">
        <v>0</v>
      </c>
      <c r="AF146" s="71"/>
      <c r="AG146" s="71"/>
      <c r="AH146" s="71"/>
      <c r="AI146" s="71"/>
      <c r="AJ146" s="79">
        <v>0</v>
      </c>
      <c r="AK146" s="72">
        <f>V146/'[1]Cham cong'!$AS$3*(W146+Z146/8*2+AA146/8*1.5+AB146*3)+J146/'[1]Cham cong'!$AS$3*(X146+Y146)+AC146+P146+AE146+AG146+AH146+AI146+AJ146</f>
        <v>576.92307692307691</v>
      </c>
      <c r="AL146" s="71">
        <f t="shared" si="68"/>
        <v>0</v>
      </c>
      <c r="AM146" s="99">
        <v>0</v>
      </c>
      <c r="AN146" s="74">
        <f>VLOOKUP(B146,'[1]Cham cong'!$B$9:$BY$255,75,0)</f>
        <v>0</v>
      </c>
      <c r="AO146" s="74"/>
      <c r="AP146" s="198">
        <f>ROUND(AK146-AL146-AN146+AO146,-1)</f>
        <v>580</v>
      </c>
    </row>
    <row r="147" spans="1:42">
      <c r="A147" s="192"/>
      <c r="B147" s="71" t="s">
        <v>326</v>
      </c>
      <c r="C147" s="98" t="s">
        <v>327</v>
      </c>
      <c r="D147" s="184" t="str">
        <f>'[1]THANG B.LUONG'!B74</f>
        <v>Trưởng sale Tỉnh</v>
      </c>
      <c r="E147" s="68">
        <v>43234</v>
      </c>
      <c r="F147" s="69">
        <v>7</v>
      </c>
      <c r="G147" s="70">
        <f t="shared" si="70"/>
        <v>0</v>
      </c>
      <c r="H147" s="70">
        <f t="shared" si="71"/>
        <v>3</v>
      </c>
      <c r="I147" s="71">
        <f t="shared" si="72"/>
        <v>11</v>
      </c>
      <c r="J147" s="71">
        <f>VLOOKUP(D147,'[1]THANG B.LUONG'!$B$5:$I$513,F147+1,0)</f>
        <v>0</v>
      </c>
      <c r="K147" s="71">
        <v>0</v>
      </c>
      <c r="L147" s="71">
        <v>0</v>
      </c>
      <c r="M147" s="71">
        <f t="shared" si="73"/>
        <v>0</v>
      </c>
      <c r="N147" s="71">
        <v>0</v>
      </c>
      <c r="O147" s="71">
        <v>500</v>
      </c>
      <c r="P147" s="71">
        <v>300</v>
      </c>
      <c r="Q147" s="71">
        <v>500</v>
      </c>
      <c r="R147" s="71">
        <v>0</v>
      </c>
      <c r="S147" s="71">
        <v>0</v>
      </c>
      <c r="T147" s="71">
        <v>0</v>
      </c>
      <c r="U147" s="71">
        <v>8500</v>
      </c>
      <c r="V147" s="72">
        <f>SUM(J147:U147)-P147</f>
        <v>9500</v>
      </c>
      <c r="W147" s="199">
        <f>VLOOKUP(B147,'[1]Cham cong'!$B$9:$BY$255,35,0)</f>
        <v>27</v>
      </c>
      <c r="X147" s="71">
        <f>VLOOKUP(B147,'[1]Cham cong'!$B$9:$BY$255,37,0)</f>
        <v>0</v>
      </c>
      <c r="Y147" s="71">
        <f>VLOOKUP(B147,'[1]Cham cong'!$B$9:$BY$255,38,0)</f>
        <v>0</v>
      </c>
      <c r="Z147" s="71">
        <f>VLOOKUP(B147,'[1]Cham cong'!$B$9:$BY$255,72,0)</f>
        <v>0</v>
      </c>
      <c r="AA147" s="71">
        <f>VLOOKUP(B147,'[1]Cham cong'!$B$9:$BY$255,71,0)</f>
        <v>0</v>
      </c>
      <c r="AB147" s="71">
        <f>VLOOKUP(B147,'[1]Cham cong'!$B$9:$BY$255,36,0)</f>
        <v>0</v>
      </c>
      <c r="AC147" s="71"/>
      <c r="AD147" s="71">
        <v>0</v>
      </c>
      <c r="AE147" s="71">
        <f>SUMIF('[1]KPI T07'!$B$15:$B$32,'[1]Luong VP'!B147,'[1]KPI T07'!$X$15:$X$32)</f>
        <v>3000</v>
      </c>
      <c r="AF147" s="71"/>
      <c r="AG147" s="71"/>
      <c r="AH147" s="71"/>
      <c r="AI147" s="71"/>
      <c r="AJ147" s="79"/>
      <c r="AK147" s="72">
        <f>V147/'[1]Cham cong'!$AS$3*(W147+Z147/8*2+AA147/8*1.5+AB147*3)+J147/'[1]Cham cong'!$AS$3*(X147+Y147)+AC147+P147+AE147+AG147+AH147+AI147+AJ147</f>
        <v>13165.384615384615</v>
      </c>
      <c r="AL147" s="71">
        <f t="shared" si="68"/>
        <v>0</v>
      </c>
      <c r="AM147" s="99">
        <v>0</v>
      </c>
      <c r="AN147" s="74">
        <f>VLOOKUP(B147,'[1]Cham cong'!$B$9:$BY$255,75,0)</f>
        <v>0</v>
      </c>
      <c r="AO147" s="74"/>
      <c r="AP147" s="75">
        <f t="shared" ref="AP147:AP153" si="77">ROUND(AK147-AL147-AN147+AO147,-1)</f>
        <v>13170</v>
      </c>
    </row>
    <row r="148" spans="1:42">
      <c r="A148" s="102"/>
      <c r="B148" s="71" t="s">
        <v>328</v>
      </c>
      <c r="C148" s="98" t="s">
        <v>329</v>
      </c>
      <c r="D148" s="184" t="s">
        <v>307</v>
      </c>
      <c r="E148" s="68">
        <v>43206</v>
      </c>
      <c r="F148" s="69">
        <v>2</v>
      </c>
      <c r="G148" s="70">
        <f t="shared" si="70"/>
        <v>0</v>
      </c>
      <c r="H148" s="70">
        <f t="shared" si="71"/>
        <v>4</v>
      </c>
      <c r="I148" s="71">
        <f t="shared" si="72"/>
        <v>9</v>
      </c>
      <c r="J148" s="71">
        <f>VLOOKUP(D148,'[1]THANG B.LUONG'!$B$5:$I$513,F148+1,0)</f>
        <v>0</v>
      </c>
      <c r="K148" s="71">
        <v>0</v>
      </c>
      <c r="L148" s="71">
        <v>0</v>
      </c>
      <c r="M148" s="71">
        <f t="shared" si="73"/>
        <v>0</v>
      </c>
      <c r="N148" s="71">
        <v>0</v>
      </c>
      <c r="O148" s="71">
        <v>500</v>
      </c>
      <c r="P148" s="71">
        <v>200</v>
      </c>
      <c r="Q148" s="71">
        <v>500</v>
      </c>
      <c r="R148" s="71">
        <v>0</v>
      </c>
      <c r="S148" s="71">
        <v>0</v>
      </c>
      <c r="T148" s="71">
        <v>0</v>
      </c>
      <c r="U148" s="71">
        <v>0</v>
      </c>
      <c r="V148" s="72">
        <f>SUM(J148:U148)-P148</f>
        <v>1000</v>
      </c>
      <c r="W148" s="73">
        <f>VLOOKUP(B148,'[1]Cham cong'!$B$9:$BY$255,35,0)</f>
        <v>27</v>
      </c>
      <c r="X148" s="71">
        <f>VLOOKUP(B148,'[1]Cham cong'!$B$9:$BY$255,37,0)</f>
        <v>0</v>
      </c>
      <c r="Y148" s="71">
        <f>VLOOKUP(B148,'[1]Cham cong'!$B$9:$BY$255,38,0)</f>
        <v>0</v>
      </c>
      <c r="Z148" s="71">
        <f>VLOOKUP(B148,'[1]Cham cong'!$B$9:$BY$255,72,0)</f>
        <v>0</v>
      </c>
      <c r="AA148" s="71">
        <f>VLOOKUP(B148,'[1]Cham cong'!$B$9:$BY$255,71,0)</f>
        <v>0</v>
      </c>
      <c r="AB148" s="71">
        <f>VLOOKUP(B148,'[1]Cham cong'!$B$9:$BY$255,36,0)</f>
        <v>0</v>
      </c>
      <c r="AC148" s="71"/>
      <c r="AD148" s="71">
        <v>0</v>
      </c>
      <c r="AE148" s="71">
        <f>SUMIF('[1]KPI T07'!$B$15:$B$32,'[1]Luong VP'!B148,'[1]KPI T07'!$X$15:$X$32)</f>
        <v>3000</v>
      </c>
      <c r="AF148" s="71"/>
      <c r="AG148" s="71"/>
      <c r="AH148" s="71"/>
      <c r="AI148" s="71"/>
      <c r="AJ148" s="79"/>
      <c r="AK148" s="72">
        <f>V148/'[1]Cham cong'!$AS$3*(W148+Z148/8*2+AA148/8*1.5+AB148*3)+J148/'[1]Cham cong'!$AS$3*(X148+Y148)+AC148+P148+AE148+AG148+AH148+AI148+AJ148</f>
        <v>4238.4615384615381</v>
      </c>
      <c r="AL148" s="71">
        <f t="shared" si="68"/>
        <v>0</v>
      </c>
      <c r="AM148" s="99">
        <v>0</v>
      </c>
      <c r="AN148" s="74">
        <f>VLOOKUP(B148,'[1]Cham cong'!$B$9:$BY$255,75,0)</f>
        <v>0</v>
      </c>
      <c r="AO148" s="74"/>
      <c r="AP148" s="75">
        <f t="shared" si="77"/>
        <v>4240</v>
      </c>
    </row>
    <row r="149" spans="1:42">
      <c r="A149" s="102"/>
      <c r="B149" s="71" t="s">
        <v>330</v>
      </c>
      <c r="C149" s="98" t="s">
        <v>331</v>
      </c>
      <c r="D149" s="184" t="s">
        <v>307</v>
      </c>
      <c r="E149" s="68">
        <v>43216</v>
      </c>
      <c r="F149" s="69">
        <v>2</v>
      </c>
      <c r="G149" s="70">
        <f t="shared" si="70"/>
        <v>0</v>
      </c>
      <c r="H149" s="70">
        <f t="shared" si="71"/>
        <v>3</v>
      </c>
      <c r="I149" s="71">
        <f t="shared" si="72"/>
        <v>30</v>
      </c>
      <c r="J149" s="71">
        <f>VLOOKUP(D149,'[1]THANG B.LUONG'!$B$5:$I$513,F149+1,0)</f>
        <v>0</v>
      </c>
      <c r="K149" s="71">
        <v>0</v>
      </c>
      <c r="L149" s="71">
        <v>0</v>
      </c>
      <c r="M149" s="71">
        <f t="shared" si="73"/>
        <v>0</v>
      </c>
      <c r="N149" s="71">
        <v>0</v>
      </c>
      <c r="O149" s="71">
        <v>500</v>
      </c>
      <c r="P149" s="71">
        <v>200</v>
      </c>
      <c r="Q149" s="71">
        <v>500</v>
      </c>
      <c r="R149" s="71">
        <v>0</v>
      </c>
      <c r="S149" s="71">
        <v>0</v>
      </c>
      <c r="T149" s="71">
        <v>0</v>
      </c>
      <c r="U149" s="71">
        <v>0</v>
      </c>
      <c r="V149" s="72">
        <f>SUM(J149:U149)-P149</f>
        <v>1000</v>
      </c>
      <c r="W149" s="73">
        <f>VLOOKUP(B149,'[1]Cham cong'!$B$9:$BY$255,35,0)</f>
        <v>27</v>
      </c>
      <c r="X149" s="71">
        <f>VLOOKUP(B149,'[1]Cham cong'!$B$9:$BY$255,37,0)</f>
        <v>0</v>
      </c>
      <c r="Y149" s="71">
        <f>VLOOKUP(B149,'[1]Cham cong'!$B$9:$BY$255,38,0)</f>
        <v>0</v>
      </c>
      <c r="Z149" s="71">
        <f>VLOOKUP(B149,'[1]Cham cong'!$B$9:$BY$255,72,0)</f>
        <v>0</v>
      </c>
      <c r="AA149" s="71">
        <f>VLOOKUP(B149,'[1]Cham cong'!$B$9:$BY$255,71,0)</f>
        <v>0</v>
      </c>
      <c r="AB149" s="71">
        <f>VLOOKUP(B149,'[1]Cham cong'!$B$9:$BY$255,36,0)</f>
        <v>0</v>
      </c>
      <c r="AC149" s="71"/>
      <c r="AD149" s="71">
        <v>0</v>
      </c>
      <c r="AE149" s="71">
        <f>SUMIF('[1]KPI T07'!$B$15:$B$32,'[1]Luong VP'!B149,'[1]KPI T07'!$X$15:$X$32)</f>
        <v>3000</v>
      </c>
      <c r="AF149" s="71"/>
      <c r="AG149" s="71"/>
      <c r="AH149" s="71"/>
      <c r="AI149" s="71"/>
      <c r="AJ149" s="79"/>
      <c r="AK149" s="72">
        <f>V149/'[1]Cham cong'!$AS$3*(W149+Z149/8*2+AA149/8*1.5+AB149*3)+J149/'[1]Cham cong'!$AS$3*(X149+Y149)+AC149+P149+AE149+AG149+AH149+AI149+AJ149</f>
        <v>4238.4615384615381</v>
      </c>
      <c r="AL149" s="71">
        <f t="shared" si="68"/>
        <v>0</v>
      </c>
      <c r="AM149" s="99">
        <v>0</v>
      </c>
      <c r="AN149" s="74">
        <f>VLOOKUP(B149,'[1]Cham cong'!$B$9:$BY$255,75,0)</f>
        <v>0</v>
      </c>
      <c r="AO149" s="74"/>
      <c r="AP149" s="75">
        <f t="shared" si="77"/>
        <v>4240</v>
      </c>
    </row>
    <row r="150" spans="1:42">
      <c r="A150" s="109"/>
      <c r="B150" s="136" t="s">
        <v>332</v>
      </c>
      <c r="C150" s="132" t="s">
        <v>333</v>
      </c>
      <c r="D150" s="194" t="s">
        <v>307</v>
      </c>
      <c r="E150" s="134">
        <v>43252</v>
      </c>
      <c r="F150" s="135">
        <v>2</v>
      </c>
      <c r="G150" s="133">
        <f t="shared" si="70"/>
        <v>0</v>
      </c>
      <c r="H150" s="133">
        <f t="shared" si="71"/>
        <v>2</v>
      </c>
      <c r="I150" s="136">
        <f t="shared" si="72"/>
        <v>24</v>
      </c>
      <c r="J150" s="136">
        <f>VLOOKUP(D150,'[1]THANG B.LUONG'!$B$5:$I$513,F150+1,0)</f>
        <v>0</v>
      </c>
      <c r="K150" s="136">
        <v>0</v>
      </c>
      <c r="L150" s="136">
        <v>0</v>
      </c>
      <c r="M150" s="136">
        <f t="shared" si="73"/>
        <v>0</v>
      </c>
      <c r="N150" s="136">
        <v>0</v>
      </c>
      <c r="O150" s="136">
        <v>500</v>
      </c>
      <c r="P150" s="136">
        <v>200</v>
      </c>
      <c r="Q150" s="136">
        <v>500</v>
      </c>
      <c r="R150" s="136">
        <v>0</v>
      </c>
      <c r="S150" s="136">
        <v>0</v>
      </c>
      <c r="T150" s="136">
        <v>0</v>
      </c>
      <c r="U150" s="136">
        <v>0</v>
      </c>
      <c r="V150" s="116">
        <f>(SUM(J150:U150)-P150)*0.85</f>
        <v>850</v>
      </c>
      <c r="W150" s="137">
        <v>1</v>
      </c>
      <c r="X150" s="136">
        <f>VLOOKUP(B150,'[1]Cham cong'!$B$9:$BY$255,37,0)</f>
        <v>0</v>
      </c>
      <c r="Y150" s="136">
        <f>VLOOKUP(B150,'[1]Cham cong'!$B$9:$BY$255,38,0)</f>
        <v>0</v>
      </c>
      <c r="Z150" s="136">
        <f>VLOOKUP(B150,'[1]Cham cong'!$B$9:$BY$255,72,0)</f>
        <v>0</v>
      </c>
      <c r="AA150" s="136">
        <f>VLOOKUP(B150,'[1]Cham cong'!$B$9:$BY$255,71,0)</f>
        <v>0</v>
      </c>
      <c r="AB150" s="136">
        <f>VLOOKUP(B150,'[1]Cham cong'!$B$9:$BY$255,36,0)</f>
        <v>0</v>
      </c>
      <c r="AC150" s="136"/>
      <c r="AD150" s="136">
        <v>0</v>
      </c>
      <c r="AE150" s="195">
        <v>1500</v>
      </c>
      <c r="AF150" s="136"/>
      <c r="AG150" s="136"/>
      <c r="AH150" s="136"/>
      <c r="AI150" s="136"/>
      <c r="AJ150" s="115"/>
      <c r="AK150" s="116">
        <f>V150/'[1]Cham cong'!$AS$3*(W150+Z150/8*2+AA150/8*1.5+AB150*3)+J150/'[1]Cham cong'!$AS$3*(X150+Y150)+AC150+P150+AE150+AG150+AH150+AI150+AJ150</f>
        <v>1732.6923076923076</v>
      </c>
      <c r="AL150" s="136">
        <f t="shared" si="68"/>
        <v>0</v>
      </c>
      <c r="AM150" s="119">
        <v>0</v>
      </c>
      <c r="AN150" s="138">
        <f>VLOOKUP(B150,'[1]Cham cong'!$B$9:$BY$255,75,0)</f>
        <v>0</v>
      </c>
      <c r="AO150" s="138"/>
      <c r="AP150" s="121">
        <f t="shared" si="77"/>
        <v>1730</v>
      </c>
    </row>
    <row r="151" spans="1:42">
      <c r="A151" s="102"/>
      <c r="B151" s="71" t="s">
        <v>332</v>
      </c>
      <c r="C151" s="98" t="s">
        <v>333</v>
      </c>
      <c r="D151" s="184" t="s">
        <v>307</v>
      </c>
      <c r="E151" s="68">
        <v>43252</v>
      </c>
      <c r="F151" s="69">
        <v>2</v>
      </c>
      <c r="G151" s="70">
        <f t="shared" si="70"/>
        <v>0</v>
      </c>
      <c r="H151" s="70">
        <f t="shared" si="71"/>
        <v>2</v>
      </c>
      <c r="I151" s="71">
        <f t="shared" si="72"/>
        <v>24</v>
      </c>
      <c r="J151" s="71">
        <f>VLOOKUP(D151,'[1]THANG B.LUONG'!$B$5:$I$513,F151+1,0)</f>
        <v>0</v>
      </c>
      <c r="K151" s="71">
        <v>0</v>
      </c>
      <c r="L151" s="71">
        <v>0</v>
      </c>
      <c r="M151" s="71">
        <f t="shared" si="73"/>
        <v>0</v>
      </c>
      <c r="N151" s="71">
        <v>0</v>
      </c>
      <c r="O151" s="71">
        <v>500</v>
      </c>
      <c r="P151" s="71">
        <v>0</v>
      </c>
      <c r="Q151" s="71">
        <v>500</v>
      </c>
      <c r="R151" s="71">
        <v>0</v>
      </c>
      <c r="S151" s="71">
        <v>0</v>
      </c>
      <c r="T151" s="71">
        <v>0</v>
      </c>
      <c r="U151" s="71">
        <v>0</v>
      </c>
      <c r="V151" s="72">
        <f>SUM(J151:U151)-P151</f>
        <v>1000</v>
      </c>
      <c r="W151" s="73">
        <v>26</v>
      </c>
      <c r="X151" s="71">
        <f>VLOOKUP(B151,'[1]Cham cong'!$B$9:$BY$255,37,0)</f>
        <v>0</v>
      </c>
      <c r="Y151" s="71">
        <f>VLOOKUP(B151,'[1]Cham cong'!$B$9:$BY$255,38,0)</f>
        <v>0</v>
      </c>
      <c r="Z151" s="71">
        <f>VLOOKUP(B151,'[1]Cham cong'!$B$9:$BY$255,72,0)</f>
        <v>0</v>
      </c>
      <c r="AA151" s="71">
        <f>VLOOKUP(B151,'[1]Cham cong'!$B$9:$BY$255,71,0)</f>
        <v>0</v>
      </c>
      <c r="AB151" s="71">
        <f>VLOOKUP(B151,'[1]Cham cong'!$B$9:$BY$255,36,0)</f>
        <v>0</v>
      </c>
      <c r="AC151" s="71"/>
      <c r="AD151" s="71">
        <v>0</v>
      </c>
      <c r="AE151" s="125">
        <v>0</v>
      </c>
      <c r="AF151" s="71"/>
      <c r="AG151" s="71"/>
      <c r="AH151" s="71"/>
      <c r="AI151" s="71"/>
      <c r="AJ151" s="79"/>
      <c r="AK151" s="72">
        <f>V151/'[1]Cham cong'!$AS$3*(W151+Z151/8*2+AA151/8*1.5+AB151*3)+J151/'[1]Cham cong'!$AS$3*(X151+Y151)+AC151+P151+AE151+AG151+AH151+AI151+AJ151</f>
        <v>1000</v>
      </c>
      <c r="AL151" s="71">
        <f t="shared" si="68"/>
        <v>0</v>
      </c>
      <c r="AM151" s="99">
        <v>0</v>
      </c>
      <c r="AN151" s="74">
        <f>VLOOKUP(B151,'[1]Cham cong'!$B$9:$BY$255,75,0)</f>
        <v>0</v>
      </c>
      <c r="AO151" s="74"/>
      <c r="AP151" s="198">
        <f t="shared" si="77"/>
        <v>1000</v>
      </c>
    </row>
    <row r="152" spans="1:42">
      <c r="A152" s="109"/>
      <c r="B152" s="136" t="s">
        <v>334</v>
      </c>
      <c r="C152" s="132" t="s">
        <v>335</v>
      </c>
      <c r="D152" s="194" t="s">
        <v>307</v>
      </c>
      <c r="E152" s="134">
        <v>43252</v>
      </c>
      <c r="F152" s="135">
        <v>2</v>
      </c>
      <c r="G152" s="133">
        <f t="shared" si="70"/>
        <v>0</v>
      </c>
      <c r="H152" s="133">
        <f t="shared" si="71"/>
        <v>2</v>
      </c>
      <c r="I152" s="136">
        <f t="shared" si="72"/>
        <v>24</v>
      </c>
      <c r="J152" s="136">
        <f>VLOOKUP(D152,'[1]THANG B.LUONG'!$B$5:$I$513,F152+1,0)</f>
        <v>0</v>
      </c>
      <c r="K152" s="136">
        <v>0</v>
      </c>
      <c r="L152" s="136">
        <v>0</v>
      </c>
      <c r="M152" s="136">
        <f t="shared" si="73"/>
        <v>0</v>
      </c>
      <c r="N152" s="136">
        <v>0</v>
      </c>
      <c r="O152" s="136">
        <v>500</v>
      </c>
      <c r="P152" s="136">
        <v>200</v>
      </c>
      <c r="Q152" s="136">
        <v>500</v>
      </c>
      <c r="R152" s="136">
        <v>0</v>
      </c>
      <c r="S152" s="136">
        <v>0</v>
      </c>
      <c r="T152" s="136">
        <v>0</v>
      </c>
      <c r="U152" s="136">
        <v>0</v>
      </c>
      <c r="V152" s="116">
        <f>(SUM(J152:U152)-P152)*0.85</f>
        <v>850</v>
      </c>
      <c r="W152" s="137">
        <v>1</v>
      </c>
      <c r="X152" s="136">
        <f>VLOOKUP(B152,'[1]Cham cong'!$B$9:$BY$255,37,0)</f>
        <v>0</v>
      </c>
      <c r="Y152" s="136">
        <f>VLOOKUP(B152,'[1]Cham cong'!$B$9:$BY$255,38,0)</f>
        <v>0</v>
      </c>
      <c r="Z152" s="136">
        <f>VLOOKUP(B152,'[1]Cham cong'!$B$9:$BY$255,72,0)</f>
        <v>0</v>
      </c>
      <c r="AA152" s="136">
        <f>VLOOKUP(B152,'[1]Cham cong'!$B$9:$BY$255,71,0)</f>
        <v>0</v>
      </c>
      <c r="AB152" s="136">
        <f>VLOOKUP(B152,'[1]Cham cong'!$B$9:$BY$255,36,0)</f>
        <v>0</v>
      </c>
      <c r="AC152" s="136"/>
      <c r="AD152" s="136">
        <v>0</v>
      </c>
      <c r="AE152" s="195">
        <v>1500</v>
      </c>
      <c r="AF152" s="136"/>
      <c r="AG152" s="136"/>
      <c r="AH152" s="136"/>
      <c r="AI152" s="136"/>
      <c r="AJ152" s="115"/>
      <c r="AK152" s="116">
        <f>V152/'[1]Cham cong'!$AS$3*(W152+Z152/8*2+AA152/8*1.5+AB152*3)+J152/'[1]Cham cong'!$AS$3*(X152+Y152)+AC152+P152+AE152+AG152+AH152+AI152+AJ152</f>
        <v>1732.6923076923076</v>
      </c>
      <c r="AL152" s="136">
        <f t="shared" si="68"/>
        <v>0</v>
      </c>
      <c r="AM152" s="119">
        <v>0</v>
      </c>
      <c r="AN152" s="138">
        <f>VLOOKUP(B152,'[1]Cham cong'!$B$9:$BY$255,75,0)</f>
        <v>0</v>
      </c>
      <c r="AO152" s="138"/>
      <c r="AP152" s="121">
        <f t="shared" si="77"/>
        <v>1730</v>
      </c>
    </row>
    <row r="153" spans="1:42">
      <c r="A153" s="102"/>
      <c r="B153" s="71" t="s">
        <v>334</v>
      </c>
      <c r="C153" s="98" t="s">
        <v>335</v>
      </c>
      <c r="D153" s="184" t="s">
        <v>307</v>
      </c>
      <c r="E153" s="68">
        <v>43252</v>
      </c>
      <c r="F153" s="69">
        <v>2</v>
      </c>
      <c r="G153" s="70">
        <f t="shared" si="70"/>
        <v>0</v>
      </c>
      <c r="H153" s="70">
        <f t="shared" si="71"/>
        <v>2</v>
      </c>
      <c r="I153" s="71">
        <f t="shared" si="72"/>
        <v>24</v>
      </c>
      <c r="J153" s="71">
        <f>VLOOKUP(D153,'[1]THANG B.LUONG'!$B$5:$I$513,F153+1,0)</f>
        <v>0</v>
      </c>
      <c r="K153" s="71">
        <v>0</v>
      </c>
      <c r="L153" s="71">
        <v>0</v>
      </c>
      <c r="M153" s="71">
        <f t="shared" si="73"/>
        <v>0</v>
      </c>
      <c r="N153" s="71">
        <v>0</v>
      </c>
      <c r="O153" s="71">
        <v>500</v>
      </c>
      <c r="P153" s="71">
        <v>0</v>
      </c>
      <c r="Q153" s="71">
        <v>500</v>
      </c>
      <c r="R153" s="71">
        <v>0</v>
      </c>
      <c r="S153" s="71">
        <v>0</v>
      </c>
      <c r="T153" s="71">
        <v>0</v>
      </c>
      <c r="U153" s="71">
        <v>0</v>
      </c>
      <c r="V153" s="72">
        <f>SUM(J153:U153)-P153</f>
        <v>1000</v>
      </c>
      <c r="W153" s="73">
        <v>26</v>
      </c>
      <c r="X153" s="71">
        <f>VLOOKUP(B153,'[1]Cham cong'!$B$9:$BY$255,37,0)</f>
        <v>0</v>
      </c>
      <c r="Y153" s="71">
        <f>VLOOKUP(B153,'[1]Cham cong'!$B$9:$BY$255,38,0)</f>
        <v>0</v>
      </c>
      <c r="Z153" s="71">
        <f>VLOOKUP(B153,'[1]Cham cong'!$B$9:$BY$255,72,0)</f>
        <v>0</v>
      </c>
      <c r="AA153" s="71">
        <f>VLOOKUP(B153,'[1]Cham cong'!$B$9:$BY$255,71,0)</f>
        <v>0</v>
      </c>
      <c r="AB153" s="71">
        <f>VLOOKUP(B153,'[1]Cham cong'!$B$9:$BY$255,36,0)</f>
        <v>0</v>
      </c>
      <c r="AC153" s="71"/>
      <c r="AD153" s="71">
        <v>0</v>
      </c>
      <c r="AE153" s="125">
        <v>0</v>
      </c>
      <c r="AF153" s="71"/>
      <c r="AG153" s="71"/>
      <c r="AH153" s="71"/>
      <c r="AI153" s="71"/>
      <c r="AJ153" s="79"/>
      <c r="AK153" s="72">
        <f>V153/'[1]Cham cong'!$AS$3*(W153+Z153/8*2+AA153/8*1.5+AB153*3)+J153/'[1]Cham cong'!$AS$3*(X153+Y153)+AC153+P153+AE153+AG153+AH153+AI153+AJ153</f>
        <v>1000</v>
      </c>
      <c r="AL153" s="71">
        <f t="shared" si="68"/>
        <v>0</v>
      </c>
      <c r="AM153" s="99">
        <v>0</v>
      </c>
      <c r="AN153" s="74">
        <f>VLOOKUP(B153,'[1]Cham cong'!$B$9:$BY$255,75,0)</f>
        <v>0</v>
      </c>
      <c r="AO153" s="74"/>
      <c r="AP153" s="198">
        <f t="shared" si="77"/>
        <v>1000</v>
      </c>
    </row>
    <row r="154" spans="1:42">
      <c r="A154" s="200"/>
      <c r="B154" s="186"/>
      <c r="C154" s="201" t="s">
        <v>336</v>
      </c>
      <c r="D154" s="188"/>
      <c r="E154" s="83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63">
        <f>SUM(AK155:AK165)</f>
        <v>68842.403230769225</v>
      </c>
      <c r="AL154" s="63">
        <f t="shared" ref="AL154:AP154" si="78">SUM(AL155:AL165)</f>
        <v>4567.5</v>
      </c>
      <c r="AM154" s="63">
        <f t="shared" si="78"/>
        <v>43500</v>
      </c>
      <c r="AN154" s="63">
        <f t="shared" si="78"/>
        <v>43000</v>
      </c>
      <c r="AO154" s="63">
        <f t="shared" si="78"/>
        <v>0</v>
      </c>
      <c r="AP154" s="63">
        <f t="shared" si="78"/>
        <v>21270</v>
      </c>
    </row>
    <row r="155" spans="1:42">
      <c r="A155" s="64"/>
      <c r="B155" s="71" t="s">
        <v>337</v>
      </c>
      <c r="C155" s="98" t="s">
        <v>338</v>
      </c>
      <c r="D155" s="184" t="str">
        <f>'[2]THANG B.LUONG'!$B$65</f>
        <v>Trưởng đội vận chuyển</v>
      </c>
      <c r="E155" s="68">
        <v>39539</v>
      </c>
      <c r="F155" s="69">
        <v>1</v>
      </c>
      <c r="G155" s="70">
        <f t="shared" ref="G155:G163" si="79">DATEDIF(E155,$J$3,"y")</f>
        <v>10</v>
      </c>
      <c r="H155" s="70">
        <f t="shared" ref="H155:H163" si="80">DATEDIF(E155,$J$3,"ym")</f>
        <v>4</v>
      </c>
      <c r="I155" s="71">
        <f t="shared" ref="I155:I163" si="81">DATEDIF(E155,$J$3,"md")</f>
        <v>24</v>
      </c>
      <c r="J155" s="71">
        <f>VLOOKUP(D155,'[1]THANG B.LUONG'!$B$5:$I$513,F155+1,0)</f>
        <v>0</v>
      </c>
      <c r="K155" s="71">
        <v>0</v>
      </c>
      <c r="L155" s="71">
        <v>500</v>
      </c>
      <c r="M155" s="71">
        <f t="shared" ref="M155:M165" si="82">IF(G155&gt;=3,J155*(0.03+(G155-3)*0.01),0)</f>
        <v>0</v>
      </c>
      <c r="N155" s="71">
        <v>0</v>
      </c>
      <c r="O155" s="71">
        <v>200</v>
      </c>
      <c r="P155" s="71">
        <v>300</v>
      </c>
      <c r="Q155" s="71">
        <v>0</v>
      </c>
      <c r="R155" s="71">
        <v>0</v>
      </c>
      <c r="S155" s="71">
        <v>0</v>
      </c>
      <c r="T155" s="71">
        <v>6500</v>
      </c>
      <c r="U155" s="71">
        <v>0</v>
      </c>
      <c r="V155" s="72">
        <f>SUM(J155:U155)-P155</f>
        <v>7200</v>
      </c>
      <c r="W155" s="73">
        <f>VLOOKUP(B155,'[1]Cham cong'!$B$9:$BY$255,35,0)</f>
        <v>27</v>
      </c>
      <c r="X155" s="71">
        <f>VLOOKUP(B155,'[1]Cham cong'!$B$9:$BY$255,37,0)</f>
        <v>0</v>
      </c>
      <c r="Y155" s="71">
        <f>VLOOKUP(B155,'[1]Cham cong'!$B$9:$BY$255,38,0)</f>
        <v>0</v>
      </c>
      <c r="Z155" s="71">
        <f>VLOOKUP(B155,'[1]Cham cong'!$B$9:$BY$255,72,0)</f>
        <v>0</v>
      </c>
      <c r="AA155" s="71">
        <f>VLOOKUP(B155,'[1]Cham cong'!$B$9:$BY$255,71,0)</f>
        <v>0</v>
      </c>
      <c r="AB155" s="71">
        <f>VLOOKUP(B155,'[1]Cham cong'!$B$9:$BY$255,36,0)</f>
        <v>0</v>
      </c>
      <c r="AC155" s="71">
        <v>0</v>
      </c>
      <c r="AD155" s="71">
        <v>0</v>
      </c>
      <c r="AE155" s="71">
        <v>0</v>
      </c>
      <c r="AF155" s="71">
        <v>0</v>
      </c>
      <c r="AG155" s="71">
        <v>0</v>
      </c>
      <c r="AH155" s="71">
        <v>0</v>
      </c>
      <c r="AI155" s="71"/>
      <c r="AJ155" s="71"/>
      <c r="AK155" s="72">
        <f>V155/'[1]Cham cong'!$AS$3*(W155+Z155/8*2+AA155/8*1.5+AB155*3)+J155/'[1]Cham cong'!$AS$3*(X155+Y155)+AC155+P155+AE155+AG155+AH155+AI155+AJ155</f>
        <v>7776.9230769230762</v>
      </c>
      <c r="AL155" s="71">
        <f t="shared" ref="AL155:AL190" si="83">AM155*$AN$3</f>
        <v>535.5</v>
      </c>
      <c r="AM155" s="99">
        <v>5100</v>
      </c>
      <c r="AN155" s="74">
        <f>VLOOKUP(B155,'[1]Cham cong'!$B$9:$BY$255,75,0)</f>
        <v>1500</v>
      </c>
      <c r="AO155" s="74"/>
      <c r="AP155" s="75">
        <f t="shared" ref="AP155:AP162" si="84">ROUND(AK155-AL155-AN155+AO155,-1)</f>
        <v>5740</v>
      </c>
    </row>
    <row r="156" spans="1:42">
      <c r="A156" s="64"/>
      <c r="B156" s="71" t="s">
        <v>339</v>
      </c>
      <c r="C156" s="98" t="s">
        <v>340</v>
      </c>
      <c r="D156" s="104" t="str">
        <f>'[1]THANG B.LUONG'!$B$49</f>
        <v>Tài xế</v>
      </c>
      <c r="E156" s="68">
        <v>40486</v>
      </c>
      <c r="F156" s="69">
        <v>2</v>
      </c>
      <c r="G156" s="70">
        <f t="shared" si="79"/>
        <v>7</v>
      </c>
      <c r="H156" s="70">
        <f t="shared" si="80"/>
        <v>9</v>
      </c>
      <c r="I156" s="71">
        <f t="shared" si="81"/>
        <v>21</v>
      </c>
      <c r="J156" s="183">
        <f>VLOOKUP(D156,'[1]THANG B.LUONG'!$B$5:$I$513,F156+1,0)</f>
        <v>0</v>
      </c>
      <c r="K156" s="71">
        <v>0</v>
      </c>
      <c r="L156" s="71">
        <v>200</v>
      </c>
      <c r="M156" s="71">
        <f t="shared" si="82"/>
        <v>0</v>
      </c>
      <c r="N156" s="71">
        <v>0</v>
      </c>
      <c r="O156" s="71">
        <v>0</v>
      </c>
      <c r="P156" s="71">
        <v>0</v>
      </c>
      <c r="Q156" s="71">
        <v>0</v>
      </c>
      <c r="R156" s="71">
        <v>0</v>
      </c>
      <c r="S156" s="71">
        <v>0</v>
      </c>
      <c r="T156" s="71">
        <v>0</v>
      </c>
      <c r="U156" s="71">
        <v>0</v>
      </c>
      <c r="V156" s="72">
        <f t="shared" ref="V156:V187" si="85">SUM(J156:U156)-P156</f>
        <v>200</v>
      </c>
      <c r="W156" s="73">
        <f>VLOOKUP(B156,'[1]Cham cong'!$B$9:$BY$255,35,0)</f>
        <v>25</v>
      </c>
      <c r="X156" s="71">
        <f>VLOOKUP(B156,'[1]Cham cong'!$B$9:$BY$255,37,0)</f>
        <v>2</v>
      </c>
      <c r="Y156" s="71">
        <f>VLOOKUP(B156,'[1]Cham cong'!$B$9:$BY$255,38,0)</f>
        <v>0</v>
      </c>
      <c r="Z156" s="71">
        <f>VLOOKUP(B156,'[1]Cham cong'!$B$9:$BY$255,72,0)</f>
        <v>0</v>
      </c>
      <c r="AA156" s="71">
        <f>VLOOKUP(B156,'[1]Cham cong'!$B$9:$BY$255,71,0)</f>
        <v>0</v>
      </c>
      <c r="AB156" s="71">
        <f>VLOOKUP(B156,'[1]Cham cong'!$B$9:$BY$255,36,0)</f>
        <v>0</v>
      </c>
      <c r="AC156" s="71">
        <f>VLOOKUP(B156,'[1]T8-18'!$A$8:$AZ$61,50,0)</f>
        <v>1280</v>
      </c>
      <c r="AD156" s="71">
        <f>VLOOKUP(B156,'[1]T8-18'!$A$8:$AZ$61,48,0)</f>
        <v>59</v>
      </c>
      <c r="AE156" s="71">
        <f>VLOOKUP(B156,'[1]T8-18'!$A$8:$AZ$61,49,0)</f>
        <v>6790.7401538461527</v>
      </c>
      <c r="AF156" s="71">
        <f>VLOOKUP(B156,'[1]T8-18'!$A$8:$AZ$61,51,0)</f>
        <v>0</v>
      </c>
      <c r="AG156" s="71">
        <f>VLOOKUP(B156,'[1]T8-18'!$A$8:$AZ$61,52,0)</f>
        <v>0</v>
      </c>
      <c r="AH156" s="71">
        <f>VLOOKUP(B156,'[1]T8-18'!$A$8:$AZ$61,5,0)</f>
        <v>0</v>
      </c>
      <c r="AI156" s="71">
        <v>1000</v>
      </c>
      <c r="AJ156" s="71"/>
      <c r="AK156" s="72">
        <f>V156/'[1]Cham cong'!$AS$3*(W156+Z156/8*2+AA156/8*1.5+AB156*3)+J156/'[1]Cham cong'!$AS$3*(X156+Y156)+AC156+P156+AE156+AG156+AH156+AI156+AJ156</f>
        <v>9263.0478461538441</v>
      </c>
      <c r="AL156" s="71">
        <f t="shared" si="83"/>
        <v>504</v>
      </c>
      <c r="AM156" s="99">
        <v>4800</v>
      </c>
      <c r="AN156" s="74">
        <f>VLOOKUP(B156,'[1]Cham cong'!$B$9:$BY$255,75,0)</f>
        <v>4000</v>
      </c>
      <c r="AO156" s="74"/>
      <c r="AP156" s="75">
        <f t="shared" si="84"/>
        <v>4760</v>
      </c>
    </row>
    <row r="157" spans="1:42">
      <c r="A157" s="64"/>
      <c r="B157" s="71" t="s">
        <v>341</v>
      </c>
      <c r="C157" s="98" t="s">
        <v>342</v>
      </c>
      <c r="D157" s="177" t="s">
        <v>343</v>
      </c>
      <c r="E157" s="68">
        <v>41682</v>
      </c>
      <c r="F157" s="69">
        <v>1</v>
      </c>
      <c r="G157" s="70">
        <f t="shared" si="79"/>
        <v>4</v>
      </c>
      <c r="H157" s="70">
        <f t="shared" si="80"/>
        <v>6</v>
      </c>
      <c r="I157" s="71">
        <f t="shared" si="81"/>
        <v>13</v>
      </c>
      <c r="J157" s="71">
        <f>VLOOKUP(D157,'[1]THANG B.LUONG'!$B$5:$I$513,F157+1,0)</f>
        <v>0</v>
      </c>
      <c r="K157" s="71">
        <v>0</v>
      </c>
      <c r="L157" s="71">
        <v>200</v>
      </c>
      <c r="M157" s="71">
        <f t="shared" si="82"/>
        <v>0</v>
      </c>
      <c r="N157" s="71">
        <v>0</v>
      </c>
      <c r="O157" s="71">
        <v>0</v>
      </c>
      <c r="P157" s="71">
        <v>0</v>
      </c>
      <c r="Q157" s="71">
        <v>0</v>
      </c>
      <c r="R157" s="71">
        <v>0</v>
      </c>
      <c r="S157" s="71">
        <v>0</v>
      </c>
      <c r="T157" s="71">
        <v>2600</v>
      </c>
      <c r="U157" s="71">
        <v>0</v>
      </c>
      <c r="V157" s="72">
        <f t="shared" si="85"/>
        <v>2800</v>
      </c>
      <c r="W157" s="73">
        <f>VLOOKUP(B157,'[1]Cham cong'!$B$9:$BY$255,35,0)</f>
        <v>23</v>
      </c>
      <c r="X157" s="71">
        <f>VLOOKUP(B157,'[1]Cham cong'!$B$9:$BY$255,37,0)</f>
        <v>4</v>
      </c>
      <c r="Y157" s="71">
        <f>VLOOKUP(B157,'[1]Cham cong'!$B$9:$BY$255,38,0)</f>
        <v>0</v>
      </c>
      <c r="Z157" s="71">
        <f>VLOOKUP(B157,'[1]Cham cong'!$B$9:$BY$255,72,0)</f>
        <v>0</v>
      </c>
      <c r="AA157" s="71">
        <f>VLOOKUP(B157,'[1]Cham cong'!$B$9:$BY$255,71,0)</f>
        <v>0</v>
      </c>
      <c r="AB157" s="71">
        <f>VLOOKUP(B157,'[1]Cham cong'!$B$9:$BY$255,36,0)</f>
        <v>0</v>
      </c>
      <c r="AC157" s="71">
        <f>VLOOKUP(B157,'[1]T8-18'!$A$8:$AZ$61,50,0)</f>
        <v>0</v>
      </c>
      <c r="AD157" s="71">
        <f>VLOOKUP(B157,'[1]T8-18'!$A$8:$AZ$61,48,0)</f>
        <v>0</v>
      </c>
      <c r="AE157" s="71">
        <f>VLOOKUP(B157,'[1]T8-18'!$A$8:$AZ$61,49,0)</f>
        <v>0</v>
      </c>
      <c r="AF157" s="71">
        <f>VLOOKUP(B157,'[1]T8-18'!$A$8:$AZ$61,51,0)</f>
        <v>0</v>
      </c>
      <c r="AG157" s="71">
        <v>0</v>
      </c>
      <c r="AH157" s="71">
        <f>VLOOKUP(B157,'[1]T8-18'!$A$8:$AZ$61,5,0)</f>
        <v>0</v>
      </c>
      <c r="AI157" s="71"/>
      <c r="AJ157" s="71"/>
      <c r="AK157" s="72">
        <f>V157/'[1]Cham cong'!$AS$3*(W157+Z157/8*2+AA157/8*1.5+AB157*3)+J157/'[1]Cham cong'!$AS$3*(X157+Y157)+AC157+P157+AE157+AG157+AH157+AI157+AJ157</f>
        <v>2476.9230769230771</v>
      </c>
      <c r="AL157" s="71">
        <f t="shared" si="83"/>
        <v>504</v>
      </c>
      <c r="AM157" s="99">
        <v>4800</v>
      </c>
      <c r="AN157" s="74">
        <f>VLOOKUP(B157,'[1]Cham cong'!$B$9:$BY$255,75,0)</f>
        <v>4500</v>
      </c>
      <c r="AO157" s="74"/>
      <c r="AP157" s="75">
        <f t="shared" si="84"/>
        <v>-2530</v>
      </c>
    </row>
    <row r="158" spans="1:42">
      <c r="A158" s="64"/>
      <c r="B158" s="71" t="s">
        <v>344</v>
      </c>
      <c r="C158" s="98" t="s">
        <v>345</v>
      </c>
      <c r="D158" s="104" t="str">
        <f>'[1]THANG B.LUONG'!$B$49</f>
        <v>Tài xế</v>
      </c>
      <c r="E158" s="68">
        <v>42248</v>
      </c>
      <c r="F158" s="69">
        <v>1</v>
      </c>
      <c r="G158" s="70">
        <f t="shared" si="79"/>
        <v>2</v>
      </c>
      <c r="H158" s="70">
        <f t="shared" si="80"/>
        <v>11</v>
      </c>
      <c r="I158" s="71">
        <f t="shared" si="81"/>
        <v>24</v>
      </c>
      <c r="J158" s="71">
        <f>VLOOKUP(D158,'[1]THANG B.LUONG'!$B$5:$I$513,F158+1,0)</f>
        <v>0</v>
      </c>
      <c r="K158" s="71">
        <v>0</v>
      </c>
      <c r="L158" s="71">
        <v>200</v>
      </c>
      <c r="M158" s="71">
        <f t="shared" si="82"/>
        <v>0</v>
      </c>
      <c r="N158" s="71">
        <v>0</v>
      </c>
      <c r="O158" s="71">
        <v>0</v>
      </c>
      <c r="P158" s="71">
        <v>0</v>
      </c>
      <c r="Q158" s="71">
        <v>0</v>
      </c>
      <c r="R158" s="71">
        <v>0</v>
      </c>
      <c r="S158" s="71">
        <v>0</v>
      </c>
      <c r="T158" s="71">
        <v>0</v>
      </c>
      <c r="U158" s="71">
        <v>0</v>
      </c>
      <c r="V158" s="72">
        <f t="shared" si="85"/>
        <v>200</v>
      </c>
      <c r="W158" s="73">
        <f>VLOOKUP(B158,'[1]Cham cong'!$B$9:$BY$255,35,0)</f>
        <v>27</v>
      </c>
      <c r="X158" s="71">
        <f>VLOOKUP(B158,'[1]Cham cong'!$B$9:$BY$255,37,0)</f>
        <v>0</v>
      </c>
      <c r="Y158" s="71">
        <f>VLOOKUP(B158,'[1]Cham cong'!$B$9:$BY$255,38,0)</f>
        <v>0</v>
      </c>
      <c r="Z158" s="71">
        <f>VLOOKUP(B158,'[1]Cham cong'!$B$9:$BY$255,72,0)</f>
        <v>0</v>
      </c>
      <c r="AA158" s="71">
        <f>VLOOKUP(B158,'[1]Cham cong'!$B$9:$BY$255,71,0)</f>
        <v>0</v>
      </c>
      <c r="AB158" s="71">
        <f>VLOOKUP(B158,'[1]Cham cong'!$B$9:$BY$255,36,0)</f>
        <v>0</v>
      </c>
      <c r="AC158" s="71">
        <f>VLOOKUP(B158,'[1]T8-18'!$A$8:$AZ$61,50,0)</f>
        <v>820</v>
      </c>
      <c r="AD158" s="71">
        <f>VLOOKUP(B158,'[1]T8-18'!$A$8:$AZ$61,48,0)</f>
        <v>49</v>
      </c>
      <c r="AE158" s="71">
        <f>VLOOKUP(B158,'[1]T8-18'!$A$8:$AZ$61,49,0)</f>
        <v>5388.2695384615381</v>
      </c>
      <c r="AF158" s="71">
        <f>VLOOKUP(B158,'[1]T8-18'!$A$8:$AZ$61,51,0)</f>
        <v>0</v>
      </c>
      <c r="AG158" s="71">
        <f>VLOOKUP(B158,'[1]T8-18'!$A$8:$AZ$61,52,0)</f>
        <v>0</v>
      </c>
      <c r="AH158" s="71">
        <f>VLOOKUP(B158,'[1]T8-18'!$A$8:$AZ$61,5,0)</f>
        <v>0</v>
      </c>
      <c r="AI158" s="71"/>
      <c r="AJ158" s="71"/>
      <c r="AK158" s="72">
        <f>V158/'[1]Cham cong'!$AS$3*(W158+Z158/8*2+AA158/8*1.5+AB158*3)+J158/'[1]Cham cong'!$AS$3*(X158+Y158)+AC158+P158+AE158+AG158+AH158+AI158+AJ158</f>
        <v>6415.9618461538457</v>
      </c>
      <c r="AL158" s="71">
        <f t="shared" si="83"/>
        <v>504</v>
      </c>
      <c r="AM158" s="99">
        <v>4800</v>
      </c>
      <c r="AN158" s="74">
        <f>VLOOKUP(B158,'[1]Cham cong'!$B$9:$BY$255,75,0)</f>
        <v>4000</v>
      </c>
      <c r="AO158" s="74"/>
      <c r="AP158" s="75">
        <f t="shared" si="84"/>
        <v>1910</v>
      </c>
    </row>
    <row r="159" spans="1:42">
      <c r="A159" s="64"/>
      <c r="B159" s="71" t="s">
        <v>346</v>
      </c>
      <c r="C159" s="98" t="s">
        <v>347</v>
      </c>
      <c r="D159" s="104" t="str">
        <f>'[1]THANG B.LUONG'!$B$49</f>
        <v>Tài xế</v>
      </c>
      <c r="E159" s="68">
        <v>42597</v>
      </c>
      <c r="F159" s="69">
        <v>1</v>
      </c>
      <c r="G159" s="70">
        <f t="shared" si="79"/>
        <v>2</v>
      </c>
      <c r="H159" s="70">
        <f t="shared" si="80"/>
        <v>0</v>
      </c>
      <c r="I159" s="71">
        <f t="shared" si="81"/>
        <v>10</v>
      </c>
      <c r="J159" s="71">
        <f>VLOOKUP(D159,'[1]THANG B.LUONG'!$B$5:$I$513,F159+1,0)</f>
        <v>0</v>
      </c>
      <c r="K159" s="71">
        <v>0</v>
      </c>
      <c r="L159" s="71">
        <v>200</v>
      </c>
      <c r="M159" s="71">
        <f t="shared" si="82"/>
        <v>0</v>
      </c>
      <c r="N159" s="71">
        <v>0</v>
      </c>
      <c r="O159" s="71">
        <v>0</v>
      </c>
      <c r="P159" s="71">
        <v>0</v>
      </c>
      <c r="Q159" s="71">
        <v>0</v>
      </c>
      <c r="R159" s="71">
        <v>0</v>
      </c>
      <c r="S159" s="71">
        <v>0</v>
      </c>
      <c r="T159" s="71">
        <v>0</v>
      </c>
      <c r="U159" s="71">
        <v>0</v>
      </c>
      <c r="V159" s="72">
        <f t="shared" si="85"/>
        <v>200</v>
      </c>
      <c r="W159" s="73">
        <f>VLOOKUP(B159,'[1]Cham cong'!$B$9:$BY$255,35,0)</f>
        <v>27</v>
      </c>
      <c r="X159" s="71">
        <f>VLOOKUP(B159,'[1]Cham cong'!$B$9:$BY$255,37,0)</f>
        <v>0</v>
      </c>
      <c r="Y159" s="71">
        <f>VLOOKUP(B159,'[1]Cham cong'!$B$9:$BY$255,38,0)</f>
        <v>0</v>
      </c>
      <c r="Z159" s="71">
        <f>VLOOKUP(B159,'[1]Cham cong'!$B$9:$BY$255,72,0)</f>
        <v>0</v>
      </c>
      <c r="AA159" s="71">
        <f>VLOOKUP(B159,'[1]Cham cong'!$B$9:$BY$255,71,0)</f>
        <v>0</v>
      </c>
      <c r="AB159" s="71">
        <f>VLOOKUP(B159,'[1]Cham cong'!$B$9:$BY$255,36,0)</f>
        <v>0</v>
      </c>
      <c r="AC159" s="71">
        <f>VLOOKUP(B159,'[1]T8-18'!$A$8:$AZ$61,50,0)</f>
        <v>580</v>
      </c>
      <c r="AD159" s="71">
        <f>VLOOKUP(B159,'[1]T8-18'!$A$8:$AZ$61,48,0)</f>
        <v>57</v>
      </c>
      <c r="AE159" s="71">
        <f>VLOOKUP(B159,'[1]T8-18'!$A$8:$AZ$61,49,0)</f>
        <v>5213.2049999999981</v>
      </c>
      <c r="AF159" s="71">
        <f>VLOOKUP(B159,'[1]T8-18'!$A$8:$AZ$61,51,0)</f>
        <v>0</v>
      </c>
      <c r="AG159" s="71">
        <f>VLOOKUP(B159,'[1]T8-18'!$A$8:$AZ$61,52,0)</f>
        <v>0</v>
      </c>
      <c r="AH159" s="71">
        <f>VLOOKUP(B159,'[1]T8-18'!$A$8:$AZ$61,5,0)</f>
        <v>0</v>
      </c>
      <c r="AI159" s="71"/>
      <c r="AJ159" s="71"/>
      <c r="AK159" s="72">
        <f>V159/'[1]Cham cong'!$AS$3*(W159+Z159/8*2+AA159/8*1.5+AB159*3)+J159/'[1]Cham cong'!$AS$3*(X159+Y159)+AC159+P159+AE159+AG159+AH159+AI159+AJ159</f>
        <v>6000.8973076923057</v>
      </c>
      <c r="AL159" s="71">
        <f t="shared" si="83"/>
        <v>504</v>
      </c>
      <c r="AM159" s="99">
        <v>4800</v>
      </c>
      <c r="AN159" s="74">
        <f>VLOOKUP(B159,'[1]Cham cong'!$B$9:$BY$255,75,0)</f>
        <v>4000</v>
      </c>
      <c r="AO159" s="74"/>
      <c r="AP159" s="75">
        <f t="shared" si="84"/>
        <v>1500</v>
      </c>
    </row>
    <row r="160" spans="1:42">
      <c r="A160" s="64"/>
      <c r="B160" s="71" t="s">
        <v>348</v>
      </c>
      <c r="C160" s="98" t="s">
        <v>349</v>
      </c>
      <c r="D160" s="104" t="str">
        <f>'[1]THANG B.LUONG'!$B$49</f>
        <v>Tài xế</v>
      </c>
      <c r="E160" s="68">
        <v>42441</v>
      </c>
      <c r="F160" s="69">
        <v>1</v>
      </c>
      <c r="G160" s="70">
        <f t="shared" si="79"/>
        <v>2</v>
      </c>
      <c r="H160" s="70">
        <f t="shared" si="80"/>
        <v>5</v>
      </c>
      <c r="I160" s="71">
        <f t="shared" si="81"/>
        <v>13</v>
      </c>
      <c r="J160" s="71">
        <f>VLOOKUP(D160,'[1]THANG B.LUONG'!$B$5:$I$513,F160+1,0)</f>
        <v>0</v>
      </c>
      <c r="K160" s="71">
        <v>0</v>
      </c>
      <c r="L160" s="71">
        <v>200</v>
      </c>
      <c r="M160" s="71">
        <f t="shared" si="82"/>
        <v>0</v>
      </c>
      <c r="N160" s="71">
        <v>0</v>
      </c>
      <c r="O160" s="71">
        <v>0</v>
      </c>
      <c r="P160" s="71">
        <v>0</v>
      </c>
      <c r="Q160" s="71">
        <v>0</v>
      </c>
      <c r="R160" s="71">
        <v>0</v>
      </c>
      <c r="S160" s="71">
        <v>0</v>
      </c>
      <c r="T160" s="71">
        <v>0</v>
      </c>
      <c r="U160" s="71">
        <v>0</v>
      </c>
      <c r="V160" s="72">
        <f t="shared" si="85"/>
        <v>200</v>
      </c>
      <c r="W160" s="73">
        <f>VLOOKUP(B160,'[1]Cham cong'!$B$9:$BY$255,35,0)</f>
        <v>27</v>
      </c>
      <c r="X160" s="71">
        <f>VLOOKUP(B160,'[1]Cham cong'!$B$9:$BY$255,37,0)</f>
        <v>0</v>
      </c>
      <c r="Y160" s="71">
        <f>VLOOKUP(B160,'[1]Cham cong'!$B$9:$BY$255,38,0)</f>
        <v>0</v>
      </c>
      <c r="Z160" s="71">
        <f>VLOOKUP(B160,'[1]Cham cong'!$B$9:$BY$255,72,0)</f>
        <v>0</v>
      </c>
      <c r="AA160" s="71">
        <f>VLOOKUP(B160,'[1]Cham cong'!$B$9:$BY$255,71,0)</f>
        <v>0</v>
      </c>
      <c r="AB160" s="71">
        <f>VLOOKUP(B160,'[1]Cham cong'!$B$9:$BY$255,36,0)</f>
        <v>0</v>
      </c>
      <c r="AC160" s="71">
        <f>VLOOKUP(B160,'[1]T8-18'!$A$8:$AZ$61,50,0)</f>
        <v>360</v>
      </c>
      <c r="AD160" s="71">
        <f>VLOOKUP(B160,'[1]T8-18'!$A$8:$AZ$61,48,0)</f>
        <v>56</v>
      </c>
      <c r="AE160" s="71">
        <f>VLOOKUP(B160,'[1]T8-18'!$A$8:$AZ$61,49,0)</f>
        <v>4823.8253846153839</v>
      </c>
      <c r="AF160" s="71">
        <f>VLOOKUP(B160,'[1]T8-18'!$A$8:$AZ$61,51,0)</f>
        <v>0</v>
      </c>
      <c r="AG160" s="71">
        <f>VLOOKUP(B160,'[1]T8-18'!$A$8:$AZ$61,52,0)</f>
        <v>0</v>
      </c>
      <c r="AH160" s="71">
        <f>VLOOKUP(B160,'[1]T8-18'!$A$8:$AZ$61,5,0)</f>
        <v>0</v>
      </c>
      <c r="AI160" s="71"/>
      <c r="AJ160" s="71"/>
      <c r="AK160" s="72">
        <f>V160/'[1]Cham cong'!$AS$3*(W160+Z160/8*2+AA160/8*1.5+AB160*3)+J160/'[1]Cham cong'!$AS$3*(X160+Y160)+AC160+P160+AE160+AG160+AH160+AI160+AJ160</f>
        <v>5391.5176923076915</v>
      </c>
      <c r="AL160" s="71">
        <f t="shared" si="83"/>
        <v>504</v>
      </c>
      <c r="AM160" s="99">
        <v>4800</v>
      </c>
      <c r="AN160" s="74">
        <f>VLOOKUP(B160,'[1]Cham cong'!$B$9:$BY$255,75,0)</f>
        <v>5000</v>
      </c>
      <c r="AO160" s="74"/>
      <c r="AP160" s="75">
        <f t="shared" si="84"/>
        <v>-110</v>
      </c>
    </row>
    <row r="161" spans="1:42">
      <c r="A161" s="64"/>
      <c r="B161" s="71" t="s">
        <v>350</v>
      </c>
      <c r="C161" s="98" t="s">
        <v>351</v>
      </c>
      <c r="D161" s="104" t="str">
        <f>'[1]THANG B.LUONG'!$B$49</f>
        <v>Tài xế</v>
      </c>
      <c r="E161" s="68">
        <v>42788</v>
      </c>
      <c r="F161" s="69">
        <v>0</v>
      </c>
      <c r="G161" s="70">
        <f t="shared" si="79"/>
        <v>1</v>
      </c>
      <c r="H161" s="70">
        <f t="shared" si="80"/>
        <v>6</v>
      </c>
      <c r="I161" s="71">
        <f t="shared" si="81"/>
        <v>3</v>
      </c>
      <c r="J161" s="71">
        <v>10300</v>
      </c>
      <c r="K161" s="71">
        <v>0</v>
      </c>
      <c r="L161" s="71">
        <v>200</v>
      </c>
      <c r="M161" s="71">
        <f t="shared" si="82"/>
        <v>0</v>
      </c>
      <c r="N161" s="71">
        <v>0</v>
      </c>
      <c r="O161" s="71">
        <v>0</v>
      </c>
      <c r="P161" s="71">
        <v>0</v>
      </c>
      <c r="Q161" s="71">
        <v>0</v>
      </c>
      <c r="R161" s="71">
        <v>0</v>
      </c>
      <c r="S161" s="71">
        <v>0</v>
      </c>
      <c r="T161" s="71">
        <v>0</v>
      </c>
      <c r="U161" s="71">
        <v>0</v>
      </c>
      <c r="V161" s="72">
        <f t="shared" si="85"/>
        <v>10500</v>
      </c>
      <c r="W161" s="73">
        <f>VLOOKUP(B161,'[1]Cham cong'!$B$9:$BY$255,35,0)</f>
        <v>27</v>
      </c>
      <c r="X161" s="71">
        <f>VLOOKUP(B161,'[1]Cham cong'!$B$9:$BY$255,37,0)</f>
        <v>0</v>
      </c>
      <c r="Y161" s="71">
        <f>VLOOKUP(B161,'[1]Cham cong'!$B$9:$BY$255,38,0)</f>
        <v>0</v>
      </c>
      <c r="Z161" s="71">
        <f>VLOOKUP(B161,'[1]Cham cong'!$B$9:$BY$255,72,0)</f>
        <v>0</v>
      </c>
      <c r="AA161" s="71">
        <f>VLOOKUP(B161,'[1]Cham cong'!$B$9:$BY$255,71,0)</f>
        <v>0</v>
      </c>
      <c r="AB161" s="71">
        <f>VLOOKUP(B161,'[1]Cham cong'!$B$9:$BY$255,36,0)</f>
        <v>0</v>
      </c>
      <c r="AC161" s="202">
        <v>0</v>
      </c>
      <c r="AD161" s="202">
        <v>0</v>
      </c>
      <c r="AE161" s="202">
        <v>0</v>
      </c>
      <c r="AF161" s="71">
        <f>VLOOKUP(B161,'[1]T8-18'!$A$8:$AZ$61,51,0)</f>
        <v>0</v>
      </c>
      <c r="AG161" s="71">
        <f>VLOOKUP(B161,'[1]T8-18'!$A$8:$AZ$61,52,0)</f>
        <v>0</v>
      </c>
      <c r="AH161" s="71">
        <f>VLOOKUP(B161,'[1]T8-18'!$A$8:$AZ$61,5,0)</f>
        <v>0</v>
      </c>
      <c r="AI161" s="71"/>
      <c r="AJ161" s="71"/>
      <c r="AK161" s="72">
        <f>V161/'[1]Cham cong'!$AS$3*(W161+Z161/8*2+AA161/8*1.5+AB161*3)+J161/'[1]Cham cong'!$AS$3*(X161+Y161)+AC161+P161+AE161+AG161+AH161+AI161+AJ161</f>
        <v>10903.846153846154</v>
      </c>
      <c r="AL161" s="71">
        <f t="shared" si="83"/>
        <v>504</v>
      </c>
      <c r="AM161" s="165">
        <v>4800</v>
      </c>
      <c r="AN161" s="74">
        <f>VLOOKUP(B161,'[1]Cham cong'!$B$9:$BY$255,75,0)</f>
        <v>4000</v>
      </c>
      <c r="AO161" s="74"/>
      <c r="AP161" s="75">
        <f t="shared" si="84"/>
        <v>6400</v>
      </c>
    </row>
    <row r="162" spans="1:42">
      <c r="A162" s="64"/>
      <c r="B162" s="71" t="s">
        <v>352</v>
      </c>
      <c r="C162" s="98" t="s">
        <v>353</v>
      </c>
      <c r="D162" s="104" t="str">
        <f>'[1]THANG B.LUONG'!$B$49</f>
        <v>Tài xế</v>
      </c>
      <c r="E162" s="68">
        <v>42805</v>
      </c>
      <c r="F162" s="69">
        <v>1</v>
      </c>
      <c r="G162" s="70">
        <f t="shared" si="79"/>
        <v>1</v>
      </c>
      <c r="H162" s="70">
        <f t="shared" si="80"/>
        <v>5</v>
      </c>
      <c r="I162" s="71">
        <f t="shared" si="81"/>
        <v>14</v>
      </c>
      <c r="J162" s="71">
        <f>VLOOKUP(D162,'[1]THANG B.LUONG'!$B$5:$I$513,F162+1,0)</f>
        <v>0</v>
      </c>
      <c r="K162" s="71">
        <v>0</v>
      </c>
      <c r="L162" s="71">
        <v>200</v>
      </c>
      <c r="M162" s="71">
        <f t="shared" si="82"/>
        <v>0</v>
      </c>
      <c r="N162" s="71">
        <v>0</v>
      </c>
      <c r="O162" s="71">
        <v>0</v>
      </c>
      <c r="P162" s="71">
        <v>0</v>
      </c>
      <c r="Q162" s="71">
        <v>0</v>
      </c>
      <c r="R162" s="71">
        <v>0</v>
      </c>
      <c r="S162" s="71">
        <v>0</v>
      </c>
      <c r="T162" s="71">
        <v>0</v>
      </c>
      <c r="U162" s="71">
        <v>0</v>
      </c>
      <c r="V162" s="72">
        <f t="shared" si="85"/>
        <v>200</v>
      </c>
      <c r="W162" s="73">
        <f>VLOOKUP(B162,'[1]Cham cong'!$B$9:$BY$255,35,0)</f>
        <v>27</v>
      </c>
      <c r="X162" s="71">
        <f>VLOOKUP(B162,'[1]Cham cong'!$B$9:$BY$255,37,0)</f>
        <v>0</v>
      </c>
      <c r="Y162" s="71">
        <f>VLOOKUP(B162,'[1]Cham cong'!$B$9:$BY$255,38,0)</f>
        <v>0</v>
      </c>
      <c r="Z162" s="71">
        <f>VLOOKUP(B162,'[1]Cham cong'!$B$9:$BY$255,72,0)</f>
        <v>0</v>
      </c>
      <c r="AA162" s="71">
        <f>VLOOKUP(B162,'[1]Cham cong'!$B$9:$BY$255,71,0)</f>
        <v>0</v>
      </c>
      <c r="AB162" s="71">
        <f>VLOOKUP(B162,'[1]Cham cong'!$B$9:$BY$255,36,0)</f>
        <v>0</v>
      </c>
      <c r="AC162" s="71">
        <f>VLOOKUP(B162,'[1]T8-18'!$A$8:$AZ$61,50,0)</f>
        <v>360</v>
      </c>
      <c r="AD162" s="71">
        <f>VLOOKUP(B162,'[1]T8-18'!$A$8:$AZ$61,48,0)</f>
        <v>45</v>
      </c>
      <c r="AE162" s="71">
        <f>VLOOKUP(B162,'[1]T8-18'!$A$8:$AZ$61,49,0)</f>
        <v>3900.5146153846149</v>
      </c>
      <c r="AF162" s="71">
        <f>VLOOKUP(B162,'[1]T8-18'!$A$8:$AZ$61,51,0)</f>
        <v>0</v>
      </c>
      <c r="AG162" s="71">
        <f>VLOOKUP(B162,'[1]T8-18'!$A$8:$AZ$61,52,0)</f>
        <v>0</v>
      </c>
      <c r="AH162" s="71">
        <f>VLOOKUP(B162,'[1]T8-18'!$A$8:$AZ$61,5,0)</f>
        <v>0</v>
      </c>
      <c r="AI162" s="71"/>
      <c r="AJ162" s="71"/>
      <c r="AK162" s="72">
        <f>V162/'[1]Cham cong'!$AS$3*(W162+Z162/8*2+AA162/8*1.5+AB162*3)+J162/'[1]Cham cong'!$AS$3*(X162+Y162)+AC162+P162+AE162+AG162+AH162+AI162+AJ162</f>
        <v>4468.206923076923</v>
      </c>
      <c r="AL162" s="71">
        <f t="shared" si="83"/>
        <v>504</v>
      </c>
      <c r="AM162" s="165">
        <v>4800</v>
      </c>
      <c r="AN162" s="74">
        <f>VLOOKUP(B162,'[1]Cham cong'!$B$9:$BY$255,75,0)</f>
        <v>4000</v>
      </c>
      <c r="AO162" s="74"/>
      <c r="AP162" s="75">
        <f t="shared" si="84"/>
        <v>-40</v>
      </c>
    </row>
    <row r="163" spans="1:42">
      <c r="A163" s="64"/>
      <c r="B163" s="71" t="s">
        <v>354</v>
      </c>
      <c r="C163" s="98" t="s">
        <v>355</v>
      </c>
      <c r="D163" s="104" t="str">
        <f>'[1]THANG B.LUONG'!$B$49</f>
        <v>Tài xế</v>
      </c>
      <c r="E163" s="68">
        <v>42863</v>
      </c>
      <c r="F163" s="69">
        <v>1</v>
      </c>
      <c r="G163" s="70">
        <f t="shared" si="79"/>
        <v>1</v>
      </c>
      <c r="H163" s="70">
        <f t="shared" si="80"/>
        <v>3</v>
      </c>
      <c r="I163" s="71">
        <f t="shared" si="81"/>
        <v>17</v>
      </c>
      <c r="J163" s="71">
        <f>VLOOKUP(D163,'[1]THANG B.LUONG'!$B$5:$I$513,F163+1,0)</f>
        <v>0</v>
      </c>
      <c r="K163" s="71">
        <v>0</v>
      </c>
      <c r="L163" s="71">
        <v>200</v>
      </c>
      <c r="M163" s="71">
        <f t="shared" si="82"/>
        <v>0</v>
      </c>
      <c r="N163" s="71">
        <v>0</v>
      </c>
      <c r="O163" s="71">
        <v>0</v>
      </c>
      <c r="P163" s="71">
        <v>0</v>
      </c>
      <c r="Q163" s="71">
        <v>0</v>
      </c>
      <c r="R163" s="71">
        <v>0</v>
      </c>
      <c r="S163" s="71">
        <v>0</v>
      </c>
      <c r="T163" s="71">
        <v>0</v>
      </c>
      <c r="U163" s="71">
        <v>0</v>
      </c>
      <c r="V163" s="72">
        <f t="shared" si="85"/>
        <v>200</v>
      </c>
      <c r="W163" s="73">
        <f>VLOOKUP(B163,'[1]Cham cong'!$B$9:$BY$255,35,0)</f>
        <v>24</v>
      </c>
      <c r="X163" s="71">
        <f>VLOOKUP(B163,'[1]Cham cong'!$B$9:$BY$255,37,0)</f>
        <v>3</v>
      </c>
      <c r="Y163" s="71">
        <f>VLOOKUP(B163,'[1]Cham cong'!$B$9:$BY$255,38,0)</f>
        <v>0</v>
      </c>
      <c r="Z163" s="71">
        <f>VLOOKUP(B163,'[1]Cham cong'!$B$9:$BY$255,72,0)</f>
        <v>0</v>
      </c>
      <c r="AA163" s="71">
        <f>VLOOKUP(B163,'[1]Cham cong'!$B$9:$BY$255,71,0)</f>
        <v>0</v>
      </c>
      <c r="AB163" s="71">
        <f>VLOOKUP(B163,'[1]Cham cong'!$B$9:$BY$255,36,0)</f>
        <v>0</v>
      </c>
      <c r="AC163" s="71">
        <f>VLOOKUP(B163,'[1]T8-18'!$A$8:$AZ$61,50,0)</f>
        <v>1700</v>
      </c>
      <c r="AD163" s="71">
        <f>VLOOKUP(B163,'[1]T8-18'!$A$8:$AZ$61,48,0)</f>
        <v>31</v>
      </c>
      <c r="AE163" s="71">
        <f>VLOOKUP(B163,'[1]T8-18'!$A$8:$AZ$61,49,0)</f>
        <v>5041.0004615384605</v>
      </c>
      <c r="AF163" s="71">
        <f>VLOOKUP(B163,'[1]T8-18'!$A$8:$AZ$61,51,0)</f>
        <v>0</v>
      </c>
      <c r="AG163" s="71">
        <f>VLOOKUP(B163,'[1]T8-18'!$A$8:$AZ$61,52,0)</f>
        <v>0</v>
      </c>
      <c r="AH163" s="71">
        <f>VLOOKUP(B163,'[1]T8-18'!$A$8:$AZ$61,5,0)</f>
        <v>0</v>
      </c>
      <c r="AI163" s="71"/>
      <c r="AJ163" s="71"/>
      <c r="AK163" s="72">
        <f>V163/'[1]Cham cong'!$AS$3*(W163+Z163/8*2+AA163/8*1.5+AB163*3)+J163/'[1]Cham cong'!$AS$3*(X163+Y163)+AC163+P163+AE163+AG163+AH163+AI163+AJ163</f>
        <v>6925.6158461538453</v>
      </c>
      <c r="AL163" s="71">
        <f t="shared" si="83"/>
        <v>504</v>
      </c>
      <c r="AM163" s="165">
        <v>4800</v>
      </c>
      <c r="AN163" s="74">
        <f>VLOOKUP(B163,'[1]Cham cong'!$B$9:$BY$255,75,0)</f>
        <v>4000</v>
      </c>
      <c r="AO163" s="74"/>
      <c r="AP163" s="75">
        <f>ROUND(AK163-AL163-AN163+AO163,-1)</f>
        <v>2420</v>
      </c>
    </row>
    <row r="164" spans="1:42">
      <c r="A164" s="64"/>
      <c r="B164" s="71" t="s">
        <v>356</v>
      </c>
      <c r="C164" s="98" t="s">
        <v>357</v>
      </c>
      <c r="D164" s="104" t="str">
        <f>'[1]THANG B.LUONG'!$B$49</f>
        <v>Tài xế</v>
      </c>
      <c r="E164" s="68">
        <v>43175</v>
      </c>
      <c r="F164" s="69">
        <v>1</v>
      </c>
      <c r="G164" s="70">
        <f>DATEDIF(E164,$J$3,"y")</f>
        <v>0</v>
      </c>
      <c r="H164" s="70">
        <f>DATEDIF(E164,$J$3,"ym")</f>
        <v>5</v>
      </c>
      <c r="I164" s="71">
        <f>DATEDIF(E164,$J$3,"md")</f>
        <v>9</v>
      </c>
      <c r="J164" s="71">
        <f>VLOOKUP(D164,'[1]THANG B.LUONG'!$B$5:$I$513,F164+1,0)</f>
        <v>0</v>
      </c>
      <c r="K164" s="71">
        <v>0</v>
      </c>
      <c r="L164" s="71">
        <v>0</v>
      </c>
      <c r="M164" s="71">
        <f t="shared" si="82"/>
        <v>0</v>
      </c>
      <c r="N164" s="71">
        <v>0</v>
      </c>
      <c r="O164" s="71">
        <v>0</v>
      </c>
      <c r="P164" s="71">
        <v>0</v>
      </c>
      <c r="Q164" s="71">
        <v>0</v>
      </c>
      <c r="R164" s="71">
        <v>0</v>
      </c>
      <c r="S164" s="71">
        <v>0</v>
      </c>
      <c r="T164" s="71">
        <v>0</v>
      </c>
      <c r="U164" s="71">
        <v>0</v>
      </c>
      <c r="V164" s="72">
        <f>SUM(J164:U164)-P164</f>
        <v>0</v>
      </c>
      <c r="W164" s="73">
        <f>VLOOKUP(B164,'[1]Cham cong'!$B$9:$BY$255,35,0)</f>
        <v>25</v>
      </c>
      <c r="X164" s="71">
        <f>VLOOKUP(B164,'[1]Cham cong'!$B$9:$BY$255,37,0)</f>
        <v>2</v>
      </c>
      <c r="Y164" s="71">
        <f>VLOOKUP(B164,'[1]Cham cong'!$B$9:$BY$255,38,0)</f>
        <v>0</v>
      </c>
      <c r="Z164" s="71">
        <f>VLOOKUP(B164,'[1]Cham cong'!$B$9:$BY$255,72,0)</f>
        <v>0</v>
      </c>
      <c r="AA164" s="71">
        <f>VLOOKUP(B164,'[1]Cham cong'!$B$9:$BY$255,71,0)</f>
        <v>0</v>
      </c>
      <c r="AB164" s="71">
        <f>VLOOKUP(B164,'[1]Cham cong'!$B$9:$BY$255,36,0)</f>
        <v>0</v>
      </c>
      <c r="AC164" s="71">
        <f>VLOOKUP(B164,'[1]T8-18'!$A$8:$AZ$61,50,0)</f>
        <v>360</v>
      </c>
      <c r="AD164" s="71">
        <f>VLOOKUP(B164,'[1]T8-18'!$A$8:$AZ$61,48,0)</f>
        <v>46</v>
      </c>
      <c r="AE164" s="71">
        <f>VLOOKUP(B164,'[1]T8-18'!$A$8:$AZ$61,49,0)</f>
        <v>3919.3576923076917</v>
      </c>
      <c r="AF164" s="71">
        <f>VLOOKUP(B164,'[1]T8-18'!$A$8:$AZ$61,51,0)</f>
        <v>0</v>
      </c>
      <c r="AG164" s="71">
        <f>VLOOKUP(B164,'[1]T8-18'!$A$8:$AZ$61,52,0)</f>
        <v>0</v>
      </c>
      <c r="AH164" s="71"/>
      <c r="AI164" s="71"/>
      <c r="AJ164" s="71"/>
      <c r="AK164" s="72">
        <f>V164/'[1]Cham cong'!$AS$3*(W164+Z164/8*2+AA164/8*1.5+AB164*3)+J164/'[1]Cham cong'!$AS$3*(X164+Y164)+AC164+P164+AE164+AG164+AH164+AI164+AJ164</f>
        <v>4279.3576923076917</v>
      </c>
      <c r="AL164" s="71">
        <f>AM164*$AN$3</f>
        <v>0</v>
      </c>
      <c r="AM164" s="203">
        <v>0</v>
      </c>
      <c r="AN164" s="74">
        <f>VLOOKUP(B164,'[1]Cham cong'!$B$9:$BY$255,75,0)</f>
        <v>4000</v>
      </c>
      <c r="AO164" s="74"/>
      <c r="AP164" s="75">
        <f>ROUND(AK164-AL164-AN164+AO164,-1)</f>
        <v>280</v>
      </c>
    </row>
    <row r="165" spans="1:42">
      <c r="A165" s="64"/>
      <c r="B165" s="71" t="s">
        <v>358</v>
      </c>
      <c r="C165" s="98" t="s">
        <v>359</v>
      </c>
      <c r="D165" s="104" t="str">
        <f>'[1]THANG B.LUONG'!$B$49</f>
        <v>Tài xế</v>
      </c>
      <c r="E165" s="68">
        <v>43210</v>
      </c>
      <c r="F165" s="69">
        <v>1</v>
      </c>
      <c r="G165" s="70">
        <f>DATEDIF(E165,$J$3,"y")</f>
        <v>0</v>
      </c>
      <c r="H165" s="70">
        <f>DATEDIF(E165,$J$3,"ym")</f>
        <v>4</v>
      </c>
      <c r="I165" s="71">
        <f>DATEDIF(E165,$J$3,"md")</f>
        <v>5</v>
      </c>
      <c r="J165" s="71">
        <f>VLOOKUP(D165,'[1]THANG B.LUONG'!$B$5:$I$513,F165+1,0)</f>
        <v>0</v>
      </c>
      <c r="K165" s="71">
        <v>0</v>
      </c>
      <c r="L165" s="71">
        <v>0</v>
      </c>
      <c r="M165" s="71">
        <f t="shared" si="82"/>
        <v>0</v>
      </c>
      <c r="N165" s="71">
        <v>0</v>
      </c>
      <c r="O165" s="71">
        <v>0</v>
      </c>
      <c r="P165" s="71">
        <v>0</v>
      </c>
      <c r="Q165" s="71">
        <v>0</v>
      </c>
      <c r="R165" s="71">
        <v>0</v>
      </c>
      <c r="S165" s="71">
        <v>0</v>
      </c>
      <c r="T165" s="71">
        <v>0</v>
      </c>
      <c r="U165" s="71">
        <v>0</v>
      </c>
      <c r="V165" s="72">
        <f>SUM(J165:U165)-P165</f>
        <v>0</v>
      </c>
      <c r="W165" s="73">
        <f>VLOOKUP(B165,'[1]Cham cong'!$B$9:$BY$255,35,0)</f>
        <v>27</v>
      </c>
      <c r="X165" s="71">
        <f>VLOOKUP(B165,'[1]Cham cong'!$B$9:$BY$255,37,0)</f>
        <v>0</v>
      </c>
      <c r="Y165" s="71">
        <f>VLOOKUP(B165,'[1]Cham cong'!$B$9:$BY$255,38,0)</f>
        <v>0</v>
      </c>
      <c r="Z165" s="71">
        <f>VLOOKUP(B165,'[1]Cham cong'!$B$9:$BY$255,72,0)</f>
        <v>0</v>
      </c>
      <c r="AA165" s="71">
        <f>VLOOKUP(B165,'[1]Cham cong'!$B$9:$BY$255,71,0)</f>
        <v>0</v>
      </c>
      <c r="AB165" s="71">
        <f>VLOOKUP(B165,'[1]Cham cong'!$B$9:$BY$255,36,0)</f>
        <v>0</v>
      </c>
      <c r="AC165" s="71">
        <f>VLOOKUP(B165,'[1]T8-18'!$A$8:$AZ$61,50,0)</f>
        <v>300</v>
      </c>
      <c r="AD165" s="71">
        <f>VLOOKUP(B165,'[1]T8-18'!$A$8:$AZ$61,48,0)</f>
        <v>54</v>
      </c>
      <c r="AE165" s="71">
        <f>VLOOKUP(B165,'[1]T8-18'!$A$8:$AZ$61,49,0)</f>
        <v>4640.1057692307677</v>
      </c>
      <c r="AF165" s="71">
        <f>VLOOKUP(B165,'[1]T8-18'!$A$8:$AZ$61,51,0)</f>
        <v>0</v>
      </c>
      <c r="AG165" s="71">
        <f>VLOOKUP(B165,'[1]T8-18'!$A$8:$AZ$61,52,0)</f>
        <v>0</v>
      </c>
      <c r="AH165" s="71">
        <v>0</v>
      </c>
      <c r="AI165" s="71"/>
      <c r="AJ165" s="71"/>
      <c r="AK165" s="72">
        <f>V165/'[1]Cham cong'!$AS$3*(W165+Z165/8*2+AA165/8*1.5+AB165*3)+J165/'[1]Cham cong'!$AS$3*(X165+Y165)+AC165+P165+AE165+AG165+AH165+AI165+AJ165</f>
        <v>4940.1057692307677</v>
      </c>
      <c r="AL165" s="71">
        <f>AM165*$AN$3</f>
        <v>0</v>
      </c>
      <c r="AM165" s="203">
        <v>0</v>
      </c>
      <c r="AN165" s="74">
        <f>VLOOKUP(B165,'[1]Cham cong'!$B$9:$BY$255,75,0)</f>
        <v>4000</v>
      </c>
      <c r="AO165" s="74"/>
      <c r="AP165" s="75">
        <f>ROUND(AK165-AL165-AN165+AO165,-1)</f>
        <v>940</v>
      </c>
    </row>
    <row r="166" spans="1:42">
      <c r="A166" s="200"/>
      <c r="B166" s="190"/>
      <c r="C166" s="191" t="s">
        <v>360</v>
      </c>
      <c r="D166" s="84"/>
      <c r="E166" s="83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60"/>
      <c r="AG166" s="60"/>
      <c r="AH166" s="84"/>
      <c r="AI166" s="84"/>
      <c r="AJ166" s="84"/>
      <c r="AK166" s="63">
        <f>SUM(AK167:AK181)</f>
        <v>35925.192999999999</v>
      </c>
      <c r="AL166" s="63">
        <f t="shared" ref="AL166:AP166" si="86">SUM(AL167:AL181)</f>
        <v>1441.7549999999999</v>
      </c>
      <c r="AM166" s="63">
        <f t="shared" si="86"/>
        <v>13731</v>
      </c>
      <c r="AN166" s="63">
        <f t="shared" si="86"/>
        <v>41040</v>
      </c>
      <c r="AO166" s="63">
        <f t="shared" si="86"/>
        <v>0</v>
      </c>
      <c r="AP166" s="63">
        <f t="shared" si="86"/>
        <v>-6560</v>
      </c>
    </row>
    <row r="167" spans="1:42">
      <c r="A167" s="64"/>
      <c r="B167" s="71" t="s">
        <v>361</v>
      </c>
      <c r="C167" s="98" t="s">
        <v>362</v>
      </c>
      <c r="D167" s="184" t="str">
        <f>'[1]THANG B.LUONG'!$B$53</f>
        <v>NV Giao nhận/ Phụ xe</v>
      </c>
      <c r="E167" s="68">
        <v>42390</v>
      </c>
      <c r="F167" s="69">
        <v>1</v>
      </c>
      <c r="G167" s="70">
        <f t="shared" ref="G167:G176" si="87">DATEDIF(E167,$J$3,"y")</f>
        <v>2</v>
      </c>
      <c r="H167" s="70">
        <f t="shared" ref="H167:H176" si="88">DATEDIF(E167,$J$3,"ym")</f>
        <v>7</v>
      </c>
      <c r="I167" s="71">
        <f t="shared" ref="I167:I176" si="89">DATEDIF(E167,$J$3,"md")</f>
        <v>4</v>
      </c>
      <c r="J167" s="71">
        <f>VLOOKUP(D167,'[1]THANG B.LUONG'!$B$5:$I$513,F167+1,0)</f>
        <v>0</v>
      </c>
      <c r="K167" s="71">
        <v>0</v>
      </c>
      <c r="L167" s="71">
        <v>0</v>
      </c>
      <c r="M167" s="71">
        <f t="shared" ref="M167:M181" si="90">IF(G167&gt;=3,J167*(0.03+(G167-3)*0.01),0)</f>
        <v>0</v>
      </c>
      <c r="N167" s="71">
        <v>0</v>
      </c>
      <c r="O167" s="71">
        <v>0</v>
      </c>
      <c r="P167" s="71">
        <v>0</v>
      </c>
      <c r="Q167" s="71">
        <v>0</v>
      </c>
      <c r="R167" s="71">
        <v>0</v>
      </c>
      <c r="S167" s="71">
        <v>0</v>
      </c>
      <c r="T167" s="71">
        <v>0</v>
      </c>
      <c r="U167" s="71">
        <v>0</v>
      </c>
      <c r="V167" s="72">
        <f t="shared" si="85"/>
        <v>0</v>
      </c>
      <c r="W167" s="73">
        <f>VLOOKUP(B167,'[1]Cham cong'!$B$9:$BY$255,35,0)</f>
        <v>26</v>
      </c>
      <c r="X167" s="71">
        <f>VLOOKUP(B167,'[1]Cham cong'!$B$9:$BY$255,37,0)</f>
        <v>1</v>
      </c>
      <c r="Y167" s="71">
        <f>VLOOKUP(B167,'[1]Cham cong'!$B$9:$BY$255,38,0)</f>
        <v>0</v>
      </c>
      <c r="Z167" s="71">
        <f>VLOOKUP(B167,'[1]Cham cong'!$B$9:$BY$255,72,0)</f>
        <v>0</v>
      </c>
      <c r="AA167" s="71">
        <f>VLOOKUP(B167,'[1]Cham cong'!$B$9:$BY$255,71,0)</f>
        <v>0</v>
      </c>
      <c r="AB167" s="71">
        <f>VLOOKUP(B167,'[1]Cham cong'!$B$9:$BY$255,36,0)</f>
        <v>0</v>
      </c>
      <c r="AC167" s="71">
        <f>VLOOKUP(B167,'[1]T8-18'!$A$8:$AZ$61,50,0)</f>
        <v>860</v>
      </c>
      <c r="AD167" s="71">
        <f>VLOOKUP(B167,'[1]T8-18'!$A$8:$AZ$61,4,0)/1000</f>
        <v>154840.70833333334</v>
      </c>
      <c r="AE167" s="71">
        <f>VLOOKUP(B167,'[1]T8-18'!$A$8:$AZ$61,5,0)</f>
        <v>1858.0885000000003</v>
      </c>
      <c r="AF167" s="71">
        <f>VLOOKUP(B167,'[1]T8-18'!$A$8:$AZ$61,51,0)</f>
        <v>0</v>
      </c>
      <c r="AG167" s="71">
        <f>VLOOKUP(B167,'[1]T8-18'!$A$8:$AZ$61,52,0)</f>
        <v>0</v>
      </c>
      <c r="AH167" s="71"/>
      <c r="AI167" s="71"/>
      <c r="AJ167" s="71"/>
      <c r="AK167" s="72">
        <f>V167/'[1]Cham cong'!$AS$3*(W167+Z167/8*2+AA167/8*1.5+AB167*3)+J167/'[1]Cham cong'!$AS$3*(X167+Y167)+AC167+P167+AE167+AG167+AH167+AI167+AJ167</f>
        <v>2718.0885000000003</v>
      </c>
      <c r="AL167" s="71">
        <f t="shared" si="83"/>
        <v>480.58499999999998</v>
      </c>
      <c r="AM167" s="99">
        <v>4577</v>
      </c>
      <c r="AN167" s="74">
        <f>VLOOKUP(B167,'[1]Cham cong'!$B$9:$BY$255,75,0)</f>
        <v>3000</v>
      </c>
      <c r="AO167" s="74"/>
      <c r="AP167" s="75">
        <f t="shared" ref="AP167:AP176" si="91">ROUND(AK167-AL167-AN167+AO167,-1)</f>
        <v>-760</v>
      </c>
    </row>
    <row r="168" spans="1:42">
      <c r="A168" s="64"/>
      <c r="B168" s="71" t="s">
        <v>363</v>
      </c>
      <c r="C168" s="98" t="s">
        <v>364</v>
      </c>
      <c r="D168" s="184" t="str">
        <f>'[1]THANG B.LUONG'!$B$53</f>
        <v>NV Giao nhận/ Phụ xe</v>
      </c>
      <c r="E168" s="68">
        <v>42217</v>
      </c>
      <c r="F168" s="69">
        <v>1</v>
      </c>
      <c r="G168" s="70">
        <f t="shared" si="87"/>
        <v>3</v>
      </c>
      <c r="H168" s="70">
        <f t="shared" si="88"/>
        <v>0</v>
      </c>
      <c r="I168" s="71">
        <f t="shared" si="89"/>
        <v>24</v>
      </c>
      <c r="J168" s="71">
        <f>VLOOKUP(D168,'[1]THANG B.LUONG'!$B$5:$I$513,F168+1,0)</f>
        <v>0</v>
      </c>
      <c r="K168" s="71">
        <v>0</v>
      </c>
      <c r="L168" s="71">
        <v>0</v>
      </c>
      <c r="M168" s="71">
        <f t="shared" si="90"/>
        <v>0</v>
      </c>
      <c r="N168" s="71">
        <v>0</v>
      </c>
      <c r="O168" s="71">
        <v>0</v>
      </c>
      <c r="P168" s="71">
        <v>0</v>
      </c>
      <c r="Q168" s="71">
        <v>0</v>
      </c>
      <c r="R168" s="71">
        <v>0</v>
      </c>
      <c r="S168" s="71">
        <v>0</v>
      </c>
      <c r="T168" s="71">
        <v>0</v>
      </c>
      <c r="U168" s="71">
        <v>0</v>
      </c>
      <c r="V168" s="72">
        <f t="shared" si="85"/>
        <v>0</v>
      </c>
      <c r="W168" s="73">
        <f>VLOOKUP(B168,'[1]Cham cong'!$B$9:$BY$255,35,0)</f>
        <v>26</v>
      </c>
      <c r="X168" s="71">
        <f>VLOOKUP(B168,'[1]Cham cong'!$B$9:$BY$255,37,0)</f>
        <v>1</v>
      </c>
      <c r="Y168" s="71">
        <f>VLOOKUP(B168,'[1]Cham cong'!$B$9:$BY$255,38,0)</f>
        <v>0</v>
      </c>
      <c r="Z168" s="71">
        <f>VLOOKUP(B168,'[1]Cham cong'!$B$9:$BY$255,72,0)</f>
        <v>0</v>
      </c>
      <c r="AA168" s="71">
        <f>VLOOKUP(B168,'[1]Cham cong'!$B$9:$BY$255,71,0)</f>
        <v>0</v>
      </c>
      <c r="AB168" s="71">
        <f>VLOOKUP(B168,'[1]Cham cong'!$B$9:$BY$255,36,0)</f>
        <v>0</v>
      </c>
      <c r="AC168" s="71">
        <f>VLOOKUP(B168,'[1]T8-18'!$A$8:$AZ$61,50,0)</f>
        <v>180</v>
      </c>
      <c r="AD168" s="71">
        <f>VLOOKUP(B168,'[1]T8-18'!$A$8:$AZ$61,4,0)/1000</f>
        <v>153317.95833333326</v>
      </c>
      <c r="AE168" s="71">
        <f>VLOOKUP(B168,'[1]T8-18'!$A$8:$AZ$61,5,0)</f>
        <v>1839.815499999999</v>
      </c>
      <c r="AF168" s="71">
        <f>VLOOKUP(B168,'[1]T8-18'!$A$8:$AZ$61,51,0)</f>
        <v>0</v>
      </c>
      <c r="AG168" s="71">
        <f>VLOOKUP(B168,'[1]T8-18'!$A$8:$AZ$61,52,0)</f>
        <v>0</v>
      </c>
      <c r="AH168" s="71"/>
      <c r="AI168" s="71"/>
      <c r="AJ168" s="71"/>
      <c r="AK168" s="72">
        <f>V168/'[1]Cham cong'!$AS$3*(W168+Z168/8*2+AA168/8*1.5+AB168*3)+J168/'[1]Cham cong'!$AS$3*(X168+Y168)+AC168+P168+AE168+AG168+AH168+AI168+AJ168</f>
        <v>2019.815499999999</v>
      </c>
      <c r="AL168" s="71">
        <f t="shared" si="83"/>
        <v>480.58499999999998</v>
      </c>
      <c r="AM168" s="99">
        <v>4577</v>
      </c>
      <c r="AN168" s="74">
        <f>VLOOKUP(B168,'[1]Cham cong'!$B$9:$BY$255,75,0)</f>
        <v>3000</v>
      </c>
      <c r="AO168" s="74"/>
      <c r="AP168" s="75">
        <f t="shared" si="91"/>
        <v>-1460</v>
      </c>
    </row>
    <row r="169" spans="1:42">
      <c r="A169" s="64"/>
      <c r="B169" s="71" t="s">
        <v>365</v>
      </c>
      <c r="C169" s="98" t="s">
        <v>366</v>
      </c>
      <c r="D169" s="184" t="str">
        <f>'[1]THANG B.LUONG'!$B$53</f>
        <v>NV Giao nhận/ Phụ xe</v>
      </c>
      <c r="E169" s="68">
        <v>42689</v>
      </c>
      <c r="F169" s="69">
        <v>1</v>
      </c>
      <c r="G169" s="70">
        <f t="shared" si="87"/>
        <v>1</v>
      </c>
      <c r="H169" s="70">
        <f t="shared" si="88"/>
        <v>9</v>
      </c>
      <c r="I169" s="71">
        <f t="shared" si="89"/>
        <v>10</v>
      </c>
      <c r="J169" s="71">
        <f>VLOOKUP(D169,'[1]THANG B.LUONG'!$B$5:$I$513,F169+1,0)</f>
        <v>0</v>
      </c>
      <c r="K169" s="71">
        <v>0</v>
      </c>
      <c r="L169" s="71">
        <v>0</v>
      </c>
      <c r="M169" s="71">
        <f t="shared" si="90"/>
        <v>0</v>
      </c>
      <c r="N169" s="71">
        <v>0</v>
      </c>
      <c r="O169" s="71">
        <v>0</v>
      </c>
      <c r="P169" s="71">
        <v>0</v>
      </c>
      <c r="Q169" s="71">
        <v>0</v>
      </c>
      <c r="R169" s="71">
        <v>0</v>
      </c>
      <c r="S169" s="71">
        <v>0</v>
      </c>
      <c r="T169" s="71">
        <v>0</v>
      </c>
      <c r="U169" s="71">
        <v>0</v>
      </c>
      <c r="V169" s="72">
        <f t="shared" si="85"/>
        <v>0</v>
      </c>
      <c r="W169" s="73">
        <f>VLOOKUP(B169,'[1]Cham cong'!$B$9:$BY$255,35,0)</f>
        <v>27</v>
      </c>
      <c r="X169" s="71">
        <f>VLOOKUP(B169,'[1]Cham cong'!$B$9:$BY$255,37,0)</f>
        <v>0</v>
      </c>
      <c r="Y169" s="71">
        <f>VLOOKUP(B169,'[1]Cham cong'!$B$9:$BY$255,38,0)</f>
        <v>0</v>
      </c>
      <c r="Z169" s="71">
        <f>VLOOKUP(B169,'[1]Cham cong'!$B$9:$BY$255,72,0)</f>
        <v>0</v>
      </c>
      <c r="AA169" s="71">
        <f>VLOOKUP(B169,'[1]Cham cong'!$B$9:$BY$255,71,0)</f>
        <v>0</v>
      </c>
      <c r="AB169" s="71">
        <f>VLOOKUP(B169,'[1]Cham cong'!$B$9:$BY$255,36,0)</f>
        <v>0</v>
      </c>
      <c r="AC169" s="71">
        <f>VLOOKUP(B169,'[1]T8-18'!$A$8:$AZ$61,50,0)</f>
        <v>540</v>
      </c>
      <c r="AD169" s="71">
        <f>VLOOKUP(B169,'[1]T8-18'!$A$8:$AZ$61,4,0)/1000</f>
        <v>154481.04166666669</v>
      </c>
      <c r="AE169" s="71">
        <f>VLOOKUP(B169,'[1]T8-18'!$A$8:$AZ$61,5,0)</f>
        <v>1853.7725000000003</v>
      </c>
      <c r="AF169" s="71">
        <f>VLOOKUP(B169,'[1]T8-18'!$A$8:$AZ$61,51,0)</f>
        <v>0</v>
      </c>
      <c r="AG169" s="71">
        <f>VLOOKUP(B169,'[1]T8-18'!$A$8:$AZ$61,52,0)</f>
        <v>0</v>
      </c>
      <c r="AH169" s="71"/>
      <c r="AI169" s="71"/>
      <c r="AJ169" s="71"/>
      <c r="AK169" s="72">
        <f>V169/'[1]Cham cong'!$AS$3*(W169+Z169/8*2+AA169/8*1.5+AB169*3)+J169/'[1]Cham cong'!$AS$3*(X169+Y169)+AC169+P169+AE169+AG169+AH169+AI169+AJ169</f>
        <v>2393.7725</v>
      </c>
      <c r="AL169" s="71">
        <f t="shared" si="83"/>
        <v>480.58499999999998</v>
      </c>
      <c r="AM169" s="99">
        <v>4577</v>
      </c>
      <c r="AN169" s="74">
        <f>VLOOKUP(B169,'[1]Cham cong'!$B$9:$BY$255,75,0)</f>
        <v>3000</v>
      </c>
      <c r="AO169" s="74"/>
      <c r="AP169" s="75">
        <f t="shared" si="91"/>
        <v>-1090</v>
      </c>
    </row>
    <row r="170" spans="1:42">
      <c r="A170" s="64"/>
      <c r="B170" s="71" t="s">
        <v>367</v>
      </c>
      <c r="C170" s="98" t="s">
        <v>368</v>
      </c>
      <c r="D170" s="184" t="str">
        <f>'[1]THANG B.LUONG'!$B$53</f>
        <v>NV Giao nhận/ Phụ xe</v>
      </c>
      <c r="E170" s="68">
        <v>42923</v>
      </c>
      <c r="F170" s="69">
        <v>1</v>
      </c>
      <c r="G170" s="70">
        <f t="shared" si="87"/>
        <v>1</v>
      </c>
      <c r="H170" s="70">
        <f t="shared" si="88"/>
        <v>1</v>
      </c>
      <c r="I170" s="71">
        <f t="shared" si="89"/>
        <v>18</v>
      </c>
      <c r="J170" s="71">
        <f>VLOOKUP(D170,'[1]THANG B.LUONG'!$B$5:$I$513,F170+1,0)</f>
        <v>0</v>
      </c>
      <c r="K170" s="71">
        <v>0</v>
      </c>
      <c r="L170" s="71">
        <v>0</v>
      </c>
      <c r="M170" s="71">
        <f t="shared" si="90"/>
        <v>0</v>
      </c>
      <c r="N170" s="71">
        <v>0</v>
      </c>
      <c r="O170" s="71">
        <v>0</v>
      </c>
      <c r="P170" s="71">
        <v>0</v>
      </c>
      <c r="Q170" s="71">
        <v>0</v>
      </c>
      <c r="R170" s="71">
        <v>0</v>
      </c>
      <c r="S170" s="71">
        <v>0</v>
      </c>
      <c r="T170" s="71">
        <v>0</v>
      </c>
      <c r="U170" s="71">
        <v>0</v>
      </c>
      <c r="V170" s="72">
        <f t="shared" si="85"/>
        <v>0</v>
      </c>
      <c r="W170" s="73">
        <f>VLOOKUP(B170,'[1]Cham cong'!$B$9:$BY$255,35,0)</f>
        <v>27</v>
      </c>
      <c r="X170" s="71">
        <f>VLOOKUP(B170,'[1]Cham cong'!$B$9:$BY$255,37,0)</f>
        <v>0</v>
      </c>
      <c r="Y170" s="71">
        <f>VLOOKUP(B170,'[1]Cham cong'!$B$9:$BY$255,38,0)</f>
        <v>0</v>
      </c>
      <c r="Z170" s="71">
        <f>VLOOKUP(B170,'[1]Cham cong'!$B$9:$BY$255,72,0)</f>
        <v>0</v>
      </c>
      <c r="AA170" s="71">
        <f>VLOOKUP(B170,'[1]Cham cong'!$B$9:$BY$255,71,0)</f>
        <v>0</v>
      </c>
      <c r="AB170" s="71">
        <f>VLOOKUP(B170,'[1]Cham cong'!$B$9:$BY$255,36,0)</f>
        <v>0</v>
      </c>
      <c r="AC170" s="71">
        <f>VLOOKUP(B170,'[1]T8-18'!$A$8:$AZ$61,50,0)</f>
        <v>440</v>
      </c>
      <c r="AD170" s="71">
        <f>VLOOKUP(B170,'[1]T8-18'!$A$8:$AZ$61,4,0)/1000</f>
        <v>161714.08333333337</v>
      </c>
      <c r="AE170" s="71">
        <f>VLOOKUP(B170,'[1]T8-18'!$A$8:$AZ$61,5,0)</f>
        <v>1940.5690000000004</v>
      </c>
      <c r="AF170" s="71">
        <f>VLOOKUP(B170,'[1]T8-18'!$A$8:$AZ$61,51,0)</f>
        <v>0</v>
      </c>
      <c r="AG170" s="71">
        <f>VLOOKUP(B170,'[1]T8-18'!$A$8:$AZ$61,52,0)</f>
        <v>0</v>
      </c>
      <c r="AH170" s="71"/>
      <c r="AI170" s="71"/>
      <c r="AJ170" s="71"/>
      <c r="AK170" s="72">
        <f>V170/'[1]Cham cong'!$AS$3*(W170+Z170/8*2+AA170/8*1.5+AB170*3)+J170/'[1]Cham cong'!$AS$3*(X170+Y170)+AC170+P170+AE170+AG170+AH170+AI170+AJ170</f>
        <v>2380.5690000000004</v>
      </c>
      <c r="AL170" s="71">
        <f t="shared" si="83"/>
        <v>0</v>
      </c>
      <c r="AM170" s="203">
        <v>0</v>
      </c>
      <c r="AN170" s="74">
        <f>VLOOKUP(B170,'[1]Cham cong'!$B$9:$BY$255,75,0)</f>
        <v>3000</v>
      </c>
      <c r="AO170" s="74"/>
      <c r="AP170" s="75">
        <f t="shared" si="91"/>
        <v>-620</v>
      </c>
    </row>
    <row r="171" spans="1:42">
      <c r="A171" s="64"/>
      <c r="B171" s="71" t="s">
        <v>369</v>
      </c>
      <c r="C171" s="98" t="s">
        <v>370</v>
      </c>
      <c r="D171" s="184" t="str">
        <f>'[1]THANG B.LUONG'!$B$53</f>
        <v>NV Giao nhận/ Phụ xe</v>
      </c>
      <c r="E171" s="68">
        <v>42982</v>
      </c>
      <c r="F171" s="69">
        <v>1</v>
      </c>
      <c r="G171" s="70">
        <f t="shared" si="87"/>
        <v>0</v>
      </c>
      <c r="H171" s="70">
        <f t="shared" si="88"/>
        <v>11</v>
      </c>
      <c r="I171" s="71">
        <f t="shared" si="89"/>
        <v>21</v>
      </c>
      <c r="J171" s="71">
        <f>VLOOKUP(D171,'[1]THANG B.LUONG'!$B$5:$I$513,F171+1,0)</f>
        <v>0</v>
      </c>
      <c r="K171" s="71">
        <v>0</v>
      </c>
      <c r="L171" s="71">
        <v>0</v>
      </c>
      <c r="M171" s="71">
        <f t="shared" si="90"/>
        <v>0</v>
      </c>
      <c r="N171" s="71">
        <v>0</v>
      </c>
      <c r="O171" s="71">
        <v>0</v>
      </c>
      <c r="P171" s="71">
        <v>0</v>
      </c>
      <c r="Q171" s="71">
        <v>0</v>
      </c>
      <c r="R171" s="71">
        <v>0</v>
      </c>
      <c r="S171" s="71">
        <v>0</v>
      </c>
      <c r="T171" s="71">
        <v>0</v>
      </c>
      <c r="U171" s="71">
        <v>0</v>
      </c>
      <c r="V171" s="72">
        <f t="shared" si="85"/>
        <v>0</v>
      </c>
      <c r="W171" s="73">
        <f>VLOOKUP(B171,'[1]Cham cong'!$B$9:$BY$255,35,0)</f>
        <v>6</v>
      </c>
      <c r="X171" s="71">
        <f>VLOOKUP(B171,'[1]Cham cong'!$B$9:$BY$255,37,0)</f>
        <v>0</v>
      </c>
      <c r="Y171" s="71">
        <f>VLOOKUP(B171,'[1]Cham cong'!$B$9:$BY$255,38,0)</f>
        <v>0</v>
      </c>
      <c r="Z171" s="71">
        <f>VLOOKUP(B171,'[1]Cham cong'!$B$9:$BY$255,72,0)</f>
        <v>0</v>
      </c>
      <c r="AA171" s="71">
        <f>VLOOKUP(B171,'[1]Cham cong'!$B$9:$BY$255,71,0)</f>
        <v>0</v>
      </c>
      <c r="AB171" s="71">
        <f>VLOOKUP(B171,'[1]Cham cong'!$B$9:$BY$255,36,0)</f>
        <v>0</v>
      </c>
      <c r="AC171" s="71">
        <f>VLOOKUP(B171,'[1]T8-18'!$A$8:$AZ$61,50,0)</f>
        <v>0</v>
      </c>
      <c r="AD171" s="71">
        <f>VLOOKUP(B171,'[1]T8-18'!$A$8:$AZ$61,4,0)/1000</f>
        <v>0</v>
      </c>
      <c r="AE171" s="71">
        <f>VLOOKUP(B171,'[1]T8-18'!$A$8:$AZ$61,5,0)</f>
        <v>0</v>
      </c>
      <c r="AF171" s="71">
        <f>VLOOKUP(B171,'[1]T8-18'!$A$8:$AZ$61,51,0)</f>
        <v>0</v>
      </c>
      <c r="AG171" s="71">
        <f>VLOOKUP(B171,'[1]T8-18'!$A$8:$AZ$61,52,0)</f>
        <v>0</v>
      </c>
      <c r="AH171" s="71"/>
      <c r="AI171" s="71"/>
      <c r="AJ171" s="71"/>
      <c r="AK171" s="72">
        <f>V171/'[1]Cham cong'!$AS$3*(W171+Z171/8*2+AA171/8*1.5+AB171*3)+J171/'[1]Cham cong'!$AS$3*(X171+Y171)+AC171+P171+AE171+AG171+AH171+AI171+AJ171</f>
        <v>0</v>
      </c>
      <c r="AL171" s="71">
        <f t="shared" si="83"/>
        <v>0</v>
      </c>
      <c r="AM171" s="203">
        <v>0</v>
      </c>
      <c r="AN171" s="74">
        <f>VLOOKUP(B171,'[1]Cham cong'!$B$9:$BY$255,75,0)</f>
        <v>1040</v>
      </c>
      <c r="AO171" s="74"/>
      <c r="AP171" s="75">
        <f t="shared" si="91"/>
        <v>-1040</v>
      </c>
    </row>
    <row r="172" spans="1:42">
      <c r="A172" s="64"/>
      <c r="B172" s="71" t="s">
        <v>371</v>
      </c>
      <c r="C172" s="98" t="s">
        <v>372</v>
      </c>
      <c r="D172" s="184" t="str">
        <f>'[1]THANG B.LUONG'!$B$53</f>
        <v>NV Giao nhận/ Phụ xe</v>
      </c>
      <c r="E172" s="68">
        <v>43005</v>
      </c>
      <c r="F172" s="69">
        <v>1</v>
      </c>
      <c r="G172" s="70">
        <f t="shared" si="87"/>
        <v>0</v>
      </c>
      <c r="H172" s="70">
        <f t="shared" si="88"/>
        <v>10</v>
      </c>
      <c r="I172" s="71">
        <f t="shared" si="89"/>
        <v>29</v>
      </c>
      <c r="J172" s="71">
        <f>VLOOKUP(D172,'[1]THANG B.LUONG'!$B$5:$I$513,F172+1,0)</f>
        <v>0</v>
      </c>
      <c r="K172" s="71">
        <v>0</v>
      </c>
      <c r="L172" s="71">
        <v>0</v>
      </c>
      <c r="M172" s="71">
        <f t="shared" si="90"/>
        <v>0</v>
      </c>
      <c r="N172" s="71">
        <v>0</v>
      </c>
      <c r="O172" s="71">
        <v>0</v>
      </c>
      <c r="P172" s="71">
        <v>0</v>
      </c>
      <c r="Q172" s="71">
        <v>0</v>
      </c>
      <c r="R172" s="71">
        <v>0</v>
      </c>
      <c r="S172" s="71">
        <v>0</v>
      </c>
      <c r="T172" s="71">
        <v>0</v>
      </c>
      <c r="U172" s="71">
        <v>0</v>
      </c>
      <c r="V172" s="72">
        <f t="shared" si="85"/>
        <v>0</v>
      </c>
      <c r="W172" s="73">
        <f>VLOOKUP(B172,'[1]Cham cong'!$B$9:$BY$255,35,0)</f>
        <v>27</v>
      </c>
      <c r="X172" s="71">
        <f>VLOOKUP(B172,'[1]Cham cong'!$B$9:$BY$255,37,0)</f>
        <v>0</v>
      </c>
      <c r="Y172" s="71">
        <f>VLOOKUP(B172,'[1]Cham cong'!$B$9:$BY$255,38,0)</f>
        <v>0</v>
      </c>
      <c r="Z172" s="71">
        <f>VLOOKUP(B172,'[1]Cham cong'!$B$9:$BY$255,72,0)</f>
        <v>0</v>
      </c>
      <c r="AA172" s="71">
        <f>VLOOKUP(B172,'[1]Cham cong'!$B$9:$BY$255,71,0)</f>
        <v>0</v>
      </c>
      <c r="AB172" s="71">
        <f>VLOOKUP(B172,'[1]Cham cong'!$B$9:$BY$255,36,0)</f>
        <v>0</v>
      </c>
      <c r="AC172" s="71">
        <f>VLOOKUP(B172,'[1]T8-18'!$A$8:$AZ$61,50,0)</f>
        <v>2100</v>
      </c>
      <c r="AD172" s="71">
        <f>VLOOKUP(B172,'[1]T8-18'!$A$8:$AZ$61,4,0)/1000</f>
        <v>40222.666666666664</v>
      </c>
      <c r="AE172" s="71">
        <f>VLOOKUP(B172,'[1]T8-18'!$A$8:$AZ$61,5,0)</f>
        <v>482.67200000000003</v>
      </c>
      <c r="AF172" s="71">
        <f>VLOOKUP(B172,'[1]T8-18'!$A$8:$AZ$61,51,0)</f>
        <v>0</v>
      </c>
      <c r="AG172" s="71">
        <f>VLOOKUP(B172,'[1]T8-18'!$A$8:$AZ$61,52,0)</f>
        <v>0</v>
      </c>
      <c r="AH172" s="71"/>
      <c r="AI172" s="71"/>
      <c r="AJ172" s="71"/>
      <c r="AK172" s="72">
        <f>V172/'[1]Cham cong'!$AS$3*(W172+Z172/8*2+AA172/8*1.5+AB172*3)+J172/'[1]Cham cong'!$AS$3*(X172+Y172)+AC172+P172+AE172+AG172+AH172+AI172+AJ172</f>
        <v>2582.672</v>
      </c>
      <c r="AL172" s="71">
        <f t="shared" si="83"/>
        <v>0</v>
      </c>
      <c r="AM172" s="203">
        <v>0</v>
      </c>
      <c r="AN172" s="74">
        <f>VLOOKUP(B172,'[1]Cham cong'!$B$9:$BY$255,75,0)</f>
        <v>4000</v>
      </c>
      <c r="AO172" s="74"/>
      <c r="AP172" s="75">
        <f t="shared" si="91"/>
        <v>-1420</v>
      </c>
    </row>
    <row r="173" spans="1:42">
      <c r="A173" s="64"/>
      <c r="B173" s="71" t="s">
        <v>373</v>
      </c>
      <c r="C173" s="98" t="s">
        <v>374</v>
      </c>
      <c r="D173" s="184" t="str">
        <f>'[1]THANG B.LUONG'!$B$53</f>
        <v>NV Giao nhận/ Phụ xe</v>
      </c>
      <c r="E173" s="68">
        <v>42998</v>
      </c>
      <c r="F173" s="69">
        <v>1</v>
      </c>
      <c r="G173" s="70">
        <f t="shared" si="87"/>
        <v>0</v>
      </c>
      <c r="H173" s="70">
        <f t="shared" si="88"/>
        <v>11</v>
      </c>
      <c r="I173" s="71">
        <f t="shared" si="89"/>
        <v>5</v>
      </c>
      <c r="J173" s="71">
        <f>VLOOKUP(D173,'[1]THANG B.LUONG'!$B$5:$I$513,F173+1,0)</f>
        <v>0</v>
      </c>
      <c r="K173" s="71">
        <v>0</v>
      </c>
      <c r="L173" s="71">
        <v>0</v>
      </c>
      <c r="M173" s="71">
        <f t="shared" si="90"/>
        <v>0</v>
      </c>
      <c r="N173" s="71">
        <v>0</v>
      </c>
      <c r="O173" s="71">
        <v>0</v>
      </c>
      <c r="P173" s="71">
        <v>0</v>
      </c>
      <c r="Q173" s="71">
        <v>0</v>
      </c>
      <c r="R173" s="71">
        <v>0</v>
      </c>
      <c r="S173" s="71">
        <v>0</v>
      </c>
      <c r="T173" s="71">
        <v>0</v>
      </c>
      <c r="U173" s="71">
        <v>0</v>
      </c>
      <c r="V173" s="72">
        <f t="shared" si="85"/>
        <v>0</v>
      </c>
      <c r="W173" s="73">
        <f>VLOOKUP(B173,'[1]Cham cong'!$B$9:$BY$255,35,0)</f>
        <v>27</v>
      </c>
      <c r="X173" s="71">
        <f>VLOOKUP(B173,'[1]Cham cong'!$B$9:$BY$255,37,0)</f>
        <v>0</v>
      </c>
      <c r="Y173" s="71">
        <f>VLOOKUP(B173,'[1]Cham cong'!$B$9:$BY$255,38,0)</f>
        <v>0</v>
      </c>
      <c r="Z173" s="71">
        <f>VLOOKUP(B173,'[1]Cham cong'!$B$9:$BY$255,72,0)</f>
        <v>0</v>
      </c>
      <c r="AA173" s="71">
        <f>VLOOKUP(B173,'[1]Cham cong'!$B$9:$BY$255,71,0)</f>
        <v>0</v>
      </c>
      <c r="AB173" s="71">
        <f>VLOOKUP(B173,'[1]Cham cong'!$B$9:$BY$255,36,0)</f>
        <v>0</v>
      </c>
      <c r="AC173" s="71">
        <f>VLOOKUP(B173,'[1]T8-18'!$A$8:$AZ$61,50,0)</f>
        <v>880</v>
      </c>
      <c r="AD173" s="71">
        <f>VLOOKUP(B173,'[1]T8-18'!$A$8:$AZ$61,4,0)/1000</f>
        <v>158940.29166666669</v>
      </c>
      <c r="AE173" s="71">
        <f>VLOOKUP(B173,'[1]T8-18'!$A$8:$AZ$61,5,0)</f>
        <v>1907.2835000000002</v>
      </c>
      <c r="AF173" s="71">
        <f>VLOOKUP(B173,'[1]T8-18'!$A$8:$AZ$61,51,0)</f>
        <v>0</v>
      </c>
      <c r="AG173" s="71">
        <f>VLOOKUP(B173,'[1]T8-18'!$A$8:$AZ$61,52,0)</f>
        <v>0</v>
      </c>
      <c r="AH173" s="71"/>
      <c r="AI173" s="71"/>
      <c r="AJ173" s="71"/>
      <c r="AK173" s="72">
        <f>V173/'[1]Cham cong'!$AS$3*(W173+Z173/8*2+AA173/8*1.5+AB173*3)+J173/'[1]Cham cong'!$AS$3*(X173+Y173)+AC173+P173+AE173+AG173+AH173+AI173+AJ173</f>
        <v>2787.2835000000005</v>
      </c>
      <c r="AL173" s="71">
        <f t="shared" si="83"/>
        <v>0</v>
      </c>
      <c r="AM173" s="203">
        <v>0</v>
      </c>
      <c r="AN173" s="74">
        <f>VLOOKUP(B173,'[1]Cham cong'!$B$9:$BY$255,75,0)</f>
        <v>3000</v>
      </c>
      <c r="AO173" s="74"/>
      <c r="AP173" s="75">
        <f t="shared" si="91"/>
        <v>-210</v>
      </c>
    </row>
    <row r="174" spans="1:42">
      <c r="A174" s="64"/>
      <c r="B174" s="71" t="s">
        <v>375</v>
      </c>
      <c r="C174" s="98" t="s">
        <v>376</v>
      </c>
      <c r="D174" s="184" t="str">
        <f>'[1]THANG B.LUONG'!$B$53</f>
        <v>NV Giao nhận/ Phụ xe</v>
      </c>
      <c r="E174" s="68">
        <v>43003</v>
      </c>
      <c r="F174" s="69">
        <v>1</v>
      </c>
      <c r="G174" s="70">
        <f t="shared" si="87"/>
        <v>0</v>
      </c>
      <c r="H174" s="70">
        <f t="shared" si="88"/>
        <v>11</v>
      </c>
      <c r="I174" s="71">
        <f t="shared" si="89"/>
        <v>0</v>
      </c>
      <c r="J174" s="71">
        <f>VLOOKUP(D174,'[1]THANG B.LUONG'!$B$5:$I$513,F174+1,0)</f>
        <v>0</v>
      </c>
      <c r="K174" s="71">
        <v>0</v>
      </c>
      <c r="L174" s="71">
        <v>0</v>
      </c>
      <c r="M174" s="71">
        <f t="shared" si="90"/>
        <v>0</v>
      </c>
      <c r="N174" s="71">
        <v>0</v>
      </c>
      <c r="O174" s="71">
        <v>0</v>
      </c>
      <c r="P174" s="71">
        <v>0</v>
      </c>
      <c r="Q174" s="71">
        <v>0</v>
      </c>
      <c r="R174" s="71">
        <v>0</v>
      </c>
      <c r="S174" s="71">
        <v>0</v>
      </c>
      <c r="T174" s="71">
        <v>0</v>
      </c>
      <c r="U174" s="71">
        <v>0</v>
      </c>
      <c r="V174" s="72">
        <f t="shared" si="85"/>
        <v>0</v>
      </c>
      <c r="W174" s="73">
        <f>VLOOKUP(B174,'[1]Cham cong'!$B$9:$BY$255,35,0)</f>
        <v>26</v>
      </c>
      <c r="X174" s="71">
        <f>VLOOKUP(B174,'[1]Cham cong'!$B$9:$BY$255,37,0)</f>
        <v>1</v>
      </c>
      <c r="Y174" s="71">
        <f>VLOOKUP(B174,'[1]Cham cong'!$B$9:$BY$255,38,0)</f>
        <v>0</v>
      </c>
      <c r="Z174" s="71">
        <f>VLOOKUP(B174,'[1]Cham cong'!$B$9:$BY$255,72,0)</f>
        <v>0</v>
      </c>
      <c r="AA174" s="71">
        <f>VLOOKUP(B174,'[1]Cham cong'!$B$9:$BY$255,71,0)</f>
        <v>0</v>
      </c>
      <c r="AB174" s="71">
        <f>VLOOKUP(B174,'[1]Cham cong'!$B$9:$BY$255,36,0)</f>
        <v>0</v>
      </c>
      <c r="AC174" s="71">
        <f>VLOOKUP(B174,'[1]T8-18'!$A$8:$AZ$61,50,0)</f>
        <v>420</v>
      </c>
      <c r="AD174" s="71">
        <f>VLOOKUP(B174,'[1]T8-18'!$A$8:$AZ$61,4,0)/1000</f>
        <v>147816.70833333331</v>
      </c>
      <c r="AE174" s="71">
        <f>VLOOKUP(B174,'[1]T8-18'!$A$8:$AZ$61,5,0)</f>
        <v>1773.8004999999998</v>
      </c>
      <c r="AF174" s="71">
        <f>VLOOKUP(B174,'[1]T8-18'!$A$8:$AZ$61,51,0)</f>
        <v>0</v>
      </c>
      <c r="AG174" s="71">
        <f>VLOOKUP(B174,'[1]T8-18'!$A$8:$AZ$61,52,0)</f>
        <v>0</v>
      </c>
      <c r="AH174" s="71"/>
      <c r="AI174" s="71"/>
      <c r="AJ174" s="71"/>
      <c r="AK174" s="72">
        <f>V174/'[1]Cham cong'!$AS$3*(W174+Z174/8*2+AA174/8*1.5+AB174*3)+J174/'[1]Cham cong'!$AS$3*(X174+Y174)+AC174+P174+AE174+AG174+AH174+AI174+AJ174</f>
        <v>2193.8004999999998</v>
      </c>
      <c r="AL174" s="71">
        <f t="shared" si="83"/>
        <v>0</v>
      </c>
      <c r="AM174" s="203">
        <v>0</v>
      </c>
      <c r="AN174" s="74">
        <f>VLOOKUP(B174,'[1]Cham cong'!$B$9:$BY$255,75,0)</f>
        <v>3000</v>
      </c>
      <c r="AO174" s="74"/>
      <c r="AP174" s="75">
        <f t="shared" si="91"/>
        <v>-810</v>
      </c>
    </row>
    <row r="175" spans="1:42">
      <c r="A175" s="64"/>
      <c r="B175" s="71" t="s">
        <v>377</v>
      </c>
      <c r="C175" s="98" t="s">
        <v>378</v>
      </c>
      <c r="D175" s="184" t="str">
        <f>'[1]THANG B.LUONG'!$B$53</f>
        <v>NV Giao nhận/ Phụ xe</v>
      </c>
      <c r="E175" s="68">
        <v>43004</v>
      </c>
      <c r="F175" s="69">
        <v>1</v>
      </c>
      <c r="G175" s="70">
        <f t="shared" si="87"/>
        <v>0</v>
      </c>
      <c r="H175" s="70">
        <f t="shared" si="88"/>
        <v>10</v>
      </c>
      <c r="I175" s="71">
        <f t="shared" si="89"/>
        <v>30</v>
      </c>
      <c r="J175" s="71">
        <f>VLOOKUP(D175,'[1]THANG B.LUONG'!$B$5:$I$513,F175+1,0)</f>
        <v>0</v>
      </c>
      <c r="K175" s="71">
        <v>0</v>
      </c>
      <c r="L175" s="71">
        <v>0</v>
      </c>
      <c r="M175" s="71">
        <f t="shared" si="90"/>
        <v>0</v>
      </c>
      <c r="N175" s="71">
        <v>0</v>
      </c>
      <c r="O175" s="71">
        <v>0</v>
      </c>
      <c r="P175" s="71">
        <v>0</v>
      </c>
      <c r="Q175" s="71">
        <v>0</v>
      </c>
      <c r="R175" s="71">
        <v>0</v>
      </c>
      <c r="S175" s="71">
        <v>0</v>
      </c>
      <c r="T175" s="71">
        <v>0</v>
      </c>
      <c r="U175" s="71">
        <v>0</v>
      </c>
      <c r="V175" s="72">
        <f t="shared" si="85"/>
        <v>0</v>
      </c>
      <c r="W175" s="73">
        <f>VLOOKUP(B175,'[1]Cham cong'!$B$9:$BY$255,35,0)</f>
        <v>26</v>
      </c>
      <c r="X175" s="71">
        <f>VLOOKUP(B175,'[1]Cham cong'!$B$9:$BY$255,37,0)</f>
        <v>1</v>
      </c>
      <c r="Y175" s="71">
        <f>VLOOKUP(B175,'[1]Cham cong'!$B$9:$BY$255,38,0)</f>
        <v>0</v>
      </c>
      <c r="Z175" s="71">
        <f>VLOOKUP(B175,'[1]Cham cong'!$B$9:$BY$255,72,0)</f>
        <v>0</v>
      </c>
      <c r="AA175" s="71">
        <f>VLOOKUP(B175,'[1]Cham cong'!$B$9:$BY$255,71,0)</f>
        <v>0</v>
      </c>
      <c r="AB175" s="71">
        <f>VLOOKUP(B175,'[1]Cham cong'!$B$9:$BY$255,36,0)</f>
        <v>0</v>
      </c>
      <c r="AC175" s="71">
        <f>VLOOKUP(B175,'[1]T8-18'!$A$8:$AZ$61,50,0)</f>
        <v>420</v>
      </c>
      <c r="AD175" s="71">
        <f>VLOOKUP(B175,'[1]T8-18'!$A$8:$AZ$61,4,0)/1000</f>
        <v>147747.91666666669</v>
      </c>
      <c r="AE175" s="71">
        <f>VLOOKUP(B175,'[1]T8-18'!$A$8:$AZ$61,5,0)</f>
        <v>1772.9750000000001</v>
      </c>
      <c r="AF175" s="71">
        <f>VLOOKUP(B175,'[1]T8-18'!$A$8:$AZ$61,51,0)</f>
        <v>0</v>
      </c>
      <c r="AG175" s="148">
        <f>VLOOKUP(B175,'[1]T8-18'!$A$8:$AZ$61,52,0)</f>
        <v>0</v>
      </c>
      <c r="AH175" s="71"/>
      <c r="AI175" s="71"/>
      <c r="AJ175" s="71"/>
      <c r="AK175" s="72">
        <f>V175/'[1]Cham cong'!$AS$3*(W175+Z175/8*2+AA175/8*1.5+AB175*3)+J175/'[1]Cham cong'!$AS$3*(X175+Y175)+AC175+P175+AE175+AG175+AH175+AI175+AJ175</f>
        <v>2192.9750000000004</v>
      </c>
      <c r="AL175" s="71">
        <f t="shared" si="83"/>
        <v>0</v>
      </c>
      <c r="AM175" s="203">
        <v>0</v>
      </c>
      <c r="AN175" s="74">
        <f>VLOOKUP(B175,'[1]Cham cong'!$B$9:$BY$255,75,0)</f>
        <v>3000</v>
      </c>
      <c r="AO175" s="74"/>
      <c r="AP175" s="75">
        <f t="shared" si="91"/>
        <v>-810</v>
      </c>
    </row>
    <row r="176" spans="1:42">
      <c r="A176" s="64"/>
      <c r="B176" s="71" t="s">
        <v>379</v>
      </c>
      <c r="C176" s="98" t="s">
        <v>380</v>
      </c>
      <c r="D176" s="184" t="str">
        <f>'[1]THANG B.LUONG'!$B$53</f>
        <v>NV Giao nhận/ Phụ xe</v>
      </c>
      <c r="E176" s="68">
        <v>43157</v>
      </c>
      <c r="F176" s="69">
        <v>1</v>
      </c>
      <c r="G176" s="70">
        <f t="shared" si="87"/>
        <v>0</v>
      </c>
      <c r="H176" s="70">
        <f t="shared" si="88"/>
        <v>5</v>
      </c>
      <c r="I176" s="71">
        <f t="shared" si="89"/>
        <v>30</v>
      </c>
      <c r="J176" s="71">
        <f>VLOOKUP(D176,'[1]THANG B.LUONG'!$B$5:$I$513,F176+1,0)</f>
        <v>0</v>
      </c>
      <c r="K176" s="71">
        <v>0</v>
      </c>
      <c r="L176" s="71">
        <v>0</v>
      </c>
      <c r="M176" s="71">
        <f t="shared" si="90"/>
        <v>0</v>
      </c>
      <c r="N176" s="71">
        <v>0</v>
      </c>
      <c r="O176" s="71">
        <v>0</v>
      </c>
      <c r="P176" s="71">
        <v>0</v>
      </c>
      <c r="Q176" s="71">
        <v>0</v>
      </c>
      <c r="R176" s="71">
        <v>0</v>
      </c>
      <c r="S176" s="71">
        <v>0</v>
      </c>
      <c r="T176" s="71">
        <v>0</v>
      </c>
      <c r="U176" s="71">
        <v>0</v>
      </c>
      <c r="V176" s="72">
        <f t="shared" si="85"/>
        <v>0</v>
      </c>
      <c r="W176" s="73">
        <f>VLOOKUP(B176,'[1]Cham cong'!$B$9:$BY$255,35,0)</f>
        <v>27</v>
      </c>
      <c r="X176" s="71">
        <f>VLOOKUP(B176,'[1]Cham cong'!$B$9:$BY$255,37,0)</f>
        <v>0</v>
      </c>
      <c r="Y176" s="71">
        <f>VLOOKUP(B176,'[1]Cham cong'!$B$9:$BY$255,38,0)</f>
        <v>0</v>
      </c>
      <c r="Z176" s="71">
        <f>VLOOKUP(B176,'[1]Cham cong'!$B$9:$BY$255,72,0)</f>
        <v>0</v>
      </c>
      <c r="AA176" s="71">
        <f>VLOOKUP(B176,'[1]Cham cong'!$B$9:$BY$255,71,0)</f>
        <v>0</v>
      </c>
      <c r="AB176" s="71">
        <f>VLOOKUP(B176,'[1]Cham cong'!$B$9:$BY$255,36,0)</f>
        <v>0</v>
      </c>
      <c r="AC176" s="71">
        <f>VLOOKUP(B176,'[1]T8-18'!$A$8:$AZ$61,50,0)</f>
        <v>360</v>
      </c>
      <c r="AD176" s="71">
        <f>VLOOKUP(B176,'[1]T8-18'!$A$8:$AZ$61,4,0)/1000</f>
        <v>151394.25000000003</v>
      </c>
      <c r="AE176" s="71">
        <f>VLOOKUP(B176,'[1]T8-18'!$A$8:$AZ$61,5,0)</f>
        <v>1816.7310000000004</v>
      </c>
      <c r="AF176" s="71">
        <f>VLOOKUP(B176,'[1]T8-18'!$A$8:$AZ$61,51,0)</f>
        <v>0</v>
      </c>
      <c r="AG176" s="71">
        <f>VLOOKUP(B176,'[1]T8-18'!$A$8:$AZ$61,52,0)</f>
        <v>0</v>
      </c>
      <c r="AH176" s="71"/>
      <c r="AI176" s="71"/>
      <c r="AJ176" s="71"/>
      <c r="AK176" s="72">
        <f>V176/'[1]Cham cong'!$AS$3*(W176+Z176/8*2+AA176/8*1.5+AB176*3)+J176/'[1]Cham cong'!$AS$3*(X176+Y176)+AC176+P176+AE176+AG176+AH176+AI176+AJ176</f>
        <v>2176.7310000000007</v>
      </c>
      <c r="AL176" s="71">
        <f t="shared" si="83"/>
        <v>0</v>
      </c>
      <c r="AM176" s="203">
        <v>0</v>
      </c>
      <c r="AN176" s="74">
        <f>VLOOKUP(B176,'[1]Cham cong'!$B$9:$BY$255,75,0)</f>
        <v>3000</v>
      </c>
      <c r="AO176" s="74"/>
      <c r="AP176" s="75">
        <f t="shared" si="91"/>
        <v>-820</v>
      </c>
    </row>
    <row r="177" spans="1:42">
      <c r="A177" s="64"/>
      <c r="B177" s="71" t="s">
        <v>381</v>
      </c>
      <c r="C177" s="98" t="s">
        <v>382</v>
      </c>
      <c r="D177" s="184" t="str">
        <f>'[1]THANG B.LUONG'!$B$53</f>
        <v>NV Giao nhận/ Phụ xe</v>
      </c>
      <c r="E177" s="68">
        <v>43171</v>
      </c>
      <c r="F177" s="69">
        <v>1</v>
      </c>
      <c r="G177" s="70">
        <f>DATEDIF(E177,$J$3,"y")</f>
        <v>0</v>
      </c>
      <c r="H177" s="70">
        <f>DATEDIF(E177,$J$3,"ym")</f>
        <v>5</v>
      </c>
      <c r="I177" s="71">
        <f>DATEDIF(E177,$J$3,"md")</f>
        <v>13</v>
      </c>
      <c r="J177" s="71">
        <f>VLOOKUP(D177,'[1]THANG B.LUONG'!$B$5:$I$513,F177+1,0)</f>
        <v>0</v>
      </c>
      <c r="K177" s="71">
        <v>0</v>
      </c>
      <c r="L177" s="71">
        <v>0</v>
      </c>
      <c r="M177" s="71">
        <f t="shared" si="90"/>
        <v>0</v>
      </c>
      <c r="N177" s="71">
        <v>0</v>
      </c>
      <c r="O177" s="71">
        <v>0</v>
      </c>
      <c r="P177" s="71">
        <v>0</v>
      </c>
      <c r="Q177" s="71">
        <v>0</v>
      </c>
      <c r="R177" s="71">
        <v>0</v>
      </c>
      <c r="S177" s="71">
        <v>0</v>
      </c>
      <c r="T177" s="71">
        <v>0</v>
      </c>
      <c r="U177" s="71">
        <v>0</v>
      </c>
      <c r="V177" s="72">
        <f>SUM(J177:U177)-P177</f>
        <v>0</v>
      </c>
      <c r="W177" s="73">
        <f>VLOOKUP(B177,'[1]Cham cong'!$B$9:$BY$255,35,0)</f>
        <v>22</v>
      </c>
      <c r="X177" s="71">
        <f>VLOOKUP(B177,'[1]Cham cong'!$B$9:$BY$255,37,0)</f>
        <v>0</v>
      </c>
      <c r="Y177" s="71">
        <f>VLOOKUP(B177,'[1]Cham cong'!$B$9:$BY$255,38,0)</f>
        <v>0</v>
      </c>
      <c r="Z177" s="71">
        <f>VLOOKUP(B177,'[1]Cham cong'!$B$9:$BY$255,72,0)</f>
        <v>0</v>
      </c>
      <c r="AA177" s="71">
        <f>VLOOKUP(B177,'[1]Cham cong'!$B$9:$BY$255,71,0)</f>
        <v>0</v>
      </c>
      <c r="AB177" s="71">
        <f>VLOOKUP(B177,'[1]Cham cong'!$B$9:$BY$255,36,0)</f>
        <v>0</v>
      </c>
      <c r="AC177" s="71">
        <f>VLOOKUP(B177,'[1]T8-18'!$A$8:$AZ$61,50,0)</f>
        <v>980</v>
      </c>
      <c r="AD177" s="71">
        <f>VLOOKUP(B177,'[1]T8-18'!$A$8:$AZ$61,4,0)/1000</f>
        <v>160868.95833333334</v>
      </c>
      <c r="AE177" s="71">
        <f>VLOOKUP(B177,'[1]T8-18'!$A$8:$AZ$61,5,0)</f>
        <v>1930.4275000000002</v>
      </c>
      <c r="AF177" s="71">
        <f>VLOOKUP(B177,'[1]T8-18'!$A$8:$AZ$61,51,0)</f>
        <v>0</v>
      </c>
      <c r="AG177" s="71">
        <f>VLOOKUP(B177,'[1]T8-18'!$A$8:$AZ$61,52,0)</f>
        <v>0</v>
      </c>
      <c r="AH177" s="71"/>
      <c r="AI177" s="71"/>
      <c r="AJ177" s="71"/>
      <c r="AK177" s="72">
        <f>V177/'[1]Cham cong'!$AS$3*(W177+Z177/8*2+AA177/8*1.5+AB177*3)+J177/'[1]Cham cong'!$AS$3*(X177+Y177)+AC177+P177+AE177+AG177+AH177+AI177+AJ177</f>
        <v>2910.4275000000002</v>
      </c>
      <c r="AL177" s="71">
        <f>AM177*$AN$3</f>
        <v>0</v>
      </c>
      <c r="AM177" s="203">
        <v>0</v>
      </c>
      <c r="AN177" s="74">
        <f>VLOOKUP(B177,'[1]Cham cong'!$B$9:$BY$255,75,0)</f>
        <v>3000</v>
      </c>
      <c r="AO177" s="74"/>
      <c r="AP177" s="75">
        <f>ROUND(AK177-AL177-AN177+AO177,-1)</f>
        <v>-90</v>
      </c>
    </row>
    <row r="178" spans="1:42">
      <c r="A178" s="64"/>
      <c r="B178" s="71" t="s">
        <v>383</v>
      </c>
      <c r="C178" s="98" t="s">
        <v>384</v>
      </c>
      <c r="D178" s="184" t="str">
        <f>'[1]THANG B.LUONG'!$B$53</f>
        <v>NV Giao nhận/ Phụ xe</v>
      </c>
      <c r="E178" s="68">
        <v>43222</v>
      </c>
      <c r="F178" s="69">
        <v>1</v>
      </c>
      <c r="G178" s="70">
        <f>DATEDIF(E178,$J$3,"y")</f>
        <v>0</v>
      </c>
      <c r="H178" s="70">
        <f>DATEDIF(E178,$J$3,"ym")</f>
        <v>3</v>
      </c>
      <c r="I178" s="71">
        <f>DATEDIF(E178,$J$3,"md")</f>
        <v>23</v>
      </c>
      <c r="J178" s="71">
        <f>VLOOKUP(D178,'[1]THANG B.LUONG'!$B$5:$I$513,F178+1,0)</f>
        <v>0</v>
      </c>
      <c r="K178" s="71">
        <v>0</v>
      </c>
      <c r="L178" s="71">
        <v>0</v>
      </c>
      <c r="M178" s="71">
        <f t="shared" si="90"/>
        <v>0</v>
      </c>
      <c r="N178" s="71">
        <v>0</v>
      </c>
      <c r="O178" s="71">
        <v>0</v>
      </c>
      <c r="P178" s="71">
        <v>0</v>
      </c>
      <c r="Q178" s="71">
        <v>0</v>
      </c>
      <c r="R178" s="71">
        <v>0</v>
      </c>
      <c r="S178" s="71">
        <v>0</v>
      </c>
      <c r="T178" s="71">
        <v>0</v>
      </c>
      <c r="U178" s="71">
        <v>0</v>
      </c>
      <c r="V178" s="72">
        <f>SUM(J178:U178)-P178</f>
        <v>0</v>
      </c>
      <c r="W178" s="73">
        <f>VLOOKUP(B178,'[1]Cham cong'!$B$9:$BY$255,35,0)</f>
        <v>27</v>
      </c>
      <c r="X178" s="71">
        <f>VLOOKUP(B178,'[1]Cham cong'!$B$9:$BY$255,37,0)</f>
        <v>0</v>
      </c>
      <c r="Y178" s="71">
        <f>VLOOKUP(B178,'[1]Cham cong'!$B$9:$BY$255,38,0)</f>
        <v>0</v>
      </c>
      <c r="Z178" s="71">
        <f>VLOOKUP(B178,'[1]Cham cong'!$B$9:$BY$255,72,0)</f>
        <v>0</v>
      </c>
      <c r="AA178" s="71">
        <f>VLOOKUP(B178,'[1]Cham cong'!$B$9:$BY$255,71,0)</f>
        <v>0</v>
      </c>
      <c r="AB178" s="71">
        <f>VLOOKUP(B178,'[1]Cham cong'!$B$9:$BY$255,36,0)</f>
        <v>0</v>
      </c>
      <c r="AC178" s="71">
        <f>VLOOKUP(B178,'[1]T8-18'!$A$8:$AZ$61,50,0)</f>
        <v>1120</v>
      </c>
      <c r="AD178" s="71">
        <f>VLOOKUP(B178,'[1]T8-18'!$A$8:$AZ$61,4,0)/1000</f>
        <v>164816.79166666663</v>
      </c>
      <c r="AE178" s="71">
        <f>VLOOKUP(B178,'[1]T8-18'!$A$8:$AZ$61,5,0)</f>
        <v>1977.8014999999996</v>
      </c>
      <c r="AF178" s="71">
        <f>VLOOKUP(B178,'[1]T8-18'!$A$8:$AZ$61,51,0)</f>
        <v>0</v>
      </c>
      <c r="AG178" s="71">
        <f>VLOOKUP(B178,'[1]T8-18'!$A$8:$AZ$61,52,0)</f>
        <v>0</v>
      </c>
      <c r="AH178" s="71"/>
      <c r="AI178" s="71"/>
      <c r="AJ178" s="71"/>
      <c r="AK178" s="72">
        <f>V178/'[1]Cham cong'!$AS$3*(W178+Z178/8*2+AA178/8*1.5+AB178*3)+J178/'[1]Cham cong'!$AS$3*(X178+Y178)+AC178+P178+AE178+AG178+AH178+AI178+AJ178</f>
        <v>3097.8014999999996</v>
      </c>
      <c r="AL178" s="71">
        <f>AM178*$AN$3</f>
        <v>0</v>
      </c>
      <c r="AM178" s="203">
        <v>0</v>
      </c>
      <c r="AN178" s="74">
        <f>VLOOKUP(B178,'[1]Cham cong'!$B$9:$BY$255,75,0)</f>
        <v>3000</v>
      </c>
      <c r="AO178" s="74"/>
      <c r="AP178" s="75">
        <f>ROUND(AK178-AL178-AN178+AO178,-1)</f>
        <v>100</v>
      </c>
    </row>
    <row r="179" spans="1:42">
      <c r="A179" s="64"/>
      <c r="B179" s="71" t="s">
        <v>385</v>
      </c>
      <c r="C179" s="98" t="s">
        <v>386</v>
      </c>
      <c r="D179" s="184" t="str">
        <f>'[1]THANG B.LUONG'!$B$53</f>
        <v>NV Giao nhận/ Phụ xe</v>
      </c>
      <c r="E179" s="68">
        <v>43294</v>
      </c>
      <c r="F179" s="69">
        <v>1</v>
      </c>
      <c r="G179" s="70">
        <f>DATEDIF(E179,$J$3,"y")</f>
        <v>0</v>
      </c>
      <c r="H179" s="70">
        <f>DATEDIF(E179,$J$3,"ym")</f>
        <v>1</v>
      </c>
      <c r="I179" s="71">
        <f>DATEDIF(E179,$J$3,"md")</f>
        <v>12</v>
      </c>
      <c r="J179" s="71">
        <f>VLOOKUP(D179,'[1]THANG B.LUONG'!$B$5:$I$513,F179+1,0)</f>
        <v>0</v>
      </c>
      <c r="K179" s="71">
        <v>0</v>
      </c>
      <c r="L179" s="71">
        <v>0</v>
      </c>
      <c r="M179" s="71">
        <f t="shared" si="90"/>
        <v>0</v>
      </c>
      <c r="N179" s="71">
        <v>0</v>
      </c>
      <c r="O179" s="71">
        <v>0</v>
      </c>
      <c r="P179" s="71">
        <v>0</v>
      </c>
      <c r="Q179" s="71">
        <v>0</v>
      </c>
      <c r="R179" s="71">
        <v>0</v>
      </c>
      <c r="S179" s="71">
        <v>0</v>
      </c>
      <c r="T179" s="71">
        <v>0</v>
      </c>
      <c r="U179" s="71">
        <v>0</v>
      </c>
      <c r="V179" s="72">
        <f>SUM(J179:U179)-P179</f>
        <v>0</v>
      </c>
      <c r="W179" s="73">
        <f>VLOOKUP(B179,'[1]Cham cong'!$B$9:$BY$255,35,0)</f>
        <v>27</v>
      </c>
      <c r="X179" s="71">
        <f>VLOOKUP(B179,'[1]Cham cong'!$B$9:$BY$255,37,0)</f>
        <v>0</v>
      </c>
      <c r="Y179" s="71">
        <f>VLOOKUP(B179,'[1]Cham cong'!$B$9:$BY$255,38,0)</f>
        <v>0</v>
      </c>
      <c r="Z179" s="71">
        <f>VLOOKUP(B179,'[1]Cham cong'!$B$9:$BY$255,72,0)</f>
        <v>0</v>
      </c>
      <c r="AA179" s="71">
        <f>VLOOKUP(B179,'[1]Cham cong'!$B$9:$BY$255,71,0)</f>
        <v>0</v>
      </c>
      <c r="AB179" s="71">
        <f>VLOOKUP(B179,'[1]Cham cong'!$B$9:$BY$255,36,0)</f>
        <v>0</v>
      </c>
      <c r="AC179" s="71">
        <f>VLOOKUP(B179,'[1]T8-18'!$A$8:$AZ$61,50,0)</f>
        <v>300</v>
      </c>
      <c r="AD179" s="71">
        <f>VLOOKUP(B179,'[1]T8-18'!$A$8:$AZ$61,4,0)/1000</f>
        <v>156492.45833333326</v>
      </c>
      <c r="AE179" s="71">
        <f>VLOOKUP(B179,'[1]T8-18'!$A$8:$AZ$61,5,0)</f>
        <v>1877.9094999999991</v>
      </c>
      <c r="AF179" s="71">
        <f>VLOOKUP(B179,'[1]T8-18'!$A$8:$AZ$61,51,0)</f>
        <v>0</v>
      </c>
      <c r="AG179" s="71">
        <f>VLOOKUP(B179,'[1]T8-18'!$A$8:$AZ$61,52,0)</f>
        <v>0</v>
      </c>
      <c r="AH179" s="71"/>
      <c r="AI179" s="71"/>
      <c r="AJ179" s="71"/>
      <c r="AK179" s="72">
        <f>V179/'[1]Cham cong'!$AS$3*(W179+Z179/8*2+AA179/8*1.5+AB179*3)+J179/'[1]Cham cong'!$AS$3*(X179+Y179)+AC179+P179+AE179+AG179+AH179+AI179+AJ179</f>
        <v>2177.9094999999988</v>
      </c>
      <c r="AL179" s="71">
        <f>AM179*$AN$3</f>
        <v>0</v>
      </c>
      <c r="AM179" s="203">
        <v>0</v>
      </c>
      <c r="AN179" s="74">
        <f>VLOOKUP(B179,'[1]Cham cong'!$B$9:$BY$255,75,0)</f>
        <v>0</v>
      </c>
      <c r="AO179" s="74"/>
      <c r="AP179" s="75">
        <f>ROUND(AK179-AL179-AN179+AO179,-1)</f>
        <v>2180</v>
      </c>
    </row>
    <row r="180" spans="1:42">
      <c r="A180" s="64"/>
      <c r="B180" s="71" t="s">
        <v>387</v>
      </c>
      <c r="C180" s="98" t="s">
        <v>388</v>
      </c>
      <c r="D180" s="184" t="str">
        <f>'[1]THANG B.LUONG'!$B$53</f>
        <v>NV Giao nhận/ Phụ xe</v>
      </c>
      <c r="E180" s="68">
        <v>43277</v>
      </c>
      <c r="F180" s="69">
        <v>1</v>
      </c>
      <c r="G180" s="70">
        <f>DATEDIF(E180,$J$3,"y")</f>
        <v>0</v>
      </c>
      <c r="H180" s="70">
        <f>DATEDIF(E180,$J$3,"ym")</f>
        <v>1</v>
      </c>
      <c r="I180" s="71">
        <f>DATEDIF(E180,$J$3,"md")</f>
        <v>30</v>
      </c>
      <c r="J180" s="71">
        <f>VLOOKUP(D180,'[1]THANG B.LUONG'!$B$5:$I$513,F180+1,0)</f>
        <v>0</v>
      </c>
      <c r="K180" s="71">
        <v>0</v>
      </c>
      <c r="L180" s="71">
        <v>0</v>
      </c>
      <c r="M180" s="71">
        <f t="shared" si="90"/>
        <v>0</v>
      </c>
      <c r="N180" s="71">
        <v>0</v>
      </c>
      <c r="O180" s="71">
        <v>0</v>
      </c>
      <c r="P180" s="71">
        <v>0</v>
      </c>
      <c r="Q180" s="71">
        <v>0</v>
      </c>
      <c r="R180" s="71">
        <v>0</v>
      </c>
      <c r="S180" s="71">
        <v>0</v>
      </c>
      <c r="T180" s="71">
        <v>0</v>
      </c>
      <c r="U180" s="71">
        <v>0</v>
      </c>
      <c r="V180" s="72">
        <f>SUM(J180:U180)-P180</f>
        <v>0</v>
      </c>
      <c r="W180" s="73">
        <f>VLOOKUP(B180,'[1]Cham cong'!$B$9:$BY$255,35,0)</f>
        <v>27</v>
      </c>
      <c r="X180" s="71">
        <f>VLOOKUP(B180,'[1]Cham cong'!$B$9:$BY$255,37,0)</f>
        <v>0</v>
      </c>
      <c r="Y180" s="71">
        <f>VLOOKUP(B180,'[1]Cham cong'!$B$9:$BY$255,38,0)</f>
        <v>0</v>
      </c>
      <c r="Z180" s="71">
        <f>VLOOKUP(B180,'[1]Cham cong'!$B$9:$BY$255,72,0)</f>
        <v>0</v>
      </c>
      <c r="AA180" s="71">
        <f>VLOOKUP(B180,'[1]Cham cong'!$B$9:$BY$255,71,0)</f>
        <v>0</v>
      </c>
      <c r="AB180" s="71">
        <f>VLOOKUP(B180,'[1]Cham cong'!$B$9:$BY$255,36,0)</f>
        <v>0</v>
      </c>
      <c r="AC180" s="71">
        <f>VLOOKUP(B180,'[1]T8-18'!$A$8:$AZ$61,50,0)</f>
        <v>360</v>
      </c>
      <c r="AD180" s="71">
        <f>VLOOKUP(B180,'[1]T8-18'!$A$8:$AZ$61,4,0)/1000</f>
        <v>144445.58333333337</v>
      </c>
      <c r="AE180" s="71">
        <f>VLOOKUP(B180,'[1]T8-18'!$A$8:$AZ$61,5,0)</f>
        <v>1733.3470000000004</v>
      </c>
      <c r="AF180" s="71">
        <f>VLOOKUP(B180,'[1]T8-18'!$A$8:$AZ$61,51,0)</f>
        <v>0</v>
      </c>
      <c r="AG180" s="71">
        <f>VLOOKUP(B180,'[1]T8-18'!$A$8:$AZ$61,52,0)</f>
        <v>0</v>
      </c>
      <c r="AH180" s="71"/>
      <c r="AI180" s="71"/>
      <c r="AJ180" s="71"/>
      <c r="AK180" s="72">
        <f>V180/'[1]Cham cong'!$AS$3*(W180+Z180/8*2+AA180/8*1.5+AB180*3)+J180/'[1]Cham cong'!$AS$3*(X180+Y180)+AC180+P180+AE180+AG180+AH180+AI180+AJ180</f>
        <v>2093.3470000000007</v>
      </c>
      <c r="AL180" s="71">
        <f>AM180*$AN$3</f>
        <v>0</v>
      </c>
      <c r="AM180" s="203">
        <v>0</v>
      </c>
      <c r="AN180" s="74">
        <f>VLOOKUP(B180,'[1]Cham cong'!$B$9:$BY$255,75,0)</f>
        <v>3000</v>
      </c>
      <c r="AO180" s="74"/>
      <c r="AP180" s="75">
        <f>ROUND(AK180-AL180-AN180+AO180,-1)</f>
        <v>-910</v>
      </c>
    </row>
    <row r="181" spans="1:42">
      <c r="A181" s="131"/>
      <c r="B181" s="136" t="s">
        <v>389</v>
      </c>
      <c r="C181" s="132" t="s">
        <v>390</v>
      </c>
      <c r="D181" s="194" t="str">
        <f>'[1]THANG B.LUONG'!$B$53</f>
        <v>NV Giao nhận/ Phụ xe</v>
      </c>
      <c r="E181" s="134">
        <v>43314</v>
      </c>
      <c r="F181" s="135">
        <v>1</v>
      </c>
      <c r="G181" s="133">
        <f>DATEDIF(E181,$J$3,"y")</f>
        <v>0</v>
      </c>
      <c r="H181" s="133">
        <f>DATEDIF(E181,$J$3,"ym")</f>
        <v>0</v>
      </c>
      <c r="I181" s="136">
        <f>DATEDIF(E181,$J$3,"md")</f>
        <v>23</v>
      </c>
      <c r="J181" s="136">
        <f>200*26</f>
        <v>5200</v>
      </c>
      <c r="K181" s="136">
        <v>0</v>
      </c>
      <c r="L181" s="136">
        <v>0</v>
      </c>
      <c r="M181" s="136">
        <f t="shared" si="90"/>
        <v>0</v>
      </c>
      <c r="N181" s="136">
        <v>0</v>
      </c>
      <c r="O181" s="136">
        <v>0</v>
      </c>
      <c r="P181" s="136">
        <v>0</v>
      </c>
      <c r="Q181" s="136">
        <v>0</v>
      </c>
      <c r="R181" s="136">
        <v>0</v>
      </c>
      <c r="S181" s="136">
        <v>0</v>
      </c>
      <c r="T181" s="136">
        <v>0</v>
      </c>
      <c r="U181" s="136">
        <v>0</v>
      </c>
      <c r="V181" s="72">
        <f>SUM(J181:U181)-P181</f>
        <v>5200</v>
      </c>
      <c r="W181" s="137">
        <f>VLOOKUP(B181,'[1]Cham cong'!$B$9:$BY$255,35,0)</f>
        <v>21</v>
      </c>
      <c r="X181" s="136">
        <f>VLOOKUP(B181,'[1]Cham cong'!$B$9:$BY$255,37,0)</f>
        <v>0</v>
      </c>
      <c r="Y181" s="136">
        <f>VLOOKUP(B181,'[1]Cham cong'!$B$9:$BY$255,38,0)</f>
        <v>0</v>
      </c>
      <c r="Z181" s="136">
        <f>VLOOKUP(B181,'[1]Cham cong'!$B$9:$BY$255,72,0)</f>
        <v>0</v>
      </c>
      <c r="AA181" s="136">
        <f>VLOOKUP(B181,'[1]Cham cong'!$B$9:$BY$255,71,0)</f>
        <v>0</v>
      </c>
      <c r="AB181" s="136">
        <f>VLOOKUP(B181,'[1]Cham cong'!$B$9:$BY$255,36,0)</f>
        <v>0</v>
      </c>
      <c r="AC181" s="204">
        <v>0</v>
      </c>
      <c r="AD181" s="204">
        <v>0</v>
      </c>
      <c r="AE181" s="204">
        <v>0</v>
      </c>
      <c r="AF181" s="136">
        <f>VLOOKUP(B181,'[1]T8-18'!$A$8:$AZ$61,51,0)</f>
        <v>0</v>
      </c>
      <c r="AG181" s="136">
        <f>VLOOKUP(B181,'[1]T8-18'!$A$8:$AZ$61,52,0)</f>
        <v>0</v>
      </c>
      <c r="AH181" s="136"/>
      <c r="AI181" s="136"/>
      <c r="AJ181" s="136"/>
      <c r="AK181" s="154">
        <f>200*W181</f>
        <v>4200</v>
      </c>
      <c r="AL181" s="136">
        <f>AM181*$AN$3</f>
        <v>0</v>
      </c>
      <c r="AM181" s="205">
        <v>0</v>
      </c>
      <c r="AN181" s="138">
        <f>VLOOKUP(B181,'[1]Cham cong'!$B$9:$BY$255,75,0)</f>
        <v>3000</v>
      </c>
      <c r="AO181" s="138"/>
      <c r="AP181" s="143">
        <f>ROUND(AK181-AL181-AN181+AO181,-1)</f>
        <v>1200</v>
      </c>
    </row>
    <row r="182" spans="1:42">
      <c r="A182" s="200"/>
      <c r="B182" s="190"/>
      <c r="C182" s="191" t="s">
        <v>391</v>
      </c>
      <c r="D182" s="84"/>
      <c r="E182" s="83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60"/>
      <c r="AG182" s="60"/>
      <c r="AH182" s="84"/>
      <c r="AI182" s="84"/>
      <c r="AJ182" s="84"/>
      <c r="AK182" s="63">
        <f>SUM(AK183:AK192)</f>
        <v>27108.043230769232</v>
      </c>
      <c r="AL182" s="63">
        <f t="shared" ref="AL182:AP182" si="92">SUM(AL183:AL192)</f>
        <v>2938.4250000000002</v>
      </c>
      <c r="AM182" s="63">
        <f t="shared" si="92"/>
        <v>27985</v>
      </c>
      <c r="AN182" s="63">
        <f t="shared" si="92"/>
        <v>24500</v>
      </c>
      <c r="AO182" s="63">
        <f t="shared" si="92"/>
        <v>0</v>
      </c>
      <c r="AP182" s="63">
        <f t="shared" si="92"/>
        <v>-330</v>
      </c>
    </row>
    <row r="183" spans="1:42">
      <c r="A183" s="64"/>
      <c r="B183" s="71" t="s">
        <v>392</v>
      </c>
      <c r="C183" s="98" t="s">
        <v>393</v>
      </c>
      <c r="D183" s="184" t="str">
        <f>'[2]THANG B.LUONG'!$B$68</f>
        <v>Trưởng đội giao nhận</v>
      </c>
      <c r="E183" s="68">
        <v>41518</v>
      </c>
      <c r="F183" s="69">
        <v>1</v>
      </c>
      <c r="G183" s="70">
        <f t="shared" ref="G183:G190" si="93">DATEDIF(E183,$J$3,"y")</f>
        <v>4</v>
      </c>
      <c r="H183" s="70">
        <f t="shared" ref="H183:H190" si="94">DATEDIF(E183,$J$3,"ym")</f>
        <v>11</v>
      </c>
      <c r="I183" s="71">
        <f t="shared" ref="I183:I190" si="95">DATEDIF(E183,$J$3,"md")</f>
        <v>24</v>
      </c>
      <c r="J183" s="71">
        <f>VLOOKUP(D183,'[1]THANG B.LUONG'!$B$5:$I$513,F183+1,0)</f>
        <v>0</v>
      </c>
      <c r="K183" s="71">
        <v>0</v>
      </c>
      <c r="L183" s="71">
        <v>500</v>
      </c>
      <c r="M183" s="71">
        <f t="shared" ref="M183:M190" si="96">IF(G183&gt;=3,J183*(0.03+(G183-3)*0.01),0)</f>
        <v>0</v>
      </c>
      <c r="N183" s="71">
        <v>0</v>
      </c>
      <c r="O183" s="71">
        <v>200</v>
      </c>
      <c r="P183" s="71">
        <v>300</v>
      </c>
      <c r="Q183" s="71">
        <v>0</v>
      </c>
      <c r="R183" s="71">
        <v>0</v>
      </c>
      <c r="S183" s="71">
        <v>0</v>
      </c>
      <c r="T183" s="71">
        <v>3700</v>
      </c>
      <c r="U183" s="71">
        <v>0</v>
      </c>
      <c r="V183" s="72">
        <f t="shared" si="85"/>
        <v>4400</v>
      </c>
      <c r="W183" s="73">
        <f>VLOOKUP(B183,'[1]Cham cong'!$B$9:$BY$255,35,0)</f>
        <v>27</v>
      </c>
      <c r="X183" s="71">
        <f>VLOOKUP(B183,'[1]Cham cong'!$B$9:$BY$255,37,0)</f>
        <v>0</v>
      </c>
      <c r="Y183" s="71">
        <f>VLOOKUP(B183,'[1]Cham cong'!$B$9:$BY$255,38,0)</f>
        <v>0</v>
      </c>
      <c r="Z183" s="71">
        <f>VLOOKUP(B183,'[1]Cham cong'!$B$9:$BY$255,72,0)</f>
        <v>0</v>
      </c>
      <c r="AA183" s="71">
        <f>VLOOKUP(B183,'[1]Cham cong'!$B$9:$BY$255,71,0)</f>
        <v>0</v>
      </c>
      <c r="AB183" s="71">
        <f>VLOOKUP(B183,'[1]Cham cong'!$B$9:$BY$255,36,0)</f>
        <v>0</v>
      </c>
      <c r="AC183" s="71">
        <v>0</v>
      </c>
      <c r="AD183" s="71">
        <v>0</v>
      </c>
      <c r="AE183" s="71">
        <v>0</v>
      </c>
      <c r="AF183" s="71">
        <v>0</v>
      </c>
      <c r="AG183" s="71">
        <v>0</v>
      </c>
      <c r="AH183" s="71"/>
      <c r="AI183" s="71"/>
      <c r="AJ183" s="71"/>
      <c r="AK183" s="72">
        <f>V183/'[1]Cham cong'!$AS$3*(W183+Z183/8*2+AA183/8*1.5+AB183*3)+J183/'[1]Cham cong'!$AS$3*(X183+Y183)+AC183+P183+AE183+AG183+AH183+AI183+AJ183</f>
        <v>4869.2307692307695</v>
      </c>
      <c r="AL183" s="71">
        <f t="shared" si="83"/>
        <v>535.5</v>
      </c>
      <c r="AM183" s="99">
        <v>5100</v>
      </c>
      <c r="AN183" s="74">
        <f>VLOOKUP(B183,'[1]Cham cong'!$B$9:$BY$255,75,0)</f>
        <v>6500</v>
      </c>
      <c r="AO183" s="74"/>
      <c r="AP183" s="108">
        <f>ROUND(AK183-AL183-AN183+AO183,-1)</f>
        <v>-2170</v>
      </c>
    </row>
    <row r="184" spans="1:42">
      <c r="A184" s="64"/>
      <c r="B184" s="71" t="s">
        <v>394</v>
      </c>
      <c r="C184" s="98" t="s">
        <v>395</v>
      </c>
      <c r="D184" s="184" t="str">
        <f>'[1]THANG B.LUONG'!$B$53</f>
        <v>NV Giao nhận/ Phụ xe</v>
      </c>
      <c r="E184" s="68">
        <v>41842</v>
      </c>
      <c r="F184" s="69">
        <v>2</v>
      </c>
      <c r="G184" s="70">
        <f t="shared" si="93"/>
        <v>4</v>
      </c>
      <c r="H184" s="70">
        <f t="shared" si="94"/>
        <v>1</v>
      </c>
      <c r="I184" s="71">
        <f t="shared" si="95"/>
        <v>3</v>
      </c>
      <c r="J184" s="71">
        <f>VLOOKUP(D184,'[1]THANG B.LUONG'!$B$5:$I$513,F184+1,0)</f>
        <v>0</v>
      </c>
      <c r="K184" s="71">
        <v>0</v>
      </c>
      <c r="L184" s="71">
        <v>0</v>
      </c>
      <c r="M184" s="71">
        <f t="shared" si="96"/>
        <v>0</v>
      </c>
      <c r="N184" s="71">
        <v>0</v>
      </c>
      <c r="O184" s="71">
        <v>200</v>
      </c>
      <c r="P184" s="71">
        <v>100</v>
      </c>
      <c r="Q184" s="71">
        <v>0</v>
      </c>
      <c r="R184" s="71">
        <v>0</v>
      </c>
      <c r="S184" s="71">
        <v>0</v>
      </c>
      <c r="T184" s="71">
        <v>0</v>
      </c>
      <c r="U184" s="71">
        <v>0</v>
      </c>
      <c r="V184" s="72">
        <f t="shared" si="85"/>
        <v>200</v>
      </c>
      <c r="W184" s="73">
        <f>VLOOKUP(B184,'[1]Cham cong'!$B$9:$BY$255,35,0)</f>
        <v>26</v>
      </c>
      <c r="X184" s="71">
        <f>VLOOKUP(B184,'[1]Cham cong'!$B$9:$BY$255,37,0)</f>
        <v>1</v>
      </c>
      <c r="Y184" s="71">
        <f>VLOOKUP(B184,'[1]Cham cong'!$B$9:$BY$255,38,0)</f>
        <v>0</v>
      </c>
      <c r="Z184" s="71">
        <f>VLOOKUP(B184,'[1]Cham cong'!$B$9:$BY$255,72,0)</f>
        <v>0</v>
      </c>
      <c r="AA184" s="71">
        <f>VLOOKUP(B184,'[1]Cham cong'!$B$9:$BY$255,71,0)</f>
        <v>0</v>
      </c>
      <c r="AB184" s="71">
        <f>VLOOKUP(B184,'[1]Cham cong'!$B$9:$BY$255,36,0)</f>
        <v>0</v>
      </c>
      <c r="AC184" s="71">
        <f>VLOOKUP(B184,'[1]T8-18'!$A$8:$AZ$61,50,0)</f>
        <v>0</v>
      </c>
      <c r="AD184" s="71">
        <f>VLOOKUP(B184,'[1]T8-18'!$A$8:$AZ$61,4,0)/1000</f>
        <v>165551.95833333334</v>
      </c>
      <c r="AE184" s="71">
        <f>VLOOKUP(B184,'[1]T8-18'!$A$8:$AZ$61,5,0)</f>
        <v>1986.6235000000001</v>
      </c>
      <c r="AF184" s="71">
        <f>VLOOKUP(B184,'[1]T8-18'!$A$8:$AZ$61,51,0)</f>
        <v>0</v>
      </c>
      <c r="AG184" s="71">
        <f>VLOOKUP(B184,'[1]T8-18'!$A$8:$AZ$61,52,0)</f>
        <v>0</v>
      </c>
      <c r="AH184" s="71"/>
      <c r="AI184" s="71">
        <v>1000</v>
      </c>
      <c r="AJ184" s="71"/>
      <c r="AK184" s="72">
        <f>V184/'[1]Cham cong'!$AS$3*(W184+Z184/8*2+AA184/8*1.5+AB184*3)+J184/'[1]Cham cong'!$AS$3*(X184+Y184)+AC184+P184+AE184+AG184+AH184+AI184+AJ184</f>
        <v>3286.6235000000001</v>
      </c>
      <c r="AL184" s="71">
        <f t="shared" si="83"/>
        <v>480.58499999999998</v>
      </c>
      <c r="AM184" s="99">
        <v>4577</v>
      </c>
      <c r="AN184" s="74">
        <f>VLOOKUP(B184,'[1]Cham cong'!$B$9:$BY$255,75,0)</f>
        <v>3000</v>
      </c>
      <c r="AO184" s="74"/>
      <c r="AP184" s="108">
        <f t="shared" ref="AP184:AP190" si="97">ROUND(AK184-AL184-AN184+AO184,-1)</f>
        <v>-190</v>
      </c>
    </row>
    <row r="185" spans="1:42">
      <c r="A185" s="64"/>
      <c r="B185" s="71" t="s">
        <v>396</v>
      </c>
      <c r="C185" s="98" t="s">
        <v>397</v>
      </c>
      <c r="D185" s="184" t="str">
        <f>'[1]THANG B.LUONG'!$B$53</f>
        <v>NV Giao nhận/ Phụ xe</v>
      </c>
      <c r="E185" s="68">
        <v>42492</v>
      </c>
      <c r="F185" s="69">
        <v>2</v>
      </c>
      <c r="G185" s="70">
        <f t="shared" si="93"/>
        <v>2</v>
      </c>
      <c r="H185" s="70">
        <f t="shared" si="94"/>
        <v>3</v>
      </c>
      <c r="I185" s="71">
        <f t="shared" si="95"/>
        <v>23</v>
      </c>
      <c r="J185" s="71">
        <f>VLOOKUP(D185,'[1]THANG B.LUONG'!$B$5:$I$513,F185+1,0)</f>
        <v>0</v>
      </c>
      <c r="K185" s="71">
        <v>0</v>
      </c>
      <c r="L185" s="71">
        <v>0</v>
      </c>
      <c r="M185" s="71">
        <f t="shared" si="96"/>
        <v>0</v>
      </c>
      <c r="N185" s="71">
        <v>0</v>
      </c>
      <c r="O185" s="71">
        <v>200</v>
      </c>
      <c r="P185" s="71">
        <v>100</v>
      </c>
      <c r="Q185" s="71">
        <v>0</v>
      </c>
      <c r="R185" s="71">
        <v>0</v>
      </c>
      <c r="S185" s="71">
        <v>0</v>
      </c>
      <c r="T185" s="71">
        <v>0</v>
      </c>
      <c r="U185" s="71">
        <v>0</v>
      </c>
      <c r="V185" s="72">
        <f t="shared" si="85"/>
        <v>200</v>
      </c>
      <c r="W185" s="73">
        <f>VLOOKUP(B185,'[1]Cham cong'!$B$9:$BY$255,35,0)</f>
        <v>25</v>
      </c>
      <c r="X185" s="71">
        <f>VLOOKUP(B185,'[1]Cham cong'!$B$9:$BY$255,37,0)</f>
        <v>2</v>
      </c>
      <c r="Y185" s="71">
        <f>VLOOKUP(B185,'[1]Cham cong'!$B$9:$BY$255,38,0)</f>
        <v>0</v>
      </c>
      <c r="Z185" s="71">
        <f>VLOOKUP(B185,'[1]Cham cong'!$B$9:$BY$255,72,0)</f>
        <v>0</v>
      </c>
      <c r="AA185" s="71">
        <f>VLOOKUP(B185,'[1]Cham cong'!$B$9:$BY$255,71,0)</f>
        <v>0</v>
      </c>
      <c r="AB185" s="71">
        <f>VLOOKUP(B185,'[1]Cham cong'!$B$9:$BY$255,36,0)</f>
        <v>0</v>
      </c>
      <c r="AC185" s="71">
        <f>VLOOKUP(B185,'[1]T8-18'!$A$8:$AZ$61,50,0)</f>
        <v>1020</v>
      </c>
      <c r="AD185" s="71">
        <f>VLOOKUP(B185,'[1]T8-18'!$A$8:$AZ$61,4,0)/1000</f>
        <v>116872.49999999999</v>
      </c>
      <c r="AE185" s="71">
        <f>VLOOKUP(B185,'[1]T8-18'!$A$8:$AZ$61,5,0)</f>
        <v>1402.4699999999998</v>
      </c>
      <c r="AF185" s="71">
        <f>VLOOKUP(B185,'[1]T8-18'!$A$8:$AZ$61,51,0)</f>
        <v>0</v>
      </c>
      <c r="AG185" s="71">
        <f>VLOOKUP(B185,'[1]T8-18'!$A$8:$AZ$61,52,0)</f>
        <v>0</v>
      </c>
      <c r="AH185" s="71"/>
      <c r="AI185" s="71"/>
      <c r="AJ185" s="71"/>
      <c r="AK185" s="72">
        <f>V185/'[1]Cham cong'!$AS$3*(W185+Z185/8*2+AA185/8*1.5+AB185*3)+J185/'[1]Cham cong'!$AS$3*(X185+Y185)+AC185+P185+AE185+AG185+AH185+AI185+AJ185</f>
        <v>2714.7776923076922</v>
      </c>
      <c r="AL185" s="71">
        <f t="shared" si="83"/>
        <v>480.58499999999998</v>
      </c>
      <c r="AM185" s="99">
        <v>4577</v>
      </c>
      <c r="AN185" s="74">
        <f>VLOOKUP(B185,'[1]Cham cong'!$B$9:$BY$255,75,0)</f>
        <v>3000</v>
      </c>
      <c r="AO185" s="74"/>
      <c r="AP185" s="108">
        <f t="shared" si="97"/>
        <v>-770</v>
      </c>
    </row>
    <row r="186" spans="1:42">
      <c r="A186" s="64"/>
      <c r="B186" s="71" t="s">
        <v>398</v>
      </c>
      <c r="C186" s="98" t="s">
        <v>399</v>
      </c>
      <c r="D186" s="184" t="str">
        <f>'[1]THANG B.LUONG'!$B$53</f>
        <v>NV Giao nhận/ Phụ xe</v>
      </c>
      <c r="E186" s="68">
        <v>42808</v>
      </c>
      <c r="F186" s="69">
        <v>2</v>
      </c>
      <c r="G186" s="70">
        <f t="shared" si="93"/>
        <v>1</v>
      </c>
      <c r="H186" s="70">
        <f>DATEDIF(E186,$J$3,"ym")</f>
        <v>5</v>
      </c>
      <c r="I186" s="71">
        <f t="shared" si="95"/>
        <v>11</v>
      </c>
      <c r="J186" s="71">
        <f>VLOOKUP(D186,'[1]THANG B.LUONG'!$B$5:$I$513,F186+1,0)</f>
        <v>0</v>
      </c>
      <c r="K186" s="71">
        <v>0</v>
      </c>
      <c r="L186" s="71">
        <v>0</v>
      </c>
      <c r="M186" s="71">
        <f t="shared" si="96"/>
        <v>0</v>
      </c>
      <c r="N186" s="71">
        <v>0</v>
      </c>
      <c r="O186" s="71">
        <v>200</v>
      </c>
      <c r="P186" s="71">
        <v>100</v>
      </c>
      <c r="Q186" s="71">
        <v>0</v>
      </c>
      <c r="R186" s="71">
        <v>0</v>
      </c>
      <c r="S186" s="71">
        <v>0</v>
      </c>
      <c r="T186" s="71">
        <v>0</v>
      </c>
      <c r="U186" s="71">
        <v>0</v>
      </c>
      <c r="V186" s="72">
        <f t="shared" si="85"/>
        <v>200</v>
      </c>
      <c r="W186" s="73">
        <f>VLOOKUP(B186,'[1]Cham cong'!$B$9:$BY$255,35,0)</f>
        <v>25</v>
      </c>
      <c r="X186" s="71">
        <f>VLOOKUP(B186,'[1]Cham cong'!$B$9:$BY$255,37,0)</f>
        <v>2</v>
      </c>
      <c r="Y186" s="71">
        <f>VLOOKUP(B186,'[1]Cham cong'!$B$9:$BY$255,38,0)</f>
        <v>0</v>
      </c>
      <c r="Z186" s="71">
        <f>VLOOKUP(B186,'[1]Cham cong'!$B$9:$BY$255,72,0)</f>
        <v>0</v>
      </c>
      <c r="AA186" s="71">
        <f>VLOOKUP(B186,'[1]Cham cong'!$B$9:$BY$255,71,0)</f>
        <v>0</v>
      </c>
      <c r="AB186" s="71">
        <f>VLOOKUP(B186,'[1]Cham cong'!$B$9:$BY$255,36,0)</f>
        <v>0</v>
      </c>
      <c r="AC186" s="71">
        <f>VLOOKUP(B186,'[1]T8-18'!$A$8:$AZ$61,50,0)</f>
        <v>660</v>
      </c>
      <c r="AD186" s="71">
        <f>VLOOKUP(B186,'[1]T8-18'!$A$8:$AZ$61,4,0)/1000</f>
        <v>151922.5</v>
      </c>
      <c r="AE186" s="71">
        <f>VLOOKUP(B186,'[1]T8-18'!$A$8:$AZ$61,5,0)</f>
        <v>1823.07</v>
      </c>
      <c r="AF186" s="71">
        <f>VLOOKUP(B186,'[1]T8-18'!$A$8:$AZ$61,51,0)</f>
        <v>0</v>
      </c>
      <c r="AG186" s="71">
        <f>VLOOKUP(B186,'[1]T8-18'!$A$8:$AZ$61,52,0)</f>
        <v>0</v>
      </c>
      <c r="AH186" s="71"/>
      <c r="AI186" s="71"/>
      <c r="AJ186" s="71"/>
      <c r="AK186" s="72">
        <f>V186/'[1]Cham cong'!$AS$3*(W186+Z186/8*2+AA186/8*1.5+AB186*3)+J186/'[1]Cham cong'!$AS$3*(X186+Y186)+AC186+P186+AE186+AG186+AH186+AI186+AJ186</f>
        <v>2775.3776923076921</v>
      </c>
      <c r="AL186" s="71">
        <f t="shared" si="83"/>
        <v>480.58499999999998</v>
      </c>
      <c r="AM186" s="165">
        <v>4577</v>
      </c>
      <c r="AN186" s="74">
        <f>VLOOKUP(B186,'[1]Cham cong'!$B$9:$BY$255,75,0)</f>
        <v>3000</v>
      </c>
      <c r="AO186" s="74"/>
      <c r="AP186" s="108">
        <f t="shared" si="97"/>
        <v>-710</v>
      </c>
    </row>
    <row r="187" spans="1:42">
      <c r="A187" s="64"/>
      <c r="B187" s="71" t="s">
        <v>400</v>
      </c>
      <c r="C187" s="98" t="s">
        <v>401</v>
      </c>
      <c r="D187" s="184" t="str">
        <f>'[1]THANG B.LUONG'!$B$53</f>
        <v>NV Giao nhận/ Phụ xe</v>
      </c>
      <c r="E187" s="68">
        <v>42877</v>
      </c>
      <c r="F187" s="69">
        <v>2</v>
      </c>
      <c r="G187" s="70">
        <f t="shared" si="93"/>
        <v>1</v>
      </c>
      <c r="H187" s="70">
        <f t="shared" si="94"/>
        <v>3</v>
      </c>
      <c r="I187" s="71">
        <f t="shared" si="95"/>
        <v>3</v>
      </c>
      <c r="J187" s="71">
        <f>VLOOKUP(D187,'[1]THANG B.LUONG'!$B$5:$I$513,F187+1,0)</f>
        <v>0</v>
      </c>
      <c r="K187" s="71">
        <v>0</v>
      </c>
      <c r="L187" s="71">
        <v>0</v>
      </c>
      <c r="M187" s="71">
        <f t="shared" si="96"/>
        <v>0</v>
      </c>
      <c r="N187" s="71">
        <v>0</v>
      </c>
      <c r="O187" s="71">
        <v>200</v>
      </c>
      <c r="P187" s="71">
        <v>100</v>
      </c>
      <c r="Q187" s="71">
        <v>0</v>
      </c>
      <c r="R187" s="71">
        <v>0</v>
      </c>
      <c r="S187" s="71">
        <v>0</v>
      </c>
      <c r="T187" s="71">
        <v>0</v>
      </c>
      <c r="U187" s="71">
        <v>0</v>
      </c>
      <c r="V187" s="72">
        <f t="shared" si="85"/>
        <v>200</v>
      </c>
      <c r="W187" s="73">
        <f>VLOOKUP(B187,'[1]Cham cong'!$B$9:$BY$255,35,0)</f>
        <v>24</v>
      </c>
      <c r="X187" s="71">
        <f>VLOOKUP(B187,'[1]Cham cong'!$B$9:$BY$255,37,0)</f>
        <v>3</v>
      </c>
      <c r="Y187" s="71">
        <f>VLOOKUP(B187,'[1]Cham cong'!$B$9:$BY$255,38,0)</f>
        <v>0</v>
      </c>
      <c r="Z187" s="71">
        <f>VLOOKUP(B187,'[1]Cham cong'!$B$9:$BY$255,72,0)</f>
        <v>0</v>
      </c>
      <c r="AA187" s="71">
        <f>VLOOKUP(B187,'[1]Cham cong'!$B$9:$BY$255,71,0)</f>
        <v>0</v>
      </c>
      <c r="AB187" s="71">
        <f>VLOOKUP(B187,'[1]Cham cong'!$B$9:$BY$255,36,0)</f>
        <v>0</v>
      </c>
      <c r="AC187" s="71">
        <f>VLOOKUP(B187,'[1]T8-18'!$A$8:$AZ$61,50,0)</f>
        <v>180</v>
      </c>
      <c r="AD187" s="71">
        <f>VLOOKUP(B187,'[1]T8-18'!$A$8:$AZ$61,4,0)/1000</f>
        <v>153666.95833333331</v>
      </c>
      <c r="AE187" s="71">
        <f>VLOOKUP(B187,'[1]T8-18'!$A$8:$AZ$61,5,0)</f>
        <v>1844.0034999999998</v>
      </c>
      <c r="AF187" s="71">
        <f>VLOOKUP(B187,'[1]T8-18'!$A$8:$AZ$61,51,0)</f>
        <v>0</v>
      </c>
      <c r="AG187" s="71">
        <f>VLOOKUP(B187,'[1]T8-18'!$A$8:$AZ$61,52,0)</f>
        <v>0</v>
      </c>
      <c r="AH187" s="71"/>
      <c r="AI187" s="71"/>
      <c r="AJ187" s="71"/>
      <c r="AK187" s="72">
        <f>V187/'[1]Cham cong'!$AS$3*(W187+Z187/8*2+AA187/8*1.5+AB187*3)+J187/'[1]Cham cong'!$AS$3*(X187+Y187)+AC187+P187+AE187+AG187+AH187+AI187+AJ187</f>
        <v>2308.6188846153846</v>
      </c>
      <c r="AL187" s="71">
        <f t="shared" si="83"/>
        <v>480.58499999999998</v>
      </c>
      <c r="AM187" s="165">
        <v>4577</v>
      </c>
      <c r="AN187" s="74">
        <f>VLOOKUP(B187,'[1]Cham cong'!$B$9:$BY$255,75,0)</f>
        <v>3000</v>
      </c>
      <c r="AO187" s="74"/>
      <c r="AP187" s="108">
        <f t="shared" si="97"/>
        <v>-1170</v>
      </c>
    </row>
    <row r="188" spans="1:42">
      <c r="A188" s="64"/>
      <c r="B188" s="71" t="s">
        <v>402</v>
      </c>
      <c r="C188" s="98" t="s">
        <v>403</v>
      </c>
      <c r="D188" s="184" t="str">
        <f>'[1]THANG B.LUONG'!$B$53</f>
        <v>NV Giao nhận/ Phụ xe</v>
      </c>
      <c r="E188" s="68">
        <v>42970</v>
      </c>
      <c r="F188" s="69">
        <v>2</v>
      </c>
      <c r="G188" s="70">
        <f>DATEDIF(E188,$J$3,"y")</f>
        <v>1</v>
      </c>
      <c r="H188" s="70">
        <f>DATEDIF(E188,$J$3,"ym")</f>
        <v>0</v>
      </c>
      <c r="I188" s="71">
        <f>DATEDIF(E188,$J$3,"md")</f>
        <v>2</v>
      </c>
      <c r="J188" s="71">
        <f>VLOOKUP(D188,'[1]THANG B.LUONG'!$B$5:$I$513,F188+1,0)</f>
        <v>0</v>
      </c>
      <c r="K188" s="71">
        <v>0</v>
      </c>
      <c r="L188" s="71">
        <v>0</v>
      </c>
      <c r="M188" s="71">
        <f>IF(G188&gt;=3,J188*(0.03+(G188-3)*0.01),0)</f>
        <v>0</v>
      </c>
      <c r="N188" s="71">
        <v>0</v>
      </c>
      <c r="O188" s="71">
        <v>200</v>
      </c>
      <c r="P188" s="71">
        <v>100</v>
      </c>
      <c r="Q188" s="71">
        <v>0</v>
      </c>
      <c r="R188" s="71">
        <v>0</v>
      </c>
      <c r="S188" s="71">
        <v>0</v>
      </c>
      <c r="T188" s="71">
        <v>0</v>
      </c>
      <c r="U188" s="71">
        <v>0</v>
      </c>
      <c r="V188" s="72">
        <f>SUM(J188:U188)-P188</f>
        <v>200</v>
      </c>
      <c r="W188" s="73">
        <f>VLOOKUP(B188,'[1]Cham cong'!$B$9:$BY$255,35,0)</f>
        <v>27</v>
      </c>
      <c r="X188" s="71">
        <f>VLOOKUP(B188,'[1]Cham cong'!$B$9:$BY$255,37,0)</f>
        <v>0</v>
      </c>
      <c r="Y188" s="71">
        <f>VLOOKUP(B188,'[1]Cham cong'!$B$9:$BY$255,38,0)</f>
        <v>0</v>
      </c>
      <c r="Z188" s="71">
        <f>VLOOKUP(B188,'[1]Cham cong'!$B$9:$BY$255,72,0)</f>
        <v>0</v>
      </c>
      <c r="AA188" s="71">
        <f>VLOOKUP(B188,'[1]Cham cong'!$B$9:$BY$255,71,0)</f>
        <v>0</v>
      </c>
      <c r="AB188" s="71">
        <f>VLOOKUP(B188,'[1]Cham cong'!$B$9:$BY$255,36,0)</f>
        <v>0</v>
      </c>
      <c r="AC188" s="71">
        <f>VLOOKUP(B188,'[1]T8-18'!$A$8:$AZ$61,50,0)</f>
        <v>60</v>
      </c>
      <c r="AD188" s="71">
        <f>VLOOKUP(B188,'[1]T8-18'!$A$8:$AZ$61,4,0)/1000</f>
        <v>147527.99999999997</v>
      </c>
      <c r="AE188" s="71">
        <f>VLOOKUP(B188,'[1]T8-18'!$A$8:$AZ$61,5,0)</f>
        <v>1770.3359999999998</v>
      </c>
      <c r="AF188" s="71">
        <f>VLOOKUP(B188,'[1]T8-18'!$A$8:$AZ$61,51,0)</f>
        <v>0</v>
      </c>
      <c r="AG188" s="71">
        <f>VLOOKUP(B188,'[1]T8-18'!$A$8:$AZ$61,52,0)</f>
        <v>0</v>
      </c>
      <c r="AH188" s="71"/>
      <c r="AI188" s="71"/>
      <c r="AJ188" s="71"/>
      <c r="AK188" s="72">
        <f>V188/'[1]Cham cong'!$AS$3*(W188+Z188/8*2+AA188/8*1.5+AB188*3)+J188/'[1]Cham cong'!$AS$3*(X188+Y188)+AC188+P188+AE188+AG188+AH188+AI188+AJ188</f>
        <v>2138.0283076923074</v>
      </c>
      <c r="AL188" s="71">
        <f>AM188*$AN$3</f>
        <v>0</v>
      </c>
      <c r="AM188" s="99">
        <v>0</v>
      </c>
      <c r="AN188" s="74">
        <f>VLOOKUP(B188,'[1]Cham cong'!$B$9:$BY$255,75,0)</f>
        <v>3000</v>
      </c>
      <c r="AO188" s="74"/>
      <c r="AP188" s="108">
        <f>ROUND(AK188-AL188-AN188+AO188,-1)</f>
        <v>-860</v>
      </c>
    </row>
    <row r="189" spans="1:42">
      <c r="A189" s="64"/>
      <c r="B189" s="71" t="s">
        <v>404</v>
      </c>
      <c r="C189" s="98" t="s">
        <v>405</v>
      </c>
      <c r="D189" s="184" t="str">
        <f>'[1]THANG B.LUONG'!$B$53</f>
        <v>NV Giao nhận/ Phụ xe</v>
      </c>
      <c r="E189" s="68">
        <v>41831</v>
      </c>
      <c r="F189" s="69">
        <v>2</v>
      </c>
      <c r="G189" s="70">
        <f>DATEDIF(E189,$J$3,"y")</f>
        <v>4</v>
      </c>
      <c r="H189" s="70">
        <f>DATEDIF(E189,$J$3,"ym")</f>
        <v>1</v>
      </c>
      <c r="I189" s="71">
        <f>DATEDIF(E189,$J$3,"md")</f>
        <v>14</v>
      </c>
      <c r="J189" s="71">
        <f>VLOOKUP(D189,'[1]THANG B.LUONG'!$B$5:$I$513,F189+1,0)</f>
        <v>0</v>
      </c>
      <c r="K189" s="71">
        <v>0</v>
      </c>
      <c r="L189" s="71">
        <v>0</v>
      </c>
      <c r="M189" s="71">
        <f>IF(G189&gt;=3,J189*(0.03+(G189-3)*0.01),0)</f>
        <v>0</v>
      </c>
      <c r="N189" s="71">
        <v>0</v>
      </c>
      <c r="O189" s="71">
        <v>200</v>
      </c>
      <c r="P189" s="71">
        <v>100</v>
      </c>
      <c r="Q189" s="71">
        <v>0</v>
      </c>
      <c r="R189" s="71">
        <v>0</v>
      </c>
      <c r="S189" s="71">
        <v>0</v>
      </c>
      <c r="T189" s="71">
        <v>0</v>
      </c>
      <c r="U189" s="71">
        <v>0</v>
      </c>
      <c r="V189" s="72">
        <f>SUM(J189:U189)-P189</f>
        <v>200</v>
      </c>
      <c r="W189" s="73">
        <f>VLOOKUP(B189,'[1]Cham cong'!$B$9:$BY$255,35,0)</f>
        <v>22</v>
      </c>
      <c r="X189" s="71">
        <f>VLOOKUP(B189,'[1]Cham cong'!$B$9:$BY$255,37,0)</f>
        <v>0</v>
      </c>
      <c r="Y189" s="71">
        <f>VLOOKUP(B189,'[1]Cham cong'!$B$9:$BY$255,38,0)</f>
        <v>0</v>
      </c>
      <c r="Z189" s="71">
        <f>VLOOKUP(B189,'[1]Cham cong'!$B$9:$BY$255,72,0)</f>
        <v>0</v>
      </c>
      <c r="AA189" s="71">
        <f>VLOOKUP(B189,'[1]Cham cong'!$B$9:$BY$255,71,0)</f>
        <v>0</v>
      </c>
      <c r="AB189" s="71">
        <f>VLOOKUP(B189,'[1]Cham cong'!$B$9:$BY$255,36,0)</f>
        <v>0</v>
      </c>
      <c r="AC189" s="71">
        <f>VLOOKUP(B189,'[1]T8-18'!$A$8:$AZ$61,50,0)</f>
        <v>120</v>
      </c>
      <c r="AD189" s="71">
        <f>VLOOKUP(B189,'[1]T8-18'!$A$8:$AZ$61,4,0)/1000</f>
        <v>163996.25</v>
      </c>
      <c r="AE189" s="71">
        <f>VLOOKUP(B189,'[1]T8-18'!$A$8:$AZ$61,5,0)</f>
        <v>1967.9549999999999</v>
      </c>
      <c r="AF189" s="71">
        <f>VLOOKUP(B189,'[1]T8-18'!$A$8:$AZ$61,51,0)</f>
        <v>0</v>
      </c>
      <c r="AG189" s="71">
        <f>VLOOKUP(B189,'[1]T8-18'!$A$8:$AZ$61,52,0)</f>
        <v>0</v>
      </c>
      <c r="AH189" s="71"/>
      <c r="AI189" s="71"/>
      <c r="AJ189" s="71"/>
      <c r="AK189" s="72">
        <f>V189/'[1]Cham cong'!$AS$3*(W189+Z189/8*2+AA189/8*1.5+AB189*3)+J189/'[1]Cham cong'!$AS$3*(X189+Y189)+AC189+P189+AE189+AG189+AH189+AI189+AJ189</f>
        <v>2357.185769230769</v>
      </c>
      <c r="AL189" s="71">
        <f>AM189*$AN$3</f>
        <v>480.58499999999998</v>
      </c>
      <c r="AM189" s="99">
        <v>4577</v>
      </c>
      <c r="AN189" s="74">
        <f>VLOOKUP(B189,'[1]Cham cong'!$B$9:$BY$255,75,0)</f>
        <v>3000</v>
      </c>
      <c r="AO189" s="74"/>
      <c r="AP189" s="108">
        <f>ROUND(AK189-AL189-AN189+AO189,-1)</f>
        <v>-1120</v>
      </c>
    </row>
    <row r="190" spans="1:42">
      <c r="A190" s="64"/>
      <c r="B190" s="71" t="s">
        <v>406</v>
      </c>
      <c r="C190" s="98" t="s">
        <v>407</v>
      </c>
      <c r="D190" s="184" t="str">
        <f>'[1]THANG B.LUONG'!$B$53</f>
        <v>NV Giao nhận/ Phụ xe</v>
      </c>
      <c r="E190" s="68">
        <v>43204</v>
      </c>
      <c r="F190" s="69">
        <v>1</v>
      </c>
      <c r="G190" s="70">
        <f t="shared" si="93"/>
        <v>0</v>
      </c>
      <c r="H190" s="70">
        <f t="shared" si="94"/>
        <v>4</v>
      </c>
      <c r="I190" s="71">
        <f t="shared" si="95"/>
        <v>11</v>
      </c>
      <c r="J190" s="71">
        <f>VLOOKUP(D190,'[1]THANG B.LUONG'!$B$5:$I$513,F190+1,0)</f>
        <v>0</v>
      </c>
      <c r="K190" s="71">
        <v>0</v>
      </c>
      <c r="L190" s="71">
        <v>0</v>
      </c>
      <c r="M190" s="71">
        <f t="shared" si="96"/>
        <v>0</v>
      </c>
      <c r="N190" s="71">
        <v>0</v>
      </c>
      <c r="O190" s="71"/>
      <c r="P190" s="71"/>
      <c r="Q190" s="71">
        <v>0</v>
      </c>
      <c r="R190" s="71">
        <v>0</v>
      </c>
      <c r="S190" s="71">
        <v>0</v>
      </c>
      <c r="T190" s="71">
        <v>0</v>
      </c>
      <c r="U190" s="71">
        <v>0</v>
      </c>
      <c r="V190" s="72">
        <f>SUM(J190:U190)-P190</f>
        <v>0</v>
      </c>
      <c r="W190" s="73">
        <f>VLOOKUP(B190,'[1]Cham cong'!$B$9:$BY$255,35,0)</f>
        <v>16</v>
      </c>
      <c r="X190" s="71">
        <f>VLOOKUP(B190,'[1]Cham cong'!$B$9:$BY$255,37,0)</f>
        <v>0</v>
      </c>
      <c r="Y190" s="71">
        <f>VLOOKUP(B190,'[1]Cham cong'!$B$9:$BY$255,38,0)</f>
        <v>0</v>
      </c>
      <c r="Z190" s="71">
        <f>VLOOKUP(B190,'[1]Cham cong'!$B$9:$BY$255,72,0)</f>
        <v>0</v>
      </c>
      <c r="AA190" s="71">
        <f>VLOOKUP(B190,'[1]Cham cong'!$B$9:$BY$255,71,0)</f>
        <v>0</v>
      </c>
      <c r="AB190" s="71">
        <f>VLOOKUP(B190,'[1]Cham cong'!$B$9:$BY$255,36,0)</f>
        <v>0</v>
      </c>
      <c r="AC190" s="71">
        <f>VLOOKUP(B190,'[1]T8-18'!$A$8:$AZ$61,50,0)</f>
        <v>420</v>
      </c>
      <c r="AD190" s="71">
        <f>VLOOKUP(B190,'[1]T8-18'!$A$8:$AZ$61,4,0)/1000</f>
        <v>93234.916666666686</v>
      </c>
      <c r="AE190" s="71">
        <f>VLOOKUP(B190,'[1]T8-18'!$A$8:$AZ$61,5,0)</f>
        <v>1118.8190000000002</v>
      </c>
      <c r="AF190" s="71">
        <f>VLOOKUP(B190,'[1]T8-18'!$A$8:$AZ$61,51,0)</f>
        <v>0</v>
      </c>
      <c r="AG190" s="71">
        <f>VLOOKUP(B190,'[1]T8-18'!$A$8:$AZ$61,52,0)</f>
        <v>0</v>
      </c>
      <c r="AH190" s="71"/>
      <c r="AI190" s="71"/>
      <c r="AJ190" s="71"/>
      <c r="AK190" s="72">
        <f>V190/'[1]Cham cong'!$AS$3*(W190+Z190/8*2+AA190/8*1.5+AB190*3)+J190/'[1]Cham cong'!$AS$3*(X190+Y190)+AC190+P190+AE190+AG190+AH190+AI190+AJ190</f>
        <v>1538.8190000000002</v>
      </c>
      <c r="AL190" s="71">
        <f t="shared" si="83"/>
        <v>0</v>
      </c>
      <c r="AM190" s="203">
        <v>0</v>
      </c>
      <c r="AN190" s="74">
        <f>VLOOKUP(B190,'[1]Cham cong'!$B$9:$BY$255,75,0)</f>
        <v>0</v>
      </c>
      <c r="AO190" s="74"/>
      <c r="AP190" s="108">
        <f t="shared" si="97"/>
        <v>1540</v>
      </c>
    </row>
    <row r="191" spans="1:42">
      <c r="A191" s="64"/>
      <c r="B191" s="71" t="s">
        <v>408</v>
      </c>
      <c r="C191" s="98" t="s">
        <v>409</v>
      </c>
      <c r="D191" s="184" t="str">
        <f>'[1]THANG B.LUONG'!$B$53</f>
        <v>NV Giao nhận/ Phụ xe</v>
      </c>
      <c r="E191" s="68">
        <v>43234</v>
      </c>
      <c r="F191" s="69">
        <v>2</v>
      </c>
      <c r="G191" s="70">
        <f>DATEDIF(E191,$J$3,"y")</f>
        <v>0</v>
      </c>
      <c r="H191" s="70">
        <f>DATEDIF(E191,$J$3,"ym")</f>
        <v>3</v>
      </c>
      <c r="I191" s="71">
        <f>DATEDIF(E191,$J$3,"md")</f>
        <v>11</v>
      </c>
      <c r="J191" s="71">
        <f>VLOOKUP(D191,'[1]THANG B.LUONG'!$B$5:$I$513,F191+1,0)</f>
        <v>0</v>
      </c>
      <c r="K191" s="71">
        <v>0</v>
      </c>
      <c r="L191" s="71">
        <v>0</v>
      </c>
      <c r="M191" s="71">
        <f>IF(G191&gt;=3,J191*(0.03+(G191-3)*0.01),0)</f>
        <v>0</v>
      </c>
      <c r="N191" s="71">
        <v>0</v>
      </c>
      <c r="O191" s="71">
        <v>200</v>
      </c>
      <c r="P191" s="71">
        <v>100</v>
      </c>
      <c r="Q191" s="71">
        <v>0</v>
      </c>
      <c r="R191" s="71">
        <v>0</v>
      </c>
      <c r="S191" s="71">
        <v>0</v>
      </c>
      <c r="T191" s="71">
        <v>0</v>
      </c>
      <c r="U191" s="71">
        <v>0</v>
      </c>
      <c r="V191" s="72">
        <f>SUM(J191:U191)-P191</f>
        <v>200</v>
      </c>
      <c r="W191" s="73">
        <f>VLOOKUP(B191,'[1]Cham cong'!$B$9:$BY$255,35,0)</f>
        <v>27</v>
      </c>
      <c r="X191" s="71">
        <f>VLOOKUP(B191,'[1]Cham cong'!$B$9:$BY$255,37,0)</f>
        <v>0</v>
      </c>
      <c r="Y191" s="71">
        <f>VLOOKUP(B191,'[1]Cham cong'!$B$9:$BY$255,38,0)</f>
        <v>0</v>
      </c>
      <c r="Z191" s="71">
        <f>VLOOKUP(B191,'[1]Cham cong'!$B$9:$BY$255,72,0)</f>
        <v>0</v>
      </c>
      <c r="AA191" s="71">
        <f>VLOOKUP(B191,'[1]Cham cong'!$B$9:$BY$255,71,0)</f>
        <v>0</v>
      </c>
      <c r="AB191" s="71">
        <f>VLOOKUP(B191,'[1]Cham cong'!$B$9:$BY$255,36,0)</f>
        <v>0</v>
      </c>
      <c r="AC191" s="71">
        <f>VLOOKUP(B191,'[1]T8-18'!$A$8:$AZ$61,50,0)</f>
        <v>480</v>
      </c>
      <c r="AD191" s="71">
        <f>VLOOKUP(B191,'[1]T8-18'!$A$8:$AZ$61,4,0)/1000</f>
        <v>146527.33333333334</v>
      </c>
      <c r="AE191" s="71">
        <f>VLOOKUP(B191,'[1]T8-18'!$A$8:$AZ$61,5,0)</f>
        <v>1758.3280000000002</v>
      </c>
      <c r="AF191" s="71">
        <f>VLOOKUP(B191,'[1]T8-18'!$A$8:$AZ$61,51,0)</f>
        <v>0</v>
      </c>
      <c r="AG191" s="71">
        <f>VLOOKUP(B191,'[1]T8-18'!$A$8:$AZ$61,52,0)</f>
        <v>0</v>
      </c>
      <c r="AH191" s="71"/>
      <c r="AI191" s="71"/>
      <c r="AJ191" s="71"/>
      <c r="AK191" s="72">
        <f>V191/'[1]Cham cong'!$AS$3*(W191+Z191/8*2+AA191/8*1.5+AB191*3)+J191/'[1]Cham cong'!$AS$3*(X191+Y191)+AC191+P191+AE191+AG191+AH191+AI191+AJ191</f>
        <v>2546.0203076923081</v>
      </c>
      <c r="AL191" s="71">
        <f>AM191*$AN$3</f>
        <v>0</v>
      </c>
      <c r="AM191" s="99">
        <v>0</v>
      </c>
      <c r="AN191" s="74">
        <f>VLOOKUP(B191,'[1]Cham cong'!$B$9:$BY$255,75,0)</f>
        <v>0</v>
      </c>
      <c r="AO191" s="74"/>
      <c r="AP191" s="108">
        <f>ROUND(AK191-AL191-AN191+AO191,-1)</f>
        <v>2550</v>
      </c>
    </row>
    <row r="192" spans="1:42">
      <c r="A192" s="64"/>
      <c r="B192" s="71" t="s">
        <v>410</v>
      </c>
      <c r="C192" s="98" t="s">
        <v>411</v>
      </c>
      <c r="D192" s="184" t="str">
        <f>'[1]THANG B.LUONG'!$B$53</f>
        <v>NV Giao nhận/ Phụ xe</v>
      </c>
      <c r="E192" s="68">
        <v>43259</v>
      </c>
      <c r="F192" s="69">
        <v>2</v>
      </c>
      <c r="G192" s="70">
        <f>DATEDIF(E192,$J$3,"y")</f>
        <v>0</v>
      </c>
      <c r="H192" s="70">
        <f>DATEDIF(E192,$J$3,"ym")</f>
        <v>2</v>
      </c>
      <c r="I192" s="71">
        <f>DATEDIF(E192,$J$3,"md")</f>
        <v>17</v>
      </c>
      <c r="J192" s="71">
        <f>VLOOKUP(D192,'[1]THANG B.LUONG'!$B$5:$I$513,F192+1,0)</f>
        <v>0</v>
      </c>
      <c r="K192" s="71">
        <v>0</v>
      </c>
      <c r="L192" s="71">
        <v>0</v>
      </c>
      <c r="M192" s="71">
        <f>IF(G192&gt;=3,J192*(0.03+(G192-3)*0.01),0)</f>
        <v>0</v>
      </c>
      <c r="N192" s="71">
        <v>0</v>
      </c>
      <c r="O192" s="71">
        <v>200</v>
      </c>
      <c r="P192" s="71">
        <v>100</v>
      </c>
      <c r="Q192" s="71">
        <v>0</v>
      </c>
      <c r="R192" s="71">
        <v>0</v>
      </c>
      <c r="S192" s="71">
        <v>0</v>
      </c>
      <c r="T192" s="71">
        <v>0</v>
      </c>
      <c r="U192" s="71">
        <v>0</v>
      </c>
      <c r="V192" s="72">
        <f>SUM(J192:U192)-P192</f>
        <v>200</v>
      </c>
      <c r="W192" s="73">
        <f>VLOOKUP(B192,'[1]Cham cong'!$B$9:$BY$255,35,0)</f>
        <v>27</v>
      </c>
      <c r="X192" s="71">
        <f>VLOOKUP(B192,'[1]Cham cong'!$B$9:$BY$255,37,0)</f>
        <v>0</v>
      </c>
      <c r="Y192" s="71">
        <f>VLOOKUP(B192,'[1]Cham cong'!$B$9:$BY$255,38,0)</f>
        <v>0</v>
      </c>
      <c r="Z192" s="71">
        <f>VLOOKUP(B192,'[1]Cham cong'!$B$9:$BY$255,72,0)</f>
        <v>0</v>
      </c>
      <c r="AA192" s="71">
        <f>VLOOKUP(B192,'[1]Cham cong'!$B$9:$BY$255,71,0)</f>
        <v>0</v>
      </c>
      <c r="AB192" s="71">
        <f>VLOOKUP(B192,'[1]Cham cong'!$B$9:$BY$255,36,0)</f>
        <v>0</v>
      </c>
      <c r="AC192" s="71">
        <f>VLOOKUP(B192,'[1]T8-18'!$A$8:$AZ$61,50,0)</f>
        <v>480</v>
      </c>
      <c r="AD192" s="71">
        <f>VLOOKUP(B192,'[1]T8-18'!$A$8:$AZ$61,4,0)/1000</f>
        <v>148805.75</v>
      </c>
      <c r="AE192" s="71">
        <f>VLOOKUP(B192,'[1]T8-18'!$A$8:$AZ$61,5,0)</f>
        <v>1785.6690000000001</v>
      </c>
      <c r="AF192" s="71">
        <f>VLOOKUP(B192,'[1]T8-18'!$A$8:$AZ$61,51,0)</f>
        <v>0</v>
      </c>
      <c r="AG192" s="71">
        <f>VLOOKUP(B192,'[1]T8-18'!$A$8:$AZ$61,52,0)</f>
        <v>0</v>
      </c>
      <c r="AH192" s="71"/>
      <c r="AI192" s="71"/>
      <c r="AJ192" s="71"/>
      <c r="AK192" s="72">
        <f>V192/'[1]Cham cong'!$AS$3*(W192+Z192/8*2+AA192/8*1.5+AB192*3)+J192/'[1]Cham cong'!$AS$3*(X192+Y192)+AC192+P192+AE192+AG192+AH192+AI192+AJ192</f>
        <v>2573.3613076923079</v>
      </c>
      <c r="AL192" s="71">
        <f>AM192*$AN$3</f>
        <v>0</v>
      </c>
      <c r="AM192" s="99">
        <v>0</v>
      </c>
      <c r="AN192" s="74">
        <f>VLOOKUP(B192,'[1]Cham cong'!$B$9:$BY$255,75,0)</f>
        <v>0</v>
      </c>
      <c r="AO192" s="74"/>
      <c r="AP192" s="108">
        <f>ROUND(AK192-AL192-AN192+AO192,-1)</f>
        <v>2570</v>
      </c>
    </row>
  </sheetData>
  <mergeCells count="43">
    <mergeCell ref="U6:U7"/>
    <mergeCell ref="AM5:AM7"/>
    <mergeCell ref="AN5:AN7"/>
    <mergeCell ref="AO5:AO7"/>
    <mergeCell ref="AP5:AP7"/>
    <mergeCell ref="K6:K7"/>
    <mergeCell ref="L6:L7"/>
    <mergeCell ref="M6:M7"/>
    <mergeCell ref="N6:N7"/>
    <mergeCell ref="O6:O7"/>
    <mergeCell ref="P6:P7"/>
    <mergeCell ref="AG5:AG7"/>
    <mergeCell ref="AH5:AH7"/>
    <mergeCell ref="AI5:AI7"/>
    <mergeCell ref="AJ5:AJ7"/>
    <mergeCell ref="AK5:AK7"/>
    <mergeCell ref="AL5:AL7"/>
    <mergeCell ref="AA5:AA7"/>
    <mergeCell ref="AB5:AB7"/>
    <mergeCell ref="AC5:AC7"/>
    <mergeCell ref="AD5:AD7"/>
    <mergeCell ref="AE5:AE7"/>
    <mergeCell ref="AF5:AF7"/>
    <mergeCell ref="O5:U5"/>
    <mergeCell ref="V5:V7"/>
    <mergeCell ref="W5:W7"/>
    <mergeCell ref="X5:X7"/>
    <mergeCell ref="Y5:Y7"/>
    <mergeCell ref="Z5:Z7"/>
    <mergeCell ref="Q6:Q7"/>
    <mergeCell ref="R6:R7"/>
    <mergeCell ref="S6:S7"/>
    <mergeCell ref="T6:T7"/>
    <mergeCell ref="AA3:AB3"/>
    <mergeCell ref="A5:A7"/>
    <mergeCell ref="B5:B7"/>
    <mergeCell ref="C5:C7"/>
    <mergeCell ref="D5:D7"/>
    <mergeCell ref="E5:E7"/>
    <mergeCell ref="F5:F7"/>
    <mergeCell ref="G5:I5"/>
    <mergeCell ref="J5:J7"/>
    <mergeCell ref="K5:N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Tran</dc:creator>
  <cp:lastModifiedBy>Xuan Tran</cp:lastModifiedBy>
  <dcterms:created xsi:type="dcterms:W3CDTF">2018-09-25T01:11:05Z</dcterms:created>
  <dcterms:modified xsi:type="dcterms:W3CDTF">2018-09-25T01:14:46Z</dcterms:modified>
</cp:coreProperties>
</file>