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uan\Downloads\"/>
    </mc:Choice>
  </mc:AlternateContent>
  <bookViews>
    <workbookView xWindow="0" yWindow="0" windowWidth="19160" windowHeight="7010"/>
  </bookViews>
  <sheets>
    <sheet name="DATA KHO NVL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S84" i="1" l="1"/>
  <c r="R84" i="1"/>
  <c r="P84" i="1"/>
  <c r="J84" i="1"/>
  <c r="Q84" i="1" s="1"/>
  <c r="S83" i="1"/>
  <c r="R83" i="1"/>
  <c r="P83" i="1"/>
  <c r="J83" i="1"/>
  <c r="Q83" i="1" s="1"/>
  <c r="S82" i="1"/>
  <c r="R82" i="1"/>
  <c r="L82" i="1"/>
  <c r="P82" i="1" s="1"/>
  <c r="Q82" i="1" s="1"/>
  <c r="J82" i="1"/>
  <c r="S81" i="1"/>
  <c r="R81" i="1"/>
  <c r="P81" i="1"/>
  <c r="Q81" i="1" s="1"/>
  <c r="J81" i="1"/>
  <c r="S80" i="1"/>
  <c r="R80" i="1"/>
  <c r="P80" i="1"/>
  <c r="J80" i="1"/>
  <c r="Q80" i="1" s="1"/>
  <c r="S79" i="1"/>
  <c r="R79" i="1"/>
  <c r="P79" i="1"/>
  <c r="J79" i="1"/>
  <c r="Q79" i="1" s="1"/>
  <c r="G79" i="1"/>
  <c r="S78" i="1"/>
  <c r="R78" i="1"/>
  <c r="P78" i="1"/>
  <c r="Q78" i="1" s="1"/>
  <c r="J78" i="1"/>
  <c r="S77" i="1"/>
  <c r="R77" i="1"/>
  <c r="P77" i="1"/>
  <c r="J77" i="1"/>
  <c r="Q77" i="1" s="1"/>
  <c r="S76" i="1"/>
  <c r="R76" i="1"/>
  <c r="P76" i="1"/>
  <c r="J76" i="1"/>
  <c r="Q76" i="1" s="1"/>
  <c r="S75" i="1"/>
  <c r="R75" i="1"/>
  <c r="Q75" i="1"/>
  <c r="P75" i="1"/>
  <c r="J75" i="1"/>
  <c r="S74" i="1"/>
  <c r="R74" i="1"/>
  <c r="P74" i="1"/>
  <c r="J74" i="1"/>
  <c r="Q74" i="1" s="1"/>
  <c r="S73" i="1"/>
  <c r="R73" i="1"/>
  <c r="Q73" i="1"/>
  <c r="P73" i="1"/>
  <c r="J73" i="1"/>
  <c r="S72" i="1"/>
  <c r="R72" i="1"/>
  <c r="Q72" i="1"/>
  <c r="P72" i="1"/>
  <c r="J72" i="1"/>
  <c r="S71" i="1"/>
  <c r="R71" i="1"/>
  <c r="P71" i="1"/>
  <c r="Q71" i="1" s="1"/>
  <c r="J71" i="1"/>
  <c r="S70" i="1"/>
  <c r="R70" i="1"/>
  <c r="P70" i="1"/>
  <c r="Q70" i="1" s="1"/>
  <c r="J70" i="1"/>
  <c r="S69" i="1"/>
  <c r="R69" i="1"/>
  <c r="P69" i="1"/>
  <c r="J69" i="1"/>
  <c r="Q69" i="1" s="1"/>
  <c r="S68" i="1"/>
  <c r="R68" i="1"/>
  <c r="P68" i="1"/>
  <c r="J68" i="1"/>
  <c r="Q68" i="1" s="1"/>
  <c r="S67" i="1"/>
  <c r="R67" i="1"/>
  <c r="Q67" i="1"/>
  <c r="P67" i="1"/>
  <c r="J67" i="1"/>
  <c r="S66" i="1"/>
  <c r="R66" i="1"/>
  <c r="P66" i="1"/>
  <c r="J66" i="1"/>
  <c r="Q66" i="1" s="1"/>
  <c r="S65" i="1"/>
  <c r="R65" i="1"/>
  <c r="Q65" i="1"/>
  <c r="P65" i="1"/>
  <c r="J65" i="1"/>
  <c r="S64" i="1"/>
  <c r="R64" i="1"/>
  <c r="Q64" i="1"/>
  <c r="P64" i="1"/>
  <c r="J64" i="1"/>
  <c r="S63" i="1"/>
  <c r="R63" i="1"/>
  <c r="P63" i="1"/>
  <c r="Q63" i="1" s="1"/>
  <c r="J63" i="1"/>
  <c r="S62" i="1"/>
  <c r="R62" i="1"/>
  <c r="P62" i="1"/>
  <c r="J62" i="1"/>
  <c r="Q62" i="1" s="1"/>
  <c r="S61" i="1"/>
  <c r="R61" i="1"/>
  <c r="P61" i="1"/>
  <c r="J61" i="1"/>
  <c r="Q61" i="1" s="1"/>
  <c r="S60" i="1"/>
  <c r="R60" i="1"/>
  <c r="P60" i="1"/>
  <c r="J60" i="1"/>
  <c r="Q60" i="1" s="1"/>
  <c r="S59" i="1"/>
  <c r="R59" i="1"/>
  <c r="Q59" i="1"/>
  <c r="P59" i="1"/>
  <c r="J59" i="1"/>
  <c r="S58" i="1"/>
  <c r="R58" i="1"/>
  <c r="P58" i="1"/>
  <c r="J58" i="1"/>
  <c r="Q58" i="1" s="1"/>
  <c r="S57" i="1"/>
  <c r="R57" i="1"/>
  <c r="Q57" i="1"/>
  <c r="P57" i="1"/>
  <c r="J57" i="1"/>
  <c r="S56" i="1"/>
  <c r="R56" i="1"/>
  <c r="Q56" i="1"/>
  <c r="P56" i="1"/>
  <c r="L56" i="1"/>
  <c r="J56" i="1"/>
  <c r="S55" i="1"/>
  <c r="R55" i="1"/>
  <c r="L55" i="1"/>
  <c r="P55" i="1" s="1"/>
  <c r="J55" i="1"/>
  <c r="S54" i="1"/>
  <c r="R54" i="1"/>
  <c r="P54" i="1"/>
  <c r="L54" i="1"/>
  <c r="J54" i="1"/>
  <c r="Q54" i="1" s="1"/>
  <c r="S53" i="1"/>
  <c r="R53" i="1"/>
  <c r="Q53" i="1"/>
  <c r="P53" i="1"/>
  <c r="J53" i="1"/>
  <c r="S52" i="1"/>
  <c r="R52" i="1"/>
  <c r="P52" i="1"/>
  <c r="J52" i="1"/>
  <c r="Q52" i="1" s="1"/>
  <c r="S51" i="1"/>
  <c r="R51" i="1"/>
  <c r="P51" i="1"/>
  <c r="J51" i="1"/>
  <c r="Q51" i="1" s="1"/>
  <c r="S50" i="1"/>
  <c r="R50" i="1"/>
  <c r="Q50" i="1"/>
  <c r="P50" i="1"/>
  <c r="J50" i="1"/>
  <c r="S49" i="1"/>
  <c r="R49" i="1"/>
  <c r="P49" i="1"/>
  <c r="J49" i="1"/>
  <c r="Q49" i="1" s="1"/>
  <c r="S48" i="1"/>
  <c r="R48" i="1"/>
  <c r="P48" i="1"/>
  <c r="J48" i="1"/>
  <c r="Q48" i="1" s="1"/>
  <c r="S47" i="1"/>
  <c r="R47" i="1"/>
  <c r="Q47" i="1"/>
  <c r="P47" i="1"/>
  <c r="J47" i="1"/>
  <c r="S46" i="1"/>
  <c r="R46" i="1"/>
  <c r="P46" i="1"/>
  <c r="L46" i="1"/>
  <c r="J46" i="1"/>
  <c r="Q46" i="1" s="1"/>
  <c r="S45" i="1"/>
  <c r="R45" i="1"/>
  <c r="P45" i="1"/>
  <c r="Q45" i="1" s="1"/>
  <c r="J45" i="1"/>
  <c r="S44" i="1"/>
  <c r="R44" i="1"/>
  <c r="Q44" i="1"/>
  <c r="P44" i="1"/>
  <c r="J44" i="1"/>
  <c r="S43" i="1"/>
  <c r="R43" i="1"/>
  <c r="P43" i="1"/>
  <c r="J43" i="1"/>
  <c r="Q43" i="1" s="1"/>
  <c r="S42" i="1"/>
  <c r="R42" i="1"/>
  <c r="P42" i="1"/>
  <c r="J42" i="1"/>
  <c r="Q42" i="1" s="1"/>
  <c r="S41" i="1"/>
  <c r="R41" i="1"/>
  <c r="P41" i="1"/>
  <c r="J41" i="1"/>
  <c r="Q41" i="1" s="1"/>
  <c r="S40" i="1"/>
  <c r="R40" i="1"/>
  <c r="Q40" i="1"/>
  <c r="P40" i="1"/>
  <c r="J40" i="1"/>
  <c r="S39" i="1"/>
  <c r="R39" i="1"/>
  <c r="Q39" i="1"/>
  <c r="P39" i="1"/>
  <c r="J39" i="1"/>
  <c r="S38" i="1"/>
  <c r="R38" i="1"/>
  <c r="P38" i="1"/>
  <c r="J38" i="1"/>
  <c r="Q38" i="1" s="1"/>
  <c r="S37" i="1"/>
  <c r="R37" i="1"/>
  <c r="P37" i="1"/>
  <c r="J37" i="1"/>
  <c r="Q37" i="1" s="1"/>
  <c r="S36" i="1"/>
  <c r="R36" i="1"/>
  <c r="Q36" i="1"/>
  <c r="P36" i="1"/>
  <c r="J36" i="1"/>
  <c r="S35" i="1"/>
  <c r="R35" i="1"/>
  <c r="P35" i="1"/>
  <c r="J35" i="1"/>
  <c r="Q35" i="1" s="1"/>
  <c r="S34" i="1"/>
  <c r="R34" i="1"/>
  <c r="P34" i="1"/>
  <c r="J34" i="1"/>
  <c r="Q34" i="1" s="1"/>
  <c r="S33" i="1"/>
  <c r="R33" i="1"/>
  <c r="P33" i="1"/>
  <c r="J33" i="1"/>
  <c r="Q33" i="1" s="1"/>
  <c r="S32" i="1"/>
  <c r="R32" i="1"/>
  <c r="Q32" i="1"/>
  <c r="P32" i="1"/>
  <c r="J32" i="1"/>
  <c r="S31" i="1"/>
  <c r="R31" i="1"/>
  <c r="Q31" i="1"/>
  <c r="P31" i="1"/>
  <c r="J31" i="1"/>
  <c r="S30" i="1"/>
  <c r="R30" i="1"/>
  <c r="P30" i="1"/>
  <c r="J30" i="1"/>
  <c r="Q30" i="1" s="1"/>
  <c r="S29" i="1"/>
  <c r="R29" i="1"/>
  <c r="P29" i="1"/>
  <c r="J29" i="1"/>
  <c r="Q29" i="1" s="1"/>
  <c r="S28" i="1"/>
  <c r="R28" i="1"/>
  <c r="Q28" i="1"/>
  <c r="P28" i="1"/>
  <c r="J28" i="1"/>
  <c r="S27" i="1"/>
  <c r="R27" i="1"/>
  <c r="P27" i="1"/>
  <c r="J27" i="1"/>
  <c r="Q27" i="1" s="1"/>
  <c r="S26" i="1"/>
  <c r="R26" i="1"/>
  <c r="P26" i="1"/>
  <c r="J26" i="1"/>
  <c r="Q26" i="1" s="1"/>
  <c r="S25" i="1"/>
  <c r="R25" i="1"/>
  <c r="P25" i="1"/>
  <c r="J25" i="1"/>
  <c r="Q25" i="1" s="1"/>
  <c r="S24" i="1"/>
  <c r="R24" i="1"/>
  <c r="Q24" i="1"/>
  <c r="P24" i="1"/>
  <c r="J24" i="1"/>
  <c r="S23" i="1"/>
  <c r="R23" i="1"/>
  <c r="P23" i="1"/>
  <c r="J23" i="1"/>
  <c r="Q23" i="1" s="1"/>
  <c r="S22" i="1"/>
  <c r="R22" i="1"/>
  <c r="P22" i="1"/>
  <c r="J22" i="1"/>
  <c r="Q22" i="1" s="1"/>
  <c r="S21" i="1"/>
  <c r="R21" i="1"/>
  <c r="P21" i="1"/>
  <c r="Q21" i="1" s="1"/>
  <c r="J21" i="1"/>
  <c r="S20" i="1"/>
  <c r="R20" i="1"/>
  <c r="Q20" i="1"/>
  <c r="P20" i="1"/>
  <c r="J20" i="1"/>
  <c r="S19" i="1"/>
  <c r="R19" i="1"/>
  <c r="P19" i="1"/>
  <c r="J19" i="1"/>
  <c r="Q19" i="1" s="1"/>
  <c r="S18" i="1"/>
  <c r="R18" i="1"/>
  <c r="P18" i="1"/>
  <c r="J18" i="1"/>
  <c r="Q18" i="1" s="1"/>
  <c r="S17" i="1"/>
  <c r="R17" i="1"/>
  <c r="P17" i="1"/>
  <c r="J17" i="1"/>
  <c r="Q17" i="1" s="1"/>
  <c r="S16" i="1"/>
  <c r="R16" i="1"/>
  <c r="Q16" i="1"/>
  <c r="P16" i="1"/>
  <c r="J16" i="1"/>
  <c r="S15" i="1"/>
  <c r="R15" i="1"/>
  <c r="P15" i="1"/>
  <c r="J15" i="1"/>
  <c r="Q15" i="1" s="1"/>
  <c r="S14" i="1"/>
  <c r="R14" i="1"/>
  <c r="P14" i="1"/>
  <c r="J14" i="1"/>
  <c r="Q14" i="1" s="1"/>
  <c r="S13" i="1"/>
  <c r="R13" i="1"/>
  <c r="P13" i="1"/>
  <c r="J13" i="1"/>
  <c r="Q13" i="1" s="1"/>
  <c r="S12" i="1"/>
  <c r="R12" i="1"/>
  <c r="Q12" i="1"/>
  <c r="P12" i="1"/>
  <c r="J12" i="1"/>
  <c r="S11" i="1"/>
  <c r="R11" i="1"/>
  <c r="P11" i="1"/>
  <c r="J11" i="1"/>
  <c r="Q11" i="1" s="1"/>
  <c r="S10" i="1"/>
  <c r="R10" i="1"/>
  <c r="P10" i="1"/>
  <c r="J10" i="1"/>
  <c r="Q10" i="1" s="1"/>
  <c r="S9" i="1"/>
  <c r="R9" i="1"/>
  <c r="P9" i="1"/>
  <c r="J9" i="1"/>
  <c r="Q9" i="1" s="1"/>
  <c r="Q55" i="1" l="1"/>
</calcChain>
</file>

<file path=xl/comments1.xml><?xml version="1.0" encoding="utf-8"?>
<comments xmlns="http://schemas.openxmlformats.org/spreadsheetml/2006/main">
  <authors>
    <author>Admin</author>
  </authors>
  <commentList>
    <comment ref="F42" authorId="0" shapeId="0">
      <text>
        <r>
          <rPr>
            <b/>
            <sz val="9"/>
            <color indexed="81"/>
            <rFont val="Tahoma"/>
            <family val="2"/>
          </rPr>
          <t xml:space="preserve">00780
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 xml:space="preserve">00782
</t>
        </r>
      </text>
    </comment>
    <comment ref="F53" authorId="0" shapeId="0">
      <text>
        <r>
          <rPr>
            <b/>
            <sz val="9"/>
            <color indexed="81"/>
            <rFont val="Tahoma"/>
            <family val="2"/>
          </rPr>
          <t xml:space="preserve">01984
</t>
        </r>
      </text>
    </comment>
    <comment ref="L59" authorId="0" shapeId="0">
      <text>
        <r>
          <rPr>
            <b/>
            <sz val="9"/>
            <color indexed="81"/>
            <rFont val="Tahoma"/>
            <family val="2"/>
          </rPr>
          <t xml:space="preserve">01086
</t>
        </r>
      </text>
    </comment>
    <comment ref="G79" authorId="0" shapeId="0">
      <text>
        <r>
          <rPr>
            <b/>
            <sz val="9"/>
            <color indexed="81"/>
            <rFont val="Tahoma"/>
            <family val="2"/>
          </rPr>
          <t xml:space="preserve">01942
</t>
        </r>
      </text>
    </comment>
    <comment ref="L82" authorId="0" shapeId="0">
      <text>
        <r>
          <rPr>
            <b/>
            <sz val="9"/>
            <color indexed="81"/>
            <rFont val="Tahoma"/>
            <family val="2"/>
          </rPr>
          <t xml:space="preserve">02105, 02104
</t>
        </r>
      </text>
    </comment>
  </commentList>
</comments>
</file>

<file path=xl/sharedStrings.xml><?xml version="1.0" encoding="utf-8"?>
<sst xmlns="http://schemas.openxmlformats.org/spreadsheetml/2006/main" count="246" uniqueCount="178">
  <si>
    <t>Công ty TNHH CNSH SÀI GÒN XANH</t>
  </si>
  <si>
    <t>Địa chỉ: 127 Nguyễn Trọng Tuyển - P.15 - Q.Phú Nhuận - Tp HCM</t>
  </si>
  <si>
    <t>Điện thoại: (08)-39971869 - 38442457 - Fax: 08-39971869</t>
  </si>
  <si>
    <t>MST: 0302519810</t>
  </si>
  <si>
    <t>Thông tin được cập nhật từ dòng số 8</t>
  </si>
  <si>
    <t>Vì tính chất quan trọng, dữ liệu sau khi được đưa lên không được chỉnh sửa.</t>
  </si>
  <si>
    <t>Thay đổi dữ liệu ở cấp bậc được phép. Theo cách thức tạo dữ liệu mới bù trừ với dữ liệu cần thay đổi.</t>
  </si>
  <si>
    <t>NGÀY</t>
  </si>
  <si>
    <t>TÊN SẢN PHẨM (SP)</t>
  </si>
  <si>
    <t>MÃ SP</t>
  </si>
  <si>
    <t>ĐVT</t>
  </si>
  <si>
    <t>TỒN ĐẦU</t>
  </si>
  <si>
    <t>NHẬP TỪ NCC</t>
  </si>
  <si>
    <t>NHẬP TỪ SX</t>
  </si>
  <si>
    <t>NHẬP HAO HỤT</t>
  </si>
  <si>
    <t>NHẬP CHUYỂN MÃ</t>
  </si>
  <si>
    <t>TỔNG NHẬP</t>
  </si>
  <si>
    <t>XUẤT TRẢ NCC</t>
  </si>
  <si>
    <t>XUẤT CHO NHÀ MÁY</t>
  </si>
  <si>
    <t>XUẤT LOGISTICS</t>
  </si>
  <si>
    <t>XUẤT HAO HỤT</t>
  </si>
  <si>
    <t>XUẤT CHUYỂN MÃ</t>
  </si>
  <si>
    <t>TỔNG XUẤT</t>
  </si>
  <si>
    <t>TỒN CUỐI</t>
  </si>
  <si>
    <t>TỒN AN TOÀN</t>
  </si>
  <si>
    <t>GHI CHÚ</t>
  </si>
  <si>
    <t>Bao Cám</t>
  </si>
  <si>
    <t>BB0001</t>
  </si>
  <si>
    <t>cái</t>
  </si>
  <si>
    <t>Bao Xanh dương</t>
  </si>
  <si>
    <t>BBBX</t>
  </si>
  <si>
    <t>Cái</t>
  </si>
  <si>
    <t>Bao Bì hổn hợp hữu cơ vi sinh 5dm3</t>
  </si>
  <si>
    <t>BB0006</t>
  </si>
  <si>
    <t>Bao đất mai 20dm3</t>
  </si>
  <si>
    <t>BB0007</t>
  </si>
  <si>
    <t>Bao đất rau 10dm3</t>
  </si>
  <si>
    <t>BB0008</t>
  </si>
  <si>
    <t>Bao đất rau 20dm3</t>
  </si>
  <si>
    <t>BB0009</t>
  </si>
  <si>
    <t>Bao đất rau 5dm3</t>
  </si>
  <si>
    <t>BB0010</t>
  </si>
  <si>
    <t>Bao đất sạch 20dm3</t>
  </si>
  <si>
    <t>BB0011</t>
  </si>
  <si>
    <t>Bao đất sạch 40 dm3 (XK)</t>
  </si>
  <si>
    <t>BB0012</t>
  </si>
  <si>
    <t>Bao đất sạch 5dm3</t>
  </si>
  <si>
    <t>BB0013</t>
  </si>
  <si>
    <t>Bao đất sạch 50dm3</t>
  </si>
  <si>
    <t>BB0014</t>
  </si>
  <si>
    <t>Bao đất việt 20dm3</t>
  </si>
  <si>
    <t>BB0016</t>
  </si>
  <si>
    <t>Bao đất việt 20dm3 ( không in)</t>
  </si>
  <si>
    <t>BB0017</t>
  </si>
  <si>
    <t>Bao đất việt 50dm3</t>
  </si>
  <si>
    <t>BB0019</t>
  </si>
  <si>
    <t>Bao Đất Sạch 20 dm3 HN</t>
  </si>
  <si>
    <t>BB0021</t>
  </si>
  <si>
    <t>Bao đựng giá thể lan</t>
  </si>
  <si>
    <t>BB0022</t>
  </si>
  <si>
    <t>Nhãn giá thể lan</t>
  </si>
  <si>
    <t>BB0023</t>
  </si>
  <si>
    <t>Bao bì NPK16</t>
  </si>
  <si>
    <t>BB0024</t>
  </si>
  <si>
    <t>Bao Bì NPK 20</t>
  </si>
  <si>
    <t>BB0025</t>
  </si>
  <si>
    <t>Bao Nutrisol - bao đỏ</t>
  </si>
  <si>
    <t>BB0026</t>
  </si>
  <si>
    <t>Bao Nutrisol - bao vàng</t>
  </si>
  <si>
    <t>BB0027</t>
  </si>
  <si>
    <t>Bao phân bò 10dm3</t>
  </si>
  <si>
    <t>BB0028</t>
  </si>
  <si>
    <t>Bao phân bò 3dm3</t>
  </si>
  <si>
    <t>BB0029</t>
  </si>
  <si>
    <t>Bao đất Promix 10dm3</t>
  </si>
  <si>
    <t>BB0030</t>
  </si>
  <si>
    <t>Bao đất Promix 20dm3</t>
  </si>
  <si>
    <t>BB0031</t>
  </si>
  <si>
    <t>Bao scoria 10 kg</t>
  </si>
  <si>
    <t>BB0032</t>
  </si>
  <si>
    <t>Bao phân vi sinh T-MB</t>
  </si>
  <si>
    <t>BB0034</t>
  </si>
  <si>
    <t>Thùng NPK 20-20-15</t>
  </si>
  <si>
    <t>BB0035</t>
  </si>
  <si>
    <t>Bao phân hữu cơ T-O 1kg</t>
  </si>
  <si>
    <t>BB0036</t>
  </si>
  <si>
    <t>Bao lót trong phân hữu cơ T-O 25kg</t>
  </si>
  <si>
    <t>BB0038</t>
  </si>
  <si>
    <t>Bao phân hữu cơ T-O 25kg</t>
  </si>
  <si>
    <t>BB0039</t>
  </si>
  <si>
    <t>Bao phân hữu cơ T-O 0.5kg</t>
  </si>
  <si>
    <t>BB0040</t>
  </si>
  <si>
    <t>Chỉ May Bao</t>
  </si>
  <si>
    <t>BB0047</t>
  </si>
  <si>
    <t>Cuộn</t>
  </si>
  <si>
    <t>Phân bò</t>
  </si>
  <si>
    <t>NL1012</t>
  </si>
  <si>
    <t>m3</t>
  </si>
  <si>
    <t>Bán thành phẩm phân bò</t>
  </si>
  <si>
    <t>Phân cá bột</t>
  </si>
  <si>
    <t>NL1013</t>
  </si>
  <si>
    <t>kg</t>
  </si>
  <si>
    <t>Rơm</t>
  </si>
  <si>
    <t>NL1014</t>
  </si>
  <si>
    <t>Hoạt chất R-T</t>
  </si>
  <si>
    <t>NL1015</t>
  </si>
  <si>
    <t>Trấu xay</t>
  </si>
  <si>
    <t>NL1016</t>
  </si>
  <si>
    <t>Tro trấu</t>
  </si>
  <si>
    <t>VTTRO</t>
  </si>
  <si>
    <t>Tro trấu có cánh</t>
  </si>
  <si>
    <t>VTTRCC</t>
  </si>
  <si>
    <t>Tro củi trấu</t>
  </si>
  <si>
    <t>VTTRCT</t>
  </si>
  <si>
    <t>Tro sỉ</t>
  </si>
  <si>
    <t>TROST</t>
  </si>
  <si>
    <t>Kg</t>
  </si>
  <si>
    <t>URE</t>
  </si>
  <si>
    <t>NL1020</t>
  </si>
  <si>
    <t>Vỏ Dừa</t>
  </si>
  <si>
    <t>NL1021</t>
  </si>
  <si>
    <t>Lân</t>
  </si>
  <si>
    <t>NL1010</t>
  </si>
  <si>
    <t>Vôi</t>
  </si>
  <si>
    <t>NL1022</t>
  </si>
  <si>
    <t>Mụn Dừa</t>
  </si>
  <si>
    <t>NL1023</t>
  </si>
  <si>
    <t>Compost</t>
  </si>
  <si>
    <t>TP2001</t>
  </si>
  <si>
    <t>Mụn dừa xử lí mật rỉ đường</t>
  </si>
  <si>
    <t>NL1024</t>
  </si>
  <si>
    <t>Giá thể trồng lan</t>
  </si>
  <si>
    <t>NL3001</t>
  </si>
  <si>
    <t>Phân N-P-K 16-16-8</t>
  </si>
  <si>
    <t>NL3002</t>
  </si>
  <si>
    <t>Phân N-P-K 20-20-15</t>
  </si>
  <si>
    <t>NL3003</t>
  </si>
  <si>
    <t>Đá scoria 2-5mm</t>
  </si>
  <si>
    <t>NL3004</t>
  </si>
  <si>
    <t>Đá scoria 4-8mm</t>
  </si>
  <si>
    <t>NL3005</t>
  </si>
  <si>
    <t>Đá scoria 5-10mm</t>
  </si>
  <si>
    <t>NL3006</t>
  </si>
  <si>
    <t>Đá scoria 10-20mm</t>
  </si>
  <si>
    <t>NL3007</t>
  </si>
  <si>
    <t>Đá scoria 20-50mm</t>
  </si>
  <si>
    <t>NL3008</t>
  </si>
  <si>
    <t>Đá scoria 50-70mm</t>
  </si>
  <si>
    <t>NL3009</t>
  </si>
  <si>
    <t>KCl</t>
  </si>
  <si>
    <t>NL4002</t>
  </si>
  <si>
    <t>Kali sorbate</t>
  </si>
  <si>
    <t>NL4003</t>
  </si>
  <si>
    <t>Dầu DO (0.05%S)</t>
  </si>
  <si>
    <t>VT1001</t>
  </si>
  <si>
    <t>lít</t>
  </si>
  <si>
    <t>Nhớt 10</t>
  </si>
  <si>
    <t>VT1002</t>
  </si>
  <si>
    <t>Nhớt 50</t>
  </si>
  <si>
    <t>VT1003</t>
  </si>
  <si>
    <t>Nhớt 90</t>
  </si>
  <si>
    <t>VT1004</t>
  </si>
  <si>
    <t>Nhớt 140</t>
  </si>
  <si>
    <t>VT1005</t>
  </si>
  <si>
    <t>Dung môi</t>
  </si>
  <si>
    <t>Lọ</t>
  </si>
  <si>
    <t>Mực IN</t>
  </si>
  <si>
    <t>Bao xanh lá</t>
  </si>
  <si>
    <t>BBXL</t>
  </si>
  <si>
    <t>Bao bì GTTL 3dm3</t>
  </si>
  <si>
    <t>BBLA3</t>
  </si>
  <si>
    <t>Compost A</t>
  </si>
  <si>
    <t>Compost B</t>
  </si>
  <si>
    <t>Trấu ủ</t>
  </si>
  <si>
    <t>VTTRU</t>
  </si>
  <si>
    <t>Bán Thành Phẩm Đất Sạch</t>
  </si>
  <si>
    <t>Bán Thành Phẩm Đất Việt</t>
  </si>
  <si>
    <t>Bán Thành Phẩm Đất Rau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</si>
</sst>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8" x14ac:knownFonts="1">
    <font>
      <sz val="11"/>
      <color indexed="8"/>
      <name val="Calibri"/>
      <family val="2"/>
      <scheme val="minor"/>
    </font>
    <font>
      <sz val="5"/>
      <name val="Arial"/>
    </font>
    <font>
      <b/>
      <sz val="8"/>
      <name val="Arial"/>
    </font>
    <font>
      <b/>
      <sz val="11"/>
      <name val="Arial"/>
    </font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9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2">
    <xf numFmtId="0" fontId="0" fillId="0" borderId="0" xfId="0"/>
    <xf numFmtId="0" fontId="3" fillId="2" borderId="1" xfId="0" applyFont="1" applyFill="1" applyBorder="1"/>
    <xf numFmtId="0" fontId="2" fillId="0" borderId="0" xfId="0" applyFont="1"/>
    <xf numFmtId="0" fontId="1" fillId="0" borderId="0" xfId="0" applyFont="1"/>
    <xf numFmtId="14" fontId="5" fillId="3" borderId="3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/>
    <xf numFmtId="0" fontId="5" fillId="3" borderId="3" xfId="0" applyFont="1" applyFill="1" applyBorder="1" applyAlignment="1">
      <alignment horizontal="center" vertical="center"/>
    </xf>
    <xf numFmtId="164" fontId="5" fillId="3" borderId="3" xfId="1" applyNumberFormat="1" applyFont="1" applyFill="1" applyBorder="1"/>
    <xf numFmtId="164" fontId="5" fillId="3" borderId="3" xfId="1" applyNumberFormat="1" applyFont="1" applyFill="1" applyBorder="1" applyAlignment="1">
      <alignment horizontal="center" vertical="center" wrapText="1"/>
    </xf>
    <xf numFmtId="164" fontId="5" fillId="4" borderId="3" xfId="1" applyNumberFormat="1" applyFont="1" applyFill="1" applyBorder="1" applyAlignment="1">
      <alignment horizontal="center" vertical="center" wrapText="1"/>
    </xf>
    <xf numFmtId="165" fontId="6" fillId="3" borderId="3" xfId="1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uan/AppData/Roaming/Microsoft/Excel/BC%20KHO%20NM%2020190315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KHO NVL"/>
      <sheetName val="DATA KHO TP"/>
      <sheetName val="DATA KHO XU LY"/>
      <sheetName val="DATA KHO BUN"/>
      <sheetName val="DATA TRAM CAN"/>
      <sheetName val="THEO DOI PHOI TRON BUN"/>
      <sheetName val="DU BAO BAN HANG"/>
      <sheetName val="Phân Loại"/>
      <sheetName val="NHU CAU NVL THANG 03"/>
      <sheetName val="THEO DOI XUAT HANG"/>
      <sheetName val="BC KHO THANH PHAM 15.03"/>
      <sheetName val="BC KHO XL 15.03"/>
      <sheetName val="BC TIEP NHAN - XLB 14.03"/>
      <sheetName val="BC KHO NVL 14.03"/>
      <sheetName val="BC KHO BUN 14.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TÊN NVL</v>
          </cell>
          <cell r="C2" t="str">
            <v>NHU CẦU CẦN THÁNG</v>
          </cell>
          <cell r="D2" t="str">
            <v>TỒN KHO AN TOÀN</v>
          </cell>
        </row>
        <row r="3">
          <cell r="B3" t="str">
            <v>Mụn Dừa</v>
          </cell>
          <cell r="C3">
            <v>9340</v>
          </cell>
          <cell r="D3">
            <v>4670</v>
          </cell>
        </row>
        <row r="4">
          <cell r="B4" t="str">
            <v>Vỏ Dừa</v>
          </cell>
          <cell r="C4">
            <v>818.4</v>
          </cell>
          <cell r="D4">
            <v>409.2</v>
          </cell>
        </row>
        <row r="5">
          <cell r="B5" t="str">
            <v>Tro trấu</v>
          </cell>
          <cell r="C5">
            <v>11156</v>
          </cell>
          <cell r="D5">
            <v>5578</v>
          </cell>
        </row>
        <row r="6">
          <cell r="B6" t="str">
            <v>Compost</v>
          </cell>
          <cell r="C6">
            <v>12649.411764705881</v>
          </cell>
          <cell r="D6">
            <v>6324.7058823529405</v>
          </cell>
        </row>
        <row r="7">
          <cell r="B7" t="str">
            <v>Trấu ủ</v>
          </cell>
          <cell r="C7">
            <v>169.41176470588235</v>
          </cell>
          <cell r="D7">
            <v>84.705882352941174</v>
          </cell>
        </row>
        <row r="8">
          <cell r="B8" t="str">
            <v>Đất Đen (m3)</v>
          </cell>
          <cell r="C8">
            <v>200</v>
          </cell>
          <cell r="D8">
            <v>100</v>
          </cell>
        </row>
        <row r="9">
          <cell r="B9" t="str">
            <v>Phân bò</v>
          </cell>
          <cell r="C9">
            <v>356.71428571428572</v>
          </cell>
          <cell r="D9">
            <v>178.35714285714286</v>
          </cell>
        </row>
        <row r="10">
          <cell r="B10" t="str">
            <v>Vôi</v>
          </cell>
          <cell r="C10">
            <v>23200</v>
          </cell>
          <cell r="D10">
            <v>11600</v>
          </cell>
        </row>
        <row r="11">
          <cell r="B11" t="str">
            <v>KCl</v>
          </cell>
          <cell r="C11">
            <v>0</v>
          </cell>
          <cell r="D11">
            <v>0</v>
          </cell>
        </row>
        <row r="12">
          <cell r="B12" t="str">
            <v>URE</v>
          </cell>
          <cell r="C12">
            <v>0</v>
          </cell>
          <cell r="D12">
            <v>0</v>
          </cell>
        </row>
        <row r="13">
          <cell r="B13" t="str">
            <v>Phân cá bột</v>
          </cell>
          <cell r="C13">
            <v>0</v>
          </cell>
          <cell r="D13">
            <v>0</v>
          </cell>
        </row>
        <row r="14">
          <cell r="B14" t="str">
            <v>Lân</v>
          </cell>
          <cell r="C14">
            <v>23200</v>
          </cell>
          <cell r="D14">
            <v>11600</v>
          </cell>
        </row>
        <row r="15">
          <cell r="B15" t="str">
            <v>Trấu xay</v>
          </cell>
          <cell r="C15">
            <v>0</v>
          </cell>
          <cell r="D15">
            <v>0</v>
          </cell>
        </row>
        <row r="16">
          <cell r="B16" t="str">
            <v>Hoạt chất R-T</v>
          </cell>
          <cell r="C16">
            <v>91300</v>
          </cell>
          <cell r="D16">
            <v>45650</v>
          </cell>
        </row>
        <row r="17">
          <cell r="B17" t="str">
            <v>Bao đất sạch 5dm3</v>
          </cell>
          <cell r="C17">
            <v>20000</v>
          </cell>
          <cell r="D17">
            <v>10000</v>
          </cell>
        </row>
        <row r="18">
          <cell r="B18" t="str">
            <v>Bao đất sạch 20dm3</v>
          </cell>
          <cell r="C18">
            <v>80000</v>
          </cell>
          <cell r="D18">
            <v>40000</v>
          </cell>
        </row>
        <row r="19">
          <cell r="B19" t="str">
            <v>Bao đất sạch 50dm3</v>
          </cell>
          <cell r="C19">
            <v>79000</v>
          </cell>
          <cell r="D19">
            <v>39500</v>
          </cell>
        </row>
        <row r="20">
          <cell r="B20" t="str">
            <v>Bao đất rau 5dm3</v>
          </cell>
          <cell r="C20">
            <v>200</v>
          </cell>
          <cell r="D20">
            <v>100</v>
          </cell>
        </row>
        <row r="21">
          <cell r="B21" t="str">
            <v>Bao đất rau 10dm3</v>
          </cell>
          <cell r="C21">
            <v>500</v>
          </cell>
          <cell r="D21">
            <v>250</v>
          </cell>
        </row>
        <row r="22">
          <cell r="B22" t="str">
            <v>Bao đất rau 20dm3</v>
          </cell>
          <cell r="C22">
            <v>7000</v>
          </cell>
          <cell r="D22">
            <v>3500</v>
          </cell>
        </row>
        <row r="23">
          <cell r="B23" t="str">
            <v>Bao đất Promix 20dm3</v>
          </cell>
          <cell r="C23">
            <v>4500</v>
          </cell>
          <cell r="D23">
            <v>2250</v>
          </cell>
        </row>
        <row r="24">
          <cell r="B24" t="str">
            <v>Bao đất mai 20dm3</v>
          </cell>
          <cell r="C24">
            <v>17000</v>
          </cell>
          <cell r="D24">
            <v>8500</v>
          </cell>
        </row>
        <row r="25">
          <cell r="B25" t="str">
            <v>Bao đất việt 20dm3</v>
          </cell>
          <cell r="C25">
            <v>5000</v>
          </cell>
          <cell r="D25">
            <v>2500</v>
          </cell>
        </row>
        <row r="26">
          <cell r="B26" t="str">
            <v>Bao đất việt 50dm3</v>
          </cell>
          <cell r="C26">
            <v>10000</v>
          </cell>
          <cell r="D26">
            <v>5000</v>
          </cell>
        </row>
        <row r="27">
          <cell r="B27" t="str">
            <v>Bao Đất Sạch 20 dm3 HN</v>
          </cell>
          <cell r="C27">
            <v>10800</v>
          </cell>
          <cell r="D27">
            <v>5400</v>
          </cell>
        </row>
        <row r="28">
          <cell r="B28" t="str">
            <v>Bao Cám</v>
          </cell>
          <cell r="C28">
            <v>10000</v>
          </cell>
          <cell r="D28">
            <v>5000</v>
          </cell>
        </row>
        <row r="29">
          <cell r="B29" t="str">
            <v>Bao đựng giá thể lan</v>
          </cell>
          <cell r="C29">
            <v>6000</v>
          </cell>
          <cell r="D29">
            <v>3000</v>
          </cell>
        </row>
        <row r="30">
          <cell r="B30" t="str">
            <v>Nhãn giá thể lan</v>
          </cell>
          <cell r="C30">
            <v>6000</v>
          </cell>
          <cell r="D30">
            <v>3000</v>
          </cell>
        </row>
        <row r="31">
          <cell r="B31" t="str">
            <v>Giá thể trồng lan</v>
          </cell>
          <cell r="C31">
            <v>1200</v>
          </cell>
          <cell r="D31">
            <v>600</v>
          </cell>
        </row>
        <row r="32">
          <cell r="B32" t="str">
            <v>Bao phân bò 3dm3</v>
          </cell>
          <cell r="C32">
            <v>9900</v>
          </cell>
          <cell r="D32">
            <v>4950</v>
          </cell>
        </row>
        <row r="33">
          <cell r="B33" t="str">
            <v>Bao phân bò 10dm3</v>
          </cell>
          <cell r="C33">
            <v>22000</v>
          </cell>
          <cell r="D33">
            <v>11000</v>
          </cell>
        </row>
        <row r="34">
          <cell r="B34" t="str">
            <v>Bao phân hữu cơ T-O 0.5kg</v>
          </cell>
          <cell r="C34">
            <v>0</v>
          </cell>
          <cell r="D34">
            <v>0</v>
          </cell>
        </row>
        <row r="35">
          <cell r="B35" t="str">
            <v>Bao phân hữu cơ T-O 1kg</v>
          </cell>
          <cell r="C35">
            <v>0</v>
          </cell>
          <cell r="D35">
            <v>0</v>
          </cell>
        </row>
        <row r="36">
          <cell r="B36" t="str">
            <v>Bao phân hữu cơ T-O 25kg</v>
          </cell>
          <cell r="C36">
            <v>0</v>
          </cell>
          <cell r="D36">
            <v>0</v>
          </cell>
        </row>
        <row r="37">
          <cell r="B37" t="str">
            <v>Đá scoria 2-5mm</v>
          </cell>
          <cell r="C37">
            <v>500</v>
          </cell>
          <cell r="D37">
            <v>250</v>
          </cell>
        </row>
        <row r="38">
          <cell r="B38" t="str">
            <v>Đá scoria 5-10mm</v>
          </cell>
          <cell r="C38">
            <v>2000</v>
          </cell>
          <cell r="D38">
            <v>1000</v>
          </cell>
        </row>
        <row r="39">
          <cell r="B39" t="str">
            <v>Đá scoria 10-20mm</v>
          </cell>
          <cell r="C39">
            <v>6000</v>
          </cell>
          <cell r="D39">
            <v>3000</v>
          </cell>
        </row>
        <row r="40">
          <cell r="B40" t="str">
            <v>Đá scoria 20-50mm</v>
          </cell>
          <cell r="C40">
            <v>500</v>
          </cell>
          <cell r="D40">
            <v>250</v>
          </cell>
        </row>
        <row r="41">
          <cell r="B41" t="str">
            <v>Bao scoria 10 kg</v>
          </cell>
          <cell r="C41">
            <v>900</v>
          </cell>
          <cell r="D41">
            <v>450</v>
          </cell>
        </row>
        <row r="42">
          <cell r="B42" t="str">
            <v>Bao phân vi sinh T-MB</v>
          </cell>
          <cell r="C42">
            <v>0</v>
          </cell>
          <cell r="D42">
            <v>0</v>
          </cell>
        </row>
        <row r="43">
          <cell r="B43" t="str">
            <v>Bao đất sạch 40 dm3 (XK)</v>
          </cell>
          <cell r="C43">
            <v>0</v>
          </cell>
          <cell r="D43">
            <v>0</v>
          </cell>
        </row>
        <row r="44">
          <cell r="B44" t="str">
            <v>Bao Nutrisol - bao vàng</v>
          </cell>
          <cell r="C44">
            <v>0</v>
          </cell>
          <cell r="D44">
            <v>0</v>
          </cell>
        </row>
        <row r="45">
          <cell r="B45" t="str">
            <v>Bao Nutrisol - bao đỏ</v>
          </cell>
          <cell r="C45">
            <v>0</v>
          </cell>
          <cell r="D45">
            <v>0</v>
          </cell>
        </row>
        <row r="46">
          <cell r="B46" t="str">
            <v>Bao Xanh dương</v>
          </cell>
          <cell r="C46">
            <v>3320</v>
          </cell>
          <cell r="D46">
            <v>1660</v>
          </cell>
        </row>
        <row r="47">
          <cell r="B47" t="str">
            <v>Bao Xanh lá</v>
          </cell>
          <cell r="C47">
            <v>330</v>
          </cell>
          <cell r="D47">
            <v>165</v>
          </cell>
        </row>
        <row r="48">
          <cell r="B48" t="str">
            <v>Chỉ May Bao</v>
          </cell>
          <cell r="C48">
            <v>773.33333333333326</v>
          </cell>
          <cell r="D48">
            <v>386.66666666666663</v>
          </cell>
        </row>
      </sheetData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4"/>
  <sheetViews>
    <sheetView tabSelected="1" workbookViewId="0">
      <selection activeCell="F11" sqref="F11"/>
    </sheetView>
  </sheetViews>
  <sheetFormatPr defaultRowHeight="14.5" x14ac:dyDescent="0.35"/>
  <cols>
    <col min="1" max="1" width="36.54296875" bestFit="1" customWidth="1" collapsed="1"/>
    <col min="2" max="2" width="17.1796875" bestFit="1" customWidth="1" collapsed="1"/>
    <col min="3" max="3" width="6.453125" bestFit="1" customWidth="1" collapsed="1"/>
    <col min="4" max="4" width="4.6328125" bestFit="1" customWidth="1" collapsed="1"/>
    <col min="5" max="5" width="8.6328125" bestFit="1" customWidth="1" collapsed="1"/>
    <col min="6" max="6" width="12.54296875" bestFit="1" customWidth="1" collapsed="1"/>
    <col min="7" max="7" width="11.1796875" bestFit="1" customWidth="1" collapsed="1"/>
    <col min="8" max="8" width="13.54296875" bestFit="1" customWidth="1" collapsed="1"/>
    <col min="9" max="9" width="16" bestFit="1" customWidth="1" collapsed="1"/>
    <col min="10" max="10" width="10.90625" bestFit="1" customWidth="1" collapsed="1"/>
    <col min="11" max="11" width="13.36328125" bestFit="1" customWidth="1" collapsed="1"/>
    <col min="12" max="12" width="17.54296875" bestFit="1" customWidth="1" collapsed="1"/>
    <col min="13" max="13" width="14.7265625" bestFit="1" customWidth="1" collapsed="1"/>
    <col min="14" max="14" width="13.36328125" bestFit="1" customWidth="1" collapsed="1"/>
    <col min="15" max="15" width="15.81640625" bestFit="1" customWidth="1" collapsed="1"/>
    <col min="16" max="16" width="10.7265625" bestFit="1" customWidth="1" collapsed="1"/>
    <col min="17" max="17" width="9.1796875" bestFit="1" customWidth="1" collapsed="1"/>
    <col min="18" max="18" width="12.453125" bestFit="1" customWidth="1" collapsed="1"/>
    <col min="19" max="19" width="8.08984375" bestFit="1" customWidth="1" collapsed="1"/>
  </cols>
  <sheetData>
    <row r="1" spans="1:19" x14ac:dyDescent="0.35">
      <c r="A1" s="2" t="s">
        <v>0</v>
      </c>
    </row>
    <row r="2" spans="1:19" x14ac:dyDescent="0.35">
      <c r="A2" s="2" t="s">
        <v>1</v>
      </c>
    </row>
    <row r="3" spans="1:19" x14ac:dyDescent="0.35">
      <c r="A3" s="2" t="s">
        <v>2</v>
      </c>
    </row>
    <row r="4" spans="1:19" x14ac:dyDescent="0.35">
      <c r="A4" s="2" t="s">
        <v>3</v>
      </c>
    </row>
    <row r="5" spans="1:19" x14ac:dyDescent="0.35">
      <c r="A5" s="3" t="s">
        <v>4</v>
      </c>
    </row>
    <row r="6" spans="1:19" x14ac:dyDescent="0.35">
      <c r="A6" s="3" t="s">
        <v>5</v>
      </c>
    </row>
    <row r="7" spans="1:19" x14ac:dyDescent="0.35">
      <c r="A7" s="3" t="s">
        <v>6</v>
      </c>
    </row>
    <row r="8" spans="1:19" x14ac:dyDescent="0.35">
      <c r="A8" s="1" t="s">
        <v>7</v>
      </c>
      <c r="B8" s="1" t="s">
        <v>8</v>
      </c>
      <c r="C8" s="1" t="s">
        <v>9</v>
      </c>
      <c r="D8" s="1" t="s">
        <v>10</v>
      </c>
      <c r="E8" s="1" t="s">
        <v>11</v>
      </c>
      <c r="F8" s="1" t="s">
        <v>12</v>
      </c>
      <c r="G8" s="1" t="s">
        <v>13</v>
      </c>
      <c r="H8" s="1" t="s">
        <v>14</v>
      </c>
      <c r="I8" s="1" t="s">
        <v>15</v>
      </c>
      <c r="J8" s="1" t="s">
        <v>16</v>
      </c>
      <c r="K8" s="1" t="s">
        <v>17</v>
      </c>
      <c r="L8" s="1" t="s">
        <v>18</v>
      </c>
      <c r="M8" s="1" t="s">
        <v>19</v>
      </c>
      <c r="N8" s="1" t="s">
        <v>20</v>
      </c>
      <c r="O8" s="1" t="s">
        <v>21</v>
      </c>
      <c r="P8" s="1" t="s">
        <v>22</v>
      </c>
      <c r="Q8" s="1" t="s">
        <v>23</v>
      </c>
      <c r="R8" s="1" t="s">
        <v>24</v>
      </c>
      <c r="S8" s="1" t="s">
        <v>25</v>
      </c>
    </row>
    <row r="9" spans="1:19" x14ac:dyDescent="0.35">
      <c r="A9" s="4">
        <v>43538</v>
      </c>
      <c r="B9" s="5" t="s">
        <v>26</v>
      </c>
      <c r="C9" s="6" t="s">
        <v>27</v>
      </c>
      <c r="D9" s="6" t="s">
        <v>28</v>
      </c>
      <c r="E9" s="7">
        <v>5273</v>
      </c>
      <c r="F9" s="8"/>
      <c r="G9" s="8"/>
      <c r="H9" s="8"/>
      <c r="I9" s="8"/>
      <c r="J9" s="9">
        <f>SUM([1]!Table4[[#This Row],[NHẬP TỪ NCC]:[NHẬP CHUYỂN MÃ]])</f>
        <v>6895</v>
      </c>
      <c r="K9" s="8"/>
      <c r="L9" s="8">
        <v>200</v>
      </c>
      <c r="M9" s="8"/>
      <c r="N9" s="8"/>
      <c r="O9" s="8"/>
      <c r="P9" s="9">
        <f t="shared" ref="P9:P72" si="0">SUM(K9:O9)</f>
        <v>200</v>
      </c>
      <c r="Q9" s="9">
        <f t="shared" ref="Q9:Q72" si="1">E9+J9-P9</f>
        <v>11968</v>
      </c>
      <c r="R9" s="9">
        <f>IFERROR(VLOOKUP([1]!Table4[[#This Row],[TÊN SẢN PHẨM]],'[1]NHU CAU NVL THANG 03'!$B$2:$D$82,3,0),0)</f>
        <v>40000</v>
      </c>
      <c r="S9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10" spans="1:19" ht="23" x14ac:dyDescent="0.35">
      <c r="A10" s="4">
        <v>43538</v>
      </c>
      <c r="B10" s="5" t="s">
        <v>29</v>
      </c>
      <c r="C10" s="6" t="s">
        <v>30</v>
      </c>
      <c r="D10" s="6" t="s">
        <v>31</v>
      </c>
      <c r="E10" s="7">
        <v>3370</v>
      </c>
      <c r="F10" s="8"/>
      <c r="G10" s="8"/>
      <c r="H10" s="8"/>
      <c r="I10" s="8"/>
      <c r="J10" s="9">
        <f>SUM([1]!Table4[[#This Row],[NHẬP TỪ NCC]:[NHẬP CHUYỂN MÃ]])</f>
        <v>0</v>
      </c>
      <c r="K10" s="8"/>
      <c r="L10" s="8">
        <v>175</v>
      </c>
      <c r="M10" s="8"/>
      <c r="N10" s="8"/>
      <c r="O10" s="8"/>
      <c r="P10" s="9">
        <f t="shared" si="0"/>
        <v>175</v>
      </c>
      <c r="Q10" s="9">
        <f t="shared" si="1"/>
        <v>3195</v>
      </c>
      <c r="R10" s="9">
        <f>IFERROR(VLOOKUP([1]!Table4[[#This Row],[TÊN SẢN PHẨM]],'[1]NHU CAU NVL THANG 03'!$B$2:$D$82,3,0),0)</f>
        <v>0</v>
      </c>
      <c r="S10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11" spans="1:19" ht="23" x14ac:dyDescent="0.35">
      <c r="A11" s="4">
        <v>43538</v>
      </c>
      <c r="B11" s="5" t="s">
        <v>32</v>
      </c>
      <c r="C11" s="6" t="s">
        <v>33</v>
      </c>
      <c r="D11" s="6" t="s">
        <v>31</v>
      </c>
      <c r="E11" s="7">
        <v>0</v>
      </c>
      <c r="F11" s="8"/>
      <c r="G11" s="8"/>
      <c r="H11" s="8"/>
      <c r="I11" s="8"/>
      <c r="J11" s="9">
        <f>SUM([1]!Table4[[#This Row],[NHẬP TỪ NCC]:[NHẬP CHUYỂN MÃ]])</f>
        <v>15700</v>
      </c>
      <c r="K11" s="8"/>
      <c r="L11" s="8"/>
      <c r="M11" s="8"/>
      <c r="N11" s="8"/>
      <c r="O11" s="8"/>
      <c r="P11" s="9">
        <f t="shared" si="0"/>
        <v>0</v>
      </c>
      <c r="Q11" s="9">
        <f t="shared" si="1"/>
        <v>15700</v>
      </c>
      <c r="R11" s="9">
        <f>IFERROR(VLOOKUP([1]!Table4[[#This Row],[TÊN SẢN PHẨM]],'[1]NHU CAU NVL THANG 03'!$B$2:$D$82,3,0),0)</f>
        <v>10000</v>
      </c>
      <c r="S11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12" spans="1:19" ht="23" x14ac:dyDescent="0.35">
      <c r="A12" s="4">
        <v>43538</v>
      </c>
      <c r="B12" s="5" t="s">
        <v>34</v>
      </c>
      <c r="C12" s="6" t="s">
        <v>35</v>
      </c>
      <c r="D12" s="6" t="s">
        <v>28</v>
      </c>
      <c r="E12" s="7">
        <v>14845</v>
      </c>
      <c r="F12" s="8"/>
      <c r="G12" s="8"/>
      <c r="H12" s="8"/>
      <c r="I12" s="8"/>
      <c r="J12" s="9">
        <f>SUM([1]!Table4[[#This Row],[NHẬP TỪ NCC]:[NHẬP CHUYỂN MÃ]])</f>
        <v>6500</v>
      </c>
      <c r="K12" s="8"/>
      <c r="L12" s="8">
        <v>1620</v>
      </c>
      <c r="M12" s="8"/>
      <c r="N12" s="8"/>
      <c r="O12" s="8"/>
      <c r="P12" s="9">
        <f t="shared" si="0"/>
        <v>1620</v>
      </c>
      <c r="Q12" s="9">
        <f t="shared" si="1"/>
        <v>19725</v>
      </c>
      <c r="R12" s="9">
        <f>IFERROR(VLOOKUP([1]!Table4[[#This Row],[TÊN SẢN PHẨM]],'[1]NHU CAU NVL THANG 03'!$B$2:$D$82,3,0),0)</f>
        <v>39500</v>
      </c>
      <c r="S12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13" spans="1:19" ht="23" x14ac:dyDescent="0.35">
      <c r="A13" s="4">
        <v>43538</v>
      </c>
      <c r="B13" s="5" t="s">
        <v>36</v>
      </c>
      <c r="C13" s="6" t="s">
        <v>37</v>
      </c>
      <c r="D13" s="6" t="s">
        <v>28</v>
      </c>
      <c r="E13" s="7">
        <v>10887</v>
      </c>
      <c r="F13" s="8"/>
      <c r="G13" s="8"/>
      <c r="H13" s="8"/>
      <c r="I13" s="8"/>
      <c r="J13" s="9">
        <f>SUM([1]!Table4[[#This Row],[NHẬP TỪ NCC]:[NHẬP CHUYỂN MÃ]])</f>
        <v>6464</v>
      </c>
      <c r="K13" s="8"/>
      <c r="L13" s="8"/>
      <c r="M13" s="8"/>
      <c r="N13" s="8"/>
      <c r="O13" s="8"/>
      <c r="P13" s="9">
        <f t="shared" si="0"/>
        <v>0</v>
      </c>
      <c r="Q13" s="9">
        <f t="shared" si="1"/>
        <v>17351</v>
      </c>
      <c r="R13" s="9">
        <f>IFERROR(VLOOKUP([1]!Table4[[#This Row],[TÊN SẢN PHẨM]],'[1]NHU CAU NVL THANG 03'!$B$2:$D$82,3,0),0)</f>
        <v>2500</v>
      </c>
      <c r="S13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14" spans="1:19" ht="23" x14ac:dyDescent="0.35">
      <c r="A14" s="4">
        <v>43538</v>
      </c>
      <c r="B14" s="5" t="s">
        <v>38</v>
      </c>
      <c r="C14" s="6" t="s">
        <v>39</v>
      </c>
      <c r="D14" s="6" t="s">
        <v>28</v>
      </c>
      <c r="E14" s="7">
        <v>16182</v>
      </c>
      <c r="F14" s="8"/>
      <c r="G14" s="8"/>
      <c r="H14" s="8"/>
      <c r="I14" s="8"/>
      <c r="J14" s="9">
        <f>SUM([1]!Table4[[#This Row],[NHẬP TỪ NCC]:[NHẬP CHUYỂN MÃ]])</f>
        <v>2075</v>
      </c>
      <c r="K14" s="8"/>
      <c r="L14" s="8">
        <v>810</v>
      </c>
      <c r="M14" s="8"/>
      <c r="N14" s="8"/>
      <c r="O14" s="8"/>
      <c r="P14" s="9">
        <f t="shared" si="0"/>
        <v>810</v>
      </c>
      <c r="Q14" s="9">
        <f t="shared" si="1"/>
        <v>17447</v>
      </c>
      <c r="R14" s="9">
        <f>IFERROR(VLOOKUP([1]!Table4[[#This Row],[TÊN SẢN PHẨM]],'[1]NHU CAU NVL THANG 03'!$B$2:$D$82,3,0),0)</f>
        <v>0</v>
      </c>
      <c r="S14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15" spans="1:19" ht="23" x14ac:dyDescent="0.35">
      <c r="A15" s="4">
        <v>43538</v>
      </c>
      <c r="B15" s="5" t="s">
        <v>40</v>
      </c>
      <c r="C15" s="6" t="s">
        <v>41</v>
      </c>
      <c r="D15" s="6" t="s">
        <v>28</v>
      </c>
      <c r="E15" s="7">
        <v>13768</v>
      </c>
      <c r="F15" s="8"/>
      <c r="G15" s="8"/>
      <c r="H15" s="8"/>
      <c r="I15" s="8"/>
      <c r="J15" s="9">
        <f>SUM([1]!Table4[[#This Row],[NHẬP TỪ NCC]:[NHẬP CHUYỂN MÃ]])</f>
        <v>3750</v>
      </c>
      <c r="K15" s="8"/>
      <c r="L15" s="8"/>
      <c r="M15" s="8"/>
      <c r="N15" s="8"/>
      <c r="O15" s="8"/>
      <c r="P15" s="9">
        <f t="shared" si="0"/>
        <v>0</v>
      </c>
      <c r="Q15" s="9">
        <f t="shared" si="1"/>
        <v>17518</v>
      </c>
      <c r="R15" s="9">
        <f>IFERROR(VLOOKUP([1]!Table4[[#This Row],[TÊN SẢN PHẨM]],'[1]NHU CAU NVL THANG 03'!$B$2:$D$82,3,0),0)</f>
        <v>5000</v>
      </c>
      <c r="S15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16" spans="1:19" ht="23" x14ac:dyDescent="0.35">
      <c r="A16" s="4">
        <v>43538</v>
      </c>
      <c r="B16" s="5" t="s">
        <v>42</v>
      </c>
      <c r="C16" s="6" t="s">
        <v>43</v>
      </c>
      <c r="D16" s="6" t="s">
        <v>28</v>
      </c>
      <c r="E16" s="7">
        <v>7627</v>
      </c>
      <c r="F16" s="8"/>
      <c r="G16" s="8"/>
      <c r="H16" s="8"/>
      <c r="I16" s="8"/>
      <c r="J16" s="9">
        <f>SUM([1]!Table4[[#This Row],[NHẬP TỪ NCC]:[NHẬP CHUYỂN MÃ]])</f>
        <v>19220</v>
      </c>
      <c r="K16" s="8"/>
      <c r="L16" s="8">
        <v>5000</v>
      </c>
      <c r="M16" s="8"/>
      <c r="N16" s="8"/>
      <c r="O16" s="8"/>
      <c r="P16" s="9">
        <f t="shared" si="0"/>
        <v>5000</v>
      </c>
      <c r="Q16" s="9">
        <f t="shared" si="1"/>
        <v>21847</v>
      </c>
      <c r="R16" s="9">
        <f>IFERROR(VLOOKUP([1]!Table4[[#This Row],[TÊN SẢN PHẨM]],'[1]NHU CAU NVL THANG 03'!$B$2:$D$82,3,0),0)</f>
        <v>5400</v>
      </c>
      <c r="S16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17" spans="1:19" ht="23" x14ac:dyDescent="0.35">
      <c r="A17" s="4">
        <v>43538</v>
      </c>
      <c r="B17" s="5" t="s">
        <v>44</v>
      </c>
      <c r="C17" s="6" t="s">
        <v>45</v>
      </c>
      <c r="D17" s="6" t="s">
        <v>31</v>
      </c>
      <c r="E17" s="7">
        <v>0</v>
      </c>
      <c r="F17" s="8"/>
      <c r="G17" s="8"/>
      <c r="H17" s="8"/>
      <c r="I17" s="8"/>
      <c r="J17" s="9">
        <f>SUM([1]!Table4[[#This Row],[NHẬP TỪ NCC]:[NHẬP CHUYỂN MÃ]])</f>
        <v>21033</v>
      </c>
      <c r="K17" s="8"/>
      <c r="L17" s="8"/>
      <c r="M17" s="8"/>
      <c r="N17" s="8"/>
      <c r="O17" s="8"/>
      <c r="P17" s="9">
        <f t="shared" si="0"/>
        <v>0</v>
      </c>
      <c r="Q17" s="9">
        <f t="shared" si="1"/>
        <v>21033</v>
      </c>
      <c r="R17" s="9">
        <f>IFERROR(VLOOKUP([1]!Table4[[#This Row],[TÊN SẢN PHẨM]],'[1]NHU CAU NVL THANG 03'!$B$2:$D$82,3,0),0)</f>
        <v>3000</v>
      </c>
      <c r="S17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18" spans="1:19" ht="23" x14ac:dyDescent="0.35">
      <c r="A18" s="4">
        <v>43538</v>
      </c>
      <c r="B18" s="5" t="s">
        <v>46</v>
      </c>
      <c r="C18" s="6" t="s">
        <v>47</v>
      </c>
      <c r="D18" s="6" t="s">
        <v>28</v>
      </c>
      <c r="E18" s="7">
        <v>14304</v>
      </c>
      <c r="F18" s="8"/>
      <c r="G18" s="8"/>
      <c r="H18" s="8"/>
      <c r="I18" s="8"/>
      <c r="J18" s="9">
        <f>SUM([1]!Table4[[#This Row],[NHẬP TỪ NCC]:[NHẬP CHUYỂN MÃ]])</f>
        <v>13000</v>
      </c>
      <c r="K18" s="8"/>
      <c r="L18" s="8"/>
      <c r="M18" s="8"/>
      <c r="N18" s="8"/>
      <c r="O18" s="8"/>
      <c r="P18" s="9">
        <f t="shared" si="0"/>
        <v>0</v>
      </c>
      <c r="Q18" s="9">
        <f t="shared" si="1"/>
        <v>27304</v>
      </c>
      <c r="R18" s="9">
        <f>IFERROR(VLOOKUP([1]!Table4[[#This Row],[TÊN SẢN PHẨM]],'[1]NHU CAU NVL THANG 03'!$B$2:$D$82,3,0),0)</f>
        <v>3000</v>
      </c>
      <c r="S18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19" spans="1:19" ht="23" x14ac:dyDescent="0.35">
      <c r="A19" s="4">
        <v>43538</v>
      </c>
      <c r="B19" s="5" t="s">
        <v>48</v>
      </c>
      <c r="C19" s="6" t="s">
        <v>49</v>
      </c>
      <c r="D19" s="6" t="s">
        <v>28</v>
      </c>
      <c r="E19" s="7">
        <v>41377</v>
      </c>
      <c r="F19" s="8"/>
      <c r="G19" s="8"/>
      <c r="H19" s="8"/>
      <c r="I19" s="8"/>
      <c r="J19" s="9">
        <f>SUM([1]!Table4[[#This Row],[NHẬP TỪ NCC]:[NHẬP CHUYỂN MÃ]])</f>
        <v>0</v>
      </c>
      <c r="K19" s="8"/>
      <c r="L19" s="8">
        <v>2500</v>
      </c>
      <c r="M19" s="8"/>
      <c r="N19" s="8"/>
      <c r="O19" s="8"/>
      <c r="P19" s="9">
        <f t="shared" si="0"/>
        <v>2500</v>
      </c>
      <c r="Q19" s="9">
        <f t="shared" si="1"/>
        <v>38877</v>
      </c>
      <c r="R19" s="9">
        <f>IFERROR(VLOOKUP([1]!Table4[[#This Row],[TÊN SẢN PHẨM]],'[1]NHU CAU NVL THANG 03'!$B$2:$D$82,3,0),0)</f>
        <v>0</v>
      </c>
      <c r="S19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20" spans="1:19" ht="23" x14ac:dyDescent="0.35">
      <c r="A20" s="4">
        <v>43538</v>
      </c>
      <c r="B20" s="5" t="s">
        <v>50</v>
      </c>
      <c r="C20" s="6" t="s">
        <v>51</v>
      </c>
      <c r="D20" s="6" t="s">
        <v>28</v>
      </c>
      <c r="E20" s="7">
        <v>8213</v>
      </c>
      <c r="F20" s="8"/>
      <c r="G20" s="8"/>
      <c r="H20" s="8"/>
      <c r="I20" s="8"/>
      <c r="J20" s="9">
        <f>SUM([1]!Table4[[#This Row],[NHẬP TỪ NCC]:[NHẬP CHUYỂN MÃ]])</f>
        <v>41417</v>
      </c>
      <c r="K20" s="8"/>
      <c r="L20" s="8"/>
      <c r="M20" s="8"/>
      <c r="N20" s="8"/>
      <c r="O20" s="8"/>
      <c r="P20" s="9">
        <f t="shared" si="0"/>
        <v>0</v>
      </c>
      <c r="Q20" s="9">
        <f t="shared" si="1"/>
        <v>49630</v>
      </c>
      <c r="R20" s="9">
        <f>IFERROR(VLOOKUP([1]!Table4[[#This Row],[TÊN SẢN PHẨM]],'[1]NHU CAU NVL THANG 03'!$B$2:$D$82,3,0),0)</f>
        <v>0</v>
      </c>
      <c r="S20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21" spans="1:19" ht="23" x14ac:dyDescent="0.35">
      <c r="A21" s="4">
        <v>43538</v>
      </c>
      <c r="B21" s="5" t="s">
        <v>52</v>
      </c>
      <c r="C21" s="6" t="s">
        <v>53</v>
      </c>
      <c r="D21" s="6" t="s">
        <v>28</v>
      </c>
      <c r="E21" s="7">
        <v>2075</v>
      </c>
      <c r="F21" s="8"/>
      <c r="G21" s="8"/>
      <c r="H21" s="8"/>
      <c r="I21" s="8"/>
      <c r="J21" s="9">
        <f>SUM([1]!Table4[[#This Row],[NHẬP TỪ NCC]:[NHẬP CHUYỂN MÃ]])</f>
        <v>5875</v>
      </c>
      <c r="K21" s="8"/>
      <c r="L21" s="8"/>
      <c r="M21" s="8"/>
      <c r="N21" s="8"/>
      <c r="O21" s="8"/>
      <c r="P21" s="9">
        <f t="shared" si="0"/>
        <v>0</v>
      </c>
      <c r="Q21" s="9">
        <f t="shared" si="1"/>
        <v>7950</v>
      </c>
      <c r="R21" s="9">
        <f>IFERROR(VLOOKUP([1]!Table4[[#This Row],[TÊN SẢN PHẨM]],'[1]NHU CAU NVL THANG 03'!$B$2:$D$82,3,0),0)</f>
        <v>0</v>
      </c>
      <c r="S21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22" spans="1:19" x14ac:dyDescent="0.35">
      <c r="A22" s="4">
        <v>43538</v>
      </c>
      <c r="B22" s="5" t="s">
        <v>54</v>
      </c>
      <c r="C22" s="6" t="s">
        <v>55</v>
      </c>
      <c r="D22" s="6" t="s">
        <v>28</v>
      </c>
      <c r="E22" s="7">
        <v>5056</v>
      </c>
      <c r="F22" s="8"/>
      <c r="G22" s="8"/>
      <c r="H22" s="8"/>
      <c r="I22" s="8"/>
      <c r="J22" s="9">
        <f>SUM([1]!Table4[[#This Row],[NHẬP TỪ NCC]:[NHẬP CHUYỂN MÃ]])</f>
        <v>3563</v>
      </c>
      <c r="K22" s="8"/>
      <c r="L22" s="8"/>
      <c r="M22" s="8"/>
      <c r="N22" s="8"/>
      <c r="O22" s="8"/>
      <c r="P22" s="9">
        <f t="shared" si="0"/>
        <v>0</v>
      </c>
      <c r="Q22" s="9">
        <f t="shared" si="1"/>
        <v>8619</v>
      </c>
      <c r="R22" s="9">
        <f>IFERROR(VLOOKUP([1]!Table4[[#This Row],[TÊN SẢN PHẨM]],'[1]NHU CAU NVL THANG 03'!$B$2:$D$82,3,0),0)</f>
        <v>0</v>
      </c>
      <c r="S22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23" spans="1:19" ht="23" x14ac:dyDescent="0.35">
      <c r="A23" s="4">
        <v>43538</v>
      </c>
      <c r="B23" s="5" t="s">
        <v>56</v>
      </c>
      <c r="C23" s="6" t="s">
        <v>57</v>
      </c>
      <c r="D23" s="6" t="s">
        <v>31</v>
      </c>
      <c r="E23" s="7">
        <v>9023</v>
      </c>
      <c r="F23" s="8"/>
      <c r="G23" s="8"/>
      <c r="H23" s="8"/>
      <c r="I23" s="8"/>
      <c r="J23" s="9">
        <f>SUM([1]!Table4[[#This Row],[NHẬP TỪ NCC]:[NHẬP CHUYỂN MÃ]])</f>
        <v>14944</v>
      </c>
      <c r="K23" s="8"/>
      <c r="L23" s="8"/>
      <c r="M23" s="8"/>
      <c r="N23" s="8"/>
      <c r="O23" s="8"/>
      <c r="P23" s="9">
        <f t="shared" si="0"/>
        <v>0</v>
      </c>
      <c r="Q23" s="9">
        <f t="shared" si="1"/>
        <v>23967</v>
      </c>
      <c r="R23" s="9">
        <f>IFERROR(VLOOKUP([1]!Table4[[#This Row],[TÊN SẢN PHẨM]],'[1]NHU CAU NVL THANG 03'!$B$2:$D$82,3,0),0)</f>
        <v>11000</v>
      </c>
      <c r="S23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24" spans="1:19" ht="23" x14ac:dyDescent="0.35">
      <c r="A24" s="4">
        <v>43538</v>
      </c>
      <c r="B24" s="5" t="s">
        <v>58</v>
      </c>
      <c r="C24" s="6" t="s">
        <v>59</v>
      </c>
      <c r="D24" s="6" t="s">
        <v>28</v>
      </c>
      <c r="E24" s="7">
        <v>10348</v>
      </c>
      <c r="F24" s="8"/>
      <c r="G24" s="8"/>
      <c r="H24" s="8"/>
      <c r="I24" s="8"/>
      <c r="J24" s="9">
        <f>SUM([1]!Table4[[#This Row],[NHẬP TỪ NCC]:[NHẬP CHUYỂN MÃ]])</f>
        <v>32964</v>
      </c>
      <c r="K24" s="8"/>
      <c r="L24" s="8">
        <v>1100</v>
      </c>
      <c r="M24" s="8"/>
      <c r="N24" s="8"/>
      <c r="O24" s="8"/>
      <c r="P24" s="9">
        <f t="shared" si="0"/>
        <v>1100</v>
      </c>
      <c r="Q24" s="9">
        <f t="shared" si="1"/>
        <v>42212</v>
      </c>
      <c r="R24" s="9">
        <f>IFERROR(VLOOKUP([1]!Table4[[#This Row],[TÊN SẢN PHẨM]],'[1]NHU CAU NVL THANG 03'!$B$2:$D$82,3,0),0)</f>
        <v>4950</v>
      </c>
      <c r="S24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25" spans="1:19" ht="23" x14ac:dyDescent="0.35">
      <c r="A25" s="4">
        <v>43538</v>
      </c>
      <c r="B25" s="5" t="s">
        <v>60</v>
      </c>
      <c r="C25" s="6" t="s">
        <v>61</v>
      </c>
      <c r="D25" s="6" t="s">
        <v>31</v>
      </c>
      <c r="E25" s="7">
        <v>7612</v>
      </c>
      <c r="F25" s="8"/>
      <c r="G25" s="8"/>
      <c r="H25" s="8"/>
      <c r="I25" s="8"/>
      <c r="J25" s="9">
        <f>SUM([1]!Table4[[#This Row],[NHẬP TỪ NCC]:[NHẬP CHUYỂN MÃ]])</f>
        <v>0</v>
      </c>
      <c r="K25" s="8"/>
      <c r="L25" s="8">
        <v>1100</v>
      </c>
      <c r="M25" s="8"/>
      <c r="N25" s="8"/>
      <c r="O25" s="8"/>
      <c r="P25" s="9">
        <f t="shared" si="0"/>
        <v>1100</v>
      </c>
      <c r="Q25" s="9">
        <f t="shared" si="1"/>
        <v>6512</v>
      </c>
      <c r="R25" s="9">
        <f>IFERROR(VLOOKUP([1]!Table4[[#This Row],[TÊN SẢN PHẨM]],'[1]NHU CAU NVL THANG 03'!$B$2:$D$82,3,0),0)</f>
        <v>0</v>
      </c>
      <c r="S25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26" spans="1:19" ht="23" x14ac:dyDescent="0.35">
      <c r="A26" s="4">
        <v>43538</v>
      </c>
      <c r="B26" s="5" t="s">
        <v>62</v>
      </c>
      <c r="C26" s="6" t="s">
        <v>63</v>
      </c>
      <c r="D26" s="6" t="s">
        <v>31</v>
      </c>
      <c r="E26" s="7">
        <v>0</v>
      </c>
      <c r="F26" s="8"/>
      <c r="G26" s="8"/>
      <c r="H26" s="8"/>
      <c r="I26" s="8"/>
      <c r="J26" s="9">
        <f>SUM([1]!Table4[[#This Row],[NHẬP TỪ NCC]:[NHẬP CHUYỂN MÃ]])</f>
        <v>40865</v>
      </c>
      <c r="K26" s="8"/>
      <c r="L26" s="8"/>
      <c r="M26" s="8"/>
      <c r="N26" s="8"/>
      <c r="O26" s="8"/>
      <c r="P26" s="9">
        <f t="shared" si="0"/>
        <v>0</v>
      </c>
      <c r="Q26" s="9">
        <f t="shared" si="1"/>
        <v>40865</v>
      </c>
      <c r="R26" s="9">
        <f>IFERROR(VLOOKUP([1]!Table4[[#This Row],[TÊN SẢN PHẨM]],'[1]NHU CAU NVL THANG 03'!$B$2:$D$82,3,0),0)</f>
        <v>2250</v>
      </c>
      <c r="S26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27" spans="1:19" ht="23" x14ac:dyDescent="0.35">
      <c r="A27" s="4">
        <v>43538</v>
      </c>
      <c r="B27" s="5" t="s">
        <v>64</v>
      </c>
      <c r="C27" s="6" t="s">
        <v>65</v>
      </c>
      <c r="D27" s="6" t="s">
        <v>31</v>
      </c>
      <c r="E27" s="7">
        <v>41417</v>
      </c>
      <c r="F27" s="8"/>
      <c r="G27" s="8"/>
      <c r="H27" s="8"/>
      <c r="I27" s="8"/>
      <c r="J27" s="9">
        <f>SUM([1]!Table4[[#This Row],[NHẬP TỪ NCC]:[NHẬP CHUYỂN MÃ]])</f>
        <v>5176</v>
      </c>
      <c r="K27" s="8"/>
      <c r="L27" s="8"/>
      <c r="M27" s="8"/>
      <c r="N27" s="8"/>
      <c r="O27" s="8"/>
      <c r="P27" s="9">
        <f t="shared" si="0"/>
        <v>0</v>
      </c>
      <c r="Q27" s="9">
        <f t="shared" si="1"/>
        <v>46593</v>
      </c>
      <c r="R27" s="9">
        <f>IFERROR(VLOOKUP([1]!Table4[[#This Row],[TÊN SẢN PHẨM]],'[1]NHU CAU NVL THANG 03'!$B$2:$D$82,3,0),0)</f>
        <v>450</v>
      </c>
      <c r="S27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28" spans="1:19" ht="23" x14ac:dyDescent="0.35">
      <c r="A28" s="4">
        <v>43538</v>
      </c>
      <c r="B28" s="5" t="s">
        <v>66</v>
      </c>
      <c r="C28" s="6" t="s">
        <v>67</v>
      </c>
      <c r="D28" s="6" t="s">
        <v>31</v>
      </c>
      <c r="E28" s="7">
        <v>4030</v>
      </c>
      <c r="F28" s="8"/>
      <c r="G28" s="8"/>
      <c r="H28" s="8"/>
      <c r="I28" s="8"/>
      <c r="J28" s="9">
        <f>SUM([1]!Table4[[#This Row],[NHẬP TỪ NCC]:[NHẬP CHUYỂN MÃ]])</f>
        <v>14408</v>
      </c>
      <c r="K28" s="8"/>
      <c r="L28" s="8"/>
      <c r="M28" s="8"/>
      <c r="N28" s="8"/>
      <c r="O28" s="8"/>
      <c r="P28" s="9">
        <f t="shared" si="0"/>
        <v>0</v>
      </c>
      <c r="Q28" s="9">
        <f t="shared" si="1"/>
        <v>18438</v>
      </c>
      <c r="R28" s="9">
        <f>IFERROR(VLOOKUP([1]!Table4[[#This Row],[TÊN SẢN PHẨM]],'[1]NHU CAU NVL THANG 03'!$B$2:$D$82,3,0),0)</f>
        <v>0</v>
      </c>
      <c r="S28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29" spans="1:19" ht="23" x14ac:dyDescent="0.35">
      <c r="A29" s="4">
        <v>43538</v>
      </c>
      <c r="B29" s="5" t="s">
        <v>68</v>
      </c>
      <c r="C29" s="6" t="s">
        <v>69</v>
      </c>
      <c r="D29" s="6" t="s">
        <v>31</v>
      </c>
      <c r="E29" s="7">
        <v>1718</v>
      </c>
      <c r="F29" s="8"/>
      <c r="G29" s="8"/>
      <c r="H29" s="8"/>
      <c r="I29" s="8"/>
      <c r="J29" s="9">
        <f>SUM([1]!Table4[[#This Row],[NHẬP TỪ NCC]:[NHẬP CHUYỂN MÃ]])</f>
        <v>0</v>
      </c>
      <c r="K29" s="8"/>
      <c r="L29" s="8"/>
      <c r="M29" s="8"/>
      <c r="N29" s="8"/>
      <c r="O29" s="8"/>
      <c r="P29" s="9">
        <f t="shared" si="0"/>
        <v>0</v>
      </c>
      <c r="Q29" s="9">
        <f t="shared" si="1"/>
        <v>1718</v>
      </c>
      <c r="R29" s="9">
        <f>IFERROR(VLOOKUP([1]!Table4[[#This Row],[TÊN SẢN PHẨM]],'[1]NHU CAU NVL THANG 03'!$B$2:$D$82,3,0),0)</f>
        <v>0</v>
      </c>
      <c r="S29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30" spans="1:19" ht="23" x14ac:dyDescent="0.35">
      <c r="A30" s="4">
        <v>43538</v>
      </c>
      <c r="B30" s="5" t="s">
        <v>70</v>
      </c>
      <c r="C30" s="6" t="s">
        <v>71</v>
      </c>
      <c r="D30" s="6" t="s">
        <v>28</v>
      </c>
      <c r="E30" s="7">
        <v>14987</v>
      </c>
      <c r="F30" s="8"/>
      <c r="G30" s="8"/>
      <c r="H30" s="8"/>
      <c r="I30" s="8"/>
      <c r="J30" s="9">
        <f>SUM([1]!Table4[[#This Row],[NHẬP TỪ NCC]:[NHẬP CHUYỂN MÃ]])</f>
        <v>36135</v>
      </c>
      <c r="K30" s="8"/>
      <c r="L30" s="8">
        <v>1200</v>
      </c>
      <c r="M30" s="8"/>
      <c r="N30" s="8"/>
      <c r="O30" s="8"/>
      <c r="P30" s="9">
        <f t="shared" si="0"/>
        <v>1200</v>
      </c>
      <c r="Q30" s="9">
        <f t="shared" si="1"/>
        <v>49922</v>
      </c>
      <c r="R30" s="9">
        <f>IFERROR(VLOOKUP([1]!Table4[[#This Row],[TÊN SẢN PHẨM]],'[1]NHU CAU NVL THANG 03'!$B$2:$D$82,3,0),0)</f>
        <v>0</v>
      </c>
      <c r="S30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31" spans="1:19" ht="23" x14ac:dyDescent="0.35">
      <c r="A31" s="4">
        <v>43538</v>
      </c>
      <c r="B31" s="5" t="s">
        <v>72</v>
      </c>
      <c r="C31" s="6" t="s">
        <v>73</v>
      </c>
      <c r="D31" s="6" t="s">
        <v>28</v>
      </c>
      <c r="E31" s="7">
        <v>24996</v>
      </c>
      <c r="F31" s="8"/>
      <c r="G31" s="8"/>
      <c r="H31" s="8"/>
      <c r="I31" s="8"/>
      <c r="J31" s="9">
        <f>SUM([1]!Table4[[#This Row],[NHẬP TỪ NCC]:[NHẬP CHUYỂN MÃ]])</f>
        <v>1914</v>
      </c>
      <c r="K31" s="8"/>
      <c r="L31" s="8">
        <v>1440</v>
      </c>
      <c r="M31" s="8"/>
      <c r="N31" s="8"/>
      <c r="O31" s="8"/>
      <c r="P31" s="9">
        <f t="shared" si="0"/>
        <v>1440</v>
      </c>
      <c r="Q31" s="9">
        <f t="shared" si="1"/>
        <v>25470</v>
      </c>
      <c r="R31" s="9">
        <f>IFERROR(VLOOKUP([1]!Table4[[#This Row],[TÊN SẢN PHẨM]],'[1]NHU CAU NVL THANG 03'!$B$2:$D$82,3,0),0)</f>
        <v>0</v>
      </c>
      <c r="S31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32" spans="1:19" ht="23" x14ac:dyDescent="0.35">
      <c r="A32" s="4">
        <v>43538</v>
      </c>
      <c r="B32" s="5" t="s">
        <v>74</v>
      </c>
      <c r="C32" s="6" t="s">
        <v>75</v>
      </c>
      <c r="D32" s="6" t="s">
        <v>28</v>
      </c>
      <c r="E32" s="7">
        <v>0</v>
      </c>
      <c r="F32" s="8"/>
      <c r="G32" s="8"/>
      <c r="H32" s="8"/>
      <c r="I32" s="8"/>
      <c r="J32" s="9">
        <f>SUM([1]!Table4[[#This Row],[NHẬP TỪ NCC]:[NHẬP CHUYỂN MÃ]])</f>
        <v>5300</v>
      </c>
      <c r="K32" s="8"/>
      <c r="L32" s="8"/>
      <c r="M32" s="8"/>
      <c r="N32" s="8"/>
      <c r="O32" s="8"/>
      <c r="P32" s="9">
        <f t="shared" si="0"/>
        <v>0</v>
      </c>
      <c r="Q32" s="9">
        <f t="shared" si="1"/>
        <v>5300</v>
      </c>
      <c r="R32" s="9">
        <f>IFERROR(VLOOKUP([1]!Table4[[#This Row],[TÊN SẢN PHẨM]],'[1]NHU CAU NVL THANG 03'!$B$2:$D$82,3,0),0)</f>
        <v>0</v>
      </c>
      <c r="S32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33" spans="1:19" ht="23" x14ac:dyDescent="0.35">
      <c r="A33" s="4">
        <v>43538</v>
      </c>
      <c r="B33" s="5" t="s">
        <v>76</v>
      </c>
      <c r="C33" s="6" t="s">
        <v>77</v>
      </c>
      <c r="D33" s="6" t="s">
        <v>28</v>
      </c>
      <c r="E33" s="7">
        <v>21335</v>
      </c>
      <c r="F33" s="8"/>
      <c r="G33" s="8"/>
      <c r="H33" s="8"/>
      <c r="I33" s="8"/>
      <c r="J33" s="9">
        <f>SUM([1]!Table4[[#This Row],[NHẬP TỪ NCC]:[NHẬP CHUYỂN MÃ]])</f>
        <v>58638</v>
      </c>
      <c r="K33" s="8"/>
      <c r="L33" s="8"/>
      <c r="M33" s="8"/>
      <c r="N33" s="8"/>
      <c r="O33" s="8"/>
      <c r="P33" s="9">
        <f t="shared" si="0"/>
        <v>0</v>
      </c>
      <c r="Q33" s="9">
        <f t="shared" si="1"/>
        <v>79973</v>
      </c>
      <c r="R33" s="9">
        <f>IFERROR(VLOOKUP([1]!Table4[[#This Row],[TÊN SẢN PHẨM]],'[1]NHU CAU NVL THANG 03'!$B$2:$D$82,3,0),0)</f>
        <v>0</v>
      </c>
      <c r="S33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34" spans="1:19" ht="23" x14ac:dyDescent="0.35">
      <c r="A34" s="4">
        <v>43538</v>
      </c>
      <c r="B34" s="5" t="s">
        <v>78</v>
      </c>
      <c r="C34" s="6" t="s">
        <v>79</v>
      </c>
      <c r="D34" s="6" t="s">
        <v>31</v>
      </c>
      <c r="E34" s="7">
        <v>9873</v>
      </c>
      <c r="F34" s="8"/>
      <c r="G34" s="8"/>
      <c r="H34" s="8"/>
      <c r="I34" s="8"/>
      <c r="J34" s="9">
        <f>SUM([1]!Table4[[#This Row],[NHẬP TỪ NCC]:[NHẬP CHUYỂN MÃ]])</f>
        <v>2000</v>
      </c>
      <c r="K34" s="8"/>
      <c r="L34" s="8"/>
      <c r="M34" s="8"/>
      <c r="N34" s="8"/>
      <c r="O34" s="8"/>
      <c r="P34" s="9">
        <f t="shared" si="0"/>
        <v>0</v>
      </c>
      <c r="Q34" s="9">
        <f t="shared" si="1"/>
        <v>11873</v>
      </c>
      <c r="R34" s="9">
        <f>IFERROR(VLOOKUP([1]!Table4[[#This Row],[TÊN SẢN PHẨM]],'[1]NHU CAU NVL THANG 03'!$B$2:$D$82,3,0),0)</f>
        <v>386.66666666666663</v>
      </c>
      <c r="S34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35" spans="1:19" ht="23" x14ac:dyDescent="0.35">
      <c r="A35" s="4">
        <v>43538</v>
      </c>
      <c r="B35" s="5" t="s">
        <v>80</v>
      </c>
      <c r="C35" s="6" t="s">
        <v>81</v>
      </c>
      <c r="D35" s="6" t="s">
        <v>28</v>
      </c>
      <c r="E35" s="7">
        <v>14082</v>
      </c>
      <c r="F35" s="8"/>
      <c r="G35" s="8"/>
      <c r="H35" s="8"/>
      <c r="I35" s="8"/>
      <c r="J35" s="9">
        <f>SUM([1]!Table4[[#This Row],[NHẬP TỪ NCC]:[NHẬP CHUYỂN MÃ]])</f>
        <v>111.67</v>
      </c>
      <c r="K35" s="8"/>
      <c r="L35" s="8"/>
      <c r="M35" s="8"/>
      <c r="N35" s="8"/>
      <c r="O35" s="8"/>
      <c r="P35" s="9">
        <f t="shared" si="0"/>
        <v>0</v>
      </c>
      <c r="Q35" s="9">
        <f t="shared" si="1"/>
        <v>14193.67</v>
      </c>
      <c r="R35" s="9">
        <f>IFERROR(VLOOKUP([1]!Table4[[#This Row],[TÊN SẢN PHẨM]],'[1]NHU CAU NVL THANG 03'!$B$2:$D$82,3,0),0)</f>
        <v>178.35714285714286</v>
      </c>
      <c r="S35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36" spans="1:19" ht="23" x14ac:dyDescent="0.35">
      <c r="A36" s="4">
        <v>43538</v>
      </c>
      <c r="B36" s="5" t="s">
        <v>82</v>
      </c>
      <c r="C36" s="6" t="s">
        <v>83</v>
      </c>
      <c r="D36" s="6" t="s">
        <v>31</v>
      </c>
      <c r="E36" s="7">
        <v>0</v>
      </c>
      <c r="F36" s="8"/>
      <c r="G36" s="8"/>
      <c r="H36" s="8"/>
      <c r="I36" s="8"/>
      <c r="J36" s="9">
        <f>SUM([1]!Table4[[#This Row],[NHẬP TỪ NCC]:[NHẬP CHUYỂN MÃ]])</f>
        <v>147</v>
      </c>
      <c r="K36" s="8"/>
      <c r="L36" s="8"/>
      <c r="M36" s="8"/>
      <c r="N36" s="8"/>
      <c r="O36" s="8"/>
      <c r="P36" s="9">
        <f t="shared" si="0"/>
        <v>0</v>
      </c>
      <c r="Q36" s="9">
        <f t="shared" si="1"/>
        <v>147</v>
      </c>
      <c r="R36" s="9">
        <f>IFERROR(VLOOKUP([1]!Table4[[#This Row],[TÊN SẢN PHẨM]],'[1]NHU CAU NVL THANG 03'!$B$2:$D$82,3,0),0)</f>
        <v>0</v>
      </c>
      <c r="S36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37" spans="1:19" ht="23" x14ac:dyDescent="0.35">
      <c r="A37" s="4">
        <v>43538</v>
      </c>
      <c r="B37" s="5" t="s">
        <v>84</v>
      </c>
      <c r="C37" s="6" t="s">
        <v>85</v>
      </c>
      <c r="D37" s="6" t="s">
        <v>28</v>
      </c>
      <c r="E37" s="7">
        <v>36135</v>
      </c>
      <c r="F37" s="8"/>
      <c r="G37" s="8"/>
      <c r="H37" s="8"/>
      <c r="I37" s="8"/>
      <c r="J37" s="9">
        <f>SUM([1]!Table4[[#This Row],[NHẬP TỪ NCC]:[NHẬP CHUYỂN MÃ]])</f>
        <v>20219</v>
      </c>
      <c r="K37" s="8"/>
      <c r="L37" s="8"/>
      <c r="M37" s="8"/>
      <c r="N37" s="8"/>
      <c r="O37" s="8"/>
      <c r="P37" s="9">
        <f t="shared" si="0"/>
        <v>0</v>
      </c>
      <c r="Q37" s="9">
        <f t="shared" si="1"/>
        <v>56354</v>
      </c>
      <c r="R37" s="9">
        <f>IFERROR(VLOOKUP([1]!Table4[[#This Row],[TÊN SẢN PHẨM]],'[1]NHU CAU NVL THANG 03'!$B$2:$D$82,3,0),0)</f>
        <v>0</v>
      </c>
      <c r="S37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38" spans="1:19" ht="23" x14ac:dyDescent="0.35">
      <c r="A38" s="4">
        <v>43538</v>
      </c>
      <c r="B38" s="5" t="s">
        <v>86</v>
      </c>
      <c r="C38" s="6" t="s">
        <v>87</v>
      </c>
      <c r="D38" s="6" t="s">
        <v>28</v>
      </c>
      <c r="E38" s="7">
        <v>1914</v>
      </c>
      <c r="F38" s="8"/>
      <c r="G38" s="8"/>
      <c r="H38" s="8"/>
      <c r="I38" s="8"/>
      <c r="J38" s="9">
        <f>SUM([1]!Table4[[#This Row],[NHẬP TỪ NCC]:[NHẬP CHUYỂN MÃ]])</f>
        <v>0</v>
      </c>
      <c r="K38" s="8"/>
      <c r="L38" s="8"/>
      <c r="M38" s="8"/>
      <c r="N38" s="8"/>
      <c r="O38" s="8"/>
      <c r="P38" s="9">
        <f t="shared" si="0"/>
        <v>0</v>
      </c>
      <c r="Q38" s="9">
        <f t="shared" si="1"/>
        <v>1914</v>
      </c>
      <c r="R38" s="9">
        <f>IFERROR(VLOOKUP([1]!Table4[[#This Row],[TÊN SẢN PHẨM]],'[1]NHU CAU NVL THANG 03'!$B$2:$D$82,3,0),0)</f>
        <v>0</v>
      </c>
      <c r="S38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39" spans="1:19" ht="23" x14ac:dyDescent="0.35">
      <c r="A39" s="4">
        <v>43538</v>
      </c>
      <c r="B39" s="5" t="s">
        <v>88</v>
      </c>
      <c r="C39" s="6" t="s">
        <v>89</v>
      </c>
      <c r="D39" s="6" t="s">
        <v>28</v>
      </c>
      <c r="E39" s="7">
        <v>5202</v>
      </c>
      <c r="F39" s="8"/>
      <c r="G39" s="8"/>
      <c r="H39" s="8"/>
      <c r="I39" s="8"/>
      <c r="J39" s="9">
        <f>SUM([1]!Table4[[#This Row],[NHẬP TỪ NCC]:[NHẬP CHUYỂN MÃ]])</f>
        <v>0</v>
      </c>
      <c r="K39" s="8"/>
      <c r="L39" s="8"/>
      <c r="M39" s="8"/>
      <c r="N39" s="8"/>
      <c r="O39" s="8"/>
      <c r="P39" s="9">
        <f t="shared" si="0"/>
        <v>0</v>
      </c>
      <c r="Q39" s="9">
        <f t="shared" si="1"/>
        <v>5202</v>
      </c>
      <c r="R39" s="9">
        <f>IFERROR(VLOOKUP([1]!Table4[[#This Row],[TÊN SẢN PHẨM]],'[1]NHU CAU NVL THANG 03'!$B$2:$D$82,3,0),0)</f>
        <v>45650</v>
      </c>
      <c r="S39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40" spans="1:19" ht="23" x14ac:dyDescent="0.35">
      <c r="A40" s="4">
        <v>43538</v>
      </c>
      <c r="B40" s="5" t="s">
        <v>90</v>
      </c>
      <c r="C40" s="6" t="s">
        <v>91</v>
      </c>
      <c r="D40" s="6" t="s">
        <v>28</v>
      </c>
      <c r="E40" s="7">
        <v>53738</v>
      </c>
      <c r="F40" s="8"/>
      <c r="G40" s="8"/>
      <c r="H40" s="8"/>
      <c r="I40" s="8"/>
      <c r="J40" s="9">
        <f>SUM([1]!Table4[[#This Row],[NHẬP TỪ NCC]:[NHẬP CHUYỂN MÃ]])</f>
        <v>0</v>
      </c>
      <c r="K40" s="8"/>
      <c r="L40" s="8"/>
      <c r="M40" s="8"/>
      <c r="N40" s="8"/>
      <c r="O40" s="8"/>
      <c r="P40" s="9">
        <f t="shared" si="0"/>
        <v>0</v>
      </c>
      <c r="Q40" s="9">
        <f t="shared" si="1"/>
        <v>53738</v>
      </c>
      <c r="R40" s="9">
        <f>IFERROR(VLOOKUP([1]!Table4[[#This Row],[TÊN SẢN PHẨM]],'[1]NHU CAU NVL THANG 03'!$B$2:$D$82,3,0),0)</f>
        <v>0</v>
      </c>
      <c r="S40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41" spans="1:19" ht="23" x14ac:dyDescent="0.35">
      <c r="A41" s="4">
        <v>43538</v>
      </c>
      <c r="B41" s="5" t="s">
        <v>92</v>
      </c>
      <c r="C41" s="6" t="s">
        <v>93</v>
      </c>
      <c r="D41" s="6" t="s">
        <v>94</v>
      </c>
      <c r="E41" s="7">
        <v>4577</v>
      </c>
      <c r="F41" s="8"/>
      <c r="G41" s="8"/>
      <c r="H41" s="8"/>
      <c r="I41" s="8"/>
      <c r="J41" s="9">
        <f>SUM([1]!Table4[[#This Row],[NHẬP TỪ NCC]:[NHẬP CHUYỂN MÃ]])</f>
        <v>951.66899999999998</v>
      </c>
      <c r="K41" s="8"/>
      <c r="L41" s="8">
        <v>32</v>
      </c>
      <c r="M41" s="8"/>
      <c r="N41" s="8"/>
      <c r="O41" s="8"/>
      <c r="P41" s="9">
        <f t="shared" si="0"/>
        <v>32</v>
      </c>
      <c r="Q41" s="9">
        <f t="shared" si="1"/>
        <v>5496.6689999999999</v>
      </c>
      <c r="R41" s="9">
        <f>IFERROR(VLOOKUP([1]!Table4[[#This Row],[TÊN SẢN PHẨM]],'[1]NHU CAU NVL THANG 03'!$B$2:$D$82,3,0),0)</f>
        <v>5578</v>
      </c>
      <c r="S41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42" spans="1:19" ht="23" x14ac:dyDescent="0.35">
      <c r="A42" s="4">
        <v>43538</v>
      </c>
      <c r="B42" s="5" t="s">
        <v>95</v>
      </c>
      <c r="C42" s="6" t="s">
        <v>96</v>
      </c>
      <c r="D42" s="6" t="s">
        <v>97</v>
      </c>
      <c r="E42" s="7">
        <v>457.55999999999995</v>
      </c>
      <c r="F42" s="8">
        <v>57.35</v>
      </c>
      <c r="G42" s="8"/>
      <c r="H42" s="8"/>
      <c r="I42" s="8"/>
      <c r="J42" s="9">
        <f>SUM([1]!Table4[[#This Row],[NHẬP TỪ NCC]:[NHẬP CHUYỂN MÃ]])</f>
        <v>0</v>
      </c>
      <c r="K42" s="8"/>
      <c r="L42" s="8"/>
      <c r="M42" s="8"/>
      <c r="N42" s="8"/>
      <c r="O42" s="8"/>
      <c r="P42" s="9">
        <f t="shared" si="0"/>
        <v>0</v>
      </c>
      <c r="Q42" s="9">
        <f t="shared" si="1"/>
        <v>457.55999999999995</v>
      </c>
      <c r="R42" s="9">
        <f>IFERROR(VLOOKUP([1]!Table4[[#This Row],[TÊN SẢN PHẨM]],'[1]NHU CAU NVL THANG 03'!$B$2:$D$82,3,0),0)</f>
        <v>0</v>
      </c>
      <c r="S42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43" spans="1:19" ht="23" x14ac:dyDescent="0.35">
      <c r="A43" s="4">
        <v>43538</v>
      </c>
      <c r="B43" s="5" t="s">
        <v>98</v>
      </c>
      <c r="C43" s="6"/>
      <c r="D43" s="6" t="s">
        <v>97</v>
      </c>
      <c r="E43" s="7">
        <v>0</v>
      </c>
      <c r="F43" s="8"/>
      <c r="G43" s="8"/>
      <c r="H43" s="8"/>
      <c r="I43" s="8"/>
      <c r="J43" s="9">
        <f>SUM([1]!Table4[[#This Row],[NHẬP TỪ NCC]:[NHẬP CHUYỂN MÃ]])</f>
        <v>153</v>
      </c>
      <c r="K43" s="8"/>
      <c r="L43" s="8"/>
      <c r="M43" s="8"/>
      <c r="N43" s="8"/>
      <c r="O43" s="8"/>
      <c r="P43" s="9">
        <f t="shared" si="0"/>
        <v>0</v>
      </c>
      <c r="Q43" s="9">
        <f t="shared" si="1"/>
        <v>153</v>
      </c>
      <c r="R43" s="9">
        <f>IFERROR(VLOOKUP([1]!Table4[[#This Row],[TÊN SẢN PHẨM]],'[1]NHU CAU NVL THANG 03'!$B$2:$D$82,3,0),0)</f>
        <v>0</v>
      </c>
      <c r="S43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44" spans="1:19" ht="23" x14ac:dyDescent="0.35">
      <c r="A44" s="4">
        <v>43538</v>
      </c>
      <c r="B44" s="5" t="s">
        <v>99</v>
      </c>
      <c r="C44" s="6" t="s">
        <v>100</v>
      </c>
      <c r="D44" s="6" t="s">
        <v>101</v>
      </c>
      <c r="E44" s="7">
        <v>19269</v>
      </c>
      <c r="F44" s="8"/>
      <c r="G44" s="8"/>
      <c r="H44" s="8"/>
      <c r="I44" s="8"/>
      <c r="J44" s="9">
        <f>SUM([1]!Table4[[#This Row],[NHẬP TỪ NCC]:[NHẬP CHUYỂN MÃ]])</f>
        <v>0</v>
      </c>
      <c r="K44" s="8"/>
      <c r="L44" s="8"/>
      <c r="M44" s="8"/>
      <c r="N44" s="8"/>
      <c r="O44" s="8"/>
      <c r="P44" s="9">
        <f t="shared" si="0"/>
        <v>0</v>
      </c>
      <c r="Q44" s="9">
        <f t="shared" si="1"/>
        <v>19269</v>
      </c>
      <c r="R44" s="9">
        <f>IFERROR(VLOOKUP([1]!Table4[[#This Row],[TÊN SẢN PHẨM]],'[1]NHU CAU NVL THANG 03'!$B$2:$D$82,3,0),0)</f>
        <v>0</v>
      </c>
      <c r="S44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45" spans="1:19" ht="23" x14ac:dyDescent="0.35">
      <c r="A45" s="4">
        <v>43538</v>
      </c>
      <c r="B45" s="5" t="s">
        <v>102</v>
      </c>
      <c r="C45" s="6" t="s">
        <v>103</v>
      </c>
      <c r="D45" s="6" t="s">
        <v>94</v>
      </c>
      <c r="E45" s="7">
        <v>91</v>
      </c>
      <c r="F45" s="8"/>
      <c r="G45" s="8"/>
      <c r="H45" s="8"/>
      <c r="I45" s="8"/>
      <c r="J45" s="9">
        <f>SUM([1]!Table4[[#This Row],[NHẬP TỪ NCC]:[NHẬP CHUYỂN MÃ]])</f>
        <v>950</v>
      </c>
      <c r="K45" s="8"/>
      <c r="L45" s="8"/>
      <c r="M45" s="8"/>
      <c r="N45" s="8"/>
      <c r="O45" s="8"/>
      <c r="P45" s="9">
        <f t="shared" si="0"/>
        <v>0</v>
      </c>
      <c r="Q45" s="9">
        <f t="shared" si="1"/>
        <v>1041</v>
      </c>
      <c r="R45" s="9">
        <f>IFERROR(VLOOKUP([1]!Table4[[#This Row],[TÊN SẢN PHẨM]],'[1]NHU CAU NVL THANG 03'!$B$2:$D$82,3,0),0)</f>
        <v>0</v>
      </c>
      <c r="S45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46" spans="1:19" ht="23" x14ac:dyDescent="0.35">
      <c r="A46" s="4">
        <v>43538</v>
      </c>
      <c r="B46" s="5" t="s">
        <v>104</v>
      </c>
      <c r="C46" s="6" t="s">
        <v>105</v>
      </c>
      <c r="D46" s="6" t="s">
        <v>101</v>
      </c>
      <c r="E46" s="7">
        <v>6736.5199999999959</v>
      </c>
      <c r="F46" s="8">
        <v>8240</v>
      </c>
      <c r="G46" s="8"/>
      <c r="H46" s="8"/>
      <c r="I46" s="8"/>
      <c r="J46" s="9">
        <f>SUM([1]!Table4[[#This Row],[NHẬP TỪ NCC]:[NHẬP CHUYỂN MÃ]])</f>
        <v>0</v>
      </c>
      <c r="K46" s="8"/>
      <c r="L46" s="8">
        <f>478.17+1890.945+1782.27+1238.89</f>
        <v>5390.2750000000005</v>
      </c>
      <c r="M46" s="8"/>
      <c r="N46" s="8"/>
      <c r="O46" s="8"/>
      <c r="P46" s="9">
        <f t="shared" si="0"/>
        <v>5390.2750000000005</v>
      </c>
      <c r="Q46" s="9">
        <f t="shared" si="1"/>
        <v>1346.2449999999953</v>
      </c>
      <c r="R46" s="9">
        <f>IFERROR(VLOOKUP([1]!Table4[[#This Row],[TÊN SẢN PHẨM]],'[1]NHU CAU NVL THANG 03'!$B$2:$D$82,3,0),0)</f>
        <v>409.2</v>
      </c>
      <c r="S46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47" spans="1:19" ht="23" x14ac:dyDescent="0.35">
      <c r="A47" s="4">
        <v>43538</v>
      </c>
      <c r="B47" s="5" t="s">
        <v>106</v>
      </c>
      <c r="C47" s="6" t="s">
        <v>107</v>
      </c>
      <c r="D47" s="6" t="s">
        <v>97</v>
      </c>
      <c r="E47" s="7">
        <v>4653.7727000000004</v>
      </c>
      <c r="F47" s="8"/>
      <c r="G47" s="8"/>
      <c r="H47" s="8"/>
      <c r="I47" s="8"/>
      <c r="J47" s="9">
        <f>SUM([1]!Table4[[#This Row],[NHẬP TỪ NCC]:[NHẬP CHUYỂN MÃ]])</f>
        <v>17450</v>
      </c>
      <c r="K47" s="8"/>
      <c r="L47" s="8"/>
      <c r="M47" s="8"/>
      <c r="N47" s="8"/>
      <c r="O47" s="8"/>
      <c r="P47" s="9">
        <f t="shared" si="0"/>
        <v>0</v>
      </c>
      <c r="Q47" s="9">
        <f t="shared" si="1"/>
        <v>22103.772700000001</v>
      </c>
      <c r="R47" s="9">
        <f>IFERROR(VLOOKUP([1]!Table4[[#This Row],[TÊN SẢN PHẨM]],'[1]NHU CAU NVL THANG 03'!$B$2:$D$82,3,0),0)</f>
        <v>11600</v>
      </c>
      <c r="S47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48" spans="1:19" ht="23" x14ac:dyDescent="0.35">
      <c r="A48" s="4">
        <v>43538</v>
      </c>
      <c r="B48" s="5" t="s">
        <v>108</v>
      </c>
      <c r="C48" s="6" t="s">
        <v>109</v>
      </c>
      <c r="D48" s="6" t="s">
        <v>97</v>
      </c>
      <c r="E48" s="7">
        <v>0</v>
      </c>
      <c r="F48" s="8"/>
      <c r="G48" s="8"/>
      <c r="H48" s="8"/>
      <c r="I48" s="8"/>
      <c r="J48" s="9">
        <f>SUM([1]!Table4[[#This Row],[NHẬP TỪ NCC]:[NHẬP CHUYỂN MÃ]])</f>
        <v>16890</v>
      </c>
      <c r="K48" s="8"/>
      <c r="L48" s="8"/>
      <c r="M48" s="8"/>
      <c r="N48" s="8"/>
      <c r="O48" s="8"/>
      <c r="P48" s="9">
        <f t="shared" si="0"/>
        <v>0</v>
      </c>
      <c r="Q48" s="9">
        <f t="shared" si="1"/>
        <v>16890</v>
      </c>
      <c r="R48" s="9">
        <f>IFERROR(VLOOKUP([1]!Table4[[#This Row],[TÊN SẢN PHẨM]],'[1]NHU CAU NVL THANG 03'!$B$2:$D$82,3,0),0)</f>
        <v>11600</v>
      </c>
      <c r="S48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49" spans="1:19" ht="23" x14ac:dyDescent="0.35">
      <c r="A49" s="4">
        <v>43538</v>
      </c>
      <c r="B49" s="5" t="s">
        <v>110</v>
      </c>
      <c r="C49" s="6" t="s">
        <v>111</v>
      </c>
      <c r="D49" s="6" t="s">
        <v>97</v>
      </c>
      <c r="E49" s="7">
        <v>0</v>
      </c>
      <c r="F49" s="8"/>
      <c r="G49" s="8"/>
      <c r="H49" s="8"/>
      <c r="I49" s="8"/>
      <c r="J49" s="9">
        <f>SUM([1]!Table4[[#This Row],[NHẬP TỪ NCC]:[NHẬP CHUYỂN MÃ]])</f>
        <v>5908.3059999999996</v>
      </c>
      <c r="K49" s="8"/>
      <c r="L49" s="8"/>
      <c r="M49" s="8"/>
      <c r="N49" s="8"/>
      <c r="O49" s="8"/>
      <c r="P49" s="9">
        <f t="shared" si="0"/>
        <v>0</v>
      </c>
      <c r="Q49" s="9">
        <f t="shared" si="1"/>
        <v>5908.3059999999996</v>
      </c>
      <c r="R49" s="9">
        <f>IFERROR(VLOOKUP([1]!Table4[[#This Row],[TÊN SẢN PHẨM]],'[1]NHU CAU NVL THANG 03'!$B$2:$D$82,3,0),0)</f>
        <v>4670</v>
      </c>
      <c r="S49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50" spans="1:19" ht="23" x14ac:dyDescent="0.35">
      <c r="A50" s="4">
        <v>43538</v>
      </c>
      <c r="B50" s="5" t="s">
        <v>112</v>
      </c>
      <c r="C50" s="6" t="s">
        <v>113</v>
      </c>
      <c r="D50" s="6" t="s">
        <v>97</v>
      </c>
      <c r="E50" s="7">
        <v>0</v>
      </c>
      <c r="F50" s="8"/>
      <c r="G50" s="8"/>
      <c r="H50" s="8"/>
      <c r="I50" s="8"/>
      <c r="J50" s="9">
        <f>SUM([1]!Table4[[#This Row],[NHẬP TỪ NCC]:[NHẬP CHUYỂN MÃ]])</f>
        <v>0</v>
      </c>
      <c r="K50" s="8"/>
      <c r="L50" s="8"/>
      <c r="M50" s="8"/>
      <c r="N50" s="8"/>
      <c r="O50" s="8"/>
      <c r="P50" s="9">
        <f t="shared" si="0"/>
        <v>0</v>
      </c>
      <c r="Q50" s="9">
        <f t="shared" si="1"/>
        <v>0</v>
      </c>
      <c r="R50" s="9">
        <f>IFERROR(VLOOKUP([1]!Table4[[#This Row],[TÊN SẢN PHẨM]],'[1]NHU CAU NVL THANG 03'!$B$2:$D$82,3,0),0)</f>
        <v>6324.7058823529405</v>
      </c>
      <c r="S50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51" spans="1:19" ht="23" x14ac:dyDescent="0.35">
      <c r="A51" s="4">
        <v>43538</v>
      </c>
      <c r="B51" s="5" t="s">
        <v>114</v>
      </c>
      <c r="C51" s="6" t="s">
        <v>115</v>
      </c>
      <c r="D51" s="6" t="s">
        <v>116</v>
      </c>
      <c r="E51" s="7">
        <v>0</v>
      </c>
      <c r="F51" s="8"/>
      <c r="G51" s="8"/>
      <c r="H51" s="8"/>
      <c r="I51" s="8"/>
      <c r="J51" s="9">
        <f>SUM([1]!Table4[[#This Row],[NHẬP TỪ NCC]:[NHẬP CHUYỂN MÃ]])</f>
        <v>1816.8720000000001</v>
      </c>
      <c r="K51" s="8"/>
      <c r="L51" s="8"/>
      <c r="M51" s="8"/>
      <c r="N51" s="8"/>
      <c r="O51" s="8"/>
      <c r="P51" s="9">
        <f t="shared" si="0"/>
        <v>0</v>
      </c>
      <c r="Q51" s="9">
        <f t="shared" si="1"/>
        <v>1816.8720000000001</v>
      </c>
      <c r="R51" s="9">
        <f>IFERROR(VLOOKUP([1]!Table4[[#This Row],[TÊN SẢN PHẨM]],'[1]NHU CAU NVL THANG 03'!$B$2:$D$82,3,0),0)</f>
        <v>0</v>
      </c>
      <c r="S51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52" spans="1:19" ht="23" x14ac:dyDescent="0.35">
      <c r="A52" s="4">
        <v>43538</v>
      </c>
      <c r="B52" s="5" t="s">
        <v>117</v>
      </c>
      <c r="C52" s="6" t="s">
        <v>118</v>
      </c>
      <c r="D52" s="6" t="s">
        <v>101</v>
      </c>
      <c r="E52" s="7">
        <v>400</v>
      </c>
      <c r="F52" s="8"/>
      <c r="G52" s="8"/>
      <c r="H52" s="8"/>
      <c r="I52" s="8"/>
      <c r="J52" s="9">
        <f>SUM([1]!Table4[[#This Row],[NHẬP TỪ NCC]:[NHẬP CHUYỂN MÃ]])</f>
        <v>1460</v>
      </c>
      <c r="K52" s="8"/>
      <c r="L52" s="8"/>
      <c r="M52" s="8"/>
      <c r="N52" s="8"/>
      <c r="O52" s="8"/>
      <c r="P52" s="9">
        <f t="shared" si="0"/>
        <v>0</v>
      </c>
      <c r="Q52" s="9">
        <f t="shared" si="1"/>
        <v>1860</v>
      </c>
      <c r="R52" s="9">
        <f>IFERROR(VLOOKUP([1]!Table4[[#This Row],[TÊN SẢN PHẨM]],'[1]NHU CAU NVL THANG 03'!$B$2:$D$82,3,0),0)</f>
        <v>600</v>
      </c>
      <c r="S52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53" spans="1:19" ht="23" x14ac:dyDescent="0.35">
      <c r="A53" s="4">
        <v>43538</v>
      </c>
      <c r="B53" s="5" t="s">
        <v>119</v>
      </c>
      <c r="C53" s="6" t="s">
        <v>120</v>
      </c>
      <c r="D53" s="6" t="s">
        <v>101</v>
      </c>
      <c r="E53" s="7">
        <v>0</v>
      </c>
      <c r="F53" s="8">
        <v>17520</v>
      </c>
      <c r="G53" s="8"/>
      <c r="H53" s="8"/>
      <c r="I53" s="8"/>
      <c r="J53" s="9">
        <f>SUM([1]!Table4[[#This Row],[NHẬP TỪ NCC]:[NHẬP CHUYỂN MÃ]])</f>
        <v>0</v>
      </c>
      <c r="K53" s="8"/>
      <c r="L53" s="8">
        <v>17520</v>
      </c>
      <c r="M53" s="8"/>
      <c r="N53" s="8"/>
      <c r="O53" s="8"/>
      <c r="P53" s="9">
        <f t="shared" si="0"/>
        <v>17520</v>
      </c>
      <c r="Q53" s="9">
        <f t="shared" si="1"/>
        <v>-17520</v>
      </c>
      <c r="R53" s="9">
        <f>IFERROR(VLOOKUP([1]!Table4[[#This Row],[TÊN SẢN PHẨM]],'[1]NHU CAU NVL THANG 03'!$B$2:$D$82,3,0),0)</f>
        <v>0</v>
      </c>
      <c r="S53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54" spans="1:19" ht="23" x14ac:dyDescent="0.35">
      <c r="A54" s="4">
        <v>43538</v>
      </c>
      <c r="B54" s="5" t="s">
        <v>121</v>
      </c>
      <c r="C54" s="6" t="s">
        <v>122</v>
      </c>
      <c r="D54" s="6" t="s">
        <v>101</v>
      </c>
      <c r="E54" s="7">
        <v>11535</v>
      </c>
      <c r="F54" s="8"/>
      <c r="G54" s="8"/>
      <c r="H54" s="8"/>
      <c r="I54" s="8"/>
      <c r="J54" s="9">
        <f>SUM([1]!Table4[[#This Row],[NHẬP TỪ NCC]:[NHẬP CHUYỂN MÃ]])</f>
        <v>0</v>
      </c>
      <c r="K54" s="8"/>
      <c r="L54" s="8">
        <f>150+625+600</f>
        <v>1375</v>
      </c>
      <c r="M54" s="8"/>
      <c r="N54" s="8"/>
      <c r="O54" s="8"/>
      <c r="P54" s="9">
        <f t="shared" si="0"/>
        <v>1375</v>
      </c>
      <c r="Q54" s="9">
        <f t="shared" si="1"/>
        <v>10160</v>
      </c>
      <c r="R54" s="9">
        <f>IFERROR(VLOOKUP([1]!Table4[[#This Row],[TÊN SẢN PHẨM]],'[1]NHU CAU NVL THANG 03'!$B$2:$D$82,3,0),0)</f>
        <v>0</v>
      </c>
      <c r="S54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55" spans="1:19" ht="23" x14ac:dyDescent="0.35">
      <c r="A55" s="4">
        <v>43538</v>
      </c>
      <c r="B55" s="5" t="s">
        <v>123</v>
      </c>
      <c r="C55" s="6" t="s">
        <v>124</v>
      </c>
      <c r="D55" s="6" t="s">
        <v>101</v>
      </c>
      <c r="E55" s="7">
        <v>28180.560000000005</v>
      </c>
      <c r="F55" s="8"/>
      <c r="G55" s="8"/>
      <c r="H55" s="8"/>
      <c r="I55" s="8"/>
      <c r="J55" s="9">
        <f>SUM([1]!Table4[[#This Row],[NHẬP TỪ NCC]:[NHẬP CHUYỂN MÃ]])</f>
        <v>15226</v>
      </c>
      <c r="K55" s="8"/>
      <c r="L55" s="8">
        <f>166.1+634.2+588.2</f>
        <v>1388.5</v>
      </c>
      <c r="M55" s="8"/>
      <c r="N55" s="8"/>
      <c r="O55" s="8"/>
      <c r="P55" s="9">
        <f t="shared" si="0"/>
        <v>1388.5</v>
      </c>
      <c r="Q55" s="9">
        <f t="shared" si="1"/>
        <v>42018.060000000005</v>
      </c>
      <c r="R55" s="9">
        <f>IFERROR(VLOOKUP([1]!Table4[[#This Row],[TÊN SẢN PHẨM]],'[1]NHU CAU NVL THANG 03'!$B$2:$D$82,3,0),0)</f>
        <v>250</v>
      </c>
      <c r="S55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56" spans="1:19" ht="23" x14ac:dyDescent="0.35">
      <c r="A56" s="4">
        <v>43538</v>
      </c>
      <c r="B56" s="5" t="s">
        <v>125</v>
      </c>
      <c r="C56" s="6" t="s">
        <v>126</v>
      </c>
      <c r="D56" s="6" t="s">
        <v>97</v>
      </c>
      <c r="E56" s="7">
        <v>3359.4326999999985</v>
      </c>
      <c r="F56" s="8"/>
      <c r="G56" s="8"/>
      <c r="H56" s="8"/>
      <c r="I56" s="8"/>
      <c r="J56" s="9">
        <f>SUM([1]!Table4[[#This Row],[NHẬP TỪ NCC]:[NHẬP CHUYỂN MÃ]])</f>
        <v>0</v>
      </c>
      <c r="K56" s="8"/>
      <c r="L56" s="8">
        <f>66+252</f>
        <v>318</v>
      </c>
      <c r="M56" s="8"/>
      <c r="N56" s="8"/>
      <c r="O56" s="8"/>
      <c r="P56" s="9">
        <f t="shared" si="0"/>
        <v>318</v>
      </c>
      <c r="Q56" s="9">
        <f t="shared" si="1"/>
        <v>3041.4326999999985</v>
      </c>
      <c r="R56" s="9">
        <f>IFERROR(VLOOKUP([1]!Table4[[#This Row],[TÊN SẢN PHẨM]],'[1]NHU CAU NVL THANG 03'!$B$2:$D$82,3,0),0)</f>
        <v>0</v>
      </c>
      <c r="S56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57" spans="1:19" ht="23" x14ac:dyDescent="0.35">
      <c r="A57" s="4">
        <v>43538</v>
      </c>
      <c r="B57" s="5" t="s">
        <v>127</v>
      </c>
      <c r="C57" s="6" t="s">
        <v>128</v>
      </c>
      <c r="D57" s="6" t="s">
        <v>97</v>
      </c>
      <c r="E57" s="7">
        <v>0</v>
      </c>
      <c r="F57" s="8"/>
      <c r="G57" s="8"/>
      <c r="H57" s="8"/>
      <c r="I57" s="8"/>
      <c r="J57" s="9">
        <f>SUM([1]!Table4[[#This Row],[NHẬP TỪ NCC]:[NHẬP CHUYỂN MÃ]])</f>
        <v>2140</v>
      </c>
      <c r="K57" s="8"/>
      <c r="L57" s="8"/>
      <c r="M57" s="8"/>
      <c r="N57" s="8"/>
      <c r="O57" s="8"/>
      <c r="P57" s="9">
        <f t="shared" si="0"/>
        <v>0</v>
      </c>
      <c r="Q57" s="9">
        <f t="shared" si="1"/>
        <v>2140</v>
      </c>
      <c r="R57" s="9">
        <f>IFERROR(VLOOKUP([1]!Table4[[#This Row],[TÊN SẢN PHẨM]],'[1]NHU CAU NVL THANG 03'!$B$2:$D$82,3,0),0)</f>
        <v>1000</v>
      </c>
      <c r="S57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58" spans="1:19" ht="23" x14ac:dyDescent="0.35">
      <c r="A58" s="4">
        <v>43538</v>
      </c>
      <c r="B58" s="5" t="s">
        <v>129</v>
      </c>
      <c r="C58" s="6" t="s">
        <v>130</v>
      </c>
      <c r="D58" s="6" t="s">
        <v>97</v>
      </c>
      <c r="E58" s="7">
        <v>0</v>
      </c>
      <c r="F58" s="8"/>
      <c r="G58" s="8"/>
      <c r="H58" s="8"/>
      <c r="I58" s="8"/>
      <c r="J58" s="9">
        <f>SUM([1]!Table4[[#This Row],[NHẬP TỪ NCC]:[NHẬP CHUYỂN MÃ]])</f>
        <v>1215.5</v>
      </c>
      <c r="K58" s="8"/>
      <c r="L58" s="8"/>
      <c r="M58" s="8"/>
      <c r="N58" s="8"/>
      <c r="O58" s="8"/>
      <c r="P58" s="9">
        <f t="shared" si="0"/>
        <v>0</v>
      </c>
      <c r="Q58" s="9">
        <f t="shared" si="1"/>
        <v>1215.5</v>
      </c>
      <c r="R58" s="9">
        <f>IFERROR(VLOOKUP([1]!Table4[[#This Row],[TÊN SẢN PHẨM]],'[1]NHU CAU NVL THANG 03'!$B$2:$D$82,3,0),0)</f>
        <v>3000</v>
      </c>
      <c r="S58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59" spans="1:19" ht="23" x14ac:dyDescent="0.35">
      <c r="A59" s="4">
        <v>43538</v>
      </c>
      <c r="B59" s="5" t="s">
        <v>131</v>
      </c>
      <c r="C59" s="6" t="s">
        <v>132</v>
      </c>
      <c r="D59" s="6" t="s">
        <v>101</v>
      </c>
      <c r="E59" s="7">
        <v>2102</v>
      </c>
      <c r="F59" s="8"/>
      <c r="G59" s="8"/>
      <c r="H59" s="8"/>
      <c r="I59" s="8"/>
      <c r="J59" s="9">
        <f>SUM([1]!Table4[[#This Row],[NHẬP TỪ NCC]:[NHẬP CHUYỂN MÃ]])</f>
        <v>0</v>
      </c>
      <c r="K59" s="8"/>
      <c r="L59" s="8">
        <v>210</v>
      </c>
      <c r="M59" s="8"/>
      <c r="N59" s="8"/>
      <c r="O59" s="8"/>
      <c r="P59" s="9">
        <f t="shared" si="0"/>
        <v>210</v>
      </c>
      <c r="Q59" s="9">
        <f t="shared" si="1"/>
        <v>1892</v>
      </c>
      <c r="R59" s="9">
        <f>IFERROR(VLOOKUP([1]!Table4[[#This Row],[TÊN SẢN PHẨM]],'[1]NHU CAU NVL THANG 03'!$B$2:$D$82,3,0),0)</f>
        <v>250</v>
      </c>
      <c r="S59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60" spans="1:19" ht="23" x14ac:dyDescent="0.35">
      <c r="A60" s="4">
        <v>43538</v>
      </c>
      <c r="B60" s="5" t="s">
        <v>133</v>
      </c>
      <c r="C60" s="6" t="s">
        <v>134</v>
      </c>
      <c r="D60" s="6" t="s">
        <v>101</v>
      </c>
      <c r="E60" s="7">
        <v>0</v>
      </c>
      <c r="F60" s="8"/>
      <c r="G60" s="8"/>
      <c r="H60" s="8"/>
      <c r="I60" s="8"/>
      <c r="J60" s="9">
        <f>SUM([1]!Table4[[#This Row],[NHẬP TỪ NCC]:[NHẬP CHUYỂN MÃ]])</f>
        <v>0</v>
      </c>
      <c r="K60" s="8"/>
      <c r="L60" s="8"/>
      <c r="M60" s="8"/>
      <c r="N60" s="8"/>
      <c r="O60" s="8"/>
      <c r="P60" s="9">
        <f t="shared" si="0"/>
        <v>0</v>
      </c>
      <c r="Q60" s="9">
        <f t="shared" si="1"/>
        <v>0</v>
      </c>
      <c r="R60" s="9">
        <f>IFERROR(VLOOKUP([1]!Table4[[#This Row],[TÊN SẢN PHẨM]],'[1]NHU CAU NVL THANG 03'!$B$2:$D$82,3,0),0)</f>
        <v>0</v>
      </c>
      <c r="S60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61" spans="1:19" ht="23" x14ac:dyDescent="0.35">
      <c r="A61" s="4">
        <v>43538</v>
      </c>
      <c r="B61" s="5" t="s">
        <v>135</v>
      </c>
      <c r="C61" s="6" t="s">
        <v>136</v>
      </c>
      <c r="D61" s="6" t="s">
        <v>101</v>
      </c>
      <c r="E61" s="7">
        <v>0</v>
      </c>
      <c r="F61" s="8"/>
      <c r="G61" s="8"/>
      <c r="H61" s="8"/>
      <c r="I61" s="8"/>
      <c r="J61" s="9">
        <f>SUM([1]!Table4[[#This Row],[NHẬP TỪ NCC]:[NHẬP CHUYỂN MÃ]])</f>
        <v>2400</v>
      </c>
      <c r="K61" s="8"/>
      <c r="L61" s="8"/>
      <c r="M61" s="8"/>
      <c r="N61" s="8"/>
      <c r="O61" s="8"/>
      <c r="P61" s="9">
        <f t="shared" si="0"/>
        <v>0</v>
      </c>
      <c r="Q61" s="9">
        <f t="shared" si="1"/>
        <v>2400</v>
      </c>
      <c r="R61" s="9">
        <f>IFERROR(VLOOKUP([1]!Table4[[#This Row],[TÊN SẢN PHẨM]],'[1]NHU CAU NVL THANG 03'!$B$2:$D$82,3,0),0)</f>
        <v>0</v>
      </c>
      <c r="S61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62" spans="1:19" ht="23" x14ac:dyDescent="0.35">
      <c r="A62" s="4">
        <v>43538</v>
      </c>
      <c r="B62" s="5" t="s">
        <v>137</v>
      </c>
      <c r="C62" s="6" t="s">
        <v>138</v>
      </c>
      <c r="D62" s="6" t="s">
        <v>101</v>
      </c>
      <c r="E62" s="7">
        <v>15126</v>
      </c>
      <c r="F62" s="8"/>
      <c r="G62" s="8"/>
      <c r="H62" s="8"/>
      <c r="I62" s="8"/>
      <c r="J62" s="9">
        <f>SUM([1]!Table4[[#This Row],[NHẬP TỪ NCC]:[NHẬP CHUYỂN MÃ]])</f>
        <v>0</v>
      </c>
      <c r="K62" s="8"/>
      <c r="L62" s="8"/>
      <c r="M62" s="8"/>
      <c r="N62" s="8"/>
      <c r="O62" s="8"/>
      <c r="P62" s="9">
        <f t="shared" si="0"/>
        <v>0</v>
      </c>
      <c r="Q62" s="9">
        <f t="shared" si="1"/>
        <v>15126</v>
      </c>
      <c r="R62" s="9">
        <f>IFERROR(VLOOKUP([1]!Table4[[#This Row],[TÊN SẢN PHẨM]],'[1]NHU CAU NVL THANG 03'!$B$2:$D$82,3,0),0)</f>
        <v>0</v>
      </c>
      <c r="S62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63" spans="1:19" ht="23" x14ac:dyDescent="0.35">
      <c r="A63" s="4">
        <v>43538</v>
      </c>
      <c r="B63" s="5" t="s">
        <v>139</v>
      </c>
      <c r="C63" s="6" t="s">
        <v>140</v>
      </c>
      <c r="D63" s="6" t="s">
        <v>101</v>
      </c>
      <c r="E63" s="7">
        <v>0</v>
      </c>
      <c r="F63" s="8"/>
      <c r="G63" s="8"/>
      <c r="H63" s="8"/>
      <c r="I63" s="8"/>
      <c r="J63" s="9">
        <f>SUM([1]!Table4[[#This Row],[NHẬP TỪ NCC]:[NHẬP CHUYỂN MÃ]])</f>
        <v>3517.78</v>
      </c>
      <c r="K63" s="8"/>
      <c r="L63" s="8"/>
      <c r="M63" s="8"/>
      <c r="N63" s="8"/>
      <c r="O63" s="8"/>
      <c r="P63" s="9">
        <f t="shared" si="0"/>
        <v>0</v>
      </c>
      <c r="Q63" s="9">
        <f t="shared" si="1"/>
        <v>3517.78</v>
      </c>
      <c r="R63" s="9">
        <f>IFERROR(VLOOKUP([1]!Table4[[#This Row],[TÊN SẢN PHẨM]],'[1]NHU CAU NVL THANG 03'!$B$2:$D$82,3,0),0)</f>
        <v>0</v>
      </c>
      <c r="S63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64" spans="1:19" ht="23" x14ac:dyDescent="0.35">
      <c r="A64" s="4">
        <v>43538</v>
      </c>
      <c r="B64" s="5" t="s">
        <v>141</v>
      </c>
      <c r="C64" s="6" t="s">
        <v>142</v>
      </c>
      <c r="D64" s="6" t="s">
        <v>101</v>
      </c>
      <c r="E64" s="7">
        <v>1459.5</v>
      </c>
      <c r="F64" s="8"/>
      <c r="G64" s="8"/>
      <c r="H64" s="8"/>
      <c r="I64" s="8"/>
      <c r="J64" s="9">
        <f>SUM([1]!Table4[[#This Row],[NHẬP TỪ NCC]:[NHẬP CHUYỂN MÃ]])</f>
        <v>163</v>
      </c>
      <c r="K64" s="8"/>
      <c r="L64" s="8"/>
      <c r="M64" s="8"/>
      <c r="N64" s="8"/>
      <c r="O64" s="8"/>
      <c r="P64" s="9">
        <f t="shared" si="0"/>
        <v>0</v>
      </c>
      <c r="Q64" s="9">
        <f t="shared" si="1"/>
        <v>1622.5</v>
      </c>
      <c r="R64" s="9">
        <f>IFERROR(VLOOKUP([1]!Table4[[#This Row],[TÊN SẢN PHẨM]],'[1]NHU CAU NVL THANG 03'!$B$2:$D$82,3,0),0)</f>
        <v>0</v>
      </c>
      <c r="S64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65" spans="1:19" ht="23" x14ac:dyDescent="0.35">
      <c r="A65" s="4">
        <v>43538</v>
      </c>
      <c r="B65" s="5" t="s">
        <v>143</v>
      </c>
      <c r="C65" s="6" t="s">
        <v>144</v>
      </c>
      <c r="D65" s="6" t="s">
        <v>101</v>
      </c>
      <c r="E65" s="7">
        <v>14505.45</v>
      </c>
      <c r="F65" s="8"/>
      <c r="G65" s="8"/>
      <c r="H65" s="8"/>
      <c r="I65" s="8"/>
      <c r="J65" s="9">
        <f>SUM([1]!Table4[[#This Row],[NHẬP TỪ NCC]:[NHẬP CHUYỂN MÃ]])</f>
        <v>299</v>
      </c>
      <c r="K65" s="8"/>
      <c r="L65" s="8"/>
      <c r="M65" s="8"/>
      <c r="N65" s="8"/>
      <c r="O65" s="8"/>
      <c r="P65" s="9">
        <f t="shared" si="0"/>
        <v>0</v>
      </c>
      <c r="Q65" s="9">
        <f t="shared" si="1"/>
        <v>14804.45</v>
      </c>
      <c r="R65" s="9">
        <f>IFERROR(VLOOKUP([1]!Table4[[#This Row],[TÊN SẢN PHẨM]],'[1]NHU CAU NVL THANG 03'!$B$2:$D$82,3,0),0)</f>
        <v>0</v>
      </c>
      <c r="S65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66" spans="1:19" ht="23" x14ac:dyDescent="0.35">
      <c r="A66" s="4">
        <v>43538</v>
      </c>
      <c r="B66" s="5" t="s">
        <v>145</v>
      </c>
      <c r="C66" s="6" t="s">
        <v>146</v>
      </c>
      <c r="D66" s="6" t="s">
        <v>101</v>
      </c>
      <c r="E66" s="7">
        <v>13380</v>
      </c>
      <c r="F66" s="8"/>
      <c r="G66" s="8"/>
      <c r="H66" s="8"/>
      <c r="I66" s="8"/>
      <c r="J66" s="9">
        <f>SUM([1]!Table4[[#This Row],[NHẬP TỪ NCC]:[NHẬP CHUYỂN MÃ]])</f>
        <v>292</v>
      </c>
      <c r="K66" s="8"/>
      <c r="L66" s="8"/>
      <c r="M66" s="8"/>
      <c r="N66" s="8"/>
      <c r="O66" s="8"/>
      <c r="P66" s="9">
        <f t="shared" si="0"/>
        <v>0</v>
      </c>
      <c r="Q66" s="9">
        <f t="shared" si="1"/>
        <v>13672</v>
      </c>
      <c r="R66" s="9">
        <f>IFERROR(VLOOKUP([1]!Table4[[#This Row],[TÊN SẢN PHẨM]],'[1]NHU CAU NVL THANG 03'!$B$2:$D$82,3,0),0)</f>
        <v>0</v>
      </c>
      <c r="S66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67" spans="1:19" ht="23" x14ac:dyDescent="0.35">
      <c r="A67" s="4">
        <v>43538</v>
      </c>
      <c r="B67" s="5" t="s">
        <v>147</v>
      </c>
      <c r="C67" s="6" t="s">
        <v>148</v>
      </c>
      <c r="D67" s="6" t="s">
        <v>101</v>
      </c>
      <c r="E67" s="7">
        <v>0</v>
      </c>
      <c r="F67" s="8"/>
      <c r="G67" s="8"/>
      <c r="H67" s="8"/>
      <c r="I67" s="8"/>
      <c r="J67" s="9">
        <f>SUM([1]!Table4[[#This Row],[NHẬP TỪ NCC]:[NHẬP CHUYỂN MÃ]])</f>
        <v>137</v>
      </c>
      <c r="K67" s="8"/>
      <c r="L67" s="8"/>
      <c r="M67" s="8"/>
      <c r="N67" s="8"/>
      <c r="O67" s="8"/>
      <c r="P67" s="9">
        <f t="shared" si="0"/>
        <v>0</v>
      </c>
      <c r="Q67" s="9">
        <f t="shared" si="1"/>
        <v>137</v>
      </c>
      <c r="R67" s="9">
        <f>IFERROR(VLOOKUP([1]!Table4[[#This Row],[TÊN SẢN PHẨM]],'[1]NHU CAU NVL THANG 03'!$B$2:$D$82,3,0),0)</f>
        <v>0</v>
      </c>
      <c r="S67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68" spans="1:19" ht="23" x14ac:dyDescent="0.35">
      <c r="A68" s="4">
        <v>43538</v>
      </c>
      <c r="B68" s="5" t="s">
        <v>149</v>
      </c>
      <c r="C68" s="6" t="s">
        <v>150</v>
      </c>
      <c r="D68" s="6" t="s">
        <v>101</v>
      </c>
      <c r="E68" s="7">
        <v>2200</v>
      </c>
      <c r="F68" s="8"/>
      <c r="G68" s="8"/>
      <c r="H68" s="8"/>
      <c r="I68" s="8"/>
      <c r="J68" s="9">
        <f>SUM([1]!Table4[[#This Row],[NHẬP TỪ NCC]:[NHẬP CHUYỂN MÃ]])</f>
        <v>11</v>
      </c>
      <c r="K68" s="8"/>
      <c r="L68" s="8"/>
      <c r="M68" s="8"/>
      <c r="N68" s="8"/>
      <c r="O68" s="8"/>
      <c r="P68" s="9">
        <f t="shared" si="0"/>
        <v>0</v>
      </c>
      <c r="Q68" s="9">
        <f t="shared" si="1"/>
        <v>2211</v>
      </c>
      <c r="R68" s="9">
        <f>IFERROR(VLOOKUP([1]!Table4[[#This Row],[TÊN SẢN PHẨM]],'[1]NHU CAU NVL THANG 03'!$B$2:$D$82,3,0),0)</f>
        <v>0</v>
      </c>
      <c r="S68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69" spans="1:19" ht="23" x14ac:dyDescent="0.35">
      <c r="A69" s="4">
        <v>43538</v>
      </c>
      <c r="B69" s="5" t="s">
        <v>151</v>
      </c>
      <c r="C69" s="6" t="s">
        <v>152</v>
      </c>
      <c r="D69" s="6" t="s">
        <v>101</v>
      </c>
      <c r="E69" s="7">
        <v>0</v>
      </c>
      <c r="F69" s="8"/>
      <c r="G69" s="8"/>
      <c r="H69" s="8"/>
      <c r="I69" s="8"/>
      <c r="J69" s="9">
        <f>SUM([1]!Table4[[#This Row],[NHẬP TỪ NCC]:[NHẬP CHUYỂN MÃ]])</f>
        <v>3</v>
      </c>
      <c r="K69" s="8"/>
      <c r="L69" s="8"/>
      <c r="M69" s="8"/>
      <c r="N69" s="8"/>
      <c r="O69" s="8"/>
      <c r="P69" s="9">
        <f t="shared" si="0"/>
        <v>0</v>
      </c>
      <c r="Q69" s="9">
        <f t="shared" si="1"/>
        <v>3</v>
      </c>
      <c r="R69" s="9">
        <f>IFERROR(VLOOKUP([1]!Table4[[#This Row],[TÊN SẢN PHẨM]],'[1]NHU CAU NVL THANG 03'!$B$2:$D$82,3,0),0)</f>
        <v>0</v>
      </c>
      <c r="S69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70" spans="1:19" ht="23" x14ac:dyDescent="0.35">
      <c r="A70" s="4">
        <v>43538</v>
      </c>
      <c r="B70" s="5" t="s">
        <v>153</v>
      </c>
      <c r="C70" s="6" t="s">
        <v>154</v>
      </c>
      <c r="D70" s="6" t="s">
        <v>155</v>
      </c>
      <c r="E70" s="7">
        <v>2650.01</v>
      </c>
      <c r="F70" s="8"/>
      <c r="G70" s="8"/>
      <c r="H70" s="8"/>
      <c r="I70" s="8"/>
      <c r="J70" s="9">
        <f>SUM([1]!Table4[[#This Row],[NHẬP TỪ NCC]:[NHẬP CHUYỂN MÃ]])</f>
        <v>0</v>
      </c>
      <c r="K70" s="8"/>
      <c r="L70" s="8">
        <v>656</v>
      </c>
      <c r="M70" s="8">
        <v>183</v>
      </c>
      <c r="N70" s="8"/>
      <c r="O70" s="8"/>
      <c r="P70" s="9">
        <f t="shared" si="0"/>
        <v>839</v>
      </c>
      <c r="Q70" s="9">
        <f t="shared" si="1"/>
        <v>1811.0100000000002</v>
      </c>
      <c r="R70" s="9">
        <f>IFERROR(VLOOKUP([1]!Table4[[#This Row],[TÊN SẢN PHẨM]],'[1]NHU CAU NVL THANG 03'!$B$2:$D$82,3,0),0)</f>
        <v>5000</v>
      </c>
      <c r="S70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71" spans="1:19" ht="23" x14ac:dyDescent="0.35">
      <c r="A71" s="4">
        <v>43538</v>
      </c>
      <c r="B71" s="5" t="s">
        <v>156</v>
      </c>
      <c r="C71" s="6" t="s">
        <v>157</v>
      </c>
      <c r="D71" s="6" t="s">
        <v>155</v>
      </c>
      <c r="E71" s="7">
        <v>382</v>
      </c>
      <c r="F71" s="8"/>
      <c r="G71" s="8"/>
      <c r="H71" s="8"/>
      <c r="I71" s="8"/>
      <c r="J71" s="9">
        <f>SUM([1]!Table4[[#This Row],[NHẬP TỪ NCC]:[NHẬP CHUYỂN MÃ]])</f>
        <v>0</v>
      </c>
      <c r="K71" s="8"/>
      <c r="L71" s="8"/>
      <c r="M71" s="8"/>
      <c r="N71" s="8"/>
      <c r="O71" s="8"/>
      <c r="P71" s="9">
        <f t="shared" si="0"/>
        <v>0</v>
      </c>
      <c r="Q71" s="9">
        <f t="shared" si="1"/>
        <v>382</v>
      </c>
      <c r="R71" s="9">
        <f>IFERROR(VLOOKUP([1]!Table4[[#This Row],[TÊN SẢN PHẨM]],'[1]NHU CAU NVL THANG 03'!$B$2:$D$82,3,0),0)</f>
        <v>1660</v>
      </c>
      <c r="S71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72" spans="1:19" ht="23" x14ac:dyDescent="0.35">
      <c r="A72" s="4">
        <v>43538</v>
      </c>
      <c r="B72" s="5" t="s">
        <v>158</v>
      </c>
      <c r="C72" s="6" t="s">
        <v>159</v>
      </c>
      <c r="D72" s="6" t="s">
        <v>155</v>
      </c>
      <c r="E72" s="7">
        <v>188</v>
      </c>
      <c r="F72" s="8"/>
      <c r="G72" s="8"/>
      <c r="H72" s="8"/>
      <c r="I72" s="8"/>
      <c r="J72" s="9">
        <f>SUM([1]!Table4[[#This Row],[NHẬP TỪ NCC]:[NHẬP CHUYỂN MÃ]])</f>
        <v>0</v>
      </c>
      <c r="K72" s="8"/>
      <c r="L72" s="8">
        <v>5</v>
      </c>
      <c r="M72" s="8"/>
      <c r="N72" s="8"/>
      <c r="O72" s="8"/>
      <c r="P72" s="9">
        <f t="shared" si="0"/>
        <v>5</v>
      </c>
      <c r="Q72" s="9">
        <f t="shared" si="1"/>
        <v>183</v>
      </c>
      <c r="R72" s="9">
        <f>IFERROR(VLOOKUP([1]!Table4[[#This Row],[TÊN SẢN PHẨM]],'[1]NHU CAU NVL THANG 03'!$B$2:$D$82,3,0),0)</f>
        <v>0</v>
      </c>
      <c r="S72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73" spans="1:19" ht="23" x14ac:dyDescent="0.35">
      <c r="A73" s="4">
        <v>43538</v>
      </c>
      <c r="B73" s="5" t="s">
        <v>160</v>
      </c>
      <c r="C73" s="6" t="s">
        <v>161</v>
      </c>
      <c r="D73" s="6" t="s">
        <v>155</v>
      </c>
      <c r="E73" s="7">
        <v>224</v>
      </c>
      <c r="F73" s="8"/>
      <c r="G73" s="8"/>
      <c r="H73" s="8"/>
      <c r="I73" s="8"/>
      <c r="J73" s="9">
        <f>SUM([1]!Table4[[#This Row],[NHẬP TỪ NCC]:[NHẬP CHUYỂN MÃ]])</f>
        <v>0</v>
      </c>
      <c r="K73" s="8"/>
      <c r="L73" s="8"/>
      <c r="M73" s="8"/>
      <c r="N73" s="8"/>
      <c r="O73" s="8"/>
      <c r="P73" s="9">
        <f t="shared" ref="P73:P84" si="2">SUM(K73:O73)</f>
        <v>0</v>
      </c>
      <c r="Q73" s="9">
        <f t="shared" ref="Q73:Q84" si="3">E73+J73-P73</f>
        <v>224</v>
      </c>
      <c r="R73" s="9">
        <f>IFERROR(VLOOKUP([1]!Table4[[#This Row],[TÊN SẢN PHẨM]],'[1]NHU CAU NVL THANG 03'!$B$2:$D$82,3,0),0)</f>
        <v>8500</v>
      </c>
      <c r="S73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74" spans="1:19" ht="23" x14ac:dyDescent="0.35">
      <c r="A74" s="4">
        <v>43538</v>
      </c>
      <c r="B74" s="5" t="s">
        <v>162</v>
      </c>
      <c r="C74" s="6" t="s">
        <v>163</v>
      </c>
      <c r="D74" s="6" t="s">
        <v>155</v>
      </c>
      <c r="E74" s="7">
        <v>106</v>
      </c>
      <c r="F74" s="8"/>
      <c r="G74" s="8"/>
      <c r="H74" s="8"/>
      <c r="I74" s="8"/>
      <c r="J74" s="9">
        <f>SUM([1]!Table4[[#This Row],[NHẬP TỪ NCC]:[NHẬP CHUYỂN MÃ]])</f>
        <v>0</v>
      </c>
      <c r="K74" s="8"/>
      <c r="L74" s="8"/>
      <c r="M74" s="8"/>
      <c r="N74" s="8"/>
      <c r="O74" s="8"/>
      <c r="P74" s="9">
        <f t="shared" si="2"/>
        <v>0</v>
      </c>
      <c r="Q74" s="9">
        <f t="shared" si="3"/>
        <v>106</v>
      </c>
      <c r="R74" s="9">
        <f>IFERROR(VLOOKUP([1]!Table4[[#This Row],[TÊN SẢN PHẨM]],'[1]NHU CAU NVL THANG 03'!$B$2:$D$82,3,0),0)</f>
        <v>250</v>
      </c>
      <c r="S74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75" spans="1:19" ht="23" x14ac:dyDescent="0.35">
      <c r="A75" s="4">
        <v>43538</v>
      </c>
      <c r="B75" s="5" t="s">
        <v>164</v>
      </c>
      <c r="C75" s="6"/>
      <c r="D75" s="6" t="s">
        <v>165</v>
      </c>
      <c r="E75" s="7">
        <v>12</v>
      </c>
      <c r="F75" s="8"/>
      <c r="G75" s="8"/>
      <c r="H75" s="8"/>
      <c r="I75" s="8"/>
      <c r="J75" s="9">
        <f>SUM([1]!Table4[[#This Row],[NHẬP TỪ NCC]:[NHẬP CHUYỂN MÃ]])</f>
        <v>0</v>
      </c>
      <c r="K75" s="8"/>
      <c r="L75" s="8"/>
      <c r="M75" s="8"/>
      <c r="N75" s="8"/>
      <c r="O75" s="8"/>
      <c r="P75" s="9">
        <f t="shared" si="2"/>
        <v>0</v>
      </c>
      <c r="Q75" s="9">
        <f t="shared" si="3"/>
        <v>12</v>
      </c>
      <c r="R75" s="9">
        <f>IFERROR(VLOOKUP([1]!Table4[[#This Row],[TÊN SẢN PHẨM]],'[1]NHU CAU NVL THANG 03'!$B$2:$D$82,3,0),0)</f>
        <v>3500</v>
      </c>
      <c r="S75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76" spans="1:19" ht="23" x14ac:dyDescent="0.35">
      <c r="A76" s="4">
        <v>43538</v>
      </c>
      <c r="B76" s="5" t="s">
        <v>166</v>
      </c>
      <c r="C76" s="6"/>
      <c r="D76" s="6" t="s">
        <v>165</v>
      </c>
      <c r="E76" s="7">
        <v>2</v>
      </c>
      <c r="F76" s="8"/>
      <c r="G76" s="8"/>
      <c r="H76" s="8"/>
      <c r="I76" s="8"/>
      <c r="J76" s="9">
        <f>SUM([1]!Table4[[#This Row],[NHẬP TỪ NCC]:[NHẬP CHUYỂN MÃ]])</f>
        <v>0</v>
      </c>
      <c r="K76" s="8"/>
      <c r="L76" s="8"/>
      <c r="M76" s="8"/>
      <c r="N76" s="8"/>
      <c r="O76" s="8"/>
      <c r="P76" s="9">
        <f t="shared" si="2"/>
        <v>0</v>
      </c>
      <c r="Q76" s="9">
        <f t="shared" si="3"/>
        <v>2</v>
      </c>
      <c r="R76" s="9">
        <f>IFERROR(VLOOKUP([1]!Table4[[#This Row],[TÊN SẢN PHẨM]],'[1]NHU CAU NVL THANG 03'!$B$2:$D$82,3,0),0)</f>
        <v>100</v>
      </c>
      <c r="S76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77" spans="1:19" ht="23" x14ac:dyDescent="0.35">
      <c r="A77" s="4">
        <v>43538</v>
      </c>
      <c r="B77" s="5" t="s">
        <v>167</v>
      </c>
      <c r="C77" s="6" t="s">
        <v>168</v>
      </c>
      <c r="D77" s="6" t="s">
        <v>31</v>
      </c>
      <c r="E77" s="7">
        <v>1585</v>
      </c>
      <c r="F77" s="8"/>
      <c r="G77" s="8"/>
      <c r="H77" s="8"/>
      <c r="I77" s="8"/>
      <c r="J77" s="9">
        <f>SUM([1]!Table4[[#This Row],[NHẬP TỪ NCC]:[NHẬP CHUYỂN MÃ]])</f>
        <v>0</v>
      </c>
      <c r="K77" s="8"/>
      <c r="L77" s="8">
        <v>48</v>
      </c>
      <c r="M77" s="8"/>
      <c r="N77" s="8"/>
      <c r="O77" s="8"/>
      <c r="P77" s="9">
        <f t="shared" si="2"/>
        <v>48</v>
      </c>
      <c r="Q77" s="9">
        <f t="shared" si="3"/>
        <v>1537</v>
      </c>
      <c r="R77" s="9">
        <f>IFERROR(VLOOKUP([1]!Table4[[#This Row],[TÊN SẢN PHẨM]],'[1]NHU CAU NVL THANG 03'!$B$2:$D$82,3,0),0)</f>
        <v>40000</v>
      </c>
      <c r="S77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78" spans="1:19" ht="23" x14ac:dyDescent="0.35">
      <c r="A78" s="4">
        <v>43538</v>
      </c>
      <c r="B78" s="5" t="s">
        <v>169</v>
      </c>
      <c r="C78" s="6" t="s">
        <v>170</v>
      </c>
      <c r="D78" s="6" t="s">
        <v>31</v>
      </c>
      <c r="E78" s="7">
        <v>30180</v>
      </c>
      <c r="F78" s="8"/>
      <c r="G78" s="8"/>
      <c r="H78" s="8"/>
      <c r="I78" s="8"/>
      <c r="J78" s="9">
        <f>SUM([1]!Table4[[#This Row],[NHẬP TỪ NCC]:[NHẬP CHUYỂN MÃ]])</f>
        <v>0</v>
      </c>
      <c r="K78" s="8"/>
      <c r="L78" s="8"/>
      <c r="M78" s="8"/>
      <c r="N78" s="8"/>
      <c r="O78" s="8"/>
      <c r="P78" s="9">
        <f t="shared" si="2"/>
        <v>0</v>
      </c>
      <c r="Q78" s="9">
        <f t="shared" si="3"/>
        <v>30180</v>
      </c>
      <c r="R78" s="9">
        <f>IFERROR(VLOOKUP([1]!Table4[[#This Row],[TÊN SẢN PHẨM]],'[1]NHU CAU NVL THANG 03'!$B$2:$D$82,3,0),0)</f>
        <v>0</v>
      </c>
      <c r="S78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79" spans="1:19" ht="23" x14ac:dyDescent="0.35">
      <c r="A79" s="4">
        <v>43538</v>
      </c>
      <c r="B79" s="5" t="s">
        <v>171</v>
      </c>
      <c r="C79" s="6"/>
      <c r="D79" s="6" t="s">
        <v>97</v>
      </c>
      <c r="E79" s="7">
        <v>2063.9999999999991</v>
      </c>
      <c r="F79" s="8"/>
      <c r="G79" s="8">
        <f>(23+41)*9.8</f>
        <v>627.20000000000005</v>
      </c>
      <c r="H79" s="8"/>
      <c r="I79" s="8"/>
      <c r="J79" s="9">
        <f>SUM([1]!Table4[[#This Row],[NHẬP TỪ NCC]:[NHẬP CHUYỂN MÃ]])</f>
        <v>0</v>
      </c>
      <c r="K79" s="8"/>
      <c r="L79" s="8"/>
      <c r="M79" s="8"/>
      <c r="N79" s="8"/>
      <c r="O79" s="8"/>
      <c r="P79" s="9">
        <f t="shared" si="2"/>
        <v>0</v>
      </c>
      <c r="Q79" s="9">
        <f t="shared" si="3"/>
        <v>2063.9999999999991</v>
      </c>
      <c r="R79" s="9">
        <f>IFERROR(VLOOKUP([1]!Table4[[#This Row],[TÊN SẢN PHẨM]],'[1]NHU CAU NVL THANG 03'!$B$2:$D$82,3,0),0)</f>
        <v>10000</v>
      </c>
      <c r="S79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80" spans="1:19" ht="23" x14ac:dyDescent="0.35">
      <c r="A80" s="4">
        <v>43538</v>
      </c>
      <c r="B80" s="5" t="s">
        <v>172</v>
      </c>
      <c r="C80" s="6"/>
      <c r="D80" s="6" t="s">
        <v>97</v>
      </c>
      <c r="E80" s="7">
        <v>6625.6</v>
      </c>
      <c r="F80" s="8"/>
      <c r="G80" s="8"/>
      <c r="H80" s="8"/>
      <c r="I80" s="8"/>
      <c r="J80" s="9">
        <f>SUM([1]!Table4[[#This Row],[NHẬP TỪ NCC]:[NHẬP CHUYỂN MÃ]])</f>
        <v>0</v>
      </c>
      <c r="K80" s="8"/>
      <c r="L80" s="8"/>
      <c r="M80" s="8"/>
      <c r="N80" s="8"/>
      <c r="O80" s="8"/>
      <c r="P80" s="9">
        <f t="shared" si="2"/>
        <v>0</v>
      </c>
      <c r="Q80" s="9">
        <f t="shared" si="3"/>
        <v>6625.6</v>
      </c>
      <c r="R80" s="9">
        <f>IFERROR(VLOOKUP([1]!Table4[[#This Row],[TÊN SẢN PHẨM]],'[1]NHU CAU NVL THANG 03'!$B$2:$D$82,3,0),0)</f>
        <v>39500</v>
      </c>
      <c r="S80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81" spans="1:19" ht="23" x14ac:dyDescent="0.35">
      <c r="A81" s="4">
        <v>43538</v>
      </c>
      <c r="B81" s="5" t="s">
        <v>173</v>
      </c>
      <c r="C81" s="6" t="s">
        <v>174</v>
      </c>
      <c r="D81" s="6" t="s">
        <v>97</v>
      </c>
      <c r="E81" s="7">
        <v>0</v>
      </c>
      <c r="F81" s="8"/>
      <c r="G81" s="8"/>
      <c r="H81" s="8"/>
      <c r="I81" s="8"/>
      <c r="J81" s="9">
        <f>SUM([1]!Table4[[#This Row],[NHẬP TỪ NCC]:[NHẬP CHUYỂN MÃ]])</f>
        <v>0</v>
      </c>
      <c r="K81" s="8"/>
      <c r="L81" s="8"/>
      <c r="M81" s="8"/>
      <c r="N81" s="8"/>
      <c r="O81" s="8"/>
      <c r="P81" s="9">
        <f t="shared" si="2"/>
        <v>0</v>
      </c>
      <c r="Q81" s="9">
        <f t="shared" si="3"/>
        <v>0</v>
      </c>
      <c r="R81" s="9">
        <f>IFERROR(VLOOKUP([1]!Table4[[#This Row],[TÊN SẢN PHẨM]],'[1]NHU CAU NVL THANG 03'!$B$2:$D$82,3,0),0)</f>
        <v>2500</v>
      </c>
      <c r="S81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82" spans="1:19" ht="23" x14ac:dyDescent="0.35">
      <c r="A82" s="4">
        <v>43538</v>
      </c>
      <c r="B82" s="5" t="s">
        <v>175</v>
      </c>
      <c r="C82" s="6"/>
      <c r="D82" s="6" t="s">
        <v>97</v>
      </c>
      <c r="E82" s="7">
        <v>9319.7999999999993</v>
      </c>
      <c r="F82" s="8"/>
      <c r="G82" s="8"/>
      <c r="H82" s="8"/>
      <c r="I82" s="8"/>
      <c r="J82" s="9">
        <f>SUM([1]!Table4[[#This Row],[NHẬP TỪ NCC]:[NHẬP CHUYỂN MÃ]])</f>
        <v>0</v>
      </c>
      <c r="K82" s="8"/>
      <c r="L82" s="8">
        <f>(14+20)*9.8</f>
        <v>333.20000000000005</v>
      </c>
      <c r="M82" s="8"/>
      <c r="N82" s="8"/>
      <c r="O82" s="8"/>
      <c r="P82" s="9">
        <f t="shared" si="2"/>
        <v>333.20000000000005</v>
      </c>
      <c r="Q82" s="9">
        <f t="shared" si="3"/>
        <v>8986.5999999999985</v>
      </c>
      <c r="R82" s="9">
        <f>IFERROR(VLOOKUP([1]!Table4[[#This Row],[TÊN SẢN PHẨM]],'[1]NHU CAU NVL THANG 03'!$B$2:$D$82,3,0),0)</f>
        <v>0</v>
      </c>
      <c r="S82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83" spans="1:19" ht="23" x14ac:dyDescent="0.35">
      <c r="A83" s="4">
        <v>43538</v>
      </c>
      <c r="B83" s="5" t="s">
        <v>176</v>
      </c>
      <c r="C83" s="6"/>
      <c r="D83" s="6" t="s">
        <v>97</v>
      </c>
      <c r="E83" s="7">
        <v>1381.8000000000002</v>
      </c>
      <c r="F83" s="8"/>
      <c r="G83" s="8"/>
      <c r="H83" s="8"/>
      <c r="I83" s="8"/>
      <c r="J83" s="9">
        <f>SUM([1]!Table4[[#This Row],[NHẬP TỪ NCC]:[NHẬP CHUYỂN MÃ]])</f>
        <v>0</v>
      </c>
      <c r="K83" s="8"/>
      <c r="L83" s="8"/>
      <c r="M83" s="8"/>
      <c r="N83" s="8"/>
      <c r="O83" s="8"/>
      <c r="P83" s="9">
        <f t="shared" si="2"/>
        <v>0</v>
      </c>
      <c r="Q83" s="9">
        <f t="shared" si="3"/>
        <v>1381.8000000000002</v>
      </c>
      <c r="R83" s="9">
        <f>IFERROR(VLOOKUP([1]!Table4[[#This Row],[TÊN SẢN PHẨM]],'[1]NHU CAU NVL THANG 03'!$B$2:$D$82,3,0),0)</f>
        <v>5000</v>
      </c>
      <c r="S83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  <row r="84" spans="1:19" ht="23" x14ac:dyDescent="0.35">
      <c r="A84" s="4">
        <v>43538</v>
      </c>
      <c r="B84" s="11" t="s">
        <v>177</v>
      </c>
      <c r="C84" s="6"/>
      <c r="D84" s="6" t="s">
        <v>97</v>
      </c>
      <c r="E84" s="7">
        <v>842.8</v>
      </c>
      <c r="F84" s="8"/>
      <c r="G84" s="8"/>
      <c r="H84" s="8"/>
      <c r="I84" s="8"/>
      <c r="J84" s="9">
        <f>SUM([1]!Table4[[#This Row],[NHẬP TỪ NCC]:[NHẬP CHUYỂN MÃ]])</f>
        <v>0</v>
      </c>
      <c r="K84" s="8"/>
      <c r="L84" s="8"/>
      <c r="M84" s="8"/>
      <c r="N84" s="8"/>
      <c r="O84" s="8"/>
      <c r="P84" s="9">
        <f t="shared" si="2"/>
        <v>0</v>
      </c>
      <c r="Q84" s="9">
        <f t="shared" si="3"/>
        <v>842.8</v>
      </c>
      <c r="R84" s="9">
        <f>IFERROR(VLOOKUP([1]!Table4[[#This Row],[TÊN SẢN PHẨM]],'[1]NHU CAU NVL THANG 03'!$B$2:$D$82,3,0),0)</f>
        <v>5400</v>
      </c>
      <c r="S84" s="10" t="str">
        <f>IF([1]!Table4[[#This Row],[TỒN CUỐI]]&lt;[1]!Table4[[#This Row],[TỒN AN TOÀN]],"Báo động",IF([1]!Table4[[#This Row],[TỒN CUỐI]]&lt;[1]!Table4[[#This Row],[TỒN AN TOÀN]]*120%,"An toàn",IF([1]!Table4[[#This Row],[TỒN CUỐI]]&gt;=[1]!Table4[[#This Row],[TỒN AN TOÀN]]*120%,"Vượt an toàn")))</f>
        <v>Vượt an toàn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KHO NVL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Xuan Tran</cp:lastModifiedBy>
  <dcterms:created xsi:type="dcterms:W3CDTF">2019-03-28T19:59:59Z</dcterms:created>
  <dcterms:modified xsi:type="dcterms:W3CDTF">2019-03-28T13:00:31Z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1.2.1</vt:lpwstr>
  </property>
</Properties>
</file>