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OK\"/>
    </mc:Choice>
  </mc:AlternateContent>
  <bookViews>
    <workbookView xWindow="0" yWindow="0" windowWidth="19200" windowHeight="70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6" i="1" l="1"/>
  <c r="AA36" i="1"/>
  <c r="AE35" i="1"/>
  <c r="AD35" i="1"/>
  <c r="AC35" i="1"/>
  <c r="AF35" i="1" s="1"/>
  <c r="Q35" i="1"/>
  <c r="W35" i="1" s="1"/>
  <c r="N35" i="1"/>
  <c r="M35" i="1"/>
  <c r="L35" i="1"/>
  <c r="O35" i="1" s="1"/>
  <c r="K35" i="1"/>
  <c r="I35" i="1"/>
  <c r="F35" i="1"/>
  <c r="E35" i="1"/>
  <c r="C35" i="1"/>
  <c r="B35" i="1"/>
  <c r="Z35" i="1" s="1"/>
  <c r="AF34" i="1"/>
  <c r="Z34" i="1"/>
  <c r="Q34" i="1"/>
  <c r="W34" i="1" s="1"/>
  <c r="M34" i="1"/>
  <c r="L34" i="1"/>
  <c r="O34" i="1" s="1"/>
  <c r="K34" i="1"/>
  <c r="N34" i="1" s="1"/>
  <c r="I34" i="1"/>
  <c r="E34" i="1"/>
  <c r="F34" i="1" s="1"/>
  <c r="C34" i="1"/>
  <c r="B34" i="1"/>
  <c r="AF33" i="1"/>
  <c r="W33" i="1"/>
  <c r="Q33" i="1"/>
  <c r="O33" i="1"/>
  <c r="M33" i="1"/>
  <c r="L33" i="1"/>
  <c r="K33" i="1"/>
  <c r="N33" i="1" s="1"/>
  <c r="I33" i="1"/>
  <c r="F33" i="1"/>
  <c r="E33" i="1"/>
  <c r="C33" i="1"/>
  <c r="B33" i="1"/>
  <c r="Z33" i="1" s="1"/>
  <c r="AF32" i="1"/>
  <c r="Q32" i="1"/>
  <c r="W32" i="1" s="1"/>
  <c r="M32" i="1"/>
  <c r="L32" i="1"/>
  <c r="O32" i="1" s="1"/>
  <c r="K32" i="1"/>
  <c r="N32" i="1" s="1"/>
  <c r="I32" i="1"/>
  <c r="F32" i="1"/>
  <c r="E32" i="1"/>
  <c r="C32" i="1"/>
  <c r="B32" i="1"/>
  <c r="Z32" i="1" s="1"/>
  <c r="AF31" i="1"/>
  <c r="Q31" i="1"/>
  <c r="W31" i="1" s="1"/>
  <c r="M31" i="1"/>
  <c r="L31" i="1"/>
  <c r="O31" i="1" s="1"/>
  <c r="K31" i="1"/>
  <c r="N31" i="1" s="1"/>
  <c r="I31" i="1"/>
  <c r="F31" i="1"/>
  <c r="E31" i="1"/>
  <c r="C31" i="1"/>
  <c r="B31" i="1"/>
  <c r="Z31" i="1" s="1"/>
  <c r="AF30" i="1"/>
  <c r="Z30" i="1"/>
  <c r="Q30" i="1"/>
  <c r="W30" i="1" s="1"/>
  <c r="M30" i="1"/>
  <c r="L30" i="1"/>
  <c r="O30" i="1" s="1"/>
  <c r="K30" i="1"/>
  <c r="N30" i="1" s="1"/>
  <c r="I30" i="1"/>
  <c r="E30" i="1"/>
  <c r="F30" i="1" s="1"/>
  <c r="C30" i="1"/>
  <c r="B30" i="1"/>
  <c r="AE29" i="1"/>
  <c r="AD29" i="1"/>
  <c r="AC29" i="1"/>
  <c r="AF29" i="1" s="1"/>
  <c r="Z29" i="1"/>
  <c r="W29" i="1"/>
  <c r="Q29" i="1"/>
  <c r="N29" i="1"/>
  <c r="M29" i="1"/>
  <c r="L29" i="1"/>
  <c r="O29" i="1" s="1"/>
  <c r="K29" i="1"/>
  <c r="I29" i="1"/>
  <c r="E29" i="1"/>
  <c r="F29" i="1" s="1"/>
  <c r="C29" i="1"/>
  <c r="B29" i="1"/>
  <c r="AE28" i="1"/>
  <c r="AD28" i="1"/>
  <c r="AF28" i="1" s="1"/>
  <c r="AC28" i="1"/>
  <c r="W28" i="1"/>
  <c r="Q28" i="1"/>
  <c r="O28" i="1"/>
  <c r="M28" i="1"/>
  <c r="L28" i="1"/>
  <c r="K28" i="1"/>
  <c r="N28" i="1" s="1"/>
  <c r="I28" i="1"/>
  <c r="F28" i="1"/>
  <c r="E28" i="1"/>
  <c r="C28" i="1"/>
  <c r="B28" i="1"/>
  <c r="Z28" i="1" s="1"/>
  <c r="AE27" i="1"/>
  <c r="AD27" i="1"/>
  <c r="AC27" i="1"/>
  <c r="AF27" i="1" s="1"/>
  <c r="W27" i="1"/>
  <c r="Q27" i="1"/>
  <c r="M27" i="1"/>
  <c r="L27" i="1"/>
  <c r="O27" i="1" s="1"/>
  <c r="K27" i="1"/>
  <c r="N27" i="1" s="1"/>
  <c r="I27" i="1"/>
  <c r="E27" i="1"/>
  <c r="F27" i="1" s="1"/>
  <c r="C27" i="1"/>
  <c r="B27" i="1"/>
  <c r="Z27" i="1" s="1"/>
  <c r="AF26" i="1"/>
  <c r="AE26" i="1"/>
  <c r="AD26" i="1"/>
  <c r="AC26" i="1"/>
  <c r="Z26" i="1"/>
  <c r="Q26" i="1"/>
  <c r="W26" i="1" s="1"/>
  <c r="M26" i="1"/>
  <c r="L26" i="1"/>
  <c r="O26" i="1" s="1"/>
  <c r="K26" i="1"/>
  <c r="N26" i="1" s="1"/>
  <c r="I26" i="1"/>
  <c r="F26" i="1"/>
  <c r="E26" i="1"/>
  <c r="C26" i="1"/>
  <c r="B26" i="1"/>
  <c r="AE25" i="1"/>
  <c r="AD25" i="1"/>
  <c r="AC25" i="1"/>
  <c r="AF25" i="1" s="1"/>
  <c r="Q25" i="1"/>
  <c r="W25" i="1" s="1"/>
  <c r="N25" i="1"/>
  <c r="M25" i="1"/>
  <c r="L25" i="1"/>
  <c r="O25" i="1" s="1"/>
  <c r="K25" i="1"/>
  <c r="I25" i="1"/>
  <c r="F25" i="1"/>
  <c r="E25" i="1"/>
  <c r="C25" i="1"/>
  <c r="B25" i="1"/>
  <c r="Z25" i="1" s="1"/>
  <c r="AE24" i="1"/>
  <c r="AD24" i="1"/>
  <c r="AC24" i="1"/>
  <c r="AF24" i="1" s="1"/>
  <c r="Q24" i="1"/>
  <c r="W24" i="1" s="1"/>
  <c r="O24" i="1"/>
  <c r="M24" i="1"/>
  <c r="L24" i="1"/>
  <c r="K24" i="1"/>
  <c r="N24" i="1" s="1"/>
  <c r="I24" i="1"/>
  <c r="F24" i="1"/>
  <c r="E24" i="1"/>
  <c r="C24" i="1"/>
  <c r="B24" i="1"/>
  <c r="Z24" i="1" s="1"/>
  <c r="AE23" i="1"/>
  <c r="AD23" i="1"/>
  <c r="AC23" i="1"/>
  <c r="AF23" i="1" s="1"/>
  <c r="Q23" i="1"/>
  <c r="W23" i="1" s="1"/>
  <c r="M23" i="1"/>
  <c r="L23" i="1"/>
  <c r="O23" i="1" s="1"/>
  <c r="K23" i="1"/>
  <c r="N23" i="1" s="1"/>
  <c r="I23" i="1"/>
  <c r="E23" i="1"/>
  <c r="F23" i="1" s="1"/>
  <c r="C23" i="1"/>
  <c r="B23" i="1"/>
  <c r="Z23" i="1" s="1"/>
  <c r="AE22" i="1"/>
  <c r="AF22" i="1" s="1"/>
  <c r="AD22" i="1"/>
  <c r="AC22" i="1"/>
  <c r="Z22" i="1"/>
  <c r="Q22" i="1"/>
  <c r="W22" i="1" s="1"/>
  <c r="M22" i="1"/>
  <c r="O22" i="1" s="1"/>
  <c r="L22" i="1"/>
  <c r="K22" i="1"/>
  <c r="N22" i="1" s="1"/>
  <c r="I22" i="1"/>
  <c r="E22" i="1"/>
  <c r="F22" i="1" s="1"/>
  <c r="C22" i="1"/>
  <c r="B22" i="1"/>
  <c r="AE21" i="1"/>
  <c r="AD21" i="1"/>
  <c r="AC21" i="1"/>
  <c r="AF21" i="1" s="1"/>
  <c r="Z21" i="1"/>
  <c r="W21" i="1"/>
  <c r="Q21" i="1"/>
  <c r="N21" i="1"/>
  <c r="P21" i="1" s="1"/>
  <c r="M21" i="1"/>
  <c r="L21" i="1"/>
  <c r="O21" i="1" s="1"/>
  <c r="K21" i="1"/>
  <c r="I21" i="1"/>
  <c r="E21" i="1"/>
  <c r="F21" i="1" s="1"/>
  <c r="C21" i="1"/>
  <c r="B21" i="1"/>
  <c r="AE20" i="1"/>
  <c r="AD20" i="1"/>
  <c r="AF20" i="1" s="1"/>
  <c r="AC20" i="1"/>
  <c r="Z20" i="1"/>
  <c r="W20" i="1"/>
  <c r="Q20" i="1"/>
  <c r="O20" i="1"/>
  <c r="M20" i="1"/>
  <c r="L20" i="1"/>
  <c r="K20" i="1"/>
  <c r="N20" i="1" s="1"/>
  <c r="I20" i="1"/>
  <c r="F20" i="1"/>
  <c r="E20" i="1"/>
  <c r="C20" i="1"/>
  <c r="B20" i="1"/>
  <c r="AE19" i="1"/>
  <c r="AD19" i="1"/>
  <c r="AC19" i="1"/>
  <c r="AF19" i="1" s="1"/>
  <c r="W19" i="1"/>
  <c r="Q19" i="1"/>
  <c r="N19" i="1"/>
  <c r="M19" i="1"/>
  <c r="L19" i="1"/>
  <c r="O19" i="1" s="1"/>
  <c r="P19" i="1" s="1"/>
  <c r="K19" i="1"/>
  <c r="I19" i="1"/>
  <c r="E19" i="1"/>
  <c r="F19" i="1" s="1"/>
  <c r="C19" i="1"/>
  <c r="B19" i="1"/>
  <c r="Z19" i="1" s="1"/>
  <c r="AF18" i="1"/>
  <c r="AE18" i="1"/>
  <c r="AD18" i="1"/>
  <c r="AC18" i="1"/>
  <c r="Z18" i="1"/>
  <c r="Q18" i="1"/>
  <c r="W18" i="1" s="1"/>
  <c r="M18" i="1"/>
  <c r="L18" i="1"/>
  <c r="O18" i="1" s="1"/>
  <c r="K18" i="1"/>
  <c r="N18" i="1" s="1"/>
  <c r="I18" i="1"/>
  <c r="F18" i="1"/>
  <c r="E18" i="1"/>
  <c r="C18" i="1"/>
  <c r="B18" i="1"/>
  <c r="AE17" i="1"/>
  <c r="AD17" i="1"/>
  <c r="AC17" i="1"/>
  <c r="AF17" i="1" s="1"/>
  <c r="Q17" i="1"/>
  <c r="W17" i="1" s="1"/>
  <c r="N17" i="1"/>
  <c r="M17" i="1"/>
  <c r="L17" i="1"/>
  <c r="O17" i="1" s="1"/>
  <c r="K17" i="1"/>
  <c r="I17" i="1"/>
  <c r="F17" i="1"/>
  <c r="E17" i="1"/>
  <c r="C17" i="1"/>
  <c r="B17" i="1"/>
  <c r="Z17" i="1" s="1"/>
  <c r="AE16" i="1"/>
  <c r="AD16" i="1"/>
  <c r="AC16" i="1"/>
  <c r="AF16" i="1" s="1"/>
  <c r="Q16" i="1"/>
  <c r="W16" i="1" s="1"/>
  <c r="O16" i="1"/>
  <c r="M16" i="1"/>
  <c r="L16" i="1"/>
  <c r="K16" i="1"/>
  <c r="N16" i="1" s="1"/>
  <c r="I16" i="1"/>
  <c r="F16" i="1"/>
  <c r="E16" i="1"/>
  <c r="C16" i="1"/>
  <c r="B16" i="1"/>
  <c r="Z16" i="1" s="1"/>
  <c r="AE15" i="1"/>
  <c r="AD15" i="1"/>
  <c r="AC15" i="1"/>
  <c r="AF15" i="1" s="1"/>
  <c r="Q15" i="1"/>
  <c r="W15" i="1" s="1"/>
  <c r="M15" i="1"/>
  <c r="L15" i="1"/>
  <c r="O15" i="1" s="1"/>
  <c r="K15" i="1"/>
  <c r="N15" i="1" s="1"/>
  <c r="I15" i="1"/>
  <c r="E15" i="1"/>
  <c r="F15" i="1" s="1"/>
  <c r="C15" i="1"/>
  <c r="B15" i="1"/>
  <c r="Z15" i="1" s="1"/>
  <c r="AE14" i="1"/>
  <c r="AF14" i="1" s="1"/>
  <c r="AD14" i="1"/>
  <c r="AC14" i="1"/>
  <c r="Z14" i="1"/>
  <c r="Q14" i="1"/>
  <c r="W14" i="1" s="1"/>
  <c r="M14" i="1"/>
  <c r="O14" i="1" s="1"/>
  <c r="L14" i="1"/>
  <c r="K14" i="1"/>
  <c r="N14" i="1" s="1"/>
  <c r="I14" i="1"/>
  <c r="E14" i="1"/>
  <c r="F14" i="1" s="1"/>
  <c r="C14" i="1"/>
  <c r="B14" i="1"/>
  <c r="AE13" i="1"/>
  <c r="AE36" i="1" s="1"/>
  <c r="AD13" i="1"/>
  <c r="AD36" i="1" s="1"/>
  <c r="AC13" i="1"/>
  <c r="AF13" i="1" s="1"/>
  <c r="Z13" i="1"/>
  <c r="W13" i="1"/>
  <c r="Q13" i="1"/>
  <c r="N13" i="1"/>
  <c r="M13" i="1"/>
  <c r="L13" i="1"/>
  <c r="O13" i="1" s="1"/>
  <c r="P13" i="1" s="1"/>
  <c r="K13" i="1"/>
  <c r="I13" i="1"/>
  <c r="E13" i="1"/>
  <c r="F13" i="1" s="1"/>
  <c r="C13" i="1"/>
  <c r="B13" i="1"/>
  <c r="Y9" i="1"/>
  <c r="P27" i="1" l="1"/>
  <c r="P30" i="1"/>
  <c r="P35" i="1"/>
  <c r="P14" i="1"/>
  <c r="AF36" i="1"/>
  <c r="P22" i="1"/>
  <c r="P24" i="1"/>
  <c r="P34" i="1"/>
  <c r="Z36" i="1"/>
  <c r="P26" i="1"/>
  <c r="P16" i="1"/>
  <c r="P31" i="1"/>
  <c r="P15" i="1"/>
  <c r="P33" i="1"/>
  <c r="P18" i="1"/>
  <c r="P20" i="1"/>
  <c r="P23" i="1"/>
  <c r="P28" i="1"/>
  <c r="P29" i="1"/>
  <c r="P32" i="1"/>
  <c r="P17" i="1"/>
  <c r="P25" i="1"/>
  <c r="AC36" i="1"/>
  <c r="X18" i="1" l="1"/>
  <c r="Y18" i="1" s="1"/>
  <c r="AG18" i="1" s="1"/>
  <c r="X17" i="1"/>
  <c r="Y17" i="1" s="1"/>
  <c r="AG17" i="1" s="1"/>
  <c r="X15" i="1"/>
  <c r="Y15" i="1" s="1"/>
  <c r="AG15" i="1" s="1"/>
  <c r="X34" i="1"/>
  <c r="Y34" i="1" s="1"/>
  <c r="AG34" i="1" s="1"/>
  <c r="X30" i="1"/>
  <c r="Y30" i="1" s="1"/>
  <c r="AG30" i="1" s="1"/>
  <c r="X16" i="1"/>
  <c r="Y16" i="1" s="1"/>
  <c r="AG16" i="1" s="1"/>
  <c r="X29" i="1" l="1"/>
  <c r="Y29" i="1" s="1"/>
  <c r="AG29" i="1" s="1"/>
  <c r="X19" i="1"/>
  <c r="Y19" i="1" s="1"/>
  <c r="AG19" i="1" s="1"/>
  <c r="X14" i="1"/>
  <c r="Y14" i="1" s="1"/>
  <c r="AG14" i="1" s="1"/>
  <c r="X26" i="1"/>
  <c r="Y26" i="1" s="1"/>
  <c r="AG26" i="1" s="1"/>
  <c r="X31" i="1"/>
  <c r="Y31" i="1" s="1"/>
  <c r="AG31" i="1" s="1"/>
  <c r="X13" i="1"/>
  <c r="Y13" i="1" s="1"/>
  <c r="X27" i="1"/>
  <c r="Y27" i="1" s="1"/>
  <c r="AG27" i="1" s="1"/>
  <c r="X24" i="1"/>
  <c r="Y24" i="1" s="1"/>
  <c r="AG24" i="1" s="1"/>
  <c r="X21" i="1"/>
  <c r="Y21" i="1" s="1"/>
  <c r="AG21" i="1" s="1"/>
  <c r="X32" i="1"/>
  <c r="Y32" i="1" s="1"/>
  <c r="AG32" i="1" s="1"/>
  <c r="X23" i="1"/>
  <c r="Y23" i="1" s="1"/>
  <c r="AG23" i="1" s="1"/>
  <c r="X33" i="1" l="1"/>
  <c r="Y33" i="1" s="1"/>
  <c r="AG33" i="1" s="1"/>
  <c r="AG13" i="1"/>
  <c r="X20" i="1"/>
  <c r="Y20" i="1" s="1"/>
  <c r="AG20" i="1" s="1"/>
  <c r="X25" i="1"/>
  <c r="Y25" i="1" s="1"/>
  <c r="AG25" i="1" s="1"/>
  <c r="X28" i="1" l="1"/>
  <c r="Y28" i="1" s="1"/>
  <c r="AG28" i="1" s="1"/>
  <c r="X22" i="1" l="1"/>
  <c r="Y22" i="1" s="1"/>
  <c r="AG22" i="1" l="1"/>
  <c r="X35" i="1"/>
  <c r="Y35" i="1" s="1"/>
  <c r="AG35" i="1" s="1"/>
  <c r="Y36" i="1" l="1"/>
</calcChain>
</file>

<file path=xl/sharedStrings.xml><?xml version="1.0" encoding="utf-8"?>
<sst xmlns="http://schemas.openxmlformats.org/spreadsheetml/2006/main" count="86" uniqueCount="63">
  <si>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</si>
  <si>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</si>
  <si>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</si>
  <si>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</si>
  <si>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BẢNG THANH TOÁN TIỀN LƯƠNG</t>
  </si>
  <si>
    <t>Mã NV</t>
  </si>
  <si>
    <t>Tên NV</t>
  </si>
  <si>
    <t>Chức vụ</t>
  </si>
  <si>
    <t>Ngày vào làm</t>
  </si>
  <si>
    <t>Số tháng thâm niên</t>
  </si>
  <si>
    <t>Hệ số thâm niên</t>
  </si>
  <si>
    <t>Ngạch lương</t>
  </si>
  <si>
    <t>Hệ số lương</t>
  </si>
  <si>
    <t>Lương cơ bản</t>
  </si>
  <si>
    <t>Ngày làm việc</t>
  </si>
  <si>
    <t>Phép năm</t>
  </si>
  <si>
    <t>Lễ tết</t>
  </si>
  <si>
    <t>Lương định mức</t>
  </si>
  <si>
    <t>Tiền phép năm, lễ tết</t>
  </si>
  <si>
    <t>Thành tiền lương cơ bản</t>
  </si>
  <si>
    <t>Phụ cấp</t>
  </si>
  <si>
    <t>Tổng phụ cấp</t>
  </si>
  <si>
    <t>Lương vượt định mức</t>
  </si>
  <si>
    <t>Tổng thu nhập</t>
  </si>
  <si>
    <t>Trừ tạm ứng</t>
  </si>
  <si>
    <t>Thưởng lễ, tết</t>
  </si>
  <si>
    <t>Lương đóng BHXH</t>
  </si>
  <si>
    <t>Các khoản trích người lao động</t>
  </si>
  <si>
    <t>Thực lãnh</t>
  </si>
  <si>
    <t>Ăn trưa</t>
  </si>
  <si>
    <t>Nhà ở</t>
  </si>
  <si>
    <t>Xăng xe</t>
  </si>
  <si>
    <t>Nặng nhọc, độc hại</t>
  </si>
  <si>
    <t>Thâm niên</t>
  </si>
  <si>
    <t>Trách nhiệm</t>
  </si>
  <si>
    <t>BHXH</t>
  </si>
  <si>
    <t>BHYT</t>
  </si>
  <si>
    <t>BHTN</t>
  </si>
  <si>
    <t>Cộng</t>
  </si>
  <si>
    <t>NV01</t>
  </si>
  <si>
    <t>B.05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</si>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</sst>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3" fillId="0" borderId="0" xfId="0" applyFont="1" applyAlignment="1">
      <alignment horizontal="center"/>
    </xf>
    <xf numFmtId="14" fontId="4" fillId="0" borderId="0" xfId="0" applyNumberFormat="1" applyFont="1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164" fontId="2" fillId="3" borderId="5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164" fontId="2" fillId="3" borderId="6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164" fontId="2" fillId="3" borderId="7" xfId="1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wrapText="1"/>
    </xf>
    <xf numFmtId="10" fontId="2" fillId="3" borderId="1" xfId="0" applyNumberFormat="1" applyFont="1" applyFill="1" applyBorder="1" applyAlignment="1">
      <alignment horizontal="center" wrapText="1"/>
    </xf>
    <xf numFmtId="0" fontId="5" fillId="0" borderId="1" xfId="0" applyFont="1" applyBorder="1"/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9" fontId="0" fillId="0" borderId="1" xfId="2" applyFont="1" applyBorder="1"/>
    <xf numFmtId="164" fontId="0" fillId="4" borderId="1" xfId="1" applyNumberFormat="1" applyFont="1" applyFill="1" applyBorder="1"/>
    <xf numFmtId="165" fontId="0" fillId="0" borderId="1" xfId="1" applyNumberFormat="1" applyFont="1" applyBorder="1"/>
    <xf numFmtId="164" fontId="0" fillId="0" borderId="1" xfId="0" applyNumberFormat="1" applyBorder="1"/>
    <xf numFmtId="164" fontId="0" fillId="0" borderId="0" xfId="0" applyNumberFormat="1"/>
    <xf numFmtId="0" fontId="5" fillId="5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164" fontId="0" fillId="5" borderId="1" xfId="1" applyNumberFormat="1" applyFont="1" applyFill="1" applyBorder="1"/>
    <xf numFmtId="9" fontId="0" fillId="5" borderId="1" xfId="2" applyFont="1" applyFill="1" applyBorder="1"/>
    <xf numFmtId="165" fontId="0" fillId="5" borderId="1" xfId="1" applyNumberFormat="1" applyFont="1" applyFill="1" applyBorder="1"/>
    <xf numFmtId="164" fontId="0" fillId="5" borderId="1" xfId="0" applyNumberFormat="1" applyFill="1" applyBorder="1"/>
    <xf numFmtId="164" fontId="0" fillId="5" borderId="0" xfId="0" applyNumberFormat="1" applyFill="1"/>
    <xf numFmtId="0" fontId="0" fillId="5" borderId="0" xfId="0" applyFill="1"/>
    <xf numFmtId="14" fontId="4" fillId="5" borderId="1" xfId="0" applyNumberFormat="1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164" fontId="4" fillId="5" borderId="1" xfId="1" applyNumberFormat="1" applyFont="1" applyFill="1" applyBorder="1"/>
    <xf numFmtId="9" fontId="4" fillId="5" borderId="1" xfId="2" applyFont="1" applyFill="1" applyBorder="1"/>
    <xf numFmtId="165" fontId="4" fillId="5" borderId="1" xfId="1" applyNumberFormat="1" applyFont="1" applyFill="1" applyBorder="1"/>
    <xf numFmtId="164" fontId="0" fillId="0" borderId="1" xfId="1" applyNumberFormat="1" applyFont="1" applyFill="1" applyBorder="1"/>
    <xf numFmtId="164" fontId="4" fillId="5" borderId="1" xfId="0" applyNumberFormat="1" applyFont="1" applyFill="1" applyBorder="1"/>
    <xf numFmtId="164" fontId="4" fillId="5" borderId="0" xfId="0" applyNumberFormat="1" applyFont="1" applyFill="1"/>
    <xf numFmtId="0" fontId="4" fillId="5" borderId="0" xfId="0" applyFont="1" applyFill="1"/>
    <xf numFmtId="164" fontId="7" fillId="0" borderId="0" xfId="1" applyNumberFormat="1" applyFont="1"/>
    <xf numFmtId="43" fontId="0" fillId="0" borderId="0" xfId="1" applyFont="1"/>
    <xf numFmtId="3" fontId="0" fillId="0" borderId="0" xfId="0" applyNumberFormat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uan/Downloads/T7-2018%20SAN%20XUA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óng gói trong giờ"/>
      <sheetName val="Đóng gói ngoài giờ"/>
      <sheetName val="Bốc hàng trong giờ new"/>
      <sheetName val="Bốc hàng ngoài giờ new"/>
      <sheetName val="Tổng hợp trong giờ"/>
      <sheetName val="Tổng hợp ngoài giờ"/>
      <sheetName val=" Bang luong"/>
      <sheetName val="Thẻ lương"/>
      <sheetName val="CHẤM CÔNG TRONG THÁNG"/>
      <sheetName val="Mã NV"/>
      <sheetName val="ung luong"/>
      <sheetName val="Định mức"/>
      <sheetName val="thang luong"/>
      <sheetName val="Sheet2"/>
      <sheetName val="Sheet3"/>
    </sheetNames>
    <sheetDataSet>
      <sheetData sheetId="0"/>
      <sheetData sheetId="1"/>
      <sheetData sheetId="2"/>
      <sheetData sheetId="3"/>
      <sheetData sheetId="4">
        <row r="15">
          <cell r="A15" t="str">
            <v>NV01</v>
          </cell>
          <cell r="B15" t="str">
            <v>Nguyễn Văn Chiến</v>
          </cell>
          <cell r="D15">
            <v>530</v>
          </cell>
          <cell r="E15">
            <v>1700</v>
          </cell>
          <cell r="F15">
            <v>1066.6666666666665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400</v>
          </cell>
          <cell r="R15">
            <v>103.33333333333333</v>
          </cell>
          <cell r="S15">
            <v>25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53.333333333333336</v>
          </cell>
          <cell r="AA15">
            <v>0</v>
          </cell>
          <cell r="AB15">
            <v>0</v>
          </cell>
          <cell r="AC15">
            <v>0</v>
          </cell>
          <cell r="AD15">
            <v>976.66666666666674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232.2893333333333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60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460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8.6666666666666661</v>
          </cell>
          <cell r="BU15">
            <v>319634.70319634705</v>
          </cell>
          <cell r="BV15">
            <v>6593721.8162584305</v>
          </cell>
          <cell r="BW15">
            <v>707704.01592319412</v>
          </cell>
          <cell r="BX15">
            <v>7301425.8321816251</v>
          </cell>
          <cell r="BY15">
            <v>26</v>
          </cell>
          <cell r="BZ15">
            <v>7000000</v>
          </cell>
        </row>
        <row r="16">
          <cell r="A16" t="str">
            <v>NV02</v>
          </cell>
          <cell r="B16" t="str">
            <v>Nguyễn Thành Vân</v>
          </cell>
          <cell r="D16">
            <v>590</v>
          </cell>
          <cell r="E16">
            <v>1650</v>
          </cell>
          <cell r="F16">
            <v>1955</v>
          </cell>
          <cell r="G16">
            <v>0</v>
          </cell>
          <cell r="H16">
            <v>275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500</v>
          </cell>
          <cell r="N16">
            <v>0</v>
          </cell>
          <cell r="O16">
            <v>0</v>
          </cell>
          <cell r="P16">
            <v>0</v>
          </cell>
          <cell r="Q16">
            <v>375</v>
          </cell>
          <cell r="R16">
            <v>0</v>
          </cell>
          <cell r="S16">
            <v>25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46.666666666666671</v>
          </cell>
          <cell r="AA16">
            <v>0</v>
          </cell>
          <cell r="AB16">
            <v>0</v>
          </cell>
          <cell r="AC16">
            <v>0</v>
          </cell>
          <cell r="AD16">
            <v>180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71.428571428571431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209.51071666666667</v>
          </cell>
          <cell r="BD16">
            <v>65</v>
          </cell>
          <cell r="BE16">
            <v>0</v>
          </cell>
          <cell r="BF16">
            <v>105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405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8.5</v>
          </cell>
          <cell r="BU16">
            <v>313487.88198103267</v>
          </cell>
          <cell r="BV16">
            <v>7332014.5879076673</v>
          </cell>
          <cell r="BW16">
            <v>404004.74297710368</v>
          </cell>
          <cell r="BX16">
            <v>7786019.3308847714</v>
          </cell>
          <cell r="BY16">
            <v>26</v>
          </cell>
          <cell r="BZ16">
            <v>7000000</v>
          </cell>
        </row>
        <row r="17">
          <cell r="A17" t="str">
            <v>NV03</v>
          </cell>
          <cell r="B17" t="str">
            <v>Nguyễn Thành Tài</v>
          </cell>
          <cell r="D17">
            <v>590</v>
          </cell>
          <cell r="E17">
            <v>825</v>
          </cell>
          <cell r="F17">
            <v>1691.6666666666665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500</v>
          </cell>
          <cell r="N17">
            <v>0</v>
          </cell>
          <cell r="O17">
            <v>0</v>
          </cell>
          <cell r="P17">
            <v>0</v>
          </cell>
          <cell r="Q17">
            <v>375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46.666666666666671</v>
          </cell>
          <cell r="AA17">
            <v>0</v>
          </cell>
          <cell r="AB17">
            <v>0</v>
          </cell>
          <cell r="AC17">
            <v>0</v>
          </cell>
          <cell r="AD17">
            <v>180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71.428571428571431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173.15488333333334</v>
          </cell>
          <cell r="BD17">
            <v>65</v>
          </cell>
          <cell r="BE17">
            <v>0</v>
          </cell>
          <cell r="BF17">
            <v>65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335</v>
          </cell>
          <cell r="BN17">
            <v>390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13.166666666666666</v>
          </cell>
          <cell r="BU17">
            <v>485598.87600983493</v>
          </cell>
          <cell r="BV17">
            <v>6111429.6247850694</v>
          </cell>
          <cell r="BW17">
            <v>404004.74297710368</v>
          </cell>
          <cell r="BX17">
            <v>6515434.3677621726</v>
          </cell>
          <cell r="BY17">
            <v>24</v>
          </cell>
          <cell r="BZ17">
            <v>6461538.461538462</v>
          </cell>
        </row>
        <row r="18">
          <cell r="A18" t="str">
            <v>NV04</v>
          </cell>
          <cell r="B18" t="str">
            <v>Võ Văn Giàu</v>
          </cell>
          <cell r="D18">
            <v>0</v>
          </cell>
          <cell r="E18">
            <v>1700</v>
          </cell>
          <cell r="F18">
            <v>2308.3333333333335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500</v>
          </cell>
          <cell r="N18">
            <v>0</v>
          </cell>
          <cell r="O18">
            <v>0</v>
          </cell>
          <cell r="P18">
            <v>0</v>
          </cell>
          <cell r="Q18">
            <v>375</v>
          </cell>
          <cell r="R18">
            <v>250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46.666666666666671</v>
          </cell>
          <cell r="AA18">
            <v>0</v>
          </cell>
          <cell r="AB18">
            <v>0</v>
          </cell>
          <cell r="AC18">
            <v>0</v>
          </cell>
          <cell r="AD18">
            <v>180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71.428571428571431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198.3478833333333</v>
          </cell>
          <cell r="BD18">
            <v>65</v>
          </cell>
          <cell r="BE18">
            <v>0</v>
          </cell>
          <cell r="BF18">
            <v>65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450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8.5833333333333339</v>
          </cell>
          <cell r="BU18">
            <v>316561.29258868989</v>
          </cell>
          <cell r="BV18">
            <v>7536409.154122767</v>
          </cell>
          <cell r="BW18">
            <v>404004.74297710368</v>
          </cell>
          <cell r="BX18">
            <v>7940413.8970998712</v>
          </cell>
          <cell r="BY18">
            <v>26</v>
          </cell>
          <cell r="BZ18">
            <v>7000000</v>
          </cell>
        </row>
        <row r="19">
          <cell r="A19" t="str">
            <v>NV05</v>
          </cell>
          <cell r="B19" t="str">
            <v>Lê Phi Trung</v>
          </cell>
          <cell r="D19">
            <v>0</v>
          </cell>
          <cell r="E19">
            <v>1550</v>
          </cell>
          <cell r="F19">
            <v>666.66666666666663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275</v>
          </cell>
          <cell r="N19">
            <v>0</v>
          </cell>
          <cell r="O19">
            <v>283.33333333333331</v>
          </cell>
          <cell r="P19">
            <v>0</v>
          </cell>
          <cell r="Q19">
            <v>300</v>
          </cell>
          <cell r="R19">
            <v>358.33333333333337</v>
          </cell>
          <cell r="S19">
            <v>25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50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525</v>
          </cell>
          <cell r="AD19">
            <v>580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217.97091666666665</v>
          </cell>
          <cell r="BD19">
            <v>45</v>
          </cell>
          <cell r="BE19">
            <v>0</v>
          </cell>
          <cell r="BF19">
            <v>45</v>
          </cell>
          <cell r="BG19">
            <v>0</v>
          </cell>
          <cell r="BH19">
            <v>60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475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9.6666666666666661</v>
          </cell>
          <cell r="BU19">
            <v>356515.63048823323</v>
          </cell>
          <cell r="BV19">
            <v>6376044.2782471161</v>
          </cell>
          <cell r="BW19">
            <v>511845.80259922729</v>
          </cell>
          <cell r="BX19">
            <v>6887890.0808463432</v>
          </cell>
          <cell r="BY19">
            <v>23.5</v>
          </cell>
          <cell r="BZ19">
            <v>6326923.076923077</v>
          </cell>
        </row>
        <row r="20">
          <cell r="A20" t="str">
            <v>NV06</v>
          </cell>
          <cell r="B20" t="str">
            <v>Lâm Văn Thương</v>
          </cell>
          <cell r="D20">
            <v>1278</v>
          </cell>
          <cell r="E20">
            <v>775</v>
          </cell>
          <cell r="F20">
            <v>1488.3333333333333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390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270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75</v>
          </cell>
          <cell r="AA20">
            <v>0</v>
          </cell>
          <cell r="AB20">
            <v>0</v>
          </cell>
          <cell r="AC20">
            <v>825</v>
          </cell>
          <cell r="AD20">
            <v>439.16666666666663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300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159.28741666666664</v>
          </cell>
          <cell r="BD20">
            <v>0</v>
          </cell>
          <cell r="BE20">
            <v>0</v>
          </cell>
          <cell r="BF20">
            <v>40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565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10.083333333333334</v>
          </cell>
          <cell r="BU20">
            <v>371882.68352651916</v>
          </cell>
          <cell r="BV20">
            <v>6501128.4889254514</v>
          </cell>
          <cell r="BW20">
            <v>396674.8624282871</v>
          </cell>
          <cell r="BX20">
            <v>6897803.3513537385</v>
          </cell>
          <cell r="BY20">
            <v>24</v>
          </cell>
          <cell r="BZ20">
            <v>6461538.461538462</v>
          </cell>
        </row>
        <row r="21">
          <cell r="A21" t="str">
            <v>NV07</v>
          </cell>
          <cell r="B21" t="str">
            <v>Võ Văn Có</v>
          </cell>
          <cell r="D21">
            <v>1055</v>
          </cell>
          <cell r="E21">
            <v>1200</v>
          </cell>
          <cell r="F21">
            <v>1266.6666666666667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325</v>
          </cell>
          <cell r="Q21">
            <v>0</v>
          </cell>
          <cell r="R21">
            <v>250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446.66666666666663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181.93299999999999</v>
          </cell>
          <cell r="BD21">
            <v>100</v>
          </cell>
          <cell r="BE21">
            <v>0</v>
          </cell>
          <cell r="BF21">
            <v>100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450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9.1666666666666661</v>
          </cell>
          <cell r="BU21">
            <v>338075.16684229014</v>
          </cell>
          <cell r="BV21">
            <v>5994709.0652475394</v>
          </cell>
          <cell r="BW21">
            <v>484424.15017757489</v>
          </cell>
          <cell r="BX21">
            <v>6479133.2154251141</v>
          </cell>
          <cell r="BY21">
            <v>22</v>
          </cell>
          <cell r="BZ21">
            <v>5923076.9230769239</v>
          </cell>
        </row>
        <row r="22">
          <cell r="A22" t="str">
            <v>NV08</v>
          </cell>
          <cell r="B22" t="str">
            <v>Lê Văn Triệu</v>
          </cell>
          <cell r="D22">
            <v>265</v>
          </cell>
          <cell r="E22">
            <v>1625</v>
          </cell>
          <cell r="F22">
            <v>1433.3333333333333</v>
          </cell>
          <cell r="G22">
            <v>0</v>
          </cell>
          <cell r="H22">
            <v>275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325</v>
          </cell>
          <cell r="Q22">
            <v>0</v>
          </cell>
          <cell r="R22">
            <v>416.66666666666663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514.16666666666663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85.714285714285708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191.54222619047619</v>
          </cell>
          <cell r="BD22">
            <v>100</v>
          </cell>
          <cell r="BE22">
            <v>0</v>
          </cell>
          <cell r="BF22">
            <v>100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510</v>
          </cell>
          <cell r="BN22">
            <v>190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13.333333333333334</v>
          </cell>
          <cell r="BU22">
            <v>491745.69722514931</v>
          </cell>
          <cell r="BV22">
            <v>6870381.834979197</v>
          </cell>
          <cell r="BW22">
            <v>562925.4609513894</v>
          </cell>
          <cell r="BX22">
            <v>7433307.2959305868</v>
          </cell>
          <cell r="BY22">
            <v>24</v>
          </cell>
          <cell r="BZ22">
            <v>6461538.461538462</v>
          </cell>
        </row>
        <row r="23">
          <cell r="A23" t="str">
            <v>NV09</v>
          </cell>
          <cell r="B23" t="str">
            <v>Lê Minh Nghĩa</v>
          </cell>
          <cell r="D23">
            <v>998</v>
          </cell>
          <cell r="E23">
            <v>1100</v>
          </cell>
          <cell r="F23">
            <v>1230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390</v>
          </cell>
          <cell r="M23">
            <v>275</v>
          </cell>
          <cell r="N23">
            <v>0</v>
          </cell>
          <cell r="O23">
            <v>283.33333333333331</v>
          </cell>
          <cell r="P23">
            <v>0</v>
          </cell>
          <cell r="Q23">
            <v>300</v>
          </cell>
          <cell r="R23">
            <v>158.33333333333334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50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525</v>
          </cell>
          <cell r="AD23">
            <v>262.5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223.83708333333337</v>
          </cell>
          <cell r="BD23">
            <v>45</v>
          </cell>
          <cell r="BE23">
            <v>0</v>
          </cell>
          <cell r="BF23">
            <v>85</v>
          </cell>
          <cell r="BG23">
            <v>0</v>
          </cell>
          <cell r="BH23">
            <v>60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495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10.666666666666666</v>
          </cell>
          <cell r="BU23">
            <v>393396.55778011947</v>
          </cell>
          <cell r="BV23">
            <v>7173440.0687709237</v>
          </cell>
          <cell r="BW23">
            <v>545173.78003970848</v>
          </cell>
          <cell r="BX23">
            <v>7718613.8488106318</v>
          </cell>
          <cell r="BY23">
            <v>25</v>
          </cell>
          <cell r="BZ23">
            <v>6730769.230769231</v>
          </cell>
        </row>
        <row r="24">
          <cell r="A24" t="str">
            <v>NV10</v>
          </cell>
          <cell r="B24" t="str">
            <v>Trần Văn Tây</v>
          </cell>
          <cell r="D24">
            <v>770</v>
          </cell>
          <cell r="E24">
            <v>1237.5</v>
          </cell>
          <cell r="F24">
            <v>1675</v>
          </cell>
          <cell r="G24">
            <v>0</v>
          </cell>
          <cell r="H24">
            <v>275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400</v>
          </cell>
          <cell r="R24">
            <v>103.33333333333333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53.333333333333336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85.714285714285708</v>
          </cell>
          <cell r="AN24">
            <v>0</v>
          </cell>
          <cell r="AO24">
            <v>0</v>
          </cell>
          <cell r="AP24">
            <v>0</v>
          </cell>
          <cell r="AQ24">
            <v>1632.5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168.23855952380953</v>
          </cell>
          <cell r="BD24">
            <v>125</v>
          </cell>
          <cell r="BE24">
            <v>0</v>
          </cell>
          <cell r="BF24">
            <v>125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295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7</v>
          </cell>
          <cell r="BU24">
            <v>258166.49104320339</v>
          </cell>
          <cell r="BV24">
            <v>6591860.2061164333</v>
          </cell>
          <cell r="BW24">
            <v>484424.15017757489</v>
          </cell>
          <cell r="BX24">
            <v>7076284.356294008</v>
          </cell>
          <cell r="BY24">
            <v>25</v>
          </cell>
          <cell r="BZ24">
            <v>6730769.230769231</v>
          </cell>
        </row>
        <row r="25">
          <cell r="A25" t="str">
            <v>NV11</v>
          </cell>
          <cell r="B25" t="str">
            <v>Phan Lâm Thương</v>
          </cell>
          <cell r="D25">
            <v>0</v>
          </cell>
          <cell r="E25">
            <v>1475</v>
          </cell>
          <cell r="F25">
            <v>1280</v>
          </cell>
          <cell r="G25">
            <v>0</v>
          </cell>
          <cell r="H25">
            <v>362.5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275</v>
          </cell>
          <cell r="N25">
            <v>0</v>
          </cell>
          <cell r="O25">
            <v>283.33333333333331</v>
          </cell>
          <cell r="P25">
            <v>0</v>
          </cell>
          <cell r="Q25">
            <v>300</v>
          </cell>
          <cell r="R25">
            <v>358.33333333333337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50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525</v>
          </cell>
          <cell r="AD25">
            <v>539.16666666666674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237.22975</v>
          </cell>
          <cell r="BD25">
            <v>45</v>
          </cell>
          <cell r="BE25">
            <v>0</v>
          </cell>
          <cell r="BF25">
            <v>85</v>
          </cell>
          <cell r="BG25">
            <v>0</v>
          </cell>
          <cell r="BH25">
            <v>60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535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11.333333333333334</v>
          </cell>
          <cell r="BU25">
            <v>417983.84264137689</v>
          </cell>
          <cell r="BV25">
            <v>7551889.4734789999</v>
          </cell>
          <cell r="BW25">
            <v>460007.61035007617</v>
          </cell>
          <cell r="BX25">
            <v>8011897.083829076</v>
          </cell>
          <cell r="BY25">
            <v>25</v>
          </cell>
          <cell r="BZ25">
            <v>6730769.230769231</v>
          </cell>
        </row>
        <row r="26">
          <cell r="A26" t="str">
            <v>NV12</v>
          </cell>
          <cell r="B26" t="str">
            <v>Nguyễn Thế Lực</v>
          </cell>
          <cell r="D26">
            <v>1283.3333333333333</v>
          </cell>
          <cell r="E26">
            <v>375</v>
          </cell>
          <cell r="F26">
            <v>1041.6666666666667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400</v>
          </cell>
          <cell r="R26">
            <v>628.33333333333337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53.333333333333336</v>
          </cell>
          <cell r="AA26">
            <v>0</v>
          </cell>
          <cell r="AB26">
            <v>0</v>
          </cell>
          <cell r="AC26">
            <v>0</v>
          </cell>
          <cell r="AD26">
            <v>207.5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300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185.58499999999995</v>
          </cell>
          <cell r="BD26">
            <v>25</v>
          </cell>
          <cell r="BE26">
            <v>0</v>
          </cell>
          <cell r="BF26">
            <v>465</v>
          </cell>
          <cell r="BG26">
            <v>0</v>
          </cell>
          <cell r="BH26">
            <v>190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705</v>
          </cell>
          <cell r="BN26">
            <v>390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29.166666666666668</v>
          </cell>
          <cell r="BU26">
            <v>1075693.7126800141</v>
          </cell>
          <cell r="BV26">
            <v>6783744.3904901929</v>
          </cell>
          <cell r="BW26">
            <v>570487.38201674446</v>
          </cell>
          <cell r="BX26">
            <v>7354231.7725069374</v>
          </cell>
          <cell r="BY26">
            <v>24.5</v>
          </cell>
          <cell r="BZ26">
            <v>6596153.8461538469</v>
          </cell>
        </row>
        <row r="27">
          <cell r="A27" t="str">
            <v>NV13</v>
          </cell>
          <cell r="B27" t="str">
            <v>Huỳnh Huy Phụng</v>
          </cell>
          <cell r="D27">
            <v>658</v>
          </cell>
          <cell r="E27">
            <v>1300</v>
          </cell>
          <cell r="F27">
            <v>1275</v>
          </cell>
          <cell r="G27">
            <v>0</v>
          </cell>
          <cell r="H27">
            <v>362.5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116.66666666666667</v>
          </cell>
          <cell r="P27">
            <v>0</v>
          </cell>
          <cell r="Q27">
            <v>0</v>
          </cell>
          <cell r="R27">
            <v>103.33333333333333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53.333333333333336</v>
          </cell>
          <cell r="AA27">
            <v>0</v>
          </cell>
          <cell r="AB27">
            <v>0</v>
          </cell>
          <cell r="AC27">
            <v>0</v>
          </cell>
          <cell r="AD27">
            <v>250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85.714285714285708</v>
          </cell>
          <cell r="AN27">
            <v>0</v>
          </cell>
          <cell r="AO27">
            <v>0</v>
          </cell>
          <cell r="AP27">
            <v>0</v>
          </cell>
          <cell r="AQ27">
            <v>1632.5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190.6748095238095</v>
          </cell>
          <cell r="BD27">
            <v>75</v>
          </cell>
          <cell r="BE27">
            <v>0</v>
          </cell>
          <cell r="BF27">
            <v>75</v>
          </cell>
          <cell r="BG27">
            <v>0</v>
          </cell>
          <cell r="BH27">
            <v>60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545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11.333333333333334</v>
          </cell>
          <cell r="BU27">
            <v>417983.84264137689</v>
          </cell>
          <cell r="BV27">
            <v>6587303.2230915548</v>
          </cell>
          <cell r="BW27">
            <v>729879.83278197295</v>
          </cell>
          <cell r="BX27">
            <v>7367183.0558735281</v>
          </cell>
          <cell r="BY27">
            <v>24.5</v>
          </cell>
          <cell r="BZ27">
            <v>6596153.8461538469</v>
          </cell>
        </row>
        <row r="28">
          <cell r="A28" t="str">
            <v>NV14</v>
          </cell>
          <cell r="B28" t="str">
            <v>Võ Quang Tuấn</v>
          </cell>
          <cell r="D28">
            <v>1050</v>
          </cell>
          <cell r="E28">
            <v>1575</v>
          </cell>
          <cell r="F28">
            <v>2091.6666666666665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166.66666666666666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25</v>
          </cell>
          <cell r="AA28">
            <v>0</v>
          </cell>
          <cell r="AB28">
            <v>0</v>
          </cell>
          <cell r="AC28">
            <v>0</v>
          </cell>
          <cell r="AD28">
            <v>519.16666666666674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71.428571428571431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60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151.88941666666659</v>
          </cell>
          <cell r="BD28">
            <v>90</v>
          </cell>
          <cell r="BE28">
            <v>0</v>
          </cell>
          <cell r="BF28">
            <v>90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540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10.5</v>
          </cell>
          <cell r="BU28">
            <v>387249.73656480509</v>
          </cell>
          <cell r="BV28">
            <v>6825509.7942412039</v>
          </cell>
          <cell r="BW28">
            <v>578755.91327937599</v>
          </cell>
          <cell r="BX28">
            <v>6994265.7075205799</v>
          </cell>
          <cell r="BY28">
            <v>24</v>
          </cell>
          <cell r="BZ28">
            <v>6461538.461538462</v>
          </cell>
        </row>
        <row r="29">
          <cell r="A29" t="str">
            <v>NV15</v>
          </cell>
          <cell r="B29" t="str">
            <v>Lương Minh Tâm</v>
          </cell>
          <cell r="D29">
            <v>778.33333333333326</v>
          </cell>
          <cell r="E29">
            <v>2362.5</v>
          </cell>
          <cell r="F29">
            <v>1424.9999999999998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400</v>
          </cell>
          <cell r="R29">
            <v>250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25</v>
          </cell>
          <cell r="AA29">
            <v>0</v>
          </cell>
          <cell r="AB29">
            <v>0</v>
          </cell>
          <cell r="AC29">
            <v>825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71.428571428571431</v>
          </cell>
          <cell r="AN29">
            <v>0</v>
          </cell>
          <cell r="AO29">
            <v>0</v>
          </cell>
          <cell r="AP29">
            <v>0</v>
          </cell>
          <cell r="AQ29">
            <v>1632.5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184.4011666666666</v>
          </cell>
          <cell r="BD29">
            <v>145</v>
          </cell>
          <cell r="BE29">
            <v>0</v>
          </cell>
          <cell r="BF29">
            <v>145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675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13.666666666666666</v>
          </cell>
          <cell r="BU29">
            <v>504039.33965577808</v>
          </cell>
          <cell r="BV29">
            <v>7632198.3309083311</v>
          </cell>
          <cell r="BW29">
            <v>297506.1468212154</v>
          </cell>
          <cell r="BX29">
            <v>6219704.4777295468</v>
          </cell>
          <cell r="BY29">
            <v>25</v>
          </cell>
          <cell r="BZ29">
            <v>6730769.230769231</v>
          </cell>
        </row>
        <row r="30">
          <cell r="A30" t="str">
            <v>NV16</v>
          </cell>
          <cell r="B30" t="str">
            <v>Danh Vươl</v>
          </cell>
          <cell r="D30">
            <v>0</v>
          </cell>
          <cell r="E30">
            <v>825</v>
          </cell>
          <cell r="F30">
            <v>2305</v>
          </cell>
          <cell r="G30">
            <v>0</v>
          </cell>
          <cell r="H30">
            <v>275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500</v>
          </cell>
          <cell r="N30">
            <v>0</v>
          </cell>
          <cell r="O30">
            <v>166.66666666666666</v>
          </cell>
          <cell r="P30">
            <v>0</v>
          </cell>
          <cell r="Q30">
            <v>375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50</v>
          </cell>
          <cell r="Y30">
            <v>0</v>
          </cell>
          <cell r="Z30">
            <v>46.666666666666671</v>
          </cell>
          <cell r="AA30">
            <v>0</v>
          </cell>
          <cell r="AB30">
            <v>0</v>
          </cell>
          <cell r="AC30">
            <v>0</v>
          </cell>
          <cell r="AD30">
            <v>480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71.428571428571431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184.16946666666664</v>
          </cell>
          <cell r="BD30">
            <v>65</v>
          </cell>
          <cell r="BE30">
            <v>0</v>
          </cell>
          <cell r="BF30">
            <v>105</v>
          </cell>
          <cell r="BG30">
            <v>0</v>
          </cell>
          <cell r="BH30">
            <v>30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500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10.583333333333334</v>
          </cell>
          <cell r="BU30">
            <v>390323.14717246225</v>
          </cell>
          <cell r="BV30">
            <v>7228185.810180041</v>
          </cell>
          <cell r="BW30">
            <v>404004.74297710368</v>
          </cell>
          <cell r="BX30">
            <v>8092190.5531571452</v>
          </cell>
          <cell r="BY30">
            <v>25</v>
          </cell>
          <cell r="BZ30">
            <v>6730769.230769231</v>
          </cell>
        </row>
        <row r="31">
          <cell r="A31" t="str">
            <v>NV17</v>
          </cell>
          <cell r="B31" t="str">
            <v>Nguyễn Bình Luận</v>
          </cell>
          <cell r="D31">
            <v>408</v>
          </cell>
          <cell r="E31">
            <v>1100</v>
          </cell>
          <cell r="F31">
            <v>1213.3333333333333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275</v>
          </cell>
          <cell r="N31">
            <v>0</v>
          </cell>
          <cell r="O31">
            <v>283.33333333333331</v>
          </cell>
          <cell r="P31">
            <v>0</v>
          </cell>
          <cell r="Q31">
            <v>300</v>
          </cell>
          <cell r="R31">
            <v>358.33333333333337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50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525</v>
          </cell>
          <cell r="AD31">
            <v>262.5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221.33691666666667</v>
          </cell>
          <cell r="BD31">
            <v>45</v>
          </cell>
          <cell r="BE31">
            <v>0</v>
          </cell>
          <cell r="BF31">
            <v>85</v>
          </cell>
          <cell r="BG31">
            <v>0</v>
          </cell>
          <cell r="BH31">
            <v>60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485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10.5</v>
          </cell>
          <cell r="BU31">
            <v>387249.73656480503</v>
          </cell>
          <cell r="BV31">
            <v>6849926.5758305015</v>
          </cell>
          <cell r="BW31">
            <v>309097.34691488126</v>
          </cell>
          <cell r="BX31">
            <v>7159023.9227453824</v>
          </cell>
          <cell r="BY31">
            <v>24</v>
          </cell>
          <cell r="BZ31">
            <v>6461538.461538462</v>
          </cell>
        </row>
        <row r="32">
          <cell r="A32" t="str">
            <v>NV18</v>
          </cell>
          <cell r="B32" t="str">
            <v>Lê Văn Bi</v>
          </cell>
          <cell r="D32">
            <v>565</v>
          </cell>
          <cell r="E32">
            <v>2300</v>
          </cell>
          <cell r="F32">
            <v>1125</v>
          </cell>
          <cell r="G32">
            <v>0</v>
          </cell>
          <cell r="H32">
            <v>362.5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325</v>
          </cell>
          <cell r="Q32">
            <v>0</v>
          </cell>
          <cell r="R32">
            <v>250</v>
          </cell>
          <cell r="S32">
            <v>25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196.66666666666666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85.714285714285708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189.76705952380945</v>
          </cell>
          <cell r="BD32">
            <v>50</v>
          </cell>
          <cell r="BE32">
            <v>0</v>
          </cell>
          <cell r="BF32">
            <v>50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410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7.666666666666667</v>
          </cell>
          <cell r="BU32">
            <v>282753.77590446081</v>
          </cell>
          <cell r="BV32">
            <v>6431790.5865582107</v>
          </cell>
          <cell r="BW32">
            <v>484424.15017757489</v>
          </cell>
          <cell r="BX32">
            <v>6916214.7367357854</v>
          </cell>
          <cell r="BY32">
            <v>26</v>
          </cell>
          <cell r="BZ32">
            <v>7000000</v>
          </cell>
        </row>
        <row r="33">
          <cell r="A33" t="str">
            <v>NV19</v>
          </cell>
          <cell r="B33" t="str">
            <v>Tạ Chí Thuận</v>
          </cell>
          <cell r="D33">
            <v>1268.3333333333333</v>
          </cell>
          <cell r="E33">
            <v>550</v>
          </cell>
          <cell r="F33">
            <v>1500</v>
          </cell>
          <cell r="G33">
            <v>0</v>
          </cell>
          <cell r="H33">
            <v>362.5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283.33333333333331</v>
          </cell>
          <cell r="P33">
            <v>0</v>
          </cell>
          <cell r="Q33">
            <v>0</v>
          </cell>
          <cell r="R33">
            <v>358.33333333333337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50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157.14285714285714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300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150.91355952380948</v>
          </cell>
          <cell r="BD33">
            <v>65</v>
          </cell>
          <cell r="BE33">
            <v>0</v>
          </cell>
          <cell r="BF33">
            <v>505</v>
          </cell>
          <cell r="BG33">
            <v>0</v>
          </cell>
          <cell r="BH33">
            <v>30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895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23.833333333333332</v>
          </cell>
          <cell r="BU33">
            <v>878995.43378995429</v>
          </cell>
          <cell r="BV33">
            <v>6872314.4301450923</v>
          </cell>
          <cell r="BW33">
            <v>430002.83986876829</v>
          </cell>
          <cell r="BX33">
            <v>7302317.2700138604</v>
          </cell>
          <cell r="BY33">
            <v>25.5</v>
          </cell>
          <cell r="BZ33">
            <v>6865384.615384616</v>
          </cell>
        </row>
        <row r="34">
          <cell r="A34" t="str">
            <v>NV20</v>
          </cell>
          <cell r="B34" t="str">
            <v>Lê Hiệp</v>
          </cell>
          <cell r="D34">
            <v>310</v>
          </cell>
          <cell r="E34">
            <v>775</v>
          </cell>
          <cell r="F34">
            <v>1891.6666666666667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303.33333333333331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53.333333333333336</v>
          </cell>
          <cell r="AA34">
            <v>0</v>
          </cell>
          <cell r="AB34">
            <v>0</v>
          </cell>
          <cell r="AC34">
            <v>0</v>
          </cell>
          <cell r="AD34">
            <v>450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85.714285714285708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186.37014285714281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715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11.916666666666666</v>
          </cell>
          <cell r="BU34">
            <v>439497.71689497714</v>
          </cell>
          <cell r="BV34">
            <v>6359707.9686591933</v>
          </cell>
          <cell r="BW34">
            <v>741031.9933636752</v>
          </cell>
          <cell r="BX34">
            <v>7100739.9620228689</v>
          </cell>
          <cell r="BY34">
            <v>24</v>
          </cell>
          <cell r="BZ34">
            <v>6461538.461538462</v>
          </cell>
        </row>
        <row r="35">
          <cell r="A35" t="str">
            <v>NV21</v>
          </cell>
          <cell r="B35" t="str">
            <v>Lê Tấn Tiền</v>
          </cell>
          <cell r="D35">
            <v>265</v>
          </cell>
          <cell r="E35">
            <v>2212.5</v>
          </cell>
          <cell r="F35">
            <v>1708.3333333333333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325</v>
          </cell>
          <cell r="Q35">
            <v>0</v>
          </cell>
          <cell r="R35">
            <v>250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514.16666666666663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85.714285714285708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191.75022619047616</v>
          </cell>
          <cell r="BD35">
            <v>80</v>
          </cell>
          <cell r="BE35">
            <v>0</v>
          </cell>
          <cell r="BF35">
            <v>80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370</v>
          </cell>
          <cell r="BN35">
            <v>190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10.666666666666666</v>
          </cell>
          <cell r="BU35">
            <v>393396.55778011942</v>
          </cell>
          <cell r="BV35">
            <v>7035480.4845071817</v>
          </cell>
          <cell r="BW35">
            <v>87749.28774928776</v>
          </cell>
          <cell r="BX35">
            <v>7123229.7722564694</v>
          </cell>
          <cell r="BY35">
            <v>26</v>
          </cell>
          <cell r="BZ35">
            <v>7000000</v>
          </cell>
        </row>
        <row r="36">
          <cell r="A36" t="str">
            <v>NV22</v>
          </cell>
          <cell r="B36" t="str">
            <v>Trần Anh Dũ</v>
          </cell>
          <cell r="D36">
            <v>408</v>
          </cell>
          <cell r="E36">
            <v>1437.5</v>
          </cell>
          <cell r="F36">
            <v>1391.6666666666665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21.666666666666668</v>
          </cell>
          <cell r="AA36">
            <v>0</v>
          </cell>
          <cell r="AB36">
            <v>0</v>
          </cell>
          <cell r="AC36">
            <v>0</v>
          </cell>
          <cell r="AD36">
            <v>834.16666666666663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1632.5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121.71580000000003</v>
          </cell>
          <cell r="BD36">
            <v>75</v>
          </cell>
          <cell r="BE36">
            <v>0</v>
          </cell>
          <cell r="BF36">
            <v>515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530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17.416666666666668</v>
          </cell>
          <cell r="BU36">
            <v>642342.81700035138</v>
          </cell>
          <cell r="BV36">
            <v>5831658.7575927489</v>
          </cell>
          <cell r="BW36">
            <v>311029.15349490696</v>
          </cell>
          <cell r="BX36">
            <v>6142687.9110876555</v>
          </cell>
          <cell r="BY36">
            <v>22.5</v>
          </cell>
          <cell r="BZ36">
            <v>6057692.307692308</v>
          </cell>
        </row>
        <row r="37">
          <cell r="A37" t="str">
            <v>NV23</v>
          </cell>
          <cell r="B37" t="str">
            <v>Ngô Văn Thanh</v>
          </cell>
          <cell r="D37">
            <v>280</v>
          </cell>
          <cell r="E37">
            <v>525</v>
          </cell>
          <cell r="F37">
            <v>450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73.096083333333326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90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1.5</v>
          </cell>
          <cell r="BU37">
            <v>55321.390937829296</v>
          </cell>
          <cell r="BV37">
            <v>1871958.4610297759</v>
          </cell>
          <cell r="BW37">
            <v>13523.006673691609</v>
          </cell>
          <cell r="BX37">
            <v>1885481.4677034675</v>
          </cell>
          <cell r="BY37">
            <v>0</v>
          </cell>
          <cell r="BZ37">
            <v>0</v>
          </cell>
        </row>
        <row r="38">
          <cell r="A38" t="str">
            <v>NV24</v>
          </cell>
          <cell r="B38" t="str">
            <v>Lê Phi Thành</v>
          </cell>
          <cell r="D38">
            <v>0</v>
          </cell>
          <cell r="E38">
            <v>375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166.66666666666666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317.5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86.614749999999987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30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0.5</v>
          </cell>
          <cell r="BU38">
            <v>18440.463645943099</v>
          </cell>
          <cell r="BV38">
            <v>1645721.9843021568</v>
          </cell>
          <cell r="BW38">
            <v>13523.006673691609</v>
          </cell>
          <cell r="BX38">
            <v>1659244.9909758484</v>
          </cell>
          <cell r="BY38">
            <v>0</v>
          </cell>
          <cell r="BZ38">
            <v>0</v>
          </cell>
        </row>
        <row r="39">
          <cell r="A39" t="str">
            <v>NV25</v>
          </cell>
          <cell r="B39" t="str">
            <v>Thạch Phương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10.594833333333334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118662.13333333333</v>
          </cell>
          <cell r="BW39">
            <v>0</v>
          </cell>
          <cell r="BX39">
            <v>-1591337.8666666667</v>
          </cell>
          <cell r="BY39">
            <v>0</v>
          </cell>
          <cell r="BZ39">
            <v>0</v>
          </cell>
        </row>
        <row r="40">
          <cell r="A40" t="str">
            <v>NV26</v>
          </cell>
          <cell r="B40" t="str">
            <v>Lê Minh Trọng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10.811999999999999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121094.39999999999</v>
          </cell>
          <cell r="BW40">
            <v>0</v>
          </cell>
          <cell r="BX40">
            <v>121094.39999999999</v>
          </cell>
          <cell r="BY40">
            <v>0</v>
          </cell>
          <cell r="BZ40">
            <v>0</v>
          </cell>
        </row>
        <row r="41">
          <cell r="A41" t="str">
            <v>NV27</v>
          </cell>
          <cell r="B41" t="str">
            <v>Nguyễn Văn Hoàng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7274321.4712664755</v>
          </cell>
          <cell r="BY41">
            <v>18.5</v>
          </cell>
          <cell r="BZ41">
            <v>7115384.615384616</v>
          </cell>
        </row>
        <row r="42">
          <cell r="BM42">
            <v>11465</v>
          </cell>
        </row>
        <row r="47">
          <cell r="AP47">
            <v>409783.98314014747</v>
          </cell>
          <cell r="AQ47">
            <v>43518.320119991433</v>
          </cell>
          <cell r="AR47">
            <v>453302.3032601389</v>
          </cell>
        </row>
        <row r="48">
          <cell r="AP48">
            <v>72907.692307692312</v>
          </cell>
        </row>
        <row r="49">
          <cell r="AP49">
            <v>482691.67544783978</v>
          </cell>
        </row>
      </sheetData>
      <sheetData sheetId="5"/>
      <sheetData sheetId="6">
        <row r="13">
          <cell r="H13">
            <v>1</v>
          </cell>
        </row>
        <row r="14">
          <cell r="H14">
            <v>1</v>
          </cell>
        </row>
        <row r="15">
          <cell r="H15">
            <v>1</v>
          </cell>
        </row>
        <row r="16">
          <cell r="H16">
            <v>1</v>
          </cell>
        </row>
        <row r="17">
          <cell r="H17">
            <v>1</v>
          </cell>
        </row>
        <row r="18">
          <cell r="H18">
            <v>1</v>
          </cell>
        </row>
        <row r="19">
          <cell r="H19">
            <v>1</v>
          </cell>
        </row>
        <row r="20">
          <cell r="H20">
            <v>1</v>
          </cell>
        </row>
        <row r="21">
          <cell r="H21">
            <v>1</v>
          </cell>
        </row>
        <row r="22">
          <cell r="H22">
            <v>1</v>
          </cell>
        </row>
        <row r="23">
          <cell r="H23">
            <v>1</v>
          </cell>
        </row>
        <row r="24">
          <cell r="H24">
            <v>1</v>
          </cell>
        </row>
        <row r="25">
          <cell r="H25">
            <v>1</v>
          </cell>
        </row>
        <row r="26">
          <cell r="H26">
            <v>1</v>
          </cell>
        </row>
        <row r="27">
          <cell r="H27">
            <v>1</v>
          </cell>
        </row>
        <row r="28">
          <cell r="H28">
            <v>1</v>
          </cell>
        </row>
        <row r="29">
          <cell r="H29">
            <v>1</v>
          </cell>
        </row>
        <row r="30">
          <cell r="H30">
            <v>1</v>
          </cell>
        </row>
        <row r="31">
          <cell r="H31">
            <v>1</v>
          </cell>
        </row>
        <row r="32">
          <cell r="H32">
            <v>1</v>
          </cell>
        </row>
        <row r="33">
          <cell r="H33">
            <v>1</v>
          </cell>
        </row>
        <row r="34">
          <cell r="H34">
            <v>1</v>
          </cell>
        </row>
        <row r="35">
          <cell r="H35">
            <v>1</v>
          </cell>
        </row>
      </sheetData>
      <sheetData sheetId="7"/>
      <sheetData sheetId="8">
        <row r="6">
          <cell r="A6" t="str">
            <v>NV01</v>
          </cell>
          <cell r="B6" t="str">
            <v>Nguyễn Văn Chiến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1</v>
          </cell>
          <cell r="J6">
            <v>1</v>
          </cell>
          <cell r="K6">
            <v>1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X6">
            <v>1</v>
          </cell>
          <cell r="Y6">
            <v>1</v>
          </cell>
          <cell r="Z6">
            <v>1</v>
          </cell>
          <cell r="AA6">
            <v>1</v>
          </cell>
          <cell r="AB6">
            <v>1</v>
          </cell>
          <cell r="AC6">
            <v>1</v>
          </cell>
          <cell r="AE6">
            <v>1</v>
          </cell>
          <cell r="AF6">
            <v>1</v>
          </cell>
          <cell r="AG6">
            <v>1</v>
          </cell>
          <cell r="AH6">
            <v>26</v>
          </cell>
          <cell r="AI6">
            <v>0</v>
          </cell>
          <cell r="AJ6">
            <v>0</v>
          </cell>
          <cell r="AK6">
            <v>0</v>
          </cell>
          <cell r="AL6">
            <v>0.33333333333333331</v>
          </cell>
          <cell r="AY6">
            <v>8</v>
          </cell>
          <cell r="BM6">
            <v>8</v>
          </cell>
          <cell r="BQ6">
            <v>0.3333333333333357</v>
          </cell>
          <cell r="BR6">
            <v>16</v>
          </cell>
        </row>
        <row r="7">
          <cell r="A7" t="str">
            <v>NV02</v>
          </cell>
          <cell r="B7" t="str">
            <v>Nguyễn Thành Vân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  <cell r="AB7">
            <v>1</v>
          </cell>
          <cell r="AC7">
            <v>1</v>
          </cell>
          <cell r="AE7">
            <v>1</v>
          </cell>
          <cell r="AF7">
            <v>1</v>
          </cell>
          <cell r="AG7">
            <v>1</v>
          </cell>
          <cell r="AH7">
            <v>26</v>
          </cell>
          <cell r="AI7">
            <v>0</v>
          </cell>
          <cell r="AJ7">
            <v>0</v>
          </cell>
          <cell r="AK7">
            <v>0</v>
          </cell>
          <cell r="AU7">
            <v>2</v>
          </cell>
          <cell r="AY7">
            <v>8</v>
          </cell>
          <cell r="BD7">
            <v>1</v>
          </cell>
          <cell r="BQ7">
            <v>3</v>
          </cell>
          <cell r="BR7">
            <v>8</v>
          </cell>
        </row>
        <row r="8">
          <cell r="A8" t="str">
            <v>NV03</v>
          </cell>
          <cell r="B8" t="str">
            <v>Nguyễn Thành Tài</v>
          </cell>
          <cell r="C8">
            <v>1</v>
          </cell>
          <cell r="D8">
            <v>1</v>
          </cell>
          <cell r="E8">
            <v>1</v>
          </cell>
          <cell r="F8">
            <v>1</v>
          </cell>
          <cell r="G8">
            <v>1</v>
          </cell>
          <cell r="J8">
            <v>1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X8">
            <v>1</v>
          </cell>
          <cell r="Y8">
            <v>1</v>
          </cell>
          <cell r="Z8">
            <v>1</v>
          </cell>
          <cell r="AA8">
            <v>1</v>
          </cell>
          <cell r="AB8">
            <v>1</v>
          </cell>
          <cell r="AC8">
            <v>1</v>
          </cell>
          <cell r="AE8" t="str">
            <v>P</v>
          </cell>
          <cell r="AF8" t="str">
            <v>P</v>
          </cell>
          <cell r="AG8">
            <v>1</v>
          </cell>
          <cell r="AH8">
            <v>24</v>
          </cell>
          <cell r="AI8">
            <v>0</v>
          </cell>
          <cell r="AJ8">
            <v>2</v>
          </cell>
          <cell r="AK8">
            <v>0</v>
          </cell>
          <cell r="AU8">
            <v>2</v>
          </cell>
          <cell r="AY8">
            <v>8</v>
          </cell>
          <cell r="BD8">
            <v>1</v>
          </cell>
          <cell r="BQ8">
            <v>3</v>
          </cell>
          <cell r="BR8">
            <v>8</v>
          </cell>
        </row>
        <row r="9">
          <cell r="A9" t="str">
            <v>NV04</v>
          </cell>
          <cell r="B9" t="str">
            <v>Võ Văn Giàu</v>
          </cell>
          <cell r="C9">
            <v>1</v>
          </cell>
          <cell r="D9">
            <v>1</v>
          </cell>
          <cell r="E9">
            <v>1</v>
          </cell>
          <cell r="F9">
            <v>1</v>
          </cell>
          <cell r="G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E9">
            <v>1</v>
          </cell>
          <cell r="AF9">
            <v>1</v>
          </cell>
          <cell r="AG9">
            <v>1</v>
          </cell>
          <cell r="AH9">
            <v>26</v>
          </cell>
          <cell r="AI9">
            <v>0</v>
          </cell>
          <cell r="AJ9">
            <v>0</v>
          </cell>
          <cell r="AK9">
            <v>0</v>
          </cell>
          <cell r="AU9">
            <v>2</v>
          </cell>
          <cell r="AY9">
            <v>8</v>
          </cell>
          <cell r="BD9">
            <v>1</v>
          </cell>
          <cell r="BQ9">
            <v>3</v>
          </cell>
          <cell r="BR9">
            <v>8</v>
          </cell>
        </row>
        <row r="10">
          <cell r="A10" t="str">
            <v>NV05</v>
          </cell>
          <cell r="B10" t="str">
            <v>Lê Phi Trung</v>
          </cell>
          <cell r="C10">
            <v>1</v>
          </cell>
          <cell r="D10">
            <v>1</v>
          </cell>
          <cell r="E10">
            <v>1</v>
          </cell>
          <cell r="F10">
            <v>0.5</v>
          </cell>
          <cell r="G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E10" t="str">
            <v>P</v>
          </cell>
          <cell r="AF10" t="str">
            <v>P</v>
          </cell>
          <cell r="AG10">
            <v>1</v>
          </cell>
          <cell r="AH10">
            <v>23.5</v>
          </cell>
          <cell r="AI10">
            <v>0</v>
          </cell>
          <cell r="AJ10">
            <v>2</v>
          </cell>
          <cell r="AK10">
            <v>0</v>
          </cell>
          <cell r="AY10">
            <v>8</v>
          </cell>
          <cell r="BQ10">
            <v>0</v>
          </cell>
          <cell r="BR10">
            <v>8</v>
          </cell>
        </row>
        <row r="11">
          <cell r="A11" t="str">
            <v>NV06</v>
          </cell>
          <cell r="B11" t="str">
            <v>Lâm Văn Thương</v>
          </cell>
          <cell r="C11">
            <v>1</v>
          </cell>
          <cell r="D11">
            <v>1</v>
          </cell>
          <cell r="E11">
            <v>1</v>
          </cell>
          <cell r="F11">
            <v>1</v>
          </cell>
          <cell r="G11" t="str">
            <v>p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0</v>
          </cell>
          <cell r="O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  <cell r="AB11">
            <v>1</v>
          </cell>
          <cell r="AC11">
            <v>1</v>
          </cell>
          <cell r="AE11">
            <v>1</v>
          </cell>
          <cell r="AF11">
            <v>1</v>
          </cell>
          <cell r="AG11">
            <v>1</v>
          </cell>
          <cell r="AH11">
            <v>24</v>
          </cell>
          <cell r="AI11">
            <v>0</v>
          </cell>
          <cell r="AJ11">
            <v>1</v>
          </cell>
          <cell r="AK11">
            <v>0</v>
          </cell>
          <cell r="AY11">
            <v>8</v>
          </cell>
          <cell r="BQ11">
            <v>0</v>
          </cell>
          <cell r="BR11">
            <v>8</v>
          </cell>
        </row>
        <row r="12">
          <cell r="A12" t="str">
            <v>NV07</v>
          </cell>
          <cell r="B12" t="str">
            <v>Võ Văn Có</v>
          </cell>
          <cell r="C12">
            <v>1</v>
          </cell>
          <cell r="D12">
            <v>1</v>
          </cell>
          <cell r="E12">
            <v>1</v>
          </cell>
          <cell r="F12">
            <v>1</v>
          </cell>
          <cell r="G12">
            <v>1</v>
          </cell>
          <cell r="J12">
            <v>1</v>
          </cell>
          <cell r="K12">
            <v>1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0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E12" t="str">
            <v>P</v>
          </cell>
          <cell r="AF12" t="str">
            <v>P</v>
          </cell>
          <cell r="AG12">
            <v>1</v>
          </cell>
          <cell r="AH12">
            <v>22</v>
          </cell>
          <cell r="AI12">
            <v>0</v>
          </cell>
          <cell r="AJ12">
            <v>2</v>
          </cell>
          <cell r="AK12">
            <v>0</v>
          </cell>
          <cell r="AL12">
            <v>1.1666666666666667</v>
          </cell>
          <cell r="AU12">
            <v>2</v>
          </cell>
          <cell r="AY12">
            <v>8</v>
          </cell>
          <cell r="BQ12">
            <v>3.1666666666666679</v>
          </cell>
          <cell r="BR12">
            <v>8</v>
          </cell>
        </row>
        <row r="13">
          <cell r="A13" t="str">
            <v>NV08</v>
          </cell>
          <cell r="B13" t="str">
            <v>Lê Văn Triệu</v>
          </cell>
          <cell r="C13">
            <v>1</v>
          </cell>
          <cell r="D13">
            <v>0</v>
          </cell>
          <cell r="E13">
            <v>1</v>
          </cell>
          <cell r="F13">
            <v>1</v>
          </cell>
          <cell r="G13">
            <v>1</v>
          </cell>
          <cell r="J13">
            <v>1</v>
          </cell>
          <cell r="K13" t="str">
            <v>p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  <cell r="V13">
            <v>1</v>
          </cell>
          <cell r="X13">
            <v>1</v>
          </cell>
          <cell r="Y13">
            <v>1</v>
          </cell>
          <cell r="Z13">
            <v>1</v>
          </cell>
          <cell r="AA13">
            <v>1</v>
          </cell>
          <cell r="AB13">
            <v>1</v>
          </cell>
          <cell r="AC13">
            <v>1</v>
          </cell>
          <cell r="AE13">
            <v>1</v>
          </cell>
          <cell r="AF13">
            <v>1</v>
          </cell>
          <cell r="AG13">
            <v>1</v>
          </cell>
          <cell r="AH13">
            <v>24</v>
          </cell>
          <cell r="AI13">
            <v>0</v>
          </cell>
          <cell r="AJ13">
            <v>1</v>
          </cell>
          <cell r="AK13">
            <v>0</v>
          </cell>
          <cell r="AL13">
            <v>1.1666666666666667</v>
          </cell>
          <cell r="BQ13">
            <v>1.1666666666666667</v>
          </cell>
          <cell r="BR13">
            <v>0</v>
          </cell>
        </row>
        <row r="14">
          <cell r="A14" t="str">
            <v>NV09</v>
          </cell>
          <cell r="B14" t="str">
            <v>Lê Minh Nghĩa</v>
          </cell>
          <cell r="C14">
            <v>1</v>
          </cell>
          <cell r="D14">
            <v>1</v>
          </cell>
          <cell r="E14">
            <v>1</v>
          </cell>
          <cell r="F14">
            <v>1</v>
          </cell>
          <cell r="G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0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25</v>
          </cell>
          <cell r="AI14">
            <v>0</v>
          </cell>
          <cell r="AJ14">
            <v>0</v>
          </cell>
          <cell r="AK14">
            <v>0</v>
          </cell>
          <cell r="AL14">
            <v>1.1666666666666667</v>
          </cell>
          <cell r="AY14">
            <v>8</v>
          </cell>
          <cell r="BQ14">
            <v>1.1666666666666661</v>
          </cell>
          <cell r="BR14">
            <v>8</v>
          </cell>
        </row>
        <row r="15">
          <cell r="A15" t="str">
            <v>NV10</v>
          </cell>
          <cell r="B15" t="str">
            <v>Trần Văn Tây</v>
          </cell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J15">
            <v>1</v>
          </cell>
          <cell r="K15" t="str">
            <v>p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  <cell r="V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25</v>
          </cell>
          <cell r="AI15">
            <v>0</v>
          </cell>
          <cell r="AJ15">
            <v>1</v>
          </cell>
          <cell r="AK15">
            <v>0</v>
          </cell>
          <cell r="AL15">
            <v>1.1666666666666667</v>
          </cell>
          <cell r="AY15">
            <v>8</v>
          </cell>
          <cell r="BQ15">
            <v>1.1666666666666661</v>
          </cell>
          <cell r="BR15">
            <v>8</v>
          </cell>
        </row>
        <row r="16">
          <cell r="A16" t="str">
            <v>NV11</v>
          </cell>
          <cell r="B16" t="str">
            <v>Phan Lâm Thương</v>
          </cell>
          <cell r="C16">
            <v>1</v>
          </cell>
          <cell r="D16">
            <v>1</v>
          </cell>
          <cell r="E16">
            <v>1</v>
          </cell>
          <cell r="F16">
            <v>1</v>
          </cell>
          <cell r="G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0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E16">
            <v>1</v>
          </cell>
          <cell r="AF16">
            <v>1</v>
          </cell>
          <cell r="AG16">
            <v>1</v>
          </cell>
          <cell r="AH16">
            <v>25</v>
          </cell>
          <cell r="AI16">
            <v>0</v>
          </cell>
          <cell r="AJ16">
            <v>0</v>
          </cell>
          <cell r="AK16">
            <v>0</v>
          </cell>
          <cell r="AL16">
            <v>1.1666666666666667</v>
          </cell>
          <cell r="BM16">
            <v>8</v>
          </cell>
          <cell r="BQ16">
            <v>1.1666666666666661</v>
          </cell>
          <cell r="BR16">
            <v>8</v>
          </cell>
        </row>
        <row r="17">
          <cell r="A17" t="str">
            <v>NV12</v>
          </cell>
          <cell r="B17" t="str">
            <v>Nguyễn Thế Lực</v>
          </cell>
          <cell r="C17">
            <v>1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  <cell r="V17">
            <v>0</v>
          </cell>
          <cell r="X17">
            <v>1</v>
          </cell>
          <cell r="Y17">
            <v>1</v>
          </cell>
          <cell r="Z17">
            <v>1</v>
          </cell>
          <cell r="AA17">
            <v>1</v>
          </cell>
          <cell r="AB17">
            <v>1</v>
          </cell>
          <cell r="AC17">
            <v>1</v>
          </cell>
          <cell r="AE17">
            <v>0.5</v>
          </cell>
          <cell r="AF17">
            <v>1</v>
          </cell>
          <cell r="AG17">
            <v>1</v>
          </cell>
          <cell r="AH17">
            <v>24.5</v>
          </cell>
          <cell r="AI17">
            <v>0</v>
          </cell>
          <cell r="AJ17">
            <v>0</v>
          </cell>
          <cell r="AK17">
            <v>0</v>
          </cell>
          <cell r="AL17">
            <v>0.33333333333333331</v>
          </cell>
          <cell r="AY17">
            <v>8</v>
          </cell>
          <cell r="BM17">
            <v>8</v>
          </cell>
          <cell r="BP17">
            <v>4</v>
          </cell>
          <cell r="BQ17">
            <v>4.3333333333333357</v>
          </cell>
          <cell r="BR17">
            <v>16</v>
          </cell>
          <cell r="BS17">
            <v>1</v>
          </cell>
        </row>
        <row r="18">
          <cell r="A18" t="str">
            <v>NV13</v>
          </cell>
          <cell r="B18" t="str">
            <v>Huỳnh Huy Phụng</v>
          </cell>
          <cell r="C18">
            <v>1</v>
          </cell>
          <cell r="D18">
            <v>1</v>
          </cell>
          <cell r="E18">
            <v>1</v>
          </cell>
          <cell r="F18">
            <v>1</v>
          </cell>
          <cell r="G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Q18">
            <v>1</v>
          </cell>
          <cell r="R18">
            <v>0.5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X18">
            <v>1</v>
          </cell>
          <cell r="Y18">
            <v>1</v>
          </cell>
          <cell r="Z18">
            <v>0</v>
          </cell>
          <cell r="AA18">
            <v>1</v>
          </cell>
          <cell r="AB18">
            <v>1</v>
          </cell>
          <cell r="AC18">
            <v>1</v>
          </cell>
          <cell r="AE18">
            <v>1</v>
          </cell>
          <cell r="AF18">
            <v>1</v>
          </cell>
          <cell r="AG18">
            <v>1</v>
          </cell>
          <cell r="AH18">
            <v>24.5</v>
          </cell>
          <cell r="AI18">
            <v>0</v>
          </cell>
          <cell r="AJ18">
            <v>0</v>
          </cell>
          <cell r="AK18">
            <v>0</v>
          </cell>
          <cell r="AL18">
            <v>1.1666666666666667</v>
          </cell>
          <cell r="AY18">
            <v>8</v>
          </cell>
          <cell r="BQ18">
            <v>1.1666666666666661</v>
          </cell>
          <cell r="BR18">
            <v>8</v>
          </cell>
        </row>
        <row r="19">
          <cell r="A19" t="str">
            <v>NV14</v>
          </cell>
          <cell r="B19" t="str">
            <v>Võ Quang Tuấn</v>
          </cell>
          <cell r="C19">
            <v>1</v>
          </cell>
          <cell r="D19" t="str">
            <v>p</v>
          </cell>
          <cell r="E19">
            <v>1</v>
          </cell>
          <cell r="F19">
            <v>1</v>
          </cell>
          <cell r="G19">
            <v>1</v>
          </cell>
          <cell r="J19">
            <v>1</v>
          </cell>
          <cell r="K19" t="str">
            <v>p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24</v>
          </cell>
          <cell r="AI19">
            <v>0</v>
          </cell>
          <cell r="AJ19">
            <v>2</v>
          </cell>
          <cell r="AK19">
            <v>0</v>
          </cell>
          <cell r="AY19">
            <v>8</v>
          </cell>
          <cell r="BF19">
            <v>4</v>
          </cell>
          <cell r="BQ19">
            <v>0</v>
          </cell>
          <cell r="BR19">
            <v>12</v>
          </cell>
        </row>
        <row r="20">
          <cell r="A20" t="str">
            <v>NV15</v>
          </cell>
          <cell r="B20" t="str">
            <v>Lương Minh Tâm</v>
          </cell>
          <cell r="C20">
            <v>1</v>
          </cell>
          <cell r="D20">
            <v>1</v>
          </cell>
          <cell r="E20">
            <v>1</v>
          </cell>
          <cell r="F20">
            <v>1</v>
          </cell>
          <cell r="G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Q20">
            <v>1</v>
          </cell>
          <cell r="R20">
            <v>1</v>
          </cell>
          <cell r="S20" t="str">
            <v>p</v>
          </cell>
          <cell r="T20">
            <v>1</v>
          </cell>
          <cell r="U20">
            <v>1</v>
          </cell>
          <cell r="V20">
            <v>1</v>
          </cell>
          <cell r="X20">
            <v>1</v>
          </cell>
          <cell r="Y20">
            <v>1</v>
          </cell>
          <cell r="Z20">
            <v>1</v>
          </cell>
          <cell r="AA20">
            <v>1</v>
          </cell>
          <cell r="AB20">
            <v>1</v>
          </cell>
          <cell r="AC20">
            <v>1</v>
          </cell>
          <cell r="AE20">
            <v>1</v>
          </cell>
          <cell r="AF20">
            <v>1</v>
          </cell>
          <cell r="AG20">
            <v>1</v>
          </cell>
          <cell r="AH20">
            <v>25</v>
          </cell>
          <cell r="AI20">
            <v>0</v>
          </cell>
          <cell r="AJ20">
            <v>1</v>
          </cell>
          <cell r="AK20">
            <v>0</v>
          </cell>
          <cell r="AU20">
            <v>2</v>
          </cell>
          <cell r="AY20">
            <v>8</v>
          </cell>
          <cell r="BM20">
            <v>8</v>
          </cell>
          <cell r="BQ20">
            <v>2</v>
          </cell>
          <cell r="BR20">
            <v>16</v>
          </cell>
        </row>
        <row r="21">
          <cell r="A21" t="str">
            <v>NV16</v>
          </cell>
          <cell r="B21" t="str">
            <v>Danh Vươl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1</v>
          </cell>
          <cell r="J21" t="str">
            <v>p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25</v>
          </cell>
          <cell r="AI21">
            <v>0</v>
          </cell>
          <cell r="AJ21">
            <v>1</v>
          </cell>
          <cell r="AK21">
            <v>0</v>
          </cell>
          <cell r="AL21">
            <v>1.1666666666666667</v>
          </cell>
          <cell r="AU21">
            <v>2</v>
          </cell>
          <cell r="AY21">
            <v>8</v>
          </cell>
          <cell r="BD21">
            <v>1</v>
          </cell>
          <cell r="BQ21">
            <v>4.1666666666666679</v>
          </cell>
          <cell r="BR21">
            <v>8</v>
          </cell>
        </row>
        <row r="22">
          <cell r="A22" t="str">
            <v>NV17</v>
          </cell>
          <cell r="B22" t="str">
            <v>Nguyễn Bình Luận</v>
          </cell>
          <cell r="C22">
            <v>1</v>
          </cell>
          <cell r="D22">
            <v>1</v>
          </cell>
          <cell r="E22">
            <v>0</v>
          </cell>
          <cell r="F22">
            <v>1</v>
          </cell>
          <cell r="G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0</v>
          </cell>
          <cell r="O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B22">
            <v>1</v>
          </cell>
          <cell r="AC22">
            <v>1</v>
          </cell>
          <cell r="AE22">
            <v>1</v>
          </cell>
          <cell r="AF22">
            <v>1</v>
          </cell>
          <cell r="AG22">
            <v>1</v>
          </cell>
          <cell r="AH22">
            <v>24</v>
          </cell>
          <cell r="AI22">
            <v>0</v>
          </cell>
          <cell r="AJ22">
            <v>0</v>
          </cell>
          <cell r="AK22">
            <v>0</v>
          </cell>
          <cell r="BF22">
            <v>4</v>
          </cell>
          <cell r="BQ22">
            <v>0</v>
          </cell>
          <cell r="BR22">
            <v>4</v>
          </cell>
        </row>
        <row r="23">
          <cell r="A23" t="str">
            <v>NV18</v>
          </cell>
          <cell r="B23" t="str">
            <v>Lê Văn Bi</v>
          </cell>
          <cell r="C23">
            <v>1</v>
          </cell>
          <cell r="D23">
            <v>1</v>
          </cell>
          <cell r="E23">
            <v>1</v>
          </cell>
          <cell r="F23">
            <v>1</v>
          </cell>
          <cell r="G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U23">
            <v>1</v>
          </cell>
          <cell r="V23">
            <v>1</v>
          </cell>
          <cell r="X23">
            <v>1</v>
          </cell>
          <cell r="Y23">
            <v>1</v>
          </cell>
          <cell r="Z23">
            <v>1</v>
          </cell>
          <cell r="AA23">
            <v>1</v>
          </cell>
          <cell r="AB23">
            <v>1</v>
          </cell>
          <cell r="AC23">
            <v>1</v>
          </cell>
          <cell r="AE23">
            <v>1</v>
          </cell>
          <cell r="AF23">
            <v>1</v>
          </cell>
          <cell r="AG23">
            <v>1</v>
          </cell>
          <cell r="AH23">
            <v>26</v>
          </cell>
          <cell r="AI23">
            <v>0</v>
          </cell>
          <cell r="AJ23">
            <v>0</v>
          </cell>
          <cell r="AK23">
            <v>0</v>
          </cell>
          <cell r="AL23">
            <v>1.1666666666666667</v>
          </cell>
          <cell r="BQ23">
            <v>1.1666666666666667</v>
          </cell>
          <cell r="BR23">
            <v>0</v>
          </cell>
        </row>
        <row r="24">
          <cell r="A24" t="str">
            <v>NV19</v>
          </cell>
          <cell r="B24" t="str">
            <v>Tạ Chí Thuận</v>
          </cell>
          <cell r="C24">
            <v>0.5</v>
          </cell>
          <cell r="D24">
            <v>1</v>
          </cell>
          <cell r="E24">
            <v>1</v>
          </cell>
          <cell r="F24">
            <v>1</v>
          </cell>
          <cell r="G24">
            <v>1</v>
          </cell>
          <cell r="J24">
            <v>1</v>
          </cell>
          <cell r="K24">
            <v>1</v>
          </cell>
          <cell r="L24">
            <v>1</v>
          </cell>
          <cell r="M24">
            <v>1</v>
          </cell>
          <cell r="N24">
            <v>1</v>
          </cell>
          <cell r="O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25.5</v>
          </cell>
          <cell r="AI24">
            <v>0</v>
          </cell>
          <cell r="AJ24">
            <v>0</v>
          </cell>
          <cell r="AK24">
            <v>0</v>
          </cell>
          <cell r="AY24">
            <v>8</v>
          </cell>
          <cell r="BQ24">
            <v>0</v>
          </cell>
          <cell r="BR24">
            <v>8</v>
          </cell>
        </row>
        <row r="25">
          <cell r="A25" t="str">
            <v>NV20</v>
          </cell>
          <cell r="B25" t="str">
            <v>Lê Hiệp</v>
          </cell>
          <cell r="C25">
            <v>1</v>
          </cell>
          <cell r="D25">
            <v>1</v>
          </cell>
          <cell r="E25">
            <v>1</v>
          </cell>
          <cell r="F25">
            <v>1</v>
          </cell>
          <cell r="G25">
            <v>0</v>
          </cell>
          <cell r="J25">
            <v>1</v>
          </cell>
          <cell r="K25">
            <v>1</v>
          </cell>
          <cell r="L25">
            <v>1</v>
          </cell>
          <cell r="M25">
            <v>0</v>
          </cell>
          <cell r="N25">
            <v>1</v>
          </cell>
          <cell r="O25">
            <v>1</v>
          </cell>
          <cell r="Q25">
            <v>1</v>
          </cell>
          <cell r="R25">
            <v>1</v>
          </cell>
          <cell r="S25">
            <v>1</v>
          </cell>
          <cell r="T25">
            <v>1</v>
          </cell>
          <cell r="U25">
            <v>1</v>
          </cell>
          <cell r="V25">
            <v>1</v>
          </cell>
          <cell r="X25">
            <v>1</v>
          </cell>
          <cell r="Y25">
            <v>1</v>
          </cell>
          <cell r="Z25">
            <v>1</v>
          </cell>
          <cell r="AA25">
            <v>1</v>
          </cell>
          <cell r="AB25">
            <v>1</v>
          </cell>
          <cell r="AC25">
            <v>1</v>
          </cell>
          <cell r="AE25">
            <v>1</v>
          </cell>
          <cell r="AF25">
            <v>1</v>
          </cell>
          <cell r="AG25">
            <v>1</v>
          </cell>
          <cell r="AH25">
            <v>24</v>
          </cell>
          <cell r="AI25">
            <v>0</v>
          </cell>
          <cell r="AJ25">
            <v>0</v>
          </cell>
          <cell r="AK25">
            <v>0</v>
          </cell>
          <cell r="AY25">
            <v>8</v>
          </cell>
          <cell r="BM25">
            <v>8</v>
          </cell>
          <cell r="BQ25">
            <v>0</v>
          </cell>
          <cell r="BR25">
            <v>16</v>
          </cell>
        </row>
        <row r="26">
          <cell r="A26" t="str">
            <v>NV21</v>
          </cell>
          <cell r="B26" t="str">
            <v>Lê Tấn Tiền</v>
          </cell>
          <cell r="C26">
            <v>1</v>
          </cell>
          <cell r="D26">
            <v>1</v>
          </cell>
          <cell r="E26">
            <v>1</v>
          </cell>
          <cell r="F26">
            <v>1</v>
          </cell>
          <cell r="G26">
            <v>1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26</v>
          </cell>
          <cell r="AI26">
            <v>0</v>
          </cell>
          <cell r="AJ26">
            <v>0</v>
          </cell>
          <cell r="AK26">
            <v>0</v>
          </cell>
          <cell r="AL26">
            <v>1.1666666666666667</v>
          </cell>
          <cell r="BQ26">
            <v>1.1666666666666667</v>
          </cell>
          <cell r="BR26">
            <v>0</v>
          </cell>
        </row>
        <row r="27">
          <cell r="A27" t="str">
            <v>NV22</v>
          </cell>
          <cell r="B27" t="str">
            <v>Trần Anh Dũ</v>
          </cell>
          <cell r="C27">
            <v>0.5</v>
          </cell>
          <cell r="D27">
            <v>1</v>
          </cell>
          <cell r="E27">
            <v>1</v>
          </cell>
          <cell r="F27">
            <v>1</v>
          </cell>
          <cell r="G27">
            <v>0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X27">
            <v>1</v>
          </cell>
          <cell r="Y27">
            <v>1</v>
          </cell>
          <cell r="Z27">
            <v>0</v>
          </cell>
          <cell r="AA27">
            <v>1</v>
          </cell>
          <cell r="AB27">
            <v>1</v>
          </cell>
          <cell r="AC27">
            <v>1</v>
          </cell>
          <cell r="AE27">
            <v>0</v>
          </cell>
          <cell r="AF27">
            <v>1</v>
          </cell>
          <cell r="AG27">
            <v>1</v>
          </cell>
          <cell r="AH27">
            <v>22.5</v>
          </cell>
          <cell r="AI27">
            <v>0</v>
          </cell>
          <cell r="AJ27">
            <v>0</v>
          </cell>
          <cell r="AK27">
            <v>0</v>
          </cell>
          <cell r="AL27">
            <v>0.33333333333333331</v>
          </cell>
          <cell r="BM27">
            <v>8</v>
          </cell>
          <cell r="BQ27">
            <v>0.33333333333333393</v>
          </cell>
          <cell r="BR27">
            <v>8</v>
          </cell>
        </row>
        <row r="28">
          <cell r="A28" t="str">
            <v>NV23</v>
          </cell>
          <cell r="B28" t="str">
            <v>Ngô Văn Thanh</v>
          </cell>
          <cell r="C28" t="str">
            <v>p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AH28">
            <v>10</v>
          </cell>
          <cell r="AI28">
            <v>0</v>
          </cell>
          <cell r="AJ28">
            <v>1</v>
          </cell>
          <cell r="AK28">
            <v>0</v>
          </cell>
          <cell r="AL28">
            <v>0.33333333333333331</v>
          </cell>
          <cell r="BQ28">
            <v>0.33333333333333331</v>
          </cell>
          <cell r="BR28">
            <v>0</v>
          </cell>
        </row>
        <row r="29">
          <cell r="A29" t="str">
            <v>NV24</v>
          </cell>
          <cell r="B29" t="str">
            <v>Lê Phi Thành</v>
          </cell>
          <cell r="C29">
            <v>1</v>
          </cell>
          <cell r="D29">
            <v>1</v>
          </cell>
          <cell r="E29">
            <v>1</v>
          </cell>
          <cell r="F29">
            <v>1</v>
          </cell>
          <cell r="G29">
            <v>1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AH29">
            <v>11</v>
          </cell>
          <cell r="AI29">
            <v>0</v>
          </cell>
          <cell r="AJ29">
            <v>0</v>
          </cell>
          <cell r="AK29">
            <v>0</v>
          </cell>
          <cell r="AL29">
            <v>0.33333333333333331</v>
          </cell>
          <cell r="BQ29">
            <v>0.33333333333333331</v>
          </cell>
          <cell r="BR29">
            <v>0</v>
          </cell>
        </row>
        <row r="30">
          <cell r="A30" t="str">
            <v>NV25</v>
          </cell>
          <cell r="B30" t="str">
            <v>Thạch Phương</v>
          </cell>
          <cell r="C30">
            <v>1</v>
          </cell>
          <cell r="D30">
            <v>1</v>
          </cell>
          <cell r="AH30">
            <v>2</v>
          </cell>
          <cell r="AI30">
            <v>0</v>
          </cell>
          <cell r="AJ30">
            <v>0</v>
          </cell>
          <cell r="AK30">
            <v>0</v>
          </cell>
          <cell r="BQ30">
            <v>0</v>
          </cell>
          <cell r="BR30">
            <v>0</v>
          </cell>
        </row>
        <row r="31">
          <cell r="A31" t="str">
            <v>NV26</v>
          </cell>
          <cell r="B31" t="str">
            <v>Lê Minh Trọng</v>
          </cell>
          <cell r="C31">
            <v>1</v>
          </cell>
          <cell r="D31">
            <v>1</v>
          </cell>
          <cell r="AH31">
            <v>2</v>
          </cell>
          <cell r="AI31">
            <v>0</v>
          </cell>
          <cell r="AJ31">
            <v>0</v>
          </cell>
          <cell r="AK31">
            <v>0</v>
          </cell>
          <cell r="BQ31">
            <v>0</v>
          </cell>
          <cell r="BR31">
            <v>0</v>
          </cell>
        </row>
        <row r="32">
          <cell r="A32" t="str">
            <v>NV27</v>
          </cell>
          <cell r="B32" t="str">
            <v>Nguyễn Văn Hoàng</v>
          </cell>
          <cell r="C32">
            <v>1</v>
          </cell>
          <cell r="D32">
            <v>1</v>
          </cell>
          <cell r="E32">
            <v>1</v>
          </cell>
          <cell r="F32">
            <v>1</v>
          </cell>
          <cell r="G32">
            <v>1</v>
          </cell>
          <cell r="J32" t="str">
            <v>p</v>
          </cell>
          <cell r="K32" t="str">
            <v>p</v>
          </cell>
          <cell r="L32" t="str">
            <v>p</v>
          </cell>
          <cell r="M32" t="str">
            <v>p</v>
          </cell>
          <cell r="N32" t="str">
            <v>p</v>
          </cell>
          <cell r="O32">
            <v>1</v>
          </cell>
          <cell r="Q32">
            <v>1</v>
          </cell>
          <cell r="R32">
            <v>1</v>
          </cell>
          <cell r="S32">
            <v>1</v>
          </cell>
          <cell r="T32">
            <v>0.5</v>
          </cell>
          <cell r="U32">
            <v>1</v>
          </cell>
          <cell r="V32">
            <v>1</v>
          </cell>
          <cell r="X32">
            <v>1</v>
          </cell>
          <cell r="Y32">
            <v>1</v>
          </cell>
          <cell r="Z32">
            <v>1</v>
          </cell>
          <cell r="AA32">
            <v>1</v>
          </cell>
          <cell r="AB32">
            <v>1</v>
          </cell>
          <cell r="AC32">
            <v>1</v>
          </cell>
          <cell r="AE32" t="str">
            <v>P</v>
          </cell>
          <cell r="AF32" t="str">
            <v>P</v>
          </cell>
          <cell r="AG32">
            <v>1</v>
          </cell>
          <cell r="AH32">
            <v>18.5</v>
          </cell>
          <cell r="AI32">
            <v>0</v>
          </cell>
          <cell r="AJ32">
            <v>7</v>
          </cell>
          <cell r="AK32">
            <v>0</v>
          </cell>
          <cell r="BQ32">
            <v>0</v>
          </cell>
          <cell r="BR32">
            <v>0</v>
          </cell>
        </row>
        <row r="34">
          <cell r="C34" t="str">
            <v>GIÁM ĐỐC NHÀ MÁY</v>
          </cell>
          <cell r="AA34" t="str">
            <v>Người lập</v>
          </cell>
          <cell r="AN34" t="str">
            <v>GIÁM ĐỐC NHÀ MÁY</v>
          </cell>
          <cell r="BL34" t="str">
            <v>Người lập</v>
          </cell>
        </row>
        <row r="37">
          <cell r="C37" t="str">
            <v>LÊ THANH HUY</v>
          </cell>
          <cell r="AA37" t="str">
            <v>Cao Thị Minh Thoa</v>
          </cell>
          <cell r="AN37" t="str">
            <v>LÊ THANH HUY</v>
          </cell>
          <cell r="BL37" t="str">
            <v>Cao Thị Minh Thoa</v>
          </cell>
        </row>
      </sheetData>
      <sheetData sheetId="9">
        <row r="2">
          <cell r="A2" t="str">
            <v>NV01</v>
          </cell>
          <cell r="B2" t="str">
            <v>Nguyễn Văn Chiến</v>
          </cell>
          <cell r="C2" t="str">
            <v>Công nhân</v>
          </cell>
        </row>
        <row r="3">
          <cell r="A3" t="str">
            <v>NV02</v>
          </cell>
          <cell r="B3" t="str">
            <v>Nguyễn Thành Vân</v>
          </cell>
          <cell r="C3" t="str">
            <v>Công nhân</v>
          </cell>
        </row>
        <row r="4">
          <cell r="A4" t="str">
            <v>NV03</v>
          </cell>
          <cell r="B4" t="str">
            <v>Nguyễn Thành Tài</v>
          </cell>
          <cell r="C4" t="str">
            <v>Công nhân</v>
          </cell>
        </row>
        <row r="5">
          <cell r="A5" t="str">
            <v>NV04</v>
          </cell>
          <cell r="B5" t="str">
            <v>Võ Văn Giàu</v>
          </cell>
          <cell r="C5" t="str">
            <v>Công nhân</v>
          </cell>
        </row>
        <row r="6">
          <cell r="A6" t="str">
            <v>NV05</v>
          </cell>
          <cell r="B6" t="str">
            <v>Lê Phi Trung</v>
          </cell>
          <cell r="C6" t="str">
            <v>Công nhân</v>
          </cell>
        </row>
        <row r="7">
          <cell r="A7" t="str">
            <v>NV06</v>
          </cell>
          <cell r="B7" t="str">
            <v>Lâm Văn Thương</v>
          </cell>
          <cell r="C7" t="str">
            <v>Công nhân</v>
          </cell>
        </row>
        <row r="8">
          <cell r="A8" t="str">
            <v>NV07</v>
          </cell>
          <cell r="B8" t="str">
            <v>Võ Văn Có</v>
          </cell>
          <cell r="C8" t="str">
            <v>Công nhân</v>
          </cell>
        </row>
        <row r="9">
          <cell r="A9" t="str">
            <v>NV08</v>
          </cell>
          <cell r="B9" t="str">
            <v>Lê Văn Triệu</v>
          </cell>
          <cell r="C9" t="str">
            <v>Công nhân</v>
          </cell>
        </row>
        <row r="10">
          <cell r="A10" t="str">
            <v>NV09</v>
          </cell>
          <cell r="B10" t="str">
            <v>Lê Minh Nghĩa</v>
          </cell>
          <cell r="C10" t="str">
            <v>Công nhân</v>
          </cell>
        </row>
        <row r="11">
          <cell r="A11" t="str">
            <v>NV10</v>
          </cell>
          <cell r="B11" t="str">
            <v>Trần Văn Tây</v>
          </cell>
          <cell r="C11" t="str">
            <v>Công nhân</v>
          </cell>
        </row>
        <row r="12">
          <cell r="A12" t="str">
            <v>NV11</v>
          </cell>
          <cell r="B12" t="str">
            <v>Phan Lâm Thương</v>
          </cell>
          <cell r="C12" t="str">
            <v>Công nhân</v>
          </cell>
        </row>
        <row r="13">
          <cell r="A13" t="str">
            <v>NV12</v>
          </cell>
          <cell r="B13" t="str">
            <v>Nguyễn Thế Lực</v>
          </cell>
          <cell r="C13" t="str">
            <v>Công nhân</v>
          </cell>
        </row>
        <row r="14">
          <cell r="A14" t="str">
            <v>NV13</v>
          </cell>
          <cell r="B14" t="str">
            <v>Huỳnh Huy Phụng</v>
          </cell>
          <cell r="C14" t="str">
            <v>Công nhân</v>
          </cell>
        </row>
        <row r="15">
          <cell r="A15" t="str">
            <v>NV14</v>
          </cell>
          <cell r="B15" t="str">
            <v>Võ Quang Tuấn</v>
          </cell>
          <cell r="C15" t="str">
            <v>Công nhân</v>
          </cell>
        </row>
        <row r="16">
          <cell r="A16" t="str">
            <v>NV15</v>
          </cell>
          <cell r="B16" t="str">
            <v>Lương Minh Tâm</v>
          </cell>
          <cell r="C16" t="str">
            <v>Công nhân</v>
          </cell>
        </row>
        <row r="17">
          <cell r="A17" t="str">
            <v>NV16</v>
          </cell>
          <cell r="B17" t="str">
            <v>Danh Vươl</v>
          </cell>
          <cell r="C17" t="str">
            <v>Công nhân</v>
          </cell>
        </row>
        <row r="18">
          <cell r="A18" t="str">
            <v>NV17</v>
          </cell>
          <cell r="B18" t="str">
            <v>Nguyễn Bình Luận</v>
          </cell>
          <cell r="C18" t="str">
            <v>Công nhân</v>
          </cell>
        </row>
        <row r="19">
          <cell r="A19" t="str">
            <v>NV18</v>
          </cell>
          <cell r="B19" t="str">
            <v>Lê Văn Bi</v>
          </cell>
          <cell r="C19" t="str">
            <v>Công nhân</v>
          </cell>
        </row>
        <row r="20">
          <cell r="A20" t="str">
            <v>NV19</v>
          </cell>
          <cell r="B20" t="str">
            <v>Tạ Chí Thuận</v>
          </cell>
          <cell r="C20" t="str">
            <v>Công nhân</v>
          </cell>
        </row>
        <row r="21">
          <cell r="A21" t="str">
            <v>NV20</v>
          </cell>
          <cell r="B21" t="str">
            <v>Lê Hiệp</v>
          </cell>
          <cell r="C21" t="str">
            <v>Công nhân</v>
          </cell>
        </row>
        <row r="22">
          <cell r="A22" t="str">
            <v>NV21</v>
          </cell>
          <cell r="B22" t="str">
            <v>Lê Tấn Tiền</v>
          </cell>
          <cell r="C22" t="str">
            <v>Công nhân</v>
          </cell>
        </row>
        <row r="23">
          <cell r="A23" t="str">
            <v>NV22</v>
          </cell>
          <cell r="B23" t="str">
            <v>Trần Anh Dũ</v>
          </cell>
          <cell r="C23" t="str">
            <v>Công nhân</v>
          </cell>
        </row>
        <row r="24">
          <cell r="A24" t="str">
            <v>NV23</v>
          </cell>
          <cell r="B24" t="str">
            <v>Ngô Văn Thanh</v>
          </cell>
          <cell r="C24" t="str">
            <v>Công nhân</v>
          </cell>
        </row>
        <row r="25">
          <cell r="A25" t="str">
            <v>NV24</v>
          </cell>
          <cell r="B25" t="str">
            <v>Lê Phi Thành</v>
          </cell>
          <cell r="C25" t="str">
            <v>Công nhân</v>
          </cell>
        </row>
        <row r="26">
          <cell r="A26" t="str">
            <v>NV25</v>
          </cell>
          <cell r="B26" t="str">
            <v>Thạch Phương</v>
          </cell>
          <cell r="C26" t="str">
            <v>Công nhân</v>
          </cell>
        </row>
        <row r="27">
          <cell r="A27" t="str">
            <v>NV26</v>
          </cell>
          <cell r="B27" t="str">
            <v>Lê Minh Trọng</v>
          </cell>
          <cell r="C27" t="str">
            <v>Công nhân</v>
          </cell>
        </row>
        <row r="28">
          <cell r="A28" t="str">
            <v>NV27</v>
          </cell>
          <cell r="B28" t="str">
            <v>Nguyễn Văn Hoàng</v>
          </cell>
          <cell r="C28" t="str">
            <v>Nhóm trưởng</v>
          </cell>
        </row>
      </sheetData>
      <sheetData sheetId="10">
        <row r="3">
          <cell r="B3" t="str">
            <v>Nguyễn Văn Chiến</v>
          </cell>
          <cell r="C3">
            <v>4000000</v>
          </cell>
          <cell r="D3">
            <v>4000000</v>
          </cell>
        </row>
        <row r="4">
          <cell r="B4" t="str">
            <v>Nguyễn Thành Vân</v>
          </cell>
          <cell r="C4">
            <v>3000000</v>
          </cell>
          <cell r="D4">
            <v>3000000</v>
          </cell>
        </row>
        <row r="5">
          <cell r="B5" t="str">
            <v>Nguyễn Thành Tài</v>
          </cell>
          <cell r="C5">
            <v>3000000</v>
          </cell>
          <cell r="D5">
            <v>3000000</v>
          </cell>
        </row>
        <row r="6">
          <cell r="B6" t="str">
            <v>Võ Văn Giàu</v>
          </cell>
          <cell r="C6">
            <v>4000000</v>
          </cell>
          <cell r="D6">
            <v>4000000</v>
          </cell>
        </row>
        <row r="7">
          <cell r="B7" t="str">
            <v>Lê Phi Trung</v>
          </cell>
          <cell r="C7">
            <v>3000000</v>
          </cell>
          <cell r="D7">
            <v>3000000</v>
          </cell>
        </row>
        <row r="8">
          <cell r="B8" t="str">
            <v>Lâm Văn Thương</v>
          </cell>
          <cell r="C8">
            <v>3000000</v>
          </cell>
          <cell r="D8">
            <v>3000000</v>
          </cell>
        </row>
        <row r="9">
          <cell r="B9" t="str">
            <v>Võ Văn Có</v>
          </cell>
          <cell r="C9">
            <v>4000000</v>
          </cell>
          <cell r="D9">
            <v>4000000</v>
          </cell>
        </row>
        <row r="10">
          <cell r="B10" t="str">
            <v>Lê Văn Triệu</v>
          </cell>
          <cell r="C10">
            <v>3000000</v>
          </cell>
          <cell r="D10">
            <v>3000000</v>
          </cell>
        </row>
        <row r="11">
          <cell r="B11" t="str">
            <v>Lê Minh Nghĩa</v>
          </cell>
          <cell r="C11">
            <v>4000000</v>
          </cell>
          <cell r="D11">
            <v>4000000</v>
          </cell>
        </row>
        <row r="12">
          <cell r="B12" t="str">
            <v>Trần Văn Tây</v>
          </cell>
          <cell r="C12">
            <v>4000000</v>
          </cell>
          <cell r="D12">
            <v>4000000</v>
          </cell>
        </row>
        <row r="13">
          <cell r="B13" t="str">
            <v>Phan Lâm Thương</v>
          </cell>
          <cell r="C13">
            <v>4000000</v>
          </cell>
          <cell r="D13">
            <v>4000000</v>
          </cell>
        </row>
        <row r="14">
          <cell r="B14" t="str">
            <v>Nguyễn Thế Lực</v>
          </cell>
          <cell r="C14">
            <v>4000000</v>
          </cell>
          <cell r="D14">
            <v>4000000</v>
          </cell>
        </row>
        <row r="15">
          <cell r="B15" t="str">
            <v>Huỳnh Huy Phụng</v>
          </cell>
          <cell r="C15">
            <v>3000000</v>
          </cell>
          <cell r="D15">
            <v>3000000</v>
          </cell>
        </row>
        <row r="16">
          <cell r="B16" t="str">
            <v>Võ Quang Tuấn</v>
          </cell>
          <cell r="C16">
            <v>3000000</v>
          </cell>
          <cell r="D16">
            <v>3000000</v>
          </cell>
        </row>
        <row r="17">
          <cell r="B17" t="str">
            <v>Lương Minh Tâm</v>
          </cell>
          <cell r="C17">
            <v>4000000</v>
          </cell>
          <cell r="D17">
            <v>4000000</v>
          </cell>
        </row>
        <row r="18">
          <cell r="B18" t="str">
            <v>Danh Vươl</v>
          </cell>
          <cell r="C18">
            <v>3000000</v>
          </cell>
          <cell r="D18">
            <v>3000000</v>
          </cell>
        </row>
        <row r="19">
          <cell r="B19" t="str">
            <v>Nguyễn Bình Luận</v>
          </cell>
          <cell r="C19">
            <v>4000000</v>
          </cell>
          <cell r="D19">
            <v>4000000</v>
          </cell>
        </row>
        <row r="20">
          <cell r="B20" t="str">
            <v>Lê Văn Bi</v>
          </cell>
          <cell r="C20">
            <v>3000000</v>
          </cell>
          <cell r="D20">
            <v>3000000</v>
          </cell>
        </row>
        <row r="21">
          <cell r="B21" t="str">
            <v>Tạ Chí Thuận</v>
          </cell>
          <cell r="C21">
            <v>3000000</v>
          </cell>
          <cell r="D21">
            <v>3000000</v>
          </cell>
        </row>
        <row r="22">
          <cell r="B22" t="str">
            <v>Lê Hiệp</v>
          </cell>
          <cell r="C22">
            <v>3000000</v>
          </cell>
          <cell r="D22">
            <v>3000000</v>
          </cell>
        </row>
        <row r="23">
          <cell r="B23" t="str">
            <v>Lê Tấn Tiền</v>
          </cell>
          <cell r="C23">
            <v>4000000</v>
          </cell>
          <cell r="D23">
            <v>4000000</v>
          </cell>
        </row>
        <row r="24">
          <cell r="B24" t="str">
            <v>Trần Anh Dũ</v>
          </cell>
          <cell r="C24">
            <v>3000000</v>
          </cell>
          <cell r="D24">
            <v>3000000</v>
          </cell>
        </row>
        <row r="25">
          <cell r="B25" t="str">
            <v>Nguyễn Văn Hoàng</v>
          </cell>
          <cell r="C25">
            <v>5000000</v>
          </cell>
          <cell r="D25">
            <v>5000000</v>
          </cell>
        </row>
      </sheetData>
      <sheetData sheetId="11"/>
      <sheetData sheetId="12">
        <row r="2">
          <cell r="C2" t="str">
            <v>HỆ THỐNG THANG LƯƠNG, BẢNG LƯƠNG</v>
          </cell>
        </row>
        <row r="5">
          <cell r="F5">
            <v>4012500</v>
          </cell>
          <cell r="G5" t="str">
            <v>đồng/tháng</v>
          </cell>
        </row>
        <row r="7">
          <cell r="F7" t="str">
            <v>ĐVT:  đồng</v>
          </cell>
        </row>
        <row r="11">
          <cell r="B11" t="str">
            <v>MÃ SỐ</v>
          </cell>
          <cell r="C11" t="str">
            <v>BẬC/ HỆ SỐ/ MỨC LƯƠNG</v>
          </cell>
        </row>
        <row r="12">
          <cell r="C12">
            <v>1</v>
          </cell>
          <cell r="D12">
            <v>2</v>
          </cell>
          <cell r="E12">
            <v>3</v>
          </cell>
          <cell r="F12">
            <v>4</v>
          </cell>
          <cell r="G12">
            <v>5</v>
          </cell>
          <cell r="H12">
            <v>6</v>
          </cell>
          <cell r="I12">
            <v>7</v>
          </cell>
        </row>
        <row r="14">
          <cell r="C14">
            <v>6.5</v>
          </cell>
          <cell r="D14">
            <v>8</v>
          </cell>
          <cell r="E14">
            <v>9.5</v>
          </cell>
          <cell r="F14">
            <v>11</v>
          </cell>
          <cell r="G14">
            <v>12.5</v>
          </cell>
          <cell r="H14">
            <v>14</v>
          </cell>
          <cell r="I14">
            <v>15.5</v>
          </cell>
        </row>
        <row r="15">
          <cell r="B15" t="str">
            <v>C.01</v>
          </cell>
          <cell r="C15">
            <v>26081250</v>
          </cell>
          <cell r="D15">
            <v>32100000</v>
          </cell>
          <cell r="E15">
            <v>38118750</v>
          </cell>
          <cell r="F15">
            <v>44137500</v>
          </cell>
          <cell r="G15">
            <v>50156250</v>
          </cell>
          <cell r="H15">
            <v>56175000</v>
          </cell>
          <cell r="I15">
            <v>62193750</v>
          </cell>
        </row>
        <row r="16">
          <cell r="C16">
            <v>1003125</v>
          </cell>
          <cell r="D16">
            <v>1234615.3846153845</v>
          </cell>
          <cell r="E16">
            <v>1466105.7692307692</v>
          </cell>
          <cell r="F16">
            <v>1697596.1538461538</v>
          </cell>
          <cell r="G16">
            <v>1929086.5384615385</v>
          </cell>
          <cell r="H16">
            <v>2160576.923076923</v>
          </cell>
          <cell r="I16">
            <v>2392067.3076923075</v>
          </cell>
        </row>
        <row r="18">
          <cell r="C18">
            <v>3.5</v>
          </cell>
          <cell r="D18">
            <v>5</v>
          </cell>
          <cell r="E18">
            <v>6.5</v>
          </cell>
          <cell r="F18">
            <v>8</v>
          </cell>
          <cell r="G18">
            <v>9.5</v>
          </cell>
          <cell r="H18">
            <v>11</v>
          </cell>
          <cell r="I18">
            <v>12.5</v>
          </cell>
        </row>
        <row r="19">
          <cell r="B19" t="str">
            <v>C.02</v>
          </cell>
          <cell r="C19">
            <v>14043750</v>
          </cell>
          <cell r="D19">
            <v>20062500</v>
          </cell>
          <cell r="E19">
            <v>26081250</v>
          </cell>
          <cell r="F19">
            <v>32100000</v>
          </cell>
          <cell r="G19">
            <v>38118750</v>
          </cell>
          <cell r="H19">
            <v>44137500</v>
          </cell>
          <cell r="I19">
            <v>50156250</v>
          </cell>
        </row>
        <row r="20">
          <cell r="C20">
            <v>540144.23076923075</v>
          </cell>
          <cell r="D20">
            <v>771634.61538461538</v>
          </cell>
          <cell r="E20">
            <v>1003125</v>
          </cell>
          <cell r="F20">
            <v>1234615.3846153845</v>
          </cell>
          <cell r="G20">
            <v>1466105.7692307692</v>
          </cell>
          <cell r="H20">
            <v>1697596.1538461538</v>
          </cell>
          <cell r="I20">
            <v>1929086.5384615385</v>
          </cell>
        </row>
        <row r="22">
          <cell r="C22">
            <v>2.5</v>
          </cell>
          <cell r="D22">
            <v>3.5</v>
          </cell>
          <cell r="E22">
            <v>4.5</v>
          </cell>
          <cell r="F22">
            <v>5.5</v>
          </cell>
          <cell r="G22">
            <v>6.5</v>
          </cell>
          <cell r="H22">
            <v>7.5</v>
          </cell>
          <cell r="I22">
            <v>8.5</v>
          </cell>
        </row>
        <row r="23">
          <cell r="B23" t="str">
            <v>C.03</v>
          </cell>
          <cell r="C23">
            <v>10031250</v>
          </cell>
          <cell r="D23">
            <v>14043750</v>
          </cell>
          <cell r="E23">
            <v>18056250</v>
          </cell>
          <cell r="F23">
            <v>22068750</v>
          </cell>
          <cell r="G23">
            <v>26081250</v>
          </cell>
          <cell r="H23">
            <v>30093750</v>
          </cell>
          <cell r="I23">
            <v>34106250</v>
          </cell>
        </row>
        <row r="24">
          <cell r="C24">
            <v>385817.30769230769</v>
          </cell>
          <cell r="D24">
            <v>540144.23076923075</v>
          </cell>
          <cell r="E24">
            <v>694471.15384615387</v>
          </cell>
          <cell r="F24">
            <v>848798.07692307688</v>
          </cell>
          <cell r="G24">
            <v>1003125</v>
          </cell>
          <cell r="H24">
            <v>1157451.923076923</v>
          </cell>
          <cell r="I24">
            <v>1311778.8461538462</v>
          </cell>
        </row>
        <row r="28">
          <cell r="B28" t="str">
            <v>MÃ SỐ</v>
          </cell>
          <cell r="C28" t="str">
            <v>BẬC/ HỆ SỐ/ MỨC LƯƠNG</v>
          </cell>
        </row>
        <row r="29">
          <cell r="C29">
            <v>1</v>
          </cell>
          <cell r="D29">
            <v>2</v>
          </cell>
          <cell r="E29">
            <v>3</v>
          </cell>
          <cell r="F29">
            <v>4</v>
          </cell>
          <cell r="G29">
            <v>5</v>
          </cell>
          <cell r="H29">
            <v>6</v>
          </cell>
          <cell r="I29">
            <v>7</v>
          </cell>
        </row>
        <row r="31">
          <cell r="C31">
            <v>2.5</v>
          </cell>
          <cell r="D31">
            <v>3.3</v>
          </cell>
          <cell r="E31">
            <v>4.0999999999999996</v>
          </cell>
          <cell r="F31">
            <v>4.8999999999999995</v>
          </cell>
          <cell r="G31">
            <v>5.6999999999999993</v>
          </cell>
          <cell r="H31">
            <v>6.4999999999999991</v>
          </cell>
          <cell r="I31">
            <v>7.2999999999999989</v>
          </cell>
        </row>
        <row r="32">
          <cell r="B32" t="str">
            <v>D.01</v>
          </cell>
          <cell r="C32">
            <v>10031250</v>
          </cell>
          <cell r="D32">
            <v>13241250</v>
          </cell>
          <cell r="E32">
            <v>16451249.999999998</v>
          </cell>
          <cell r="F32">
            <v>19661249.999999996</v>
          </cell>
          <cell r="G32">
            <v>22871249.999999996</v>
          </cell>
          <cell r="H32">
            <v>26081249.999999996</v>
          </cell>
          <cell r="I32">
            <v>29291249.999999996</v>
          </cell>
        </row>
        <row r="33">
          <cell r="C33">
            <v>385817.30769230769</v>
          </cell>
          <cell r="D33">
            <v>509278.84615384613</v>
          </cell>
          <cell r="E33">
            <v>632740.38461538451</v>
          </cell>
          <cell r="F33">
            <v>756201.92307692289</v>
          </cell>
          <cell r="G33">
            <v>879663.46153846139</v>
          </cell>
          <cell r="H33">
            <v>1003124.9999999999</v>
          </cell>
          <cell r="I33">
            <v>1126586.5384615383</v>
          </cell>
        </row>
        <row r="35">
          <cell r="C35">
            <v>1.6</v>
          </cell>
          <cell r="D35">
            <v>1.8</v>
          </cell>
          <cell r="E35">
            <v>2</v>
          </cell>
          <cell r="F35">
            <v>2.2000000000000002</v>
          </cell>
          <cell r="G35">
            <v>2.4000000000000004</v>
          </cell>
          <cell r="H35">
            <v>2.6000000000000005</v>
          </cell>
          <cell r="I35">
            <v>2.8000000000000007</v>
          </cell>
        </row>
        <row r="36">
          <cell r="B36" t="str">
            <v>D.02</v>
          </cell>
          <cell r="C36">
            <v>6420000</v>
          </cell>
          <cell r="D36">
            <v>7222500</v>
          </cell>
          <cell r="E36">
            <v>8025000</v>
          </cell>
          <cell r="F36">
            <v>8827500</v>
          </cell>
          <cell r="G36">
            <v>9630000.0000000019</v>
          </cell>
          <cell r="H36">
            <v>10432500.000000002</v>
          </cell>
          <cell r="I36">
            <v>11235000.000000004</v>
          </cell>
        </row>
        <row r="37">
          <cell r="C37">
            <v>246923.07692307694</v>
          </cell>
          <cell r="D37">
            <v>277788.46153846156</v>
          </cell>
          <cell r="E37">
            <v>308653.84615384613</v>
          </cell>
          <cell r="F37">
            <v>339519.23076923075</v>
          </cell>
          <cell r="G37">
            <v>370384.61538461543</v>
          </cell>
          <cell r="H37">
            <v>401250.00000000006</v>
          </cell>
          <cell r="I37">
            <v>432115.38461538474</v>
          </cell>
        </row>
        <row r="39">
          <cell r="C39">
            <v>1.3</v>
          </cell>
          <cell r="D39">
            <v>1.4000000000000001</v>
          </cell>
          <cell r="E39">
            <v>1.5000000000000002</v>
          </cell>
          <cell r="F39">
            <v>1.6000000000000003</v>
          </cell>
          <cell r="G39">
            <v>1.7000000000000004</v>
          </cell>
          <cell r="H39">
            <v>1.8000000000000005</v>
          </cell>
          <cell r="I39">
            <v>1.9000000000000006</v>
          </cell>
        </row>
        <row r="40">
          <cell r="B40" t="str">
            <v>D.03</v>
          </cell>
          <cell r="C40">
            <v>5216250</v>
          </cell>
          <cell r="D40">
            <v>5617500.0000000009</v>
          </cell>
          <cell r="E40">
            <v>6018750.0000000009</v>
          </cell>
          <cell r="F40">
            <v>6420000.0000000009</v>
          </cell>
          <cell r="G40">
            <v>6821250.0000000019</v>
          </cell>
          <cell r="H40">
            <v>7222500.0000000019</v>
          </cell>
          <cell r="I40">
            <v>7623750.0000000019</v>
          </cell>
        </row>
        <row r="41">
          <cell r="C41">
            <v>200625</v>
          </cell>
          <cell r="D41">
            <v>216057.69230769234</v>
          </cell>
          <cell r="E41">
            <v>231490.38461538465</v>
          </cell>
          <cell r="F41">
            <v>246923.07692307697</v>
          </cell>
          <cell r="G41">
            <v>262355.76923076931</v>
          </cell>
          <cell r="H41">
            <v>277788.46153846162</v>
          </cell>
          <cell r="I41">
            <v>293221.15384615393</v>
          </cell>
        </row>
        <row r="43">
          <cell r="C43">
            <v>1.2</v>
          </cell>
          <cell r="D43">
            <v>1.4</v>
          </cell>
          <cell r="E43">
            <v>1.5999999999999999</v>
          </cell>
          <cell r="F43">
            <v>1.7999999999999998</v>
          </cell>
          <cell r="G43">
            <v>1.9999999999999998</v>
          </cell>
          <cell r="H43">
            <v>2.1999999999999997</v>
          </cell>
          <cell r="I43">
            <v>2.4</v>
          </cell>
        </row>
        <row r="44">
          <cell r="B44" t="str">
            <v>D.04</v>
          </cell>
          <cell r="C44">
            <v>4815000</v>
          </cell>
          <cell r="D44">
            <v>5617500</v>
          </cell>
          <cell r="E44">
            <v>6419999.9999999991</v>
          </cell>
          <cell r="F44">
            <v>7222499.9999999991</v>
          </cell>
          <cell r="G44">
            <v>8024999.9999999991</v>
          </cell>
          <cell r="H44">
            <v>8827499.9999999981</v>
          </cell>
          <cell r="I44">
            <v>9630000</v>
          </cell>
        </row>
        <row r="45">
          <cell r="C45">
            <v>185192.30769230769</v>
          </cell>
          <cell r="D45">
            <v>216057.69230769231</v>
          </cell>
          <cell r="E45">
            <v>246923.07692307688</v>
          </cell>
          <cell r="F45">
            <v>277788.4615384615</v>
          </cell>
          <cell r="G45">
            <v>308653.84615384613</v>
          </cell>
          <cell r="H45">
            <v>339519.23076923069</v>
          </cell>
          <cell r="I45">
            <v>370384.61538461538</v>
          </cell>
        </row>
        <row r="47">
          <cell r="C47">
            <v>1</v>
          </cell>
          <cell r="D47">
            <v>1.1000000000000001</v>
          </cell>
          <cell r="E47">
            <v>1.2000000000000002</v>
          </cell>
          <cell r="F47">
            <v>1.3000000000000003</v>
          </cell>
          <cell r="G47">
            <v>1.4000000000000004</v>
          </cell>
          <cell r="H47">
            <v>1.5000000000000004</v>
          </cell>
          <cell r="I47">
            <v>1.6000000000000005</v>
          </cell>
        </row>
        <row r="48">
          <cell r="B48" t="str">
            <v>D.05</v>
          </cell>
          <cell r="C48">
            <v>4012500</v>
          </cell>
          <cell r="D48">
            <v>4413750</v>
          </cell>
          <cell r="E48">
            <v>4815000.0000000009</v>
          </cell>
          <cell r="F48">
            <v>5216250.0000000009</v>
          </cell>
          <cell r="G48">
            <v>5617500.0000000019</v>
          </cell>
          <cell r="H48">
            <v>6018750.0000000019</v>
          </cell>
          <cell r="I48">
            <v>6420000.0000000019</v>
          </cell>
        </row>
        <row r="49">
          <cell r="C49">
            <v>154326.92307692306</v>
          </cell>
          <cell r="D49">
            <v>169759.61538461538</v>
          </cell>
          <cell r="E49">
            <v>185192.30769230772</v>
          </cell>
          <cell r="F49">
            <v>200625.00000000003</v>
          </cell>
          <cell r="G49">
            <v>216057.69230769237</v>
          </cell>
          <cell r="H49">
            <v>231490.38461538468</v>
          </cell>
          <cell r="I49">
            <v>246923.07692307699</v>
          </cell>
        </row>
        <row r="53">
          <cell r="B53" t="str">
            <v>MÃ SỐ</v>
          </cell>
          <cell r="C53" t="str">
            <v>BẬC/ HỆ SỐ/ MỨC LƯƠNG</v>
          </cell>
        </row>
        <row r="54">
          <cell r="C54">
            <v>1</v>
          </cell>
          <cell r="D54">
            <v>2</v>
          </cell>
          <cell r="E54">
            <v>3</v>
          </cell>
          <cell r="F54">
            <v>4</v>
          </cell>
          <cell r="G54">
            <v>5</v>
          </cell>
          <cell r="H54">
            <v>6</v>
          </cell>
          <cell r="I54">
            <v>7</v>
          </cell>
        </row>
        <row r="56">
          <cell r="C56">
            <v>1.17</v>
          </cell>
          <cell r="D56">
            <v>1.22</v>
          </cell>
          <cell r="E56">
            <v>1.27</v>
          </cell>
          <cell r="F56">
            <v>1.32</v>
          </cell>
          <cell r="G56">
            <v>1.37</v>
          </cell>
          <cell r="H56">
            <v>1.4200000000000002</v>
          </cell>
          <cell r="I56">
            <v>1.4700000000000002</v>
          </cell>
        </row>
        <row r="57">
          <cell r="B57" t="str">
            <v>B.01</v>
          </cell>
          <cell r="C57">
            <v>4694625</v>
          </cell>
          <cell r="D57">
            <v>4895250</v>
          </cell>
          <cell r="E57">
            <v>5095875</v>
          </cell>
          <cell r="F57">
            <v>5296500</v>
          </cell>
          <cell r="G57">
            <v>5497125</v>
          </cell>
          <cell r="H57">
            <v>5697750.0000000009</v>
          </cell>
          <cell r="I57">
            <v>5898375.0000000009</v>
          </cell>
        </row>
        <row r="58">
          <cell r="C58">
            <v>180562.5</v>
          </cell>
          <cell r="D58">
            <v>188278.84615384616</v>
          </cell>
          <cell r="E58">
            <v>195995.19230769231</v>
          </cell>
          <cell r="F58">
            <v>203711.53846153847</v>
          </cell>
          <cell r="G58">
            <v>211427.88461538462</v>
          </cell>
          <cell r="H58">
            <v>219144.23076923081</v>
          </cell>
          <cell r="I58">
            <v>226860.57692307697</v>
          </cell>
        </row>
        <row r="60">
          <cell r="C60">
            <v>1.1000000000000001</v>
          </cell>
          <cell r="D60">
            <v>1.1700000000000002</v>
          </cell>
          <cell r="E60">
            <v>1.2400000000000002</v>
          </cell>
          <cell r="F60">
            <v>1.3100000000000003</v>
          </cell>
          <cell r="G60">
            <v>1.3800000000000003</v>
          </cell>
          <cell r="H60">
            <v>1.4500000000000004</v>
          </cell>
          <cell r="I60">
            <v>1.5200000000000005</v>
          </cell>
        </row>
        <row r="61">
          <cell r="B61" t="str">
            <v>B.02</v>
          </cell>
          <cell r="C61">
            <v>4413750</v>
          </cell>
          <cell r="D61">
            <v>4694625.0000000009</v>
          </cell>
          <cell r="E61">
            <v>4975500.0000000009</v>
          </cell>
          <cell r="F61">
            <v>5256375.0000000009</v>
          </cell>
          <cell r="G61">
            <v>5537250.0000000009</v>
          </cell>
          <cell r="H61">
            <v>5818125.0000000019</v>
          </cell>
          <cell r="I61">
            <v>6099000.0000000019</v>
          </cell>
        </row>
        <row r="62">
          <cell r="C62">
            <v>169759.61538461538</v>
          </cell>
          <cell r="D62">
            <v>180562.50000000003</v>
          </cell>
          <cell r="E62">
            <v>191365.38461538465</v>
          </cell>
          <cell r="F62">
            <v>202168.26923076928</v>
          </cell>
          <cell r="G62">
            <v>212971.15384615387</v>
          </cell>
          <cell r="H62">
            <v>223774.03846153853</v>
          </cell>
          <cell r="I62">
            <v>234576.92307692315</v>
          </cell>
        </row>
        <row r="64">
          <cell r="C64">
            <v>1.2</v>
          </cell>
          <cell r="D64">
            <v>1.3</v>
          </cell>
          <cell r="E64">
            <v>1.4000000000000001</v>
          </cell>
          <cell r="F64">
            <v>1.5000000000000002</v>
          </cell>
          <cell r="G64">
            <v>1.6000000000000003</v>
          </cell>
          <cell r="H64">
            <v>1.7000000000000004</v>
          </cell>
          <cell r="I64">
            <v>1.8000000000000005</v>
          </cell>
        </row>
        <row r="65">
          <cell r="B65" t="str">
            <v>B.03</v>
          </cell>
          <cell r="C65">
            <v>4815000</v>
          </cell>
          <cell r="D65">
            <v>5216250</v>
          </cell>
          <cell r="E65">
            <v>5617500.0000000009</v>
          </cell>
          <cell r="F65">
            <v>6018750.0000000009</v>
          </cell>
          <cell r="G65">
            <v>6420000.0000000009</v>
          </cell>
          <cell r="H65">
            <v>6821250.0000000019</v>
          </cell>
          <cell r="I65">
            <v>7222500.0000000019</v>
          </cell>
        </row>
        <row r="66">
          <cell r="C66">
            <v>185192.30769230769</v>
          </cell>
          <cell r="D66">
            <v>200625</v>
          </cell>
          <cell r="E66">
            <v>216057.69230769234</v>
          </cell>
          <cell r="F66">
            <v>231490.38461538465</v>
          </cell>
          <cell r="G66">
            <v>246923.07692307697</v>
          </cell>
          <cell r="H66">
            <v>262355.76923076931</v>
          </cell>
          <cell r="I66">
            <v>277788.46153846162</v>
          </cell>
        </row>
        <row r="68">
          <cell r="C68">
            <v>1.05</v>
          </cell>
          <cell r="D68">
            <v>1.1000000000000001</v>
          </cell>
          <cell r="E68">
            <v>1.1500000000000001</v>
          </cell>
          <cell r="F68">
            <v>1.2000000000000002</v>
          </cell>
          <cell r="G68">
            <v>1.2500000000000002</v>
          </cell>
          <cell r="H68">
            <v>1.3000000000000003</v>
          </cell>
          <cell r="I68">
            <v>1.3500000000000003</v>
          </cell>
        </row>
        <row r="69">
          <cell r="B69" t="str">
            <v>B.04</v>
          </cell>
          <cell r="C69">
            <v>4213125</v>
          </cell>
          <cell r="D69">
            <v>4413750</v>
          </cell>
          <cell r="E69">
            <v>4614375.0000000009</v>
          </cell>
          <cell r="F69">
            <v>4815000.0000000009</v>
          </cell>
          <cell r="G69">
            <v>5015625.0000000009</v>
          </cell>
          <cell r="H69">
            <v>5216250.0000000009</v>
          </cell>
          <cell r="I69">
            <v>5416875.0000000009</v>
          </cell>
        </row>
        <row r="70">
          <cell r="C70">
            <v>162043.26923076922</v>
          </cell>
          <cell r="D70">
            <v>169759.61538461538</v>
          </cell>
          <cell r="E70">
            <v>177475.96153846156</v>
          </cell>
          <cell r="F70">
            <v>185192.30769230772</v>
          </cell>
          <cell r="G70">
            <v>192908.65384615387</v>
          </cell>
          <cell r="H70">
            <v>200625.00000000003</v>
          </cell>
          <cell r="I70">
            <v>208341.34615384619</v>
          </cell>
        </row>
        <row r="72">
          <cell r="C72">
            <v>1.05</v>
          </cell>
          <cell r="D72">
            <v>1.1200000000000001</v>
          </cell>
          <cell r="E72">
            <v>1.1900000000000002</v>
          </cell>
          <cell r="F72">
            <v>1.2600000000000002</v>
          </cell>
          <cell r="G72">
            <v>1.3300000000000003</v>
          </cell>
          <cell r="H72">
            <v>1.4000000000000004</v>
          </cell>
          <cell r="I72">
            <v>1.4700000000000004</v>
          </cell>
        </row>
        <row r="73">
          <cell r="B73" t="str">
            <v>B.05</v>
          </cell>
          <cell r="C73">
            <v>4213125</v>
          </cell>
          <cell r="D73">
            <v>4494000</v>
          </cell>
          <cell r="E73">
            <v>4774875.0000000009</v>
          </cell>
          <cell r="F73">
            <v>5055750.0000000009</v>
          </cell>
          <cell r="G73">
            <v>5336625.0000000009</v>
          </cell>
          <cell r="H73">
            <v>5617500.0000000019</v>
          </cell>
          <cell r="I73">
            <v>5898375.0000000019</v>
          </cell>
        </row>
        <row r="74">
          <cell r="C74">
            <v>162043.26923076922</v>
          </cell>
          <cell r="D74">
            <v>172846.15384615384</v>
          </cell>
          <cell r="E74">
            <v>183649.0384615385</v>
          </cell>
          <cell r="F74">
            <v>194451.92307692312</v>
          </cell>
          <cell r="G74">
            <v>205254.80769230772</v>
          </cell>
          <cell r="H74">
            <v>216057.69230769237</v>
          </cell>
          <cell r="I74">
            <v>226860.57692307699</v>
          </cell>
        </row>
        <row r="76">
          <cell r="C76">
            <v>1</v>
          </cell>
          <cell r="D76">
            <v>1.05</v>
          </cell>
          <cell r="E76">
            <v>1.1000000000000001</v>
          </cell>
          <cell r="F76">
            <v>1.1500000000000001</v>
          </cell>
          <cell r="G76">
            <v>1.2000000000000002</v>
          </cell>
          <cell r="H76">
            <v>1.2500000000000002</v>
          </cell>
          <cell r="I76">
            <v>1.3000000000000003</v>
          </cell>
        </row>
        <row r="77">
          <cell r="B77" t="str">
            <v>B.06</v>
          </cell>
          <cell r="C77">
            <v>4012500</v>
          </cell>
          <cell r="D77">
            <v>4213125</v>
          </cell>
          <cell r="E77">
            <v>4413750</v>
          </cell>
          <cell r="F77">
            <v>4614375.0000000009</v>
          </cell>
          <cell r="G77">
            <v>4815000.0000000009</v>
          </cell>
          <cell r="H77">
            <v>5015625.0000000009</v>
          </cell>
          <cell r="I77">
            <v>5216250.0000000009</v>
          </cell>
        </row>
        <row r="78">
          <cell r="C78">
            <v>154326.92307692306</v>
          </cell>
          <cell r="D78">
            <v>162043.26923076922</v>
          </cell>
          <cell r="E78">
            <v>169759.61538461538</v>
          </cell>
          <cell r="F78">
            <v>177475.96153846156</v>
          </cell>
          <cell r="G78">
            <v>185192.30769230772</v>
          </cell>
          <cell r="H78">
            <v>192908.65384615387</v>
          </cell>
          <cell r="I78">
            <v>200625.00000000003</v>
          </cell>
        </row>
      </sheetData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"/>
  <sheetViews>
    <sheetView tabSelected="1" topLeftCell="A22" workbookViewId="0">
      <selection activeCell="E42" sqref="E42"/>
    </sheetView>
  </sheetViews>
  <sheetFormatPr defaultRowHeight="14.5" x14ac:dyDescent="0.35"/>
  <cols>
    <col min="1" max="1" width="7.453125" customWidth="1"/>
    <col min="2" max="2" width="18.54296875" bestFit="1" customWidth="1"/>
    <col min="3" max="3" width="10.7265625" customWidth="1"/>
    <col min="4" max="8" width="12.26953125" customWidth="1"/>
    <col min="9" max="11" width="12.26953125" style="2" customWidth="1"/>
    <col min="12" max="13" width="5.26953125" style="2" customWidth="1"/>
    <col min="14" max="14" width="12.26953125" style="2" customWidth="1"/>
    <col min="15" max="15" width="13" style="2" customWidth="1"/>
    <col min="16" max="16" width="14" style="2" customWidth="1"/>
    <col min="17" max="20" width="13.26953125" style="2" customWidth="1"/>
    <col min="21" max="22" width="7.453125" style="2" customWidth="1"/>
    <col min="23" max="23" width="8.7265625" style="2" customWidth="1"/>
    <col min="24" max="24" width="15" style="2" customWidth="1"/>
    <col min="25" max="25" width="13.26953125" style="2" customWidth="1"/>
    <col min="26" max="26" width="11.7265625" style="2" customWidth="1"/>
    <col min="27" max="27" width="12.81640625" style="2" customWidth="1"/>
    <col min="28" max="28" width="13.7265625" style="2" customWidth="1"/>
    <col min="29" max="30" width="13.7265625" customWidth="1"/>
    <col min="31" max="31" width="10.1796875" customWidth="1"/>
    <col min="32" max="32" width="11.7265625" customWidth="1"/>
    <col min="33" max="33" width="14.453125" customWidth="1"/>
    <col min="34" max="34" width="12.1796875" bestFit="1" customWidth="1"/>
    <col min="35" max="35" width="15.26953125" bestFit="1" customWidth="1"/>
    <col min="36" max="36" width="11.1796875" bestFit="1" customWidth="1"/>
    <col min="37" max="37" width="13.26953125" bestFit="1" customWidth="1"/>
  </cols>
  <sheetData>
    <row r="1" spans="1:71" x14ac:dyDescent="0.35">
      <c r="A1" t="s">
        <v>0</v>
      </c>
      <c r="C1" s="1"/>
      <c r="D1" s="1"/>
      <c r="E1" s="1"/>
      <c r="F1" s="1"/>
      <c r="G1" s="1"/>
      <c r="H1" s="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x14ac:dyDescent="0.35">
      <c r="A2" t="s">
        <v>1</v>
      </c>
      <c r="C2" s="1"/>
      <c r="D2" s="1"/>
      <c r="E2" s="1"/>
      <c r="F2" s="1"/>
      <c r="G2" s="1"/>
      <c r="H2" s="1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x14ac:dyDescent="0.35">
      <c r="A3" t="s">
        <v>2</v>
      </c>
      <c r="C3" s="1"/>
      <c r="D3" s="1"/>
      <c r="E3" s="1"/>
      <c r="F3" s="1"/>
      <c r="G3" s="1"/>
      <c r="H3" s="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x14ac:dyDescent="0.35">
      <c r="A4" t="s">
        <v>3</v>
      </c>
      <c r="C4" s="1"/>
      <c r="D4" s="1"/>
      <c r="E4" s="1"/>
      <c r="F4" s="1"/>
      <c r="G4" s="1"/>
      <c r="H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7" spans="1:71" ht="23.5" x14ac:dyDescent="0.55000000000000004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71" x14ac:dyDescent="0.3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</row>
    <row r="9" spans="1:71" x14ac:dyDescent="0.35">
      <c r="D9" s="4"/>
      <c r="E9" s="1"/>
      <c r="F9" s="1"/>
      <c r="I9"/>
      <c r="J9"/>
      <c r="K9"/>
      <c r="L9"/>
      <c r="M9"/>
      <c r="N9" s="5">
        <v>26</v>
      </c>
      <c r="O9"/>
      <c r="P9"/>
      <c r="Q9"/>
      <c r="R9"/>
      <c r="S9"/>
      <c r="T9"/>
      <c r="U9"/>
      <c r="V9"/>
      <c r="Y9" s="2">
        <f>9865-4012</f>
        <v>5853</v>
      </c>
    </row>
    <row r="10" spans="1:71" ht="15" customHeight="1" x14ac:dyDescent="0.35">
      <c r="A10" s="6" t="s">
        <v>5</v>
      </c>
      <c r="B10" s="6" t="s">
        <v>6</v>
      </c>
      <c r="C10" s="6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  <c r="I10" s="6" t="s">
        <v>13</v>
      </c>
      <c r="J10" s="6" t="s">
        <v>13</v>
      </c>
      <c r="K10" s="7" t="s">
        <v>14</v>
      </c>
      <c r="L10" s="7" t="s">
        <v>15</v>
      </c>
      <c r="M10" s="7" t="s">
        <v>16</v>
      </c>
      <c r="N10" s="7" t="s">
        <v>17</v>
      </c>
      <c r="O10" s="7" t="s">
        <v>18</v>
      </c>
      <c r="P10" s="7" t="s">
        <v>19</v>
      </c>
      <c r="Q10" s="8" t="s">
        <v>20</v>
      </c>
      <c r="R10" s="9"/>
      <c r="S10" s="9"/>
      <c r="T10" s="9"/>
      <c r="U10" s="9"/>
      <c r="V10" s="10"/>
      <c r="W10" s="11" t="s">
        <v>21</v>
      </c>
      <c r="X10" s="12" t="s">
        <v>22</v>
      </c>
      <c r="Y10" s="12" t="s">
        <v>23</v>
      </c>
      <c r="Z10" s="12" t="s">
        <v>24</v>
      </c>
      <c r="AA10" s="12" t="s">
        <v>25</v>
      </c>
      <c r="AB10" s="12" t="s">
        <v>26</v>
      </c>
      <c r="AC10" s="13" t="s">
        <v>27</v>
      </c>
      <c r="AD10" s="14"/>
      <c r="AE10" s="15"/>
      <c r="AF10" s="16"/>
      <c r="AG10" s="6" t="s">
        <v>28</v>
      </c>
    </row>
    <row r="11" spans="1:71" x14ac:dyDescent="0.35">
      <c r="A11" s="6"/>
      <c r="B11" s="6"/>
      <c r="C11" s="6"/>
      <c r="D11" s="17"/>
      <c r="E11" s="17"/>
      <c r="F11" s="17"/>
      <c r="G11" s="17"/>
      <c r="H11" s="17"/>
      <c r="I11" s="6"/>
      <c r="J11" s="6"/>
      <c r="K11" s="17"/>
      <c r="L11" s="17"/>
      <c r="M11" s="17"/>
      <c r="N11" s="17"/>
      <c r="O11" s="17"/>
      <c r="P11" s="17"/>
      <c r="Q11" s="11" t="s">
        <v>29</v>
      </c>
      <c r="R11" s="11" t="s">
        <v>30</v>
      </c>
      <c r="S11" s="11" t="s">
        <v>31</v>
      </c>
      <c r="T11" s="11" t="s">
        <v>32</v>
      </c>
      <c r="U11" s="11" t="s">
        <v>33</v>
      </c>
      <c r="V11" s="11" t="s">
        <v>34</v>
      </c>
      <c r="W11" s="11"/>
      <c r="X11" s="18"/>
      <c r="Y11" s="18"/>
      <c r="Z11" s="18"/>
      <c r="AA11" s="18"/>
      <c r="AB11" s="18"/>
      <c r="AC11" s="19" t="s">
        <v>35</v>
      </c>
      <c r="AD11" s="19" t="s">
        <v>36</v>
      </c>
      <c r="AE11" s="19" t="s">
        <v>37</v>
      </c>
      <c r="AF11" s="19" t="s">
        <v>38</v>
      </c>
      <c r="AG11" s="6"/>
    </row>
    <row r="12" spans="1:71" ht="30.75" customHeight="1" x14ac:dyDescent="0.35">
      <c r="A12" s="6"/>
      <c r="B12" s="6"/>
      <c r="C12" s="6"/>
      <c r="D12" s="20"/>
      <c r="E12" s="20"/>
      <c r="F12" s="20"/>
      <c r="G12" s="20"/>
      <c r="H12" s="20"/>
      <c r="I12" s="6"/>
      <c r="J12" s="6"/>
      <c r="K12" s="20"/>
      <c r="L12" s="20"/>
      <c r="M12" s="20"/>
      <c r="N12" s="20"/>
      <c r="O12" s="20"/>
      <c r="P12" s="20"/>
      <c r="Q12" s="11"/>
      <c r="R12" s="11"/>
      <c r="S12" s="11"/>
      <c r="T12" s="11"/>
      <c r="U12" s="11"/>
      <c r="V12" s="11"/>
      <c r="W12" s="11"/>
      <c r="X12" s="21"/>
      <c r="Y12" s="21"/>
      <c r="Z12" s="21"/>
      <c r="AA12" s="21"/>
      <c r="AB12" s="21"/>
      <c r="AC12" s="22">
        <v>0.08</v>
      </c>
      <c r="AD12" s="23">
        <v>1.4999999999999999E-2</v>
      </c>
      <c r="AE12" s="22">
        <v>0.01</v>
      </c>
      <c r="AF12" s="22"/>
      <c r="AG12" s="6"/>
    </row>
    <row r="13" spans="1:71" ht="15.5" x14ac:dyDescent="0.35">
      <c r="A13" s="24" t="s">
        <v>39</v>
      </c>
      <c r="B13" s="25" t="str">
        <f>VLOOKUP(A13,'[1]Mã NV'!$A$2:$C$63,2,0)</f>
        <v>Nguyễn Văn Chiến</v>
      </c>
      <c r="C13" s="25" t="str">
        <f>VLOOKUP(A13,'[1]Mã NV'!$A$2:$C$21,3,0)</f>
        <v>Công nhân</v>
      </c>
      <c r="D13" s="26">
        <v>40596</v>
      </c>
      <c r="E13" s="27">
        <f t="shared" ref="E13:E35" si="0">IF(ISNA(ROUND(($D$9-D13)/30,0)),0,ROUND(($D$9-D13)/30,0))</f>
        <v>-1353</v>
      </c>
      <c r="F13" s="28">
        <f t="shared" ref="F13:F35" si="1">IF(E13&lt;37,0%,3%+(ROUNDDOWN((E13-37)/12,0))/100)</f>
        <v>0</v>
      </c>
      <c r="G13" s="25" t="s">
        <v>40</v>
      </c>
      <c r="H13" s="25">
        <v>1</v>
      </c>
      <c r="I13" s="27">
        <f>VLOOKUP(G13,'[1]thang luong'!B:I,'[1] Bang luong'!H13+1,0)</f>
        <v>4213125</v>
      </c>
      <c r="J13" s="29">
        <v>4012500</v>
      </c>
      <c r="K13" s="30">
        <f>VLOOKUP(A13,'[1]CHẤM CÔNG TRONG THÁNG'!$A$6:$BR$73,34,0)</f>
        <v>26</v>
      </c>
      <c r="L13" s="27">
        <f>VLOOKUP(A13,'[1]CHẤM CÔNG TRONG THÁNG'!$A$6:$BR$73,36,0)</f>
        <v>0</v>
      </c>
      <c r="M13" s="27">
        <f>VLOOKUP(A13,'[1]CHẤM CÔNG TRONG THÁNG'!$A$6:$BR$73,37,0)</f>
        <v>0</v>
      </c>
      <c r="N13" s="27">
        <f>J13/$N$9*K13</f>
        <v>4012499.9999999995</v>
      </c>
      <c r="O13" s="27">
        <f>L13*J13/$N$9+M13*J13/$N$9</f>
        <v>0</v>
      </c>
      <c r="P13" s="27">
        <f>N13+O13</f>
        <v>4012499.9999999995</v>
      </c>
      <c r="Q13" s="27">
        <f>VLOOKUP(A13,'[1]CHẤM CÔNG TRONG THÁNG'!$A$6:$BS$32,71,0)*22000</f>
        <v>0</v>
      </c>
      <c r="R13" s="27"/>
      <c r="S13" s="27"/>
      <c r="T13" s="27"/>
      <c r="U13" s="27"/>
      <c r="V13" s="27"/>
      <c r="W13" s="27">
        <f>SUM(Q13:V13)</f>
        <v>0</v>
      </c>
      <c r="X13" s="27">
        <f ca="1">VLOOKUP(A13,'[1]Tổng hợp trong giờ'!$A$15:$BZ$61,76,0)-N13</f>
        <v>3288925.8321816255</v>
      </c>
      <c r="Y13" s="27">
        <f ca="1">IF(X13&lt;0,P13+W13,P13+W13+X13)</f>
        <v>7301425.8321816251</v>
      </c>
      <c r="Z13" s="27">
        <f>VLOOKUP(B13,'[1]ung luong'!$B$3:$D$25,3,0)</f>
        <v>4000000</v>
      </c>
      <c r="AA13" s="27"/>
      <c r="AB13" s="27">
        <v>4577000</v>
      </c>
      <c r="AC13" s="31">
        <f t="shared" ref="AC13:AC35" si="2">AB13*$AC$12</f>
        <v>366160</v>
      </c>
      <c r="AD13" s="31">
        <f t="shared" ref="AD13:AD35" si="3">AB13*$AD$12</f>
        <v>68655</v>
      </c>
      <c r="AE13" s="31">
        <f t="shared" ref="AE13:AE35" si="4">AB13*$AE$12</f>
        <v>45770</v>
      </c>
      <c r="AF13" s="31">
        <f t="shared" ref="AF13:AF35" si="5">SUM(AC13:AE13)</f>
        <v>480585</v>
      </c>
      <c r="AG13" s="31">
        <f ca="1">ROUND(Y13-Z13+AA13-AF13,-4)</f>
        <v>2820000</v>
      </c>
      <c r="AH13" s="32"/>
    </row>
    <row r="14" spans="1:71" ht="15.5" x14ac:dyDescent="0.35">
      <c r="A14" s="24" t="s">
        <v>41</v>
      </c>
      <c r="B14" s="25" t="str">
        <f>VLOOKUP(A14,'[1]Mã NV'!$A$2:$C$63,2,0)</f>
        <v>Nguyễn Thành Vân</v>
      </c>
      <c r="C14" s="25" t="str">
        <f>VLOOKUP(A14,'[1]Mã NV'!$A$2:$C$21,3,0)</f>
        <v>Công nhân</v>
      </c>
      <c r="D14" s="26">
        <v>42387</v>
      </c>
      <c r="E14" s="27">
        <f t="shared" si="0"/>
        <v>-1413</v>
      </c>
      <c r="F14" s="28">
        <f t="shared" si="1"/>
        <v>0</v>
      </c>
      <c r="G14" s="25" t="s">
        <v>40</v>
      </c>
      <c r="H14" s="25">
        <v>1</v>
      </c>
      <c r="I14" s="27">
        <f>VLOOKUP(G14,'[1]thang luong'!B:I,'[1] Bang luong'!H14+1,0)</f>
        <v>4213125</v>
      </c>
      <c r="J14" s="29">
        <v>4012500</v>
      </c>
      <c r="K14" s="30">
        <f>VLOOKUP(A14,'[1]CHẤM CÔNG TRONG THÁNG'!$A$6:$BR$73,34,0)</f>
        <v>26</v>
      </c>
      <c r="L14" s="27">
        <f>VLOOKUP(A14,'[1]CHẤM CÔNG TRONG THÁNG'!$A$6:$BR$73,36,0)</f>
        <v>0</v>
      </c>
      <c r="M14" s="27">
        <f>VLOOKUP(A14,'[1]CHẤM CÔNG TRONG THÁNG'!$A$6:$BR$73,37,0)</f>
        <v>0</v>
      </c>
      <c r="N14" s="27">
        <f t="shared" ref="N14:N35" si="6">J14/$N$9*K14</f>
        <v>4012499.9999999995</v>
      </c>
      <c r="O14" s="27">
        <f t="shared" ref="O14:O35" si="7">L14*J14/$N$9+M14*J14/$N$9</f>
        <v>0</v>
      </c>
      <c r="P14" s="27">
        <f t="shared" ref="P14:P35" si="8">N14+O14</f>
        <v>4012499.9999999995</v>
      </c>
      <c r="Q14" s="27">
        <f>VLOOKUP(A14,'[1]CHẤM CÔNG TRONG THÁNG'!$A$6:$BS$32,71,0)*22000</f>
        <v>0</v>
      </c>
      <c r="R14" s="27"/>
      <c r="S14" s="27"/>
      <c r="T14" s="27"/>
      <c r="U14" s="27"/>
      <c r="V14" s="27"/>
      <c r="W14" s="27">
        <f t="shared" ref="W14:W35" si="9">SUM(Q14:V14)</f>
        <v>0</v>
      </c>
      <c r="X14" s="27">
        <f ca="1">VLOOKUP(A14,'[1]Tổng hợp trong giờ'!$A$15:$BZ$61,76,0)-N14</f>
        <v>3773519.3308847719</v>
      </c>
      <c r="Y14" s="27">
        <f ca="1">IF(X14&lt;0,P14+W14,P14+W14+X14)</f>
        <v>7786019.3308847714</v>
      </c>
      <c r="Z14" s="27">
        <f>VLOOKUP(B14,'[1]ung luong'!$B$3:$D$25,3,0)</f>
        <v>3000000</v>
      </c>
      <c r="AA14" s="27"/>
      <c r="AB14" s="27">
        <v>4577000</v>
      </c>
      <c r="AC14" s="31">
        <f t="shared" si="2"/>
        <v>366160</v>
      </c>
      <c r="AD14" s="31">
        <f t="shared" si="3"/>
        <v>68655</v>
      </c>
      <c r="AE14" s="31">
        <f t="shared" si="4"/>
        <v>45770</v>
      </c>
      <c r="AF14" s="31">
        <f t="shared" si="5"/>
        <v>480585</v>
      </c>
      <c r="AG14" s="31">
        <f t="shared" ref="AG14:AG35" ca="1" si="10">ROUND(Y14-Z14+AA14-AF14,-4)</f>
        <v>4310000</v>
      </c>
      <c r="AH14" s="32"/>
    </row>
    <row r="15" spans="1:71" ht="15.5" x14ac:dyDescent="0.35">
      <c r="A15" s="24" t="s">
        <v>42</v>
      </c>
      <c r="B15" s="25" t="str">
        <f>VLOOKUP(A15,'[1]Mã NV'!$A$2:$C$63,2,0)</f>
        <v>Nguyễn Thành Tài</v>
      </c>
      <c r="C15" s="25" t="str">
        <f>VLOOKUP(A15,'[1]Mã NV'!$A$2:$C$21,3,0)</f>
        <v>Công nhân</v>
      </c>
      <c r="D15" s="26">
        <v>42415</v>
      </c>
      <c r="E15" s="27">
        <f t="shared" si="0"/>
        <v>-1414</v>
      </c>
      <c r="F15" s="28">
        <f t="shared" si="1"/>
        <v>0</v>
      </c>
      <c r="G15" s="25" t="s">
        <v>40</v>
      </c>
      <c r="H15" s="25">
        <v>1</v>
      </c>
      <c r="I15" s="27">
        <f>VLOOKUP(G15,'[1]thang luong'!B:I,'[1] Bang luong'!H15+1,0)</f>
        <v>4213125</v>
      </c>
      <c r="J15" s="29">
        <v>4012500</v>
      </c>
      <c r="K15" s="30">
        <f>VLOOKUP(A15,'[1]CHẤM CÔNG TRONG THÁNG'!$A$6:$BR$73,34,0)</f>
        <v>24</v>
      </c>
      <c r="L15" s="27">
        <f>VLOOKUP(A15,'[1]CHẤM CÔNG TRONG THÁNG'!$A$6:$BR$73,36,0)</f>
        <v>2</v>
      </c>
      <c r="M15" s="27">
        <f>VLOOKUP(A15,'[1]CHẤM CÔNG TRONG THÁNG'!$A$6:$BR$73,37,0)</f>
        <v>0</v>
      </c>
      <c r="N15" s="27">
        <f t="shared" si="6"/>
        <v>3703846.1538461535</v>
      </c>
      <c r="O15" s="27">
        <f t="shared" si="7"/>
        <v>308653.84615384613</v>
      </c>
      <c r="P15" s="27">
        <f t="shared" si="8"/>
        <v>4012499.9999999995</v>
      </c>
      <c r="Q15" s="27">
        <f>VLOOKUP(A15,'[1]CHẤM CÔNG TRONG THÁNG'!$A$6:$BS$32,71,0)*22000</f>
        <v>0</v>
      </c>
      <c r="R15" s="27"/>
      <c r="S15" s="27"/>
      <c r="T15" s="27"/>
      <c r="U15" s="27"/>
      <c r="V15" s="27"/>
      <c r="W15" s="27">
        <f t="shared" si="9"/>
        <v>0</v>
      </c>
      <c r="X15" s="27">
        <f ca="1">VLOOKUP(A15,'[1]Tổng hợp trong giờ'!$A$15:$BZ$61,76,0)-N15</f>
        <v>2811588.2139160191</v>
      </c>
      <c r="Y15" s="27">
        <f t="shared" ref="Y15:Y22" ca="1" si="11">IF(X15&lt;0,P15+W15,P15+W15+X15)</f>
        <v>6824088.2139160186</v>
      </c>
      <c r="Z15" s="27">
        <f>VLOOKUP(B15,'[1]ung luong'!$B$3:$D$25,3,0)</f>
        <v>3000000</v>
      </c>
      <c r="AA15" s="27"/>
      <c r="AB15" s="27">
        <v>4577000</v>
      </c>
      <c r="AC15" s="31">
        <f t="shared" si="2"/>
        <v>366160</v>
      </c>
      <c r="AD15" s="31">
        <f t="shared" si="3"/>
        <v>68655</v>
      </c>
      <c r="AE15" s="31">
        <f t="shared" si="4"/>
        <v>45770</v>
      </c>
      <c r="AF15" s="31">
        <f t="shared" si="5"/>
        <v>480585</v>
      </c>
      <c r="AG15" s="31">
        <f t="shared" ca="1" si="10"/>
        <v>3340000</v>
      </c>
      <c r="AH15" s="32"/>
    </row>
    <row r="16" spans="1:71" ht="15.5" x14ac:dyDescent="0.35">
      <c r="A16" s="24" t="s">
        <v>43</v>
      </c>
      <c r="B16" s="25" t="str">
        <f>VLOOKUP(A16,'[1]Mã NV'!$A$2:$C$63,2,0)</f>
        <v>Võ Văn Giàu</v>
      </c>
      <c r="C16" s="25" t="str">
        <f>VLOOKUP(A16,'[1]Mã NV'!$A$2:$C$21,3,0)</f>
        <v>Công nhân</v>
      </c>
      <c r="D16" s="26">
        <v>42415</v>
      </c>
      <c r="E16" s="27">
        <f t="shared" si="0"/>
        <v>-1414</v>
      </c>
      <c r="F16" s="28">
        <f t="shared" si="1"/>
        <v>0</v>
      </c>
      <c r="G16" s="25" t="s">
        <v>40</v>
      </c>
      <c r="H16" s="25">
        <v>1</v>
      </c>
      <c r="I16" s="27">
        <f>VLOOKUP(G16,'[1]thang luong'!B:I,'[1] Bang luong'!H16+1,0)</f>
        <v>4213125</v>
      </c>
      <c r="J16" s="29">
        <v>4012500</v>
      </c>
      <c r="K16" s="30">
        <f>VLOOKUP(A16,'[1]CHẤM CÔNG TRONG THÁNG'!$A$6:$BR$73,34,0)</f>
        <v>26</v>
      </c>
      <c r="L16" s="27">
        <f>VLOOKUP(A16,'[1]CHẤM CÔNG TRONG THÁNG'!$A$6:$BR$73,36,0)</f>
        <v>0</v>
      </c>
      <c r="M16" s="27">
        <f>VLOOKUP(A16,'[1]CHẤM CÔNG TRONG THÁNG'!$A$6:$BR$73,37,0)</f>
        <v>0</v>
      </c>
      <c r="N16" s="27">
        <f t="shared" si="6"/>
        <v>4012499.9999999995</v>
      </c>
      <c r="O16" s="27">
        <f t="shared" si="7"/>
        <v>0</v>
      </c>
      <c r="P16" s="27">
        <f t="shared" si="8"/>
        <v>4012499.9999999995</v>
      </c>
      <c r="Q16" s="27">
        <f>VLOOKUP(A16,'[1]CHẤM CÔNG TRONG THÁNG'!$A$6:$BS$32,71,0)*22000</f>
        <v>0</v>
      </c>
      <c r="R16" s="27"/>
      <c r="S16" s="27"/>
      <c r="T16" s="27"/>
      <c r="U16" s="27"/>
      <c r="V16" s="27"/>
      <c r="W16" s="27">
        <f t="shared" si="9"/>
        <v>0</v>
      </c>
      <c r="X16" s="27">
        <f ca="1">VLOOKUP(A16,'[1]Tổng hợp trong giờ'!$A$15:$BZ$61,76,0)-N16</f>
        <v>3927913.8970998717</v>
      </c>
      <c r="Y16" s="27">
        <f t="shared" ca="1" si="11"/>
        <v>7940413.8970998712</v>
      </c>
      <c r="Z16" s="27">
        <f>VLOOKUP(B16,'[1]ung luong'!$B$3:$D$25,3,0)</f>
        <v>4000000</v>
      </c>
      <c r="AA16" s="27"/>
      <c r="AB16" s="27">
        <v>4577000</v>
      </c>
      <c r="AC16" s="31">
        <f t="shared" si="2"/>
        <v>366160</v>
      </c>
      <c r="AD16" s="31">
        <f t="shared" si="3"/>
        <v>68655</v>
      </c>
      <c r="AE16" s="31">
        <f t="shared" si="4"/>
        <v>45770</v>
      </c>
      <c r="AF16" s="31">
        <f t="shared" si="5"/>
        <v>480585</v>
      </c>
      <c r="AG16" s="31">
        <f ca="1">ROUND(Y16-Z16+AA16-AF16,-4)</f>
        <v>3460000</v>
      </c>
      <c r="AH16" s="32"/>
    </row>
    <row r="17" spans="1:34" s="41" customFormat="1" ht="15.5" x14ac:dyDescent="0.35">
      <c r="A17" s="33" t="s">
        <v>44</v>
      </c>
      <c r="B17" s="34" t="str">
        <f>VLOOKUP(A17,'[1]Mã NV'!$A$2:$C$63,2,0)</f>
        <v>Lê Phi Trung</v>
      </c>
      <c r="C17" s="34" t="str">
        <f>VLOOKUP(A17,'[1]Mã NV'!$A$2:$C$21,3,0)</f>
        <v>Công nhân</v>
      </c>
      <c r="D17" s="35">
        <v>42415</v>
      </c>
      <c r="E17" s="36">
        <f t="shared" si="0"/>
        <v>-1414</v>
      </c>
      <c r="F17" s="37">
        <f t="shared" si="1"/>
        <v>0</v>
      </c>
      <c r="G17" s="34" t="s">
        <v>40</v>
      </c>
      <c r="H17" s="34">
        <v>1</v>
      </c>
      <c r="I17" s="36">
        <f>VLOOKUP(G17,'[1]thang luong'!B:I,'[1] Bang luong'!H17+1,0)</f>
        <v>4213125</v>
      </c>
      <c r="J17" s="29">
        <v>4012500</v>
      </c>
      <c r="K17" s="38">
        <f>VLOOKUP(A17,'[1]CHẤM CÔNG TRONG THÁNG'!$A$6:$BR$73,34,0)</f>
        <v>23.5</v>
      </c>
      <c r="L17" s="36">
        <f>VLOOKUP(A17,'[1]CHẤM CÔNG TRONG THÁNG'!$A$6:$BR$73,36,0)</f>
        <v>2</v>
      </c>
      <c r="M17" s="36">
        <f>VLOOKUP(A17,'[1]CHẤM CÔNG TRONG THÁNG'!$A$6:$BR$73,37,0)</f>
        <v>0</v>
      </c>
      <c r="N17" s="36">
        <f t="shared" si="6"/>
        <v>3626682.692307692</v>
      </c>
      <c r="O17" s="36">
        <f t="shared" si="7"/>
        <v>308653.84615384613</v>
      </c>
      <c r="P17" s="36">
        <f t="shared" si="8"/>
        <v>3935336.538461538</v>
      </c>
      <c r="Q17" s="36">
        <f>VLOOKUP(A17,'[1]CHẤM CÔNG TRONG THÁNG'!$A$6:$BS$32,71,0)*22000</f>
        <v>0</v>
      </c>
      <c r="R17" s="36"/>
      <c r="S17" s="36"/>
      <c r="T17" s="36"/>
      <c r="U17" s="36"/>
      <c r="V17" s="36"/>
      <c r="W17" s="36">
        <f t="shared" si="9"/>
        <v>0</v>
      </c>
      <c r="X17" s="36">
        <f ca="1">VLOOKUP(A17,'[1]Tổng hợp trong giờ'!$A$15:$BZ$61,76,0)-N17</f>
        <v>3261207.3885386512</v>
      </c>
      <c r="Y17" s="36">
        <f ca="1">IF(X17&lt;0,P17+W17,P17+W17+X17)</f>
        <v>7196543.9270001892</v>
      </c>
      <c r="Z17" s="27">
        <f>VLOOKUP(B17,'[1]ung luong'!$B$3:$D$25,3,0)</f>
        <v>3000000</v>
      </c>
      <c r="AA17" s="27"/>
      <c r="AB17" s="36">
        <v>4577000</v>
      </c>
      <c r="AC17" s="39">
        <f t="shared" si="2"/>
        <v>366160</v>
      </c>
      <c r="AD17" s="39">
        <f t="shared" si="3"/>
        <v>68655</v>
      </c>
      <c r="AE17" s="39">
        <f t="shared" si="4"/>
        <v>45770</v>
      </c>
      <c r="AF17" s="39">
        <f>SUM(AC17:AE17)</f>
        <v>480585</v>
      </c>
      <c r="AG17" s="39">
        <f t="shared" ca="1" si="10"/>
        <v>3720000</v>
      </c>
      <c r="AH17" s="40"/>
    </row>
    <row r="18" spans="1:34" ht="15.5" x14ac:dyDescent="0.35">
      <c r="A18" s="24" t="s">
        <v>45</v>
      </c>
      <c r="B18" s="25" t="str">
        <f>VLOOKUP(A18,'[1]Mã NV'!$A$2:$C$63,2,0)</f>
        <v>Lâm Văn Thương</v>
      </c>
      <c r="C18" s="25" t="str">
        <f>VLOOKUP(A18,'[1]Mã NV'!$A$2:$C$21,3,0)</f>
        <v>Công nhân</v>
      </c>
      <c r="D18" s="26">
        <v>42415</v>
      </c>
      <c r="E18" s="27">
        <f t="shared" si="0"/>
        <v>-1414</v>
      </c>
      <c r="F18" s="28">
        <f t="shared" si="1"/>
        <v>0</v>
      </c>
      <c r="G18" s="25" t="s">
        <v>40</v>
      </c>
      <c r="H18" s="25">
        <v>1</v>
      </c>
      <c r="I18" s="27">
        <f>VLOOKUP(G18,'[1]thang luong'!B:I,'[1] Bang luong'!H18+1,0)</f>
        <v>4213125</v>
      </c>
      <c r="J18" s="29">
        <v>4012500</v>
      </c>
      <c r="K18" s="30">
        <f>VLOOKUP(A18,'[1]CHẤM CÔNG TRONG THÁNG'!$A$6:$BR$73,34,0)</f>
        <v>24</v>
      </c>
      <c r="L18" s="27">
        <f>VLOOKUP(A18,'[1]CHẤM CÔNG TRONG THÁNG'!$A$6:$BR$73,36,0)</f>
        <v>1</v>
      </c>
      <c r="M18" s="27">
        <f>VLOOKUP(A18,'[1]CHẤM CÔNG TRONG THÁNG'!$A$6:$BR$73,37,0)</f>
        <v>0</v>
      </c>
      <c r="N18" s="27">
        <f t="shared" si="6"/>
        <v>3703846.1538461535</v>
      </c>
      <c r="O18" s="27">
        <f t="shared" si="7"/>
        <v>154326.92307692306</v>
      </c>
      <c r="P18" s="27">
        <f t="shared" si="8"/>
        <v>3858173.0769230765</v>
      </c>
      <c r="Q18" s="27">
        <f>VLOOKUP(A18,'[1]CHẤM CÔNG TRONG THÁNG'!$A$6:$BS$32,71,0)*22000</f>
        <v>0</v>
      </c>
      <c r="R18" s="27"/>
      <c r="S18" s="27"/>
      <c r="T18" s="27"/>
      <c r="U18" s="27"/>
      <c r="V18" s="27"/>
      <c r="W18" s="27">
        <f t="shared" si="9"/>
        <v>0</v>
      </c>
      <c r="X18" s="27">
        <f ca="1">VLOOKUP(A18,'[1]Tổng hợp trong giờ'!$A$15:$BZ$61,76,0)-N18</f>
        <v>3193957.1975075849</v>
      </c>
      <c r="Y18" s="27">
        <f t="shared" ca="1" si="11"/>
        <v>7052130.2744306615</v>
      </c>
      <c r="Z18" s="27">
        <f>VLOOKUP(B18,'[1]ung luong'!$B$3:$D$25,3,0)</f>
        <v>3000000</v>
      </c>
      <c r="AA18" s="27"/>
      <c r="AB18" s="27">
        <v>4577000</v>
      </c>
      <c r="AC18" s="31">
        <f t="shared" si="2"/>
        <v>366160</v>
      </c>
      <c r="AD18" s="31">
        <f t="shared" si="3"/>
        <v>68655</v>
      </c>
      <c r="AE18" s="31">
        <f t="shared" si="4"/>
        <v>45770</v>
      </c>
      <c r="AF18" s="31">
        <f t="shared" si="5"/>
        <v>480585</v>
      </c>
      <c r="AG18" s="31">
        <f t="shared" ca="1" si="10"/>
        <v>3570000</v>
      </c>
      <c r="AH18" s="32"/>
    </row>
    <row r="19" spans="1:34" ht="15.5" x14ac:dyDescent="0.35">
      <c r="A19" s="24" t="s">
        <v>46</v>
      </c>
      <c r="B19" s="25" t="str">
        <f>VLOOKUP(A19,'[1]Mã NV'!$A$2:$C$63,2,0)</f>
        <v>Võ Văn Có</v>
      </c>
      <c r="C19" s="25" t="str">
        <f>VLOOKUP(A19,'[1]Mã NV'!$A$2:$C$21,3,0)</f>
        <v>Công nhân</v>
      </c>
      <c r="D19" s="26">
        <v>42419</v>
      </c>
      <c r="E19" s="27">
        <f t="shared" si="0"/>
        <v>-1414</v>
      </c>
      <c r="F19" s="28">
        <f t="shared" si="1"/>
        <v>0</v>
      </c>
      <c r="G19" s="25" t="s">
        <v>40</v>
      </c>
      <c r="H19" s="25">
        <v>1</v>
      </c>
      <c r="I19" s="27">
        <f>VLOOKUP(G19,'[1]thang luong'!B:I,'[1] Bang luong'!H19+1,0)</f>
        <v>4213125</v>
      </c>
      <c r="J19" s="29">
        <v>4012500</v>
      </c>
      <c r="K19" s="30">
        <f>VLOOKUP(A19,'[1]CHẤM CÔNG TRONG THÁNG'!$A$6:$BR$73,34,0)</f>
        <v>22</v>
      </c>
      <c r="L19" s="27">
        <f>VLOOKUP(A19,'[1]CHẤM CÔNG TRONG THÁNG'!$A$6:$BR$73,36,0)</f>
        <v>2</v>
      </c>
      <c r="M19" s="27">
        <f>VLOOKUP(A19,'[1]CHẤM CÔNG TRONG THÁNG'!$A$6:$BR$73,37,0)</f>
        <v>0</v>
      </c>
      <c r="N19" s="27">
        <f t="shared" si="6"/>
        <v>3395192.3076923075</v>
      </c>
      <c r="O19" s="27">
        <f t="shared" si="7"/>
        <v>308653.84615384613</v>
      </c>
      <c r="P19" s="27">
        <f t="shared" si="8"/>
        <v>3703846.1538461535</v>
      </c>
      <c r="Q19" s="27">
        <f>VLOOKUP(A19,'[1]CHẤM CÔNG TRONG THÁNG'!$A$6:$BS$32,71,0)*22000</f>
        <v>0</v>
      </c>
      <c r="R19" s="27"/>
      <c r="S19" s="27"/>
      <c r="T19" s="27"/>
      <c r="U19" s="27"/>
      <c r="V19" s="27"/>
      <c r="W19" s="27">
        <f t="shared" si="9"/>
        <v>0</v>
      </c>
      <c r="X19" s="27">
        <f ca="1">VLOOKUP(A19,'[1]Tổng hợp trong giờ'!$A$15:$BZ$61,76,0)-N19</f>
        <v>3083940.9077328066</v>
      </c>
      <c r="Y19" s="27">
        <f t="shared" ca="1" si="11"/>
        <v>6787787.0615789602</v>
      </c>
      <c r="Z19" s="27">
        <f>VLOOKUP(B19,'[1]ung luong'!$B$3:$D$25,3,0)</f>
        <v>4000000</v>
      </c>
      <c r="AA19" s="27"/>
      <c r="AB19" s="27">
        <v>4577000</v>
      </c>
      <c r="AC19" s="31">
        <f t="shared" si="2"/>
        <v>366160</v>
      </c>
      <c r="AD19" s="31">
        <f t="shared" si="3"/>
        <v>68655</v>
      </c>
      <c r="AE19" s="31">
        <f t="shared" si="4"/>
        <v>45770</v>
      </c>
      <c r="AF19" s="31">
        <f t="shared" si="5"/>
        <v>480585</v>
      </c>
      <c r="AG19" s="31">
        <f t="shared" ca="1" si="10"/>
        <v>2310000</v>
      </c>
      <c r="AH19" s="32"/>
    </row>
    <row r="20" spans="1:34" ht="15.5" x14ac:dyDescent="0.35">
      <c r="A20" s="24" t="s">
        <v>47</v>
      </c>
      <c r="B20" s="25" t="str">
        <f>VLOOKUP(A20,'[1]Mã NV'!$A$2:$C$63,2,0)</f>
        <v>Lê Văn Triệu</v>
      </c>
      <c r="C20" s="25" t="str">
        <f>VLOOKUP(A20,'[1]Mã NV'!$A$2:$C$21,3,0)</f>
        <v>Công nhân</v>
      </c>
      <c r="D20" s="26">
        <v>42419</v>
      </c>
      <c r="E20" s="27">
        <f t="shared" si="0"/>
        <v>-1414</v>
      </c>
      <c r="F20" s="28">
        <f t="shared" si="1"/>
        <v>0</v>
      </c>
      <c r="G20" s="25" t="s">
        <v>40</v>
      </c>
      <c r="H20" s="25">
        <v>1</v>
      </c>
      <c r="I20" s="27">
        <f>VLOOKUP(G20,'[1]thang luong'!B:I,'[1] Bang luong'!H20+1,0)</f>
        <v>4213125</v>
      </c>
      <c r="J20" s="29">
        <v>4012500</v>
      </c>
      <c r="K20" s="30">
        <f>VLOOKUP(A20,'[1]CHẤM CÔNG TRONG THÁNG'!$A$6:$BR$73,34,0)</f>
        <v>24</v>
      </c>
      <c r="L20" s="27">
        <f>VLOOKUP(A20,'[1]CHẤM CÔNG TRONG THÁNG'!$A$6:$BR$73,36,0)</f>
        <v>1</v>
      </c>
      <c r="M20" s="27">
        <f>VLOOKUP(A20,'[1]CHẤM CÔNG TRONG THÁNG'!$A$6:$BR$73,37,0)</f>
        <v>0</v>
      </c>
      <c r="N20" s="27">
        <f t="shared" si="6"/>
        <v>3703846.1538461535</v>
      </c>
      <c r="O20" s="27">
        <f t="shared" si="7"/>
        <v>154326.92307692306</v>
      </c>
      <c r="P20" s="27">
        <f t="shared" si="8"/>
        <v>3858173.0769230765</v>
      </c>
      <c r="Q20" s="27">
        <f>VLOOKUP(A20,'[1]CHẤM CÔNG TRONG THÁNG'!$A$6:$BS$32,71,0)*22000</f>
        <v>0</v>
      </c>
      <c r="R20" s="27"/>
      <c r="S20" s="27"/>
      <c r="T20" s="27"/>
      <c r="U20" s="27"/>
      <c r="V20" s="27"/>
      <c r="W20" s="27">
        <f t="shared" si="9"/>
        <v>0</v>
      </c>
      <c r="X20" s="27">
        <f ca="1">VLOOKUP(A20,'[1]Tổng hợp trong giờ'!$A$15:$BZ$61,76,0)-N20</f>
        <v>3729461.1420844332</v>
      </c>
      <c r="Y20" s="27">
        <f t="shared" ca="1" si="11"/>
        <v>7587634.2190075098</v>
      </c>
      <c r="Z20" s="27">
        <f>VLOOKUP(B20,'[1]ung luong'!$B$3:$D$25,3,0)</f>
        <v>3000000</v>
      </c>
      <c r="AA20" s="27"/>
      <c r="AB20" s="27">
        <v>4577000</v>
      </c>
      <c r="AC20" s="31">
        <f t="shared" si="2"/>
        <v>366160</v>
      </c>
      <c r="AD20" s="31">
        <f t="shared" si="3"/>
        <v>68655</v>
      </c>
      <c r="AE20" s="31">
        <f t="shared" si="4"/>
        <v>45770</v>
      </c>
      <c r="AF20" s="31">
        <f t="shared" si="5"/>
        <v>480585</v>
      </c>
      <c r="AG20" s="31">
        <f t="shared" ca="1" si="10"/>
        <v>4110000</v>
      </c>
      <c r="AH20" s="32"/>
    </row>
    <row r="21" spans="1:34" ht="15.5" x14ac:dyDescent="0.35">
      <c r="A21" s="24" t="s">
        <v>48</v>
      </c>
      <c r="B21" s="25" t="str">
        <f>VLOOKUP(A21,'[1]Mã NV'!$A$2:$C$63,2,0)</f>
        <v>Lê Minh Nghĩa</v>
      </c>
      <c r="C21" s="25" t="str">
        <f>VLOOKUP(A21,'[1]Mã NV'!$A$2:$C$21,3,0)</f>
        <v>Công nhân</v>
      </c>
      <c r="D21" s="26">
        <v>42420</v>
      </c>
      <c r="E21" s="27">
        <f t="shared" si="0"/>
        <v>-1414</v>
      </c>
      <c r="F21" s="28">
        <f t="shared" si="1"/>
        <v>0</v>
      </c>
      <c r="G21" s="25" t="s">
        <v>40</v>
      </c>
      <c r="H21" s="25">
        <v>1</v>
      </c>
      <c r="I21" s="27">
        <f>VLOOKUP(G21,'[1]thang luong'!B:I,'[1] Bang luong'!H21+1,0)</f>
        <v>4213125</v>
      </c>
      <c r="J21" s="29">
        <v>4012500</v>
      </c>
      <c r="K21" s="30">
        <f>VLOOKUP(A21,'[1]CHẤM CÔNG TRONG THÁNG'!$A$6:$BR$73,34,0)</f>
        <v>25</v>
      </c>
      <c r="L21" s="27">
        <f>VLOOKUP(A21,'[1]CHẤM CÔNG TRONG THÁNG'!$A$6:$BR$73,36,0)</f>
        <v>0</v>
      </c>
      <c r="M21" s="27">
        <f>VLOOKUP(A21,'[1]CHẤM CÔNG TRONG THÁNG'!$A$6:$BR$73,37,0)</f>
        <v>0</v>
      </c>
      <c r="N21" s="27">
        <f t="shared" si="6"/>
        <v>3858173.0769230765</v>
      </c>
      <c r="O21" s="27">
        <f t="shared" si="7"/>
        <v>0</v>
      </c>
      <c r="P21" s="27">
        <f t="shared" si="8"/>
        <v>3858173.0769230765</v>
      </c>
      <c r="Q21" s="27">
        <f>VLOOKUP(A21,'[1]CHẤM CÔNG TRONG THÁNG'!$A$6:$BS$32,71,0)*22000</f>
        <v>0</v>
      </c>
      <c r="R21" s="27"/>
      <c r="S21" s="27"/>
      <c r="T21" s="27"/>
      <c r="U21" s="27"/>
      <c r="V21" s="27"/>
      <c r="W21" s="27">
        <f t="shared" si="9"/>
        <v>0</v>
      </c>
      <c r="X21" s="27">
        <f ca="1">VLOOKUP(A21,'[1]Tổng hợp trong giờ'!$A$15:$BZ$61,76,0)-N21</f>
        <v>3860440.7718875553</v>
      </c>
      <c r="Y21" s="27">
        <f t="shared" ca="1" si="11"/>
        <v>7718613.8488106318</v>
      </c>
      <c r="Z21" s="27">
        <f>VLOOKUP(B21,'[1]ung luong'!$B$3:$D$25,3,0)</f>
        <v>4000000</v>
      </c>
      <c r="AA21" s="27"/>
      <c r="AB21" s="27">
        <v>4577000</v>
      </c>
      <c r="AC21" s="31">
        <f t="shared" si="2"/>
        <v>366160</v>
      </c>
      <c r="AD21" s="31">
        <f t="shared" si="3"/>
        <v>68655</v>
      </c>
      <c r="AE21" s="31">
        <f t="shared" si="4"/>
        <v>45770</v>
      </c>
      <c r="AF21" s="31">
        <f t="shared" si="5"/>
        <v>480585</v>
      </c>
      <c r="AG21" s="31">
        <f t="shared" ca="1" si="10"/>
        <v>3240000</v>
      </c>
      <c r="AH21" s="32"/>
    </row>
    <row r="22" spans="1:34" ht="15.5" x14ac:dyDescent="0.35">
      <c r="A22" s="24" t="s">
        <v>49</v>
      </c>
      <c r="B22" s="25" t="str">
        <f>VLOOKUP(A22,'[1]Mã NV'!$A$2:$C$63,2,0)</f>
        <v>Trần Văn Tây</v>
      </c>
      <c r="C22" s="25" t="str">
        <f>VLOOKUP(A22,'[1]Mã NV'!$A$2:$C$21,3,0)</f>
        <v>Công nhân</v>
      </c>
      <c r="D22" s="26">
        <v>42422</v>
      </c>
      <c r="E22" s="27">
        <f t="shared" si="0"/>
        <v>-1414</v>
      </c>
      <c r="F22" s="28">
        <f t="shared" si="1"/>
        <v>0</v>
      </c>
      <c r="G22" s="25" t="s">
        <v>40</v>
      </c>
      <c r="H22" s="25">
        <v>1</v>
      </c>
      <c r="I22" s="27">
        <f>VLOOKUP(G22,'[1]thang luong'!B:I,'[1] Bang luong'!H22+1,0)</f>
        <v>4213125</v>
      </c>
      <c r="J22" s="29">
        <v>4012500</v>
      </c>
      <c r="K22" s="30">
        <f>VLOOKUP(A22,'[1]CHẤM CÔNG TRONG THÁNG'!$A$6:$BR$73,34,0)</f>
        <v>25</v>
      </c>
      <c r="L22" s="27">
        <f>VLOOKUP(A22,'[1]CHẤM CÔNG TRONG THÁNG'!$A$6:$BR$73,36,0)</f>
        <v>1</v>
      </c>
      <c r="M22" s="27">
        <f>VLOOKUP(A22,'[1]CHẤM CÔNG TRONG THÁNG'!$A$6:$BR$73,37,0)</f>
        <v>0</v>
      </c>
      <c r="N22" s="27">
        <f t="shared" si="6"/>
        <v>3858173.0769230765</v>
      </c>
      <c r="O22" s="27">
        <f t="shared" si="7"/>
        <v>154326.92307692306</v>
      </c>
      <c r="P22" s="27">
        <f t="shared" si="8"/>
        <v>4012499.9999999995</v>
      </c>
      <c r="Q22" s="27">
        <f>VLOOKUP(A22,'[1]CHẤM CÔNG TRONG THÁNG'!$A$6:$BS$32,71,0)*22000</f>
        <v>0</v>
      </c>
      <c r="R22" s="27"/>
      <c r="S22" s="27"/>
      <c r="T22" s="27"/>
      <c r="U22" s="27"/>
      <c r="V22" s="27"/>
      <c r="W22" s="27">
        <f t="shared" si="9"/>
        <v>0</v>
      </c>
      <c r="X22" s="27">
        <f ca="1">VLOOKUP(A22,'[1]Tổng hợp trong giờ'!$A$15:$BZ$61,76,0)-N22</f>
        <v>3218111.2793709314</v>
      </c>
      <c r="Y22" s="27">
        <f t="shared" ca="1" si="11"/>
        <v>7230611.279370931</v>
      </c>
      <c r="Z22" s="27">
        <f>VLOOKUP(B22,'[1]ung luong'!$B$3:$D$25,3,0)</f>
        <v>4000000</v>
      </c>
      <c r="AA22" s="27"/>
      <c r="AB22" s="27">
        <v>4577000</v>
      </c>
      <c r="AC22" s="31">
        <f t="shared" si="2"/>
        <v>366160</v>
      </c>
      <c r="AD22" s="31">
        <f t="shared" si="3"/>
        <v>68655</v>
      </c>
      <c r="AE22" s="31">
        <f t="shared" si="4"/>
        <v>45770</v>
      </c>
      <c r="AF22" s="31">
        <f t="shared" si="5"/>
        <v>480585</v>
      </c>
      <c r="AG22" s="31">
        <f t="shared" ca="1" si="10"/>
        <v>2750000</v>
      </c>
      <c r="AH22" s="32"/>
    </row>
    <row r="23" spans="1:34" ht="15.5" x14ac:dyDescent="0.35">
      <c r="A23" s="24" t="s">
        <v>50</v>
      </c>
      <c r="B23" s="25" t="str">
        <f>VLOOKUP(A23,'[1]Mã NV'!$A$2:$C$63,2,0)</f>
        <v>Phan Lâm Thương</v>
      </c>
      <c r="C23" s="25" t="str">
        <f>VLOOKUP(A23,'[1]Mã NV'!$A$2:$C$21,3,0)</f>
        <v>Công nhân</v>
      </c>
      <c r="D23" s="26">
        <v>42432</v>
      </c>
      <c r="E23" s="27">
        <f t="shared" si="0"/>
        <v>-1414</v>
      </c>
      <c r="F23" s="28">
        <f t="shared" si="1"/>
        <v>0</v>
      </c>
      <c r="G23" s="25" t="s">
        <v>40</v>
      </c>
      <c r="H23" s="25">
        <v>1</v>
      </c>
      <c r="I23" s="27">
        <f>VLOOKUP(G23,'[1]thang luong'!B:I,'[1] Bang luong'!H23+1,0)</f>
        <v>4213125</v>
      </c>
      <c r="J23" s="29">
        <v>4012500</v>
      </c>
      <c r="K23" s="30">
        <f>VLOOKUP(A23,'[1]CHẤM CÔNG TRONG THÁNG'!$A$6:$BR$73,34,0)</f>
        <v>25</v>
      </c>
      <c r="L23" s="27">
        <f>VLOOKUP(A23,'[1]CHẤM CÔNG TRONG THÁNG'!$A$6:$BR$73,36,0)</f>
        <v>0</v>
      </c>
      <c r="M23" s="27">
        <f>VLOOKUP(A23,'[1]CHẤM CÔNG TRONG THÁNG'!$A$6:$BR$73,37,0)</f>
        <v>0</v>
      </c>
      <c r="N23" s="27">
        <f t="shared" si="6"/>
        <v>3858173.0769230765</v>
      </c>
      <c r="O23" s="27">
        <f t="shared" si="7"/>
        <v>0</v>
      </c>
      <c r="P23" s="27">
        <f t="shared" si="8"/>
        <v>3858173.0769230765</v>
      </c>
      <c r="Q23" s="27">
        <f>VLOOKUP(A23,'[1]CHẤM CÔNG TRONG THÁNG'!$A$6:$BS$32,71,0)*22000</f>
        <v>0</v>
      </c>
      <c r="R23" s="27"/>
      <c r="S23" s="27"/>
      <c r="T23" s="27"/>
      <c r="U23" s="27"/>
      <c r="V23" s="27"/>
      <c r="W23" s="27">
        <f t="shared" si="9"/>
        <v>0</v>
      </c>
      <c r="X23" s="27">
        <f ca="1">VLOOKUP(A23,'[1]Tổng hợp trong giờ'!$A$15:$BZ$61,76,0)-N23</f>
        <v>4153724.0069059995</v>
      </c>
      <c r="Y23" s="27">
        <f ca="1">IF(X23&lt;0,P23+W23,P23+W23+X23)</f>
        <v>8011897.083829076</v>
      </c>
      <c r="Z23" s="27">
        <f>VLOOKUP(B23,'[1]ung luong'!$B$3:$D$25,3,0)</f>
        <v>4000000</v>
      </c>
      <c r="AA23" s="27"/>
      <c r="AB23" s="27">
        <v>4577000</v>
      </c>
      <c r="AC23" s="31">
        <f t="shared" si="2"/>
        <v>366160</v>
      </c>
      <c r="AD23" s="31">
        <f t="shared" si="3"/>
        <v>68655</v>
      </c>
      <c r="AE23" s="31">
        <f t="shared" si="4"/>
        <v>45770</v>
      </c>
      <c r="AF23" s="31">
        <f t="shared" si="5"/>
        <v>480585</v>
      </c>
      <c r="AG23" s="31">
        <f t="shared" ca="1" si="10"/>
        <v>3530000</v>
      </c>
      <c r="AH23" s="32"/>
    </row>
    <row r="24" spans="1:34" ht="15.5" x14ac:dyDescent="0.35">
      <c r="A24" s="24" t="s">
        <v>51</v>
      </c>
      <c r="B24" s="25" t="str">
        <f>VLOOKUP(A24,'[1]Mã NV'!$A$2:$C$63,2,0)</f>
        <v>Nguyễn Thế Lực</v>
      </c>
      <c r="C24" s="25" t="str">
        <f>VLOOKUP(A24,'[1]Mã NV'!$A$2:$C$21,3,0)</f>
        <v>Công nhân</v>
      </c>
      <c r="D24" s="26">
        <v>42432</v>
      </c>
      <c r="E24" s="27">
        <f t="shared" si="0"/>
        <v>-1414</v>
      </c>
      <c r="F24" s="28">
        <f t="shared" si="1"/>
        <v>0</v>
      </c>
      <c r="G24" s="25" t="s">
        <v>40</v>
      </c>
      <c r="H24" s="25">
        <v>1</v>
      </c>
      <c r="I24" s="27">
        <f>VLOOKUP(G24,'[1]thang luong'!B:I,'[1] Bang luong'!H24+1,0)</f>
        <v>4213125</v>
      </c>
      <c r="J24" s="29">
        <v>4012500</v>
      </c>
      <c r="K24" s="30">
        <f>VLOOKUP(A24,'[1]CHẤM CÔNG TRONG THÁNG'!$A$6:$BR$73,34,0)</f>
        <v>24.5</v>
      </c>
      <c r="L24" s="27">
        <f>VLOOKUP(A24,'[1]CHẤM CÔNG TRONG THÁNG'!$A$6:$BR$73,36,0)</f>
        <v>0</v>
      </c>
      <c r="M24" s="27">
        <f>VLOOKUP(A24,'[1]CHẤM CÔNG TRONG THÁNG'!$A$6:$BR$73,37,0)</f>
        <v>0</v>
      </c>
      <c r="N24" s="27">
        <f t="shared" si="6"/>
        <v>3781009.615384615</v>
      </c>
      <c r="O24" s="27">
        <f t="shared" si="7"/>
        <v>0</v>
      </c>
      <c r="P24" s="27">
        <f t="shared" si="8"/>
        <v>3781009.615384615</v>
      </c>
      <c r="Q24" s="27">
        <f>VLOOKUP(A24,'[1]CHẤM CÔNG TRONG THÁNG'!$A$6:$BS$32,71,0)*22000</f>
        <v>22000</v>
      </c>
      <c r="R24" s="27"/>
      <c r="S24" s="27"/>
      <c r="T24" s="27"/>
      <c r="U24" s="27"/>
      <c r="V24" s="27"/>
      <c r="W24" s="27">
        <f t="shared" si="9"/>
        <v>22000</v>
      </c>
      <c r="X24" s="27">
        <f ca="1">VLOOKUP(A24,'[1]Tổng hợp trong giờ'!$A$15:$BZ$61,76,0)-N24</f>
        <v>3573222.1571223224</v>
      </c>
      <c r="Y24" s="27">
        <f t="shared" ref="Y24:Y35" ca="1" si="12">IF(X24&lt;0,P24+W24,P24+W24+X24)</f>
        <v>7376231.7725069374</v>
      </c>
      <c r="Z24" s="27">
        <f>VLOOKUP(B24,'[1]ung luong'!$B$3:$D$25,3,0)</f>
        <v>4000000</v>
      </c>
      <c r="AA24" s="27"/>
      <c r="AB24" s="27">
        <v>4577000</v>
      </c>
      <c r="AC24" s="31">
        <f t="shared" si="2"/>
        <v>366160</v>
      </c>
      <c r="AD24" s="31">
        <f t="shared" si="3"/>
        <v>68655</v>
      </c>
      <c r="AE24" s="31">
        <f t="shared" si="4"/>
        <v>45770</v>
      </c>
      <c r="AF24" s="31">
        <f t="shared" si="5"/>
        <v>480585</v>
      </c>
      <c r="AG24" s="31">
        <f t="shared" ca="1" si="10"/>
        <v>2900000</v>
      </c>
      <c r="AH24" s="32"/>
    </row>
    <row r="25" spans="1:34" ht="15.5" x14ac:dyDescent="0.35">
      <c r="A25" s="24" t="s">
        <v>52</v>
      </c>
      <c r="B25" s="25" t="str">
        <f>VLOOKUP(A25,'[1]Mã NV'!$A$2:$C$63,2,0)</f>
        <v>Huỳnh Huy Phụng</v>
      </c>
      <c r="C25" s="25" t="str">
        <f>VLOOKUP(A25,'[1]Mã NV'!$A$2:$C$21,3,0)</f>
        <v>Công nhân</v>
      </c>
      <c r="D25" s="26">
        <v>42522</v>
      </c>
      <c r="E25" s="27">
        <f t="shared" si="0"/>
        <v>-1417</v>
      </c>
      <c r="F25" s="28">
        <f t="shared" si="1"/>
        <v>0</v>
      </c>
      <c r="G25" s="25" t="s">
        <v>40</v>
      </c>
      <c r="H25" s="25">
        <v>1</v>
      </c>
      <c r="I25" s="27">
        <f>VLOOKUP(G25,'[1]thang luong'!B:I,'[1] Bang luong'!H25+1,0)</f>
        <v>4213125</v>
      </c>
      <c r="J25" s="29">
        <v>4012500</v>
      </c>
      <c r="K25" s="30">
        <f>VLOOKUP(A25,'[1]CHẤM CÔNG TRONG THÁNG'!$A$6:$BR$73,34,0)</f>
        <v>24.5</v>
      </c>
      <c r="L25" s="27">
        <f>VLOOKUP(A25,'[1]CHẤM CÔNG TRONG THÁNG'!$A$6:$BR$73,36,0)</f>
        <v>0</v>
      </c>
      <c r="M25" s="27">
        <f>VLOOKUP(A25,'[1]CHẤM CÔNG TRONG THÁNG'!$A$6:$BR$73,37,0)</f>
        <v>0</v>
      </c>
      <c r="N25" s="27">
        <f t="shared" si="6"/>
        <v>3781009.615384615</v>
      </c>
      <c r="O25" s="27">
        <f t="shared" si="7"/>
        <v>0</v>
      </c>
      <c r="P25" s="27">
        <f t="shared" si="8"/>
        <v>3781009.615384615</v>
      </c>
      <c r="Q25" s="27">
        <f>VLOOKUP(A25,'[1]CHẤM CÔNG TRONG THÁNG'!$A$6:$BS$32,71,0)*22000</f>
        <v>0</v>
      </c>
      <c r="R25" s="27"/>
      <c r="S25" s="27"/>
      <c r="T25" s="27"/>
      <c r="U25" s="27"/>
      <c r="V25" s="27"/>
      <c r="W25" s="27">
        <f t="shared" si="9"/>
        <v>0</v>
      </c>
      <c r="X25" s="27">
        <f ca="1">VLOOKUP(A25,'[1]Tổng hợp trong giờ'!$A$15:$BZ$61,76,0)-N25</f>
        <v>3586173.4404889131</v>
      </c>
      <c r="Y25" s="27">
        <f t="shared" ca="1" si="12"/>
        <v>7367183.0558735281</v>
      </c>
      <c r="Z25" s="27">
        <f>VLOOKUP(B25,'[1]ung luong'!$B$3:$D$25,3,0)</f>
        <v>3000000</v>
      </c>
      <c r="AA25" s="27"/>
      <c r="AB25" s="27">
        <v>4577000</v>
      </c>
      <c r="AC25" s="31">
        <f t="shared" si="2"/>
        <v>366160</v>
      </c>
      <c r="AD25" s="31">
        <f t="shared" si="3"/>
        <v>68655</v>
      </c>
      <c r="AE25" s="31">
        <f t="shared" si="4"/>
        <v>45770</v>
      </c>
      <c r="AF25" s="31">
        <f t="shared" si="5"/>
        <v>480585</v>
      </c>
      <c r="AG25" s="31">
        <f t="shared" ca="1" si="10"/>
        <v>3890000</v>
      </c>
      <c r="AH25" s="32"/>
    </row>
    <row r="26" spans="1:34" ht="15.5" x14ac:dyDescent="0.35">
      <c r="A26" s="24" t="s">
        <v>53</v>
      </c>
      <c r="B26" s="25" t="str">
        <f>VLOOKUP(A26,'[1]Mã NV'!$A$2:$C$63,2,0)</f>
        <v>Võ Quang Tuấn</v>
      </c>
      <c r="C26" s="25" t="str">
        <f>VLOOKUP(A26,'[1]Mã NV'!$A$2:$C$21,3,0)</f>
        <v>Công nhân</v>
      </c>
      <c r="D26" s="42">
        <v>42522</v>
      </c>
      <c r="E26" s="27">
        <f t="shared" si="0"/>
        <v>-1417</v>
      </c>
      <c r="F26" s="28">
        <f t="shared" si="1"/>
        <v>0</v>
      </c>
      <c r="G26" s="25" t="s">
        <v>40</v>
      </c>
      <c r="H26" s="25">
        <v>1</v>
      </c>
      <c r="I26" s="27">
        <f>VLOOKUP(G26,'[1]thang luong'!B:I,'[1] Bang luong'!H26+1,0)</f>
        <v>4213125</v>
      </c>
      <c r="J26" s="29">
        <v>4012500</v>
      </c>
      <c r="K26" s="30">
        <f>VLOOKUP(A26,'[1]CHẤM CÔNG TRONG THÁNG'!$A$6:$BR$73,34,0)</f>
        <v>24</v>
      </c>
      <c r="L26" s="27">
        <f>VLOOKUP(A26,'[1]CHẤM CÔNG TRONG THÁNG'!$A$6:$BR$73,36,0)</f>
        <v>2</v>
      </c>
      <c r="M26" s="27">
        <f>VLOOKUP(A26,'[1]CHẤM CÔNG TRONG THÁNG'!$A$6:$BR$73,37,0)</f>
        <v>0</v>
      </c>
      <c r="N26" s="27">
        <f t="shared" si="6"/>
        <v>3703846.1538461535</v>
      </c>
      <c r="O26" s="27">
        <f t="shared" si="7"/>
        <v>308653.84615384613</v>
      </c>
      <c r="P26" s="27">
        <f t="shared" si="8"/>
        <v>4012499.9999999995</v>
      </c>
      <c r="Q26" s="27">
        <f>VLOOKUP(A26,'[1]CHẤM CÔNG TRONG THÁNG'!$A$6:$BS$32,71,0)*22000</f>
        <v>0</v>
      </c>
      <c r="R26" s="27"/>
      <c r="S26" s="27"/>
      <c r="T26" s="27"/>
      <c r="U26" s="27"/>
      <c r="V26" s="27"/>
      <c r="W26" s="27">
        <f t="shared" si="9"/>
        <v>0</v>
      </c>
      <c r="X26" s="27">
        <f ca="1">VLOOKUP(A26,'[1]Tổng hợp trong giờ'!$A$15:$BZ$61,76,0)-N26</f>
        <v>3290419.5536744264</v>
      </c>
      <c r="Y26" s="27">
        <f t="shared" ca="1" si="12"/>
        <v>7302919.5536744259</v>
      </c>
      <c r="Z26" s="27">
        <f>VLOOKUP(B26,'[1]ung luong'!$B$3:$D$25,3,0)</f>
        <v>3000000</v>
      </c>
      <c r="AA26" s="27"/>
      <c r="AB26" s="27">
        <v>4577000</v>
      </c>
      <c r="AC26" s="31">
        <f t="shared" si="2"/>
        <v>366160</v>
      </c>
      <c r="AD26" s="31">
        <f t="shared" si="3"/>
        <v>68655</v>
      </c>
      <c r="AE26" s="31">
        <f t="shared" si="4"/>
        <v>45770</v>
      </c>
      <c r="AF26" s="31">
        <f t="shared" si="5"/>
        <v>480585</v>
      </c>
      <c r="AG26" s="31">
        <f t="shared" ca="1" si="10"/>
        <v>3820000</v>
      </c>
      <c r="AH26" s="32"/>
    </row>
    <row r="27" spans="1:34" ht="15.5" x14ac:dyDescent="0.35">
      <c r="A27" s="24" t="s">
        <v>54</v>
      </c>
      <c r="B27" s="25" t="str">
        <f>VLOOKUP(A27,'[1]Mã NV'!$A$2:$C$63,2,0)</f>
        <v>Lương Minh Tâm</v>
      </c>
      <c r="C27" s="25" t="str">
        <f>VLOOKUP(A27,'[1]Mã NV'!$A$2:$C$21,3,0)</f>
        <v>Công nhân</v>
      </c>
      <c r="D27" s="26">
        <v>42528</v>
      </c>
      <c r="E27" s="27">
        <f t="shared" si="0"/>
        <v>-1418</v>
      </c>
      <c r="F27" s="28">
        <f t="shared" si="1"/>
        <v>0</v>
      </c>
      <c r="G27" s="25" t="s">
        <v>40</v>
      </c>
      <c r="H27" s="25">
        <v>1</v>
      </c>
      <c r="I27" s="27">
        <f>VLOOKUP(G27,'[1]thang luong'!B:I,'[1] Bang luong'!H27+1,0)</f>
        <v>4213125</v>
      </c>
      <c r="J27" s="29">
        <v>4012500</v>
      </c>
      <c r="K27" s="30">
        <f>VLOOKUP(A27,'[1]CHẤM CÔNG TRONG THÁNG'!$A$6:$BR$73,34,0)</f>
        <v>25</v>
      </c>
      <c r="L27" s="27">
        <f>VLOOKUP(A27,'[1]CHẤM CÔNG TRONG THÁNG'!$A$6:$BR$73,36,0)</f>
        <v>1</v>
      </c>
      <c r="M27" s="27">
        <f>VLOOKUP(A27,'[1]CHẤM CÔNG TRONG THÁNG'!$A$6:$BR$73,37,0)</f>
        <v>0</v>
      </c>
      <c r="N27" s="27">
        <f t="shared" si="6"/>
        <v>3858173.0769230765</v>
      </c>
      <c r="O27" s="27">
        <f t="shared" si="7"/>
        <v>154326.92307692306</v>
      </c>
      <c r="P27" s="27">
        <f t="shared" si="8"/>
        <v>4012499.9999999995</v>
      </c>
      <c r="Q27" s="27">
        <f>VLOOKUP(A27,'[1]CHẤM CÔNG TRONG THÁNG'!$A$6:$BS$32,71,0)*22000</f>
        <v>0</v>
      </c>
      <c r="R27" s="27"/>
      <c r="S27" s="27"/>
      <c r="T27" s="27"/>
      <c r="U27" s="27"/>
      <c r="V27" s="27"/>
      <c r="W27" s="27">
        <f t="shared" si="9"/>
        <v>0</v>
      </c>
      <c r="X27" s="27">
        <f ca="1">VLOOKUP(A27,'[1]Tổng hợp trong giờ'!$A$15:$BZ$61,76,0)-N27</f>
        <v>2361531.4008064703</v>
      </c>
      <c r="Y27" s="27">
        <f t="shared" ca="1" si="12"/>
        <v>6374031.4008064698</v>
      </c>
      <c r="Z27" s="27">
        <f>VLOOKUP(B27,'[1]ung luong'!$B$3:$D$25,3,0)</f>
        <v>4000000</v>
      </c>
      <c r="AA27" s="27"/>
      <c r="AB27" s="27">
        <v>4577000</v>
      </c>
      <c r="AC27" s="31">
        <f t="shared" si="2"/>
        <v>366160</v>
      </c>
      <c r="AD27" s="31">
        <f t="shared" si="3"/>
        <v>68655</v>
      </c>
      <c r="AE27" s="31">
        <f t="shared" si="4"/>
        <v>45770</v>
      </c>
      <c r="AF27" s="31">
        <f t="shared" si="5"/>
        <v>480585</v>
      </c>
      <c r="AG27" s="31">
        <f t="shared" ca="1" si="10"/>
        <v>1890000</v>
      </c>
      <c r="AH27" s="32"/>
    </row>
    <row r="28" spans="1:34" s="51" customFormat="1" ht="15.5" x14ac:dyDescent="0.35">
      <c r="A28" s="43" t="s">
        <v>55</v>
      </c>
      <c r="B28" s="44" t="str">
        <f>VLOOKUP(A28,'[1]Mã NV'!$A$2:$C$63,2,0)</f>
        <v>Danh Vươl</v>
      </c>
      <c r="C28" s="44" t="str">
        <f>VLOOKUP(A28,'[1]Mã NV'!$A$2:$C$21,3,0)</f>
        <v>Công nhân</v>
      </c>
      <c r="D28" s="26">
        <v>42528</v>
      </c>
      <c r="E28" s="45">
        <f t="shared" si="0"/>
        <v>-1418</v>
      </c>
      <c r="F28" s="46">
        <f t="shared" si="1"/>
        <v>0</v>
      </c>
      <c r="G28" s="44" t="s">
        <v>40</v>
      </c>
      <c r="H28" s="44">
        <v>1</v>
      </c>
      <c r="I28" s="45">
        <f>VLOOKUP(G28,'[1]thang luong'!B:I,'[1] Bang luong'!H28+1,0)</f>
        <v>4213125</v>
      </c>
      <c r="J28" s="29">
        <v>4012500</v>
      </c>
      <c r="K28" s="47">
        <f>VLOOKUP(A28,'[1]CHẤM CÔNG TRONG THÁNG'!$A$6:$BR$73,34,0)</f>
        <v>25</v>
      </c>
      <c r="L28" s="45">
        <f>VLOOKUP(A28,'[1]CHẤM CÔNG TRONG THÁNG'!$A$6:$BR$73,36,0)</f>
        <v>1</v>
      </c>
      <c r="M28" s="45">
        <f>VLOOKUP(A28,'[1]CHẤM CÔNG TRONG THÁNG'!$A$6:$BR$73,37,0)</f>
        <v>0</v>
      </c>
      <c r="N28" s="45">
        <f t="shared" si="6"/>
        <v>3858173.0769230765</v>
      </c>
      <c r="O28" s="45">
        <f t="shared" si="7"/>
        <v>154326.92307692306</v>
      </c>
      <c r="P28" s="45">
        <f t="shared" si="8"/>
        <v>4012499.9999999995</v>
      </c>
      <c r="Q28" s="45">
        <f>VLOOKUP(A28,'[1]CHẤM CÔNG TRONG THÁNG'!$A$6:$BS$32,71,0)*22000</f>
        <v>0</v>
      </c>
      <c r="R28" s="45"/>
      <c r="S28" s="45"/>
      <c r="T28" s="45"/>
      <c r="U28" s="45"/>
      <c r="V28" s="45"/>
      <c r="W28" s="45">
        <f t="shared" si="9"/>
        <v>0</v>
      </c>
      <c r="X28" s="45">
        <f ca="1">VLOOKUP(A28,'[1]Tổng hợp trong giờ'!$A$15:$BZ$61,76,0)-N28</f>
        <v>4234017.4762340691</v>
      </c>
      <c r="Y28" s="45">
        <f t="shared" ca="1" si="12"/>
        <v>8246517.4762340691</v>
      </c>
      <c r="Z28" s="27">
        <f>VLOOKUP(B28,'[1]ung luong'!$B$3:$D$25,3,0)</f>
        <v>3000000</v>
      </c>
      <c r="AA28" s="27"/>
      <c r="AB28" s="48">
        <v>4577000</v>
      </c>
      <c r="AC28" s="31">
        <f>AB28*$AC$12</f>
        <v>366160</v>
      </c>
      <c r="AD28" s="31">
        <f>AB28*$AD$12</f>
        <v>68655</v>
      </c>
      <c r="AE28" s="31">
        <f>AB28*$AE$12</f>
        <v>45770</v>
      </c>
      <c r="AF28" s="31">
        <f>SUM(AC28:AE28)</f>
        <v>480585</v>
      </c>
      <c r="AG28" s="49">
        <f t="shared" ca="1" si="10"/>
        <v>4770000</v>
      </c>
      <c r="AH28" s="50"/>
    </row>
    <row r="29" spans="1:34" ht="15.5" x14ac:dyDescent="0.35">
      <c r="A29" s="24" t="s">
        <v>56</v>
      </c>
      <c r="B29" s="25" t="str">
        <f>VLOOKUP(A29,'[1]Mã NV'!$A$2:$C$63,2,0)</f>
        <v>Nguyễn Bình Luận</v>
      </c>
      <c r="C29" s="25" t="str">
        <f>VLOOKUP(A29,'[1]Mã NV'!$A$2:$C$21,3,0)</f>
        <v>Công nhân</v>
      </c>
      <c r="D29" s="35">
        <v>42529</v>
      </c>
      <c r="E29" s="27">
        <f t="shared" si="0"/>
        <v>-1418</v>
      </c>
      <c r="F29" s="28">
        <f t="shared" si="1"/>
        <v>0</v>
      </c>
      <c r="G29" s="25" t="s">
        <v>40</v>
      </c>
      <c r="H29" s="25">
        <v>1</v>
      </c>
      <c r="I29" s="27">
        <f>VLOOKUP(G29,'[1]thang luong'!B:I,'[1] Bang luong'!H29+1,0)</f>
        <v>4213125</v>
      </c>
      <c r="J29" s="29">
        <v>4012500</v>
      </c>
      <c r="K29" s="30">
        <f>VLOOKUP(A29,'[1]CHẤM CÔNG TRONG THÁNG'!$A$6:$BR$73,34,0)</f>
        <v>24</v>
      </c>
      <c r="L29" s="27">
        <f>VLOOKUP(A29,'[1]CHẤM CÔNG TRONG THÁNG'!$A$6:$BR$73,36,0)</f>
        <v>0</v>
      </c>
      <c r="M29" s="27">
        <f>VLOOKUP(A29,'[1]CHẤM CÔNG TRONG THÁNG'!$A$6:$BR$73,37,0)</f>
        <v>0</v>
      </c>
      <c r="N29" s="27">
        <f t="shared" si="6"/>
        <v>3703846.1538461535</v>
      </c>
      <c r="O29" s="27">
        <f t="shared" si="7"/>
        <v>0</v>
      </c>
      <c r="P29" s="27">
        <f t="shared" si="8"/>
        <v>3703846.1538461535</v>
      </c>
      <c r="Q29" s="27">
        <f>VLOOKUP(A29,'[1]CHẤM CÔNG TRONG THÁNG'!$A$6:$BS$32,71,0)*22000</f>
        <v>0</v>
      </c>
      <c r="R29" s="27"/>
      <c r="S29" s="27"/>
      <c r="T29" s="27"/>
      <c r="U29" s="27"/>
      <c r="V29" s="27"/>
      <c r="W29" s="27">
        <f t="shared" si="9"/>
        <v>0</v>
      </c>
      <c r="X29" s="27">
        <f ca="1">VLOOKUP(A29,'[1]Tổng hợp trong giờ'!$A$15:$BZ$61,76,0)-N29</f>
        <v>3455177.7688992289</v>
      </c>
      <c r="Y29" s="27">
        <f t="shared" ca="1" si="12"/>
        <v>7159023.9227453824</v>
      </c>
      <c r="Z29" s="27">
        <f>VLOOKUP(B29,'[1]ung luong'!$B$3:$D$25,3,0)</f>
        <v>4000000</v>
      </c>
      <c r="AA29" s="27"/>
      <c r="AB29" s="48">
        <v>4577000</v>
      </c>
      <c r="AC29" s="31">
        <f>AB29*$AC$12</f>
        <v>366160</v>
      </c>
      <c r="AD29" s="31">
        <f>AB29*$AD$12</f>
        <v>68655</v>
      </c>
      <c r="AE29" s="31">
        <f>AB29*$AE$12</f>
        <v>45770</v>
      </c>
      <c r="AF29" s="31">
        <f>SUM(AC29:AE29)</f>
        <v>480585</v>
      </c>
      <c r="AG29" s="31">
        <f t="shared" ca="1" si="10"/>
        <v>2680000</v>
      </c>
      <c r="AH29" s="32"/>
    </row>
    <row r="30" spans="1:34" ht="15.5" x14ac:dyDescent="0.35">
      <c r="A30" s="24" t="s">
        <v>57</v>
      </c>
      <c r="B30" s="25" t="str">
        <f>VLOOKUP(A30,'[1]Mã NV'!$A$2:$C$63,2,0)</f>
        <v>Lê Văn Bi</v>
      </c>
      <c r="C30" s="25" t="str">
        <f>VLOOKUP(A30,'[1]Mã NV'!$A$2:$C$21,3,0)</f>
        <v>Công nhân</v>
      </c>
      <c r="D30" s="26">
        <v>42731</v>
      </c>
      <c r="E30" s="27">
        <f t="shared" si="0"/>
        <v>-1424</v>
      </c>
      <c r="F30" s="28">
        <f t="shared" si="1"/>
        <v>0</v>
      </c>
      <c r="G30" s="25" t="s">
        <v>40</v>
      </c>
      <c r="H30" s="25">
        <v>1</v>
      </c>
      <c r="I30" s="27">
        <f>VLOOKUP(G30,'[1]thang luong'!B:I,'[1] Bang luong'!H30+1,0)</f>
        <v>4213125</v>
      </c>
      <c r="J30" s="29">
        <v>4012500</v>
      </c>
      <c r="K30" s="30">
        <f>VLOOKUP(A30,'[1]CHẤM CÔNG TRONG THÁNG'!$A$6:$BR$73,34,0)</f>
        <v>26</v>
      </c>
      <c r="L30" s="27">
        <f>VLOOKUP(A30,'[1]CHẤM CÔNG TRONG THÁNG'!$A$6:$BR$73,36,0)</f>
        <v>0</v>
      </c>
      <c r="M30" s="27">
        <f>VLOOKUP(A30,'[1]CHẤM CÔNG TRONG THÁNG'!$A$6:$BR$73,37,0)</f>
        <v>0</v>
      </c>
      <c r="N30" s="27">
        <f t="shared" si="6"/>
        <v>4012499.9999999995</v>
      </c>
      <c r="O30" s="27">
        <f t="shared" si="7"/>
        <v>0</v>
      </c>
      <c r="P30" s="27">
        <f t="shared" si="8"/>
        <v>4012499.9999999995</v>
      </c>
      <c r="Q30" s="27">
        <f>VLOOKUP(A30,'[1]CHẤM CÔNG TRONG THÁNG'!$A$6:$BS$32,71,0)*22000</f>
        <v>0</v>
      </c>
      <c r="R30" s="27"/>
      <c r="S30" s="27"/>
      <c r="T30" s="27"/>
      <c r="U30" s="27"/>
      <c r="V30" s="27"/>
      <c r="W30" s="27">
        <f t="shared" si="9"/>
        <v>0</v>
      </c>
      <c r="X30" s="27">
        <f ca="1">VLOOKUP(A30,'[1]Tổng hợp trong giờ'!$A$15:$BZ$61,76,0)-N30</f>
        <v>2903714.7367357858</v>
      </c>
      <c r="Y30" s="27">
        <f t="shared" ca="1" si="12"/>
        <v>6916214.7367357854</v>
      </c>
      <c r="Z30" s="27">
        <f>VLOOKUP(B30,'[1]ung luong'!$B$3:$D$25,3,0)</f>
        <v>3000000</v>
      </c>
      <c r="AA30" s="27"/>
      <c r="AB30" s="48"/>
      <c r="AC30" s="31"/>
      <c r="AD30" s="31"/>
      <c r="AE30" s="31"/>
      <c r="AF30" s="31">
        <f t="shared" si="5"/>
        <v>0</v>
      </c>
      <c r="AG30" s="31">
        <f t="shared" ca="1" si="10"/>
        <v>3920000</v>
      </c>
      <c r="AH30" s="32"/>
    </row>
    <row r="31" spans="1:34" s="41" customFormat="1" ht="15.5" x14ac:dyDescent="0.35">
      <c r="A31" s="33" t="s">
        <v>58</v>
      </c>
      <c r="B31" s="34" t="str">
        <f>VLOOKUP(A31,'[1]Mã NV'!$A$2:$C$63,2,0)</f>
        <v>Tạ Chí Thuận</v>
      </c>
      <c r="C31" s="34" t="str">
        <f>VLOOKUP(A31,'[1]Mã NV'!$A$2:$C$21,3,0)</f>
        <v>Công nhân</v>
      </c>
      <c r="D31" s="26">
        <v>42732</v>
      </c>
      <c r="E31" s="36">
        <f t="shared" si="0"/>
        <v>-1424</v>
      </c>
      <c r="F31" s="37">
        <f t="shared" si="1"/>
        <v>0</v>
      </c>
      <c r="G31" s="34" t="s">
        <v>40</v>
      </c>
      <c r="H31" s="34">
        <v>1</v>
      </c>
      <c r="I31" s="36">
        <f>VLOOKUP(G31,'[1]thang luong'!B:I,'[1] Bang luong'!H31+1,0)</f>
        <v>4213125</v>
      </c>
      <c r="J31" s="29">
        <v>4012500</v>
      </c>
      <c r="K31" s="38">
        <f>VLOOKUP(A31,'[1]CHẤM CÔNG TRONG THÁNG'!$A$6:$BR$73,34,0)</f>
        <v>25.5</v>
      </c>
      <c r="L31" s="36">
        <f>VLOOKUP(A31,'[1]CHẤM CÔNG TRONG THÁNG'!$A$6:$BR$73,36,0)</f>
        <v>0</v>
      </c>
      <c r="M31" s="36">
        <f>VLOOKUP(A31,'[1]CHẤM CÔNG TRONG THÁNG'!$A$6:$BR$73,37,0)</f>
        <v>0</v>
      </c>
      <c r="N31" s="36">
        <f t="shared" si="6"/>
        <v>3935336.538461538</v>
      </c>
      <c r="O31" s="36">
        <f t="shared" si="7"/>
        <v>0</v>
      </c>
      <c r="P31" s="36">
        <f t="shared" si="8"/>
        <v>3935336.538461538</v>
      </c>
      <c r="Q31" s="36">
        <f>VLOOKUP(A31,'[1]CHẤM CÔNG TRONG THÁNG'!$A$6:$BS$32,71,0)*22000</f>
        <v>0</v>
      </c>
      <c r="R31" s="36"/>
      <c r="S31" s="36"/>
      <c r="T31" s="36"/>
      <c r="U31" s="36"/>
      <c r="V31" s="36"/>
      <c r="W31" s="36">
        <f t="shared" si="9"/>
        <v>0</v>
      </c>
      <c r="X31" s="36">
        <f ca="1">VLOOKUP(A31,'[1]Tổng hợp trong giờ'!$A$15:$BZ$61,76,0)-N31</f>
        <v>3366980.7315523224</v>
      </c>
      <c r="Y31" s="36">
        <f t="shared" ca="1" si="12"/>
        <v>7302317.2700138604</v>
      </c>
      <c r="Z31" s="27">
        <f>VLOOKUP(B31,'[1]ung luong'!$B$3:$D$25,3,0)</f>
        <v>3000000</v>
      </c>
      <c r="AA31" s="27"/>
      <c r="AB31" s="48"/>
      <c r="AC31" s="39"/>
      <c r="AD31" s="39"/>
      <c r="AE31" s="39"/>
      <c r="AF31" s="39">
        <f t="shared" si="5"/>
        <v>0</v>
      </c>
      <c r="AG31" s="39">
        <f t="shared" ca="1" si="10"/>
        <v>4300000</v>
      </c>
      <c r="AH31" s="40"/>
    </row>
    <row r="32" spans="1:34" ht="15.5" x14ac:dyDescent="0.35">
      <c r="A32" s="24" t="s">
        <v>59</v>
      </c>
      <c r="B32" s="25" t="str">
        <f>VLOOKUP(A32,'[1]Mã NV'!$A$2:$C$63,2,0)</f>
        <v>Lê Hiệp</v>
      </c>
      <c r="C32" s="25" t="str">
        <f>VLOOKUP(A32,'[1]Mã NV'!$A$2:$C$28,3,0)</f>
        <v>Công nhân</v>
      </c>
      <c r="D32" s="26">
        <v>42751</v>
      </c>
      <c r="E32" s="27">
        <f t="shared" si="0"/>
        <v>-1425</v>
      </c>
      <c r="F32" s="28">
        <f t="shared" si="1"/>
        <v>0</v>
      </c>
      <c r="G32" s="25" t="s">
        <v>40</v>
      </c>
      <c r="H32" s="25">
        <v>1</v>
      </c>
      <c r="I32" s="27">
        <f>VLOOKUP(G32,'[1]thang luong'!B:I,'[1] Bang luong'!H32+1,0)</f>
        <v>4213125</v>
      </c>
      <c r="J32" s="29">
        <v>4012500</v>
      </c>
      <c r="K32" s="30">
        <f>VLOOKUP(A32,'[1]CHẤM CÔNG TRONG THÁNG'!$A$6:$BR$73,34,0)</f>
        <v>24</v>
      </c>
      <c r="L32" s="27">
        <f>VLOOKUP(A32,'[1]CHẤM CÔNG TRONG THÁNG'!$A$6:$BR$73,36,0)</f>
        <v>0</v>
      </c>
      <c r="M32" s="27">
        <f>VLOOKUP(A32,'[1]CHẤM CÔNG TRONG THÁNG'!$A$6:$BR$73,37,0)</f>
        <v>0</v>
      </c>
      <c r="N32" s="27">
        <f t="shared" si="6"/>
        <v>3703846.1538461535</v>
      </c>
      <c r="O32" s="27">
        <f t="shared" si="7"/>
        <v>0</v>
      </c>
      <c r="P32" s="27">
        <f t="shared" si="8"/>
        <v>3703846.1538461535</v>
      </c>
      <c r="Q32" s="27">
        <f>VLOOKUP(A32,'[1]CHẤM CÔNG TRONG THÁNG'!$A$6:$BS$32,71,0)*22000</f>
        <v>0</v>
      </c>
      <c r="R32" s="27"/>
      <c r="S32" s="27"/>
      <c r="T32" s="27"/>
      <c r="U32" s="27"/>
      <c r="V32" s="27"/>
      <c r="W32" s="27">
        <f t="shared" si="9"/>
        <v>0</v>
      </c>
      <c r="X32" s="27">
        <f ca="1">VLOOKUP(A32,'[1]Tổng hợp trong giờ'!$A$15:$BZ$61,76,0)-N32</f>
        <v>3396893.8081767154</v>
      </c>
      <c r="Y32" s="27">
        <f t="shared" ca="1" si="12"/>
        <v>7100739.9620228689</v>
      </c>
      <c r="Z32" s="27">
        <f>VLOOKUP(B32,'[1]ung luong'!$B$3:$D$25,3,0)</f>
        <v>3000000</v>
      </c>
      <c r="AA32" s="27"/>
      <c r="AB32" s="48"/>
      <c r="AC32" s="31"/>
      <c r="AD32" s="31"/>
      <c r="AE32" s="31"/>
      <c r="AF32" s="31">
        <f t="shared" si="5"/>
        <v>0</v>
      </c>
      <c r="AG32" s="31">
        <f t="shared" ca="1" si="10"/>
        <v>4100000</v>
      </c>
      <c r="AH32" s="32"/>
    </row>
    <row r="33" spans="1:37" ht="15.5" x14ac:dyDescent="0.35">
      <c r="A33" s="24" t="s">
        <v>60</v>
      </c>
      <c r="B33" s="25" t="str">
        <f>VLOOKUP(A33,'[1]Mã NV'!$A$2:$C$63,2,0)</f>
        <v>Lê Tấn Tiền</v>
      </c>
      <c r="C33" s="25" t="str">
        <f>VLOOKUP(A33,'[1]Mã NV'!$A$2:$C$28,3,0)</f>
        <v>Công nhân</v>
      </c>
      <c r="D33" s="26">
        <v>42756</v>
      </c>
      <c r="E33" s="27">
        <f t="shared" si="0"/>
        <v>-1425</v>
      </c>
      <c r="F33" s="28">
        <f t="shared" si="1"/>
        <v>0</v>
      </c>
      <c r="G33" s="25" t="s">
        <v>40</v>
      </c>
      <c r="H33" s="25">
        <v>1</v>
      </c>
      <c r="I33" s="27">
        <f>VLOOKUP(G33,'[1]thang luong'!B:I,'[1] Bang luong'!H33+1,0)</f>
        <v>4213125</v>
      </c>
      <c r="J33" s="29">
        <v>4012500</v>
      </c>
      <c r="K33" s="30">
        <f>VLOOKUP(A33,'[1]CHẤM CÔNG TRONG THÁNG'!$A$6:$BR$73,34,0)</f>
        <v>26</v>
      </c>
      <c r="L33" s="27">
        <f>VLOOKUP(A33,'[1]CHẤM CÔNG TRONG THÁNG'!$A$6:$BR$73,36,0)</f>
        <v>0</v>
      </c>
      <c r="M33" s="27">
        <f>VLOOKUP(A33,'[1]CHẤM CÔNG TRONG THÁNG'!$A$6:$BR$73,37,0)</f>
        <v>0</v>
      </c>
      <c r="N33" s="27">
        <f t="shared" si="6"/>
        <v>4012499.9999999995</v>
      </c>
      <c r="O33" s="27">
        <f t="shared" si="7"/>
        <v>0</v>
      </c>
      <c r="P33" s="27">
        <f t="shared" si="8"/>
        <v>4012499.9999999995</v>
      </c>
      <c r="Q33" s="27">
        <f>VLOOKUP(A33,'[1]CHẤM CÔNG TRONG THÁNG'!$A$6:$BS$32,71,0)*22000</f>
        <v>0</v>
      </c>
      <c r="R33" s="27"/>
      <c r="S33" s="27"/>
      <c r="T33" s="27"/>
      <c r="U33" s="27"/>
      <c r="V33" s="27"/>
      <c r="W33" s="27">
        <f t="shared" si="9"/>
        <v>0</v>
      </c>
      <c r="X33" s="27">
        <f ca="1">VLOOKUP(A33,'[1]Tổng hợp trong giờ'!$A$15:$BZ$61,76,0)-N33</f>
        <v>3110729.7722564698</v>
      </c>
      <c r="Y33" s="27">
        <f t="shared" ca="1" si="12"/>
        <v>7123229.7722564694</v>
      </c>
      <c r="Z33" s="27">
        <f>VLOOKUP(B33,'[1]ung luong'!$B$3:$D$25,3,0)</f>
        <v>4000000</v>
      </c>
      <c r="AA33" s="27"/>
      <c r="AB33" s="48"/>
      <c r="AC33" s="31"/>
      <c r="AD33" s="31"/>
      <c r="AE33" s="31"/>
      <c r="AF33" s="31">
        <f t="shared" si="5"/>
        <v>0</v>
      </c>
      <c r="AG33" s="31">
        <f t="shared" ca="1" si="10"/>
        <v>3120000</v>
      </c>
      <c r="AH33" s="32"/>
    </row>
    <row r="34" spans="1:37" ht="15.5" x14ac:dyDescent="0.35">
      <c r="A34" s="24" t="s">
        <v>61</v>
      </c>
      <c r="B34" s="25" t="str">
        <f>VLOOKUP(A34,'[1]Mã NV'!$A$2:$C$63,2,0)</f>
        <v>Trần Anh Dũ</v>
      </c>
      <c r="C34" s="25" t="str">
        <f>VLOOKUP(A34,'[1]Mã NV'!$A$2:$C$28,3,0)</f>
        <v>Công nhân</v>
      </c>
      <c r="D34" s="26">
        <v>43159</v>
      </c>
      <c r="E34" s="27">
        <f t="shared" si="0"/>
        <v>-1439</v>
      </c>
      <c r="F34" s="28">
        <f t="shared" si="1"/>
        <v>0</v>
      </c>
      <c r="G34" s="25" t="s">
        <v>40</v>
      </c>
      <c r="H34" s="25">
        <v>1</v>
      </c>
      <c r="I34" s="27">
        <f>VLOOKUP(G34,'[1]thang luong'!B:I,'[1] Bang luong'!H34+1,0)</f>
        <v>4213125</v>
      </c>
      <c r="J34" s="29">
        <v>4012500</v>
      </c>
      <c r="K34" s="30">
        <f>VLOOKUP(A34,'[1]CHẤM CÔNG TRONG THÁNG'!$A$6:$BR$73,34,0)</f>
        <v>22.5</v>
      </c>
      <c r="L34" s="27">
        <f>VLOOKUP(A34,'[1]CHẤM CÔNG TRONG THÁNG'!$A$6:$BR$73,36,0)</f>
        <v>0</v>
      </c>
      <c r="M34" s="27">
        <f>VLOOKUP(A34,'[1]CHẤM CÔNG TRONG THÁNG'!$A$6:$BR$73,37,0)</f>
        <v>0</v>
      </c>
      <c r="N34" s="27">
        <f t="shared" si="6"/>
        <v>3472355.769230769</v>
      </c>
      <c r="O34" s="27">
        <f t="shared" si="7"/>
        <v>0</v>
      </c>
      <c r="P34" s="27">
        <f t="shared" si="8"/>
        <v>3472355.769230769</v>
      </c>
      <c r="Q34" s="27">
        <f>VLOOKUP(A34,'[1]CHẤM CÔNG TRONG THÁNG'!$A$6:$BS$32,71,0)*22000</f>
        <v>0</v>
      </c>
      <c r="R34" s="27"/>
      <c r="S34" s="27"/>
      <c r="T34" s="27"/>
      <c r="U34" s="27"/>
      <c r="V34" s="27"/>
      <c r="W34" s="27">
        <f t="shared" si="9"/>
        <v>0</v>
      </c>
      <c r="X34" s="27">
        <f ca="1">VLOOKUP(A34,'[1]Tổng hợp trong giờ'!$A$15:$BZ$61,76,0)-N34</f>
        <v>2670332.1418568864</v>
      </c>
      <c r="Y34" s="27">
        <f t="shared" ca="1" si="12"/>
        <v>6142687.9110876555</v>
      </c>
      <c r="Z34" s="27">
        <f>VLOOKUP(B34,'[1]ung luong'!$B$3:$D$25,3,0)</f>
        <v>3000000</v>
      </c>
      <c r="AA34" s="27"/>
      <c r="AB34" s="27"/>
      <c r="AC34" s="31"/>
      <c r="AD34" s="31"/>
      <c r="AE34" s="31"/>
      <c r="AF34" s="31">
        <f t="shared" si="5"/>
        <v>0</v>
      </c>
      <c r="AG34" s="31">
        <f t="shared" ca="1" si="10"/>
        <v>3140000</v>
      </c>
      <c r="AH34" s="32"/>
    </row>
    <row r="35" spans="1:37" ht="15.5" x14ac:dyDescent="0.35">
      <c r="A35" s="24" t="s">
        <v>62</v>
      </c>
      <c r="B35" s="25" t="str">
        <f>VLOOKUP(A35,'[1]Mã NV'!$A$2:$C$63,2,0)</f>
        <v>Nguyễn Văn Hoàng</v>
      </c>
      <c r="C35" s="25" t="str">
        <f>VLOOKUP(A35,'[1]Mã NV'!$A$2:$C$28,3,0)</f>
        <v>Nhóm trưởng</v>
      </c>
      <c r="D35" s="26">
        <v>43159</v>
      </c>
      <c r="E35" s="27">
        <f t="shared" si="0"/>
        <v>-1439</v>
      </c>
      <c r="F35" s="28">
        <f t="shared" si="1"/>
        <v>0</v>
      </c>
      <c r="G35" s="25" t="s">
        <v>40</v>
      </c>
      <c r="H35" s="25">
        <v>1</v>
      </c>
      <c r="I35" s="27">
        <f>VLOOKUP(G35,'[1]thang luong'!B:I,'[1] Bang luong'!H35+1,0)</f>
        <v>4213125</v>
      </c>
      <c r="J35" s="29">
        <v>4012500</v>
      </c>
      <c r="K35" s="30">
        <f>VLOOKUP(A35,'[1]CHẤM CÔNG TRONG THÁNG'!$A$6:$BR$73,34,0)</f>
        <v>18.5</v>
      </c>
      <c r="L35" s="27">
        <f>VLOOKUP(A35,'[1]CHẤM CÔNG TRONG THÁNG'!$A$6:$BR$73,36,0)</f>
        <v>7</v>
      </c>
      <c r="M35" s="27">
        <f>VLOOKUP(A35,'[1]CHẤM CÔNG TRONG THÁNG'!$A$6:$BR$73,37,0)</f>
        <v>0</v>
      </c>
      <c r="N35" s="27">
        <f t="shared" si="6"/>
        <v>2855048.0769230765</v>
      </c>
      <c r="O35" s="27">
        <f t="shared" si="7"/>
        <v>1080288.4615384615</v>
      </c>
      <c r="P35" s="27">
        <f t="shared" si="8"/>
        <v>3935336.538461538</v>
      </c>
      <c r="Q35" s="27">
        <f>VLOOKUP(A35,'[1]CHẤM CÔNG TRONG THÁNG'!$A$6:$BS$32,71,0)*22000</f>
        <v>0</v>
      </c>
      <c r="R35" s="27"/>
      <c r="S35" s="27"/>
      <c r="T35" s="27"/>
      <c r="U35" s="27"/>
      <c r="V35" s="27"/>
      <c r="W35" s="27">
        <f t="shared" si="9"/>
        <v>0</v>
      </c>
      <c r="X35" s="27">
        <f ca="1">VLOOKUP(A35,'[1]Tổng hợp trong giờ'!$A$15:$BZ$61,76,0)-N35</f>
        <v>4419273.3943433985</v>
      </c>
      <c r="Y35" s="27">
        <f t="shared" ca="1" si="12"/>
        <v>8354609.9328049365</v>
      </c>
      <c r="Z35" s="27">
        <f>VLOOKUP(B35,'[1]ung luong'!$B$3:$D$25,3,0)</f>
        <v>5000000</v>
      </c>
      <c r="AA35" s="27"/>
      <c r="AB35" s="27">
        <v>5100000</v>
      </c>
      <c r="AC35" s="31">
        <f t="shared" si="2"/>
        <v>408000</v>
      </c>
      <c r="AD35" s="31">
        <f t="shared" si="3"/>
        <v>76500</v>
      </c>
      <c r="AE35" s="31">
        <f t="shared" si="4"/>
        <v>51000</v>
      </c>
      <c r="AF35" s="31">
        <f t="shared" si="5"/>
        <v>535500</v>
      </c>
      <c r="AG35" s="31">
        <f t="shared" ca="1" si="10"/>
        <v>2820000</v>
      </c>
      <c r="AH35" s="32"/>
    </row>
    <row r="36" spans="1:37" x14ac:dyDescent="0.35">
      <c r="Y36" s="52">
        <f ca="1">SUM(Y13:Y35)</f>
        <v>168202871.73487264</v>
      </c>
      <c r="Z36" s="52">
        <f t="shared" ref="Z36:AF36" si="13">SUM(Z13:Z35)</f>
        <v>81000000</v>
      </c>
      <c r="AA36" s="52">
        <f t="shared" si="13"/>
        <v>0</v>
      </c>
      <c r="AB36" s="52">
        <f t="shared" si="13"/>
        <v>82909000</v>
      </c>
      <c r="AC36" s="52">
        <f t="shared" si="13"/>
        <v>6632720</v>
      </c>
      <c r="AD36" s="52">
        <f t="shared" si="13"/>
        <v>1243635</v>
      </c>
      <c r="AE36" s="52">
        <f t="shared" si="13"/>
        <v>829090</v>
      </c>
      <c r="AF36" s="52">
        <f t="shared" si="13"/>
        <v>8705445</v>
      </c>
      <c r="AG36" s="52"/>
      <c r="AH36" s="32"/>
      <c r="AI36" s="53"/>
      <c r="AJ36" s="54"/>
      <c r="AK36" s="55"/>
    </row>
    <row r="37" spans="1:37" x14ac:dyDescent="0.35">
      <c r="AI37" s="32"/>
    </row>
    <row r="39" spans="1:37" x14ac:dyDescent="0.35">
      <c r="AG39" s="32"/>
      <c r="AH39" s="32"/>
    </row>
  </sheetData>
  <mergeCells count="32">
    <mergeCell ref="AA10:AA12"/>
    <mergeCell ref="AB10:AB12"/>
    <mergeCell ref="AC10:AE10"/>
    <mergeCell ref="AG10:AG12"/>
    <mergeCell ref="Q11:Q12"/>
    <mergeCell ref="R11:R12"/>
    <mergeCell ref="S11:S12"/>
    <mergeCell ref="T11:T12"/>
    <mergeCell ref="U11:U12"/>
    <mergeCell ref="V11:V12"/>
    <mergeCell ref="P10:P12"/>
    <mergeCell ref="Q10:V10"/>
    <mergeCell ref="W10:W12"/>
    <mergeCell ref="X10:X12"/>
    <mergeCell ref="Y10:Y12"/>
    <mergeCell ref="Z10:Z12"/>
    <mergeCell ref="J10:J12"/>
    <mergeCell ref="K10:K12"/>
    <mergeCell ref="L10:L12"/>
    <mergeCell ref="M10:M12"/>
    <mergeCell ref="N10:N12"/>
    <mergeCell ref="O10:O12"/>
    <mergeCell ref="A7:AG7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Tran</dc:creator>
  <cp:lastModifiedBy>Xuan Tran</cp:lastModifiedBy>
  <dcterms:created xsi:type="dcterms:W3CDTF">2018-11-29T03:15:17Z</dcterms:created>
  <dcterms:modified xsi:type="dcterms:W3CDTF">2018-11-29T03:16:23Z</dcterms:modified>
</cp:coreProperties>
</file>