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ng\Excel\"/>
    </mc:Choice>
  </mc:AlternateContent>
  <bookViews>
    <workbookView xWindow="0" yWindow="0" windowWidth="24000" windowHeight="9135"/>
  </bookViews>
  <sheets>
    <sheet name="TS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l="1"/>
  <c r="R22" i="1"/>
  <c r="R18" i="1"/>
  <c r="R19" i="1"/>
  <c r="R20" i="1"/>
  <c r="R21" i="1"/>
  <c r="R2" i="1"/>
  <c r="I24" i="1" l="1"/>
  <c r="R23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I3" i="1"/>
  <c r="C13" i="1"/>
  <c r="C12" i="1"/>
  <c r="B13" i="1"/>
  <c r="B12" i="1"/>
  <c r="N11" i="1" l="1"/>
  <c r="O11" i="1" s="1"/>
  <c r="I25" i="1"/>
  <c r="R25" i="1" s="1"/>
  <c r="R24" i="1"/>
  <c r="R3" i="1"/>
  <c r="N9" i="1"/>
  <c r="O9" i="1" s="1"/>
  <c r="N10" i="1"/>
  <c r="O10" i="1" s="1"/>
  <c r="N8" i="1"/>
  <c r="O8" i="1" s="1"/>
  <c r="N7" i="1"/>
  <c r="O7" i="1" s="1"/>
  <c r="N6" i="1"/>
  <c r="O6" i="1" s="1"/>
  <c r="N4" i="1"/>
  <c r="O4" i="1" s="1"/>
  <c r="N5" i="1"/>
  <c r="O5" i="1" s="1"/>
  <c r="N15" i="1"/>
  <c r="O15" i="1" s="1"/>
  <c r="N12" i="1"/>
  <c r="O12" i="1" s="1"/>
  <c r="N14" i="1"/>
  <c r="O14" i="1" s="1"/>
  <c r="N13" i="1"/>
  <c r="O13" i="1" s="1"/>
  <c r="R4" i="1" l="1"/>
  <c r="J29" i="1"/>
  <c r="P23" i="1" s="1"/>
  <c r="S23" i="1" s="1"/>
  <c r="J31" i="1"/>
  <c r="P25" i="1" s="1"/>
  <c r="S25" i="1" s="1"/>
  <c r="J28" i="1"/>
  <c r="P22" i="1" s="1"/>
  <c r="S22" i="1" s="1"/>
  <c r="J30" i="1"/>
  <c r="P24" i="1" s="1"/>
  <c r="S24" i="1" s="1"/>
  <c r="P4" i="1" l="1"/>
  <c r="S4" i="1" s="1"/>
  <c r="P20" i="1"/>
  <c r="S20" i="1" s="1"/>
  <c r="P7" i="1"/>
  <c r="Q7" i="1" s="1"/>
  <c r="P19" i="1"/>
  <c r="S19" i="1" s="1"/>
  <c r="P2" i="1"/>
  <c r="S2" i="1" s="1"/>
  <c r="P18" i="1"/>
  <c r="S18" i="1" s="1"/>
  <c r="P5" i="1"/>
  <c r="S5" i="1" s="1"/>
  <c r="P21" i="1"/>
  <c r="S21" i="1" s="1"/>
  <c r="R5" i="1"/>
  <c r="P3" i="1"/>
  <c r="S3" i="1" s="1"/>
  <c r="P15" i="1"/>
  <c r="P11" i="1"/>
  <c r="P9" i="1"/>
  <c r="P13" i="1"/>
  <c r="P17" i="1"/>
  <c r="P16" i="1"/>
  <c r="P12" i="1"/>
  <c r="P6" i="1"/>
  <c r="P14" i="1"/>
  <c r="Q14" i="1" s="1"/>
  <c r="P10" i="1"/>
  <c r="P8" i="1"/>
  <c r="Q4" i="1" l="1"/>
  <c r="Q5" i="1"/>
  <c r="Q2" i="1"/>
  <c r="R6" i="1"/>
  <c r="S6" i="1" s="1"/>
  <c r="Q12" i="1"/>
  <c r="Q11" i="1"/>
  <c r="Q3" i="1"/>
  <c r="Q17" i="1"/>
  <c r="Q15" i="1"/>
  <c r="Q8" i="1"/>
  <c r="Q16" i="1"/>
  <c r="Q13" i="1"/>
  <c r="Q9" i="1"/>
  <c r="Q10" i="1"/>
  <c r="Q6" i="1"/>
  <c r="R7" i="1" l="1"/>
  <c r="S7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7" i="1" l="1"/>
  <c r="S17" i="1" s="1"/>
  <c r="R16" i="1"/>
  <c r="S16" i="1" s="1"/>
</calcChain>
</file>

<file path=xl/comments1.xml><?xml version="1.0" encoding="utf-8"?>
<comments xmlns="http://schemas.openxmlformats.org/spreadsheetml/2006/main">
  <authors>
    <author>Terje Bakkeløkken</author>
  </authors>
  <commentList>
    <comment ref="I1" authorId="0" shapeId="0">
      <text>
        <r>
          <rPr>
            <b/>
            <sz val="9"/>
            <color indexed="81"/>
            <rFont val="Tahoma"/>
            <charset val="1"/>
          </rPr>
          <t>Terje Bakkeløkken:</t>
        </r>
        <r>
          <rPr>
            <sz val="9"/>
            <color indexed="81"/>
            <rFont val="Tahoma"/>
            <charset val="1"/>
          </rPr>
          <t xml:space="preserve">
https://www.youtube.com/watch?annotation_id=annotation_944828&amp;feature=iv&amp;src_vid=5C012eMSeIU&amp;v=kcfiu-f88JQ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Yt - time series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Moving Average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Centered Moving Average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St = Seasonal component,
It = Irregular component,
Tt = Trend component
Yt = Time series component
Yt = St * It * Tt
Percent above or below baseline (baseline = 1)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St = Seasonal component,
It = Irregular component,
Tt = Trend component
Yt = Time series component
Yt = St * It * Tt
Percent above or below baseline (baseline = 1)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DS: De-seasonalize
Yt / St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Terje Bakkeløkken:</t>
        </r>
        <r>
          <rPr>
            <sz val="9"/>
            <color indexed="81"/>
            <rFont val="Tahoma"/>
            <family val="2"/>
          </rPr>
          <t xml:space="preserve">
Tt = Trend component
Found by performing regression. DS = predictor, Sales = outcome.
Get: Intercept+Slope*t</t>
        </r>
      </text>
    </comment>
  </commentList>
</comments>
</file>

<file path=xl/sharedStrings.xml><?xml version="1.0" encoding="utf-8"?>
<sst xmlns="http://schemas.openxmlformats.org/spreadsheetml/2006/main" count="45" uniqueCount="41">
  <si>
    <t>Year</t>
  </si>
  <si>
    <t>Quarter</t>
  </si>
  <si>
    <t>Sales</t>
  </si>
  <si>
    <t>Year 1</t>
  </si>
  <si>
    <t>Year 2</t>
  </si>
  <si>
    <t>Year 3</t>
  </si>
  <si>
    <t>Year 4</t>
  </si>
  <si>
    <t>t</t>
  </si>
  <si>
    <t>MA(4)</t>
  </si>
  <si>
    <t>CMA(4)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</si>
  <si>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</si>
  <si>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</si>
  <si>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DS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</si>
  <si>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</si>
  <si>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RESUMEOUTPUT</t>
  </si>
  <si>
    <t>Regressionsstatistik</t>
  </si>
  <si>
    <t>Multipel R</t>
  </si>
  <si>
    <t>R-kvadreret</t>
  </si>
  <si>
    <t>Justeret R-kvadreret</t>
  </si>
  <si>
    <t>Standardfejl</t>
  </si>
  <si>
    <t>Observationer</t>
  </si>
  <si>
    <t>ANAVA</t>
  </si>
  <si>
    <t>Regression</t>
  </si>
  <si>
    <t>Residual</t>
  </si>
  <si>
    <t>I alt</t>
  </si>
  <si>
    <t>Skæring</t>
  </si>
  <si>
    <t>fg</t>
  </si>
  <si>
    <t>SK</t>
  </si>
  <si>
    <t>MK</t>
  </si>
  <si>
    <t>F</t>
  </si>
  <si>
    <t>Signifikans F</t>
  </si>
  <si>
    <t>Koefficienter</t>
  </si>
  <si>
    <t>t-stat</t>
  </si>
  <si>
    <t>P-værdi</t>
  </si>
  <si>
    <t>Nedre 95%</t>
  </si>
  <si>
    <t>Øvre 95%</t>
  </si>
  <si>
    <t>Nedre 95,0%</t>
  </si>
  <si>
    <t>Øvre 95,0%</t>
  </si>
  <si>
    <t>Forecast</t>
  </si>
  <si>
    <t>Year 5</t>
  </si>
  <si>
    <t>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</si>
</sst>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0" borderId="0" xfId="0" applyBorder="1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457392825896764"/>
          <c:y val="2.542835535305555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'TS1'!$A$1:$A$13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'TS1'!$B$1:$B$13</c:f>
              <c:numCache>
                <c:formatCode>General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66</c:v>
                </c:pt>
                <c:pt idx="4">
                  <c:v>122</c:v>
                </c:pt>
                <c:pt idx="5">
                  <c:v>144</c:v>
                </c:pt>
                <c:pt idx="6">
                  <c:v>166</c:v>
                </c:pt>
                <c:pt idx="7">
                  <c:v>188</c:v>
                </c:pt>
                <c:pt idx="8">
                  <c:v>211</c:v>
                </c:pt>
                <c:pt idx="9">
                  <c:v>223</c:v>
                </c:pt>
                <c:pt idx="11">
                  <c:v>264.60000000000002</c:v>
                </c:pt>
                <c:pt idx="12">
                  <c:v>291.52727272727276</c:v>
                </c:pt>
              </c:numCache>
            </c:numRef>
          </c:yVal>
          <c:smooth val="0"/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'TS1'!$A$1:$A$13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'TS1'!$C$1:$C$10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66</c:v>
                </c:pt>
                <c:pt idx="4">
                  <c:v>122</c:v>
                </c:pt>
                <c:pt idx="5">
                  <c:v>144</c:v>
                </c:pt>
                <c:pt idx="6">
                  <c:v>166</c:v>
                </c:pt>
                <c:pt idx="7">
                  <c:v>188</c:v>
                </c:pt>
                <c:pt idx="8">
                  <c:v>211</c:v>
                </c:pt>
                <c:pt idx="9">
                  <c:v>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8376"/>
        <c:axId val="215614784"/>
      </c:scatterChart>
      <c:valAx>
        <c:axId val="214588376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5614784"/>
        <c:crosses val="autoZero"/>
        <c:crossBetween val="midCat"/>
      </c:valAx>
      <c:valAx>
        <c:axId val="215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58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</a:t>
            </a:r>
            <a:r>
              <a:rPr lang="nb-NO" baseline="0"/>
              <a:t> Series Plot of Car Sales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'TS1'!$J$2:$K$25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</c:lvl>
              </c:multiLvlStrCache>
            </c:multiLvlStrRef>
          </c:cat>
          <c:val>
            <c:numRef>
              <c:f>'TS1'!$L$2:$L$17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</c:ser>
        <c:ser>
          <c:idx val="1"/>
          <c:order val="1"/>
          <c:tx>
            <c:v>CMA(4)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multiLvlStrRef>
              <c:f>'TS1'!$J$2:$K$25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</c:lvl>
              </c:multiLvlStrCache>
            </c:multiLvlStrRef>
          </c:cat>
          <c:val>
            <c:numRef>
              <c:f>'TS1'!$N$2:$N$17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</c:ser>
        <c:ser>
          <c:idx val="2"/>
          <c:order val="2"/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multiLvlStrRef>
              <c:f>'TS1'!$J$2:$K$25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</c:lvl>
              </c:multiLvlStrCache>
            </c:multiLvlStrRef>
          </c:cat>
          <c:val>
            <c:numRef>
              <c:f>'TS1'!$S$2:$S$25</c:f>
              <c:numCache>
                <c:formatCode>0.00</c:formatCode>
                <c:ptCount val="24"/>
                <c:pt idx="0">
                  <c:v>4.8910217457555092</c:v>
                </c:pt>
                <c:pt idx="1">
                  <c:v>4.5187789221218049</c:v>
                </c:pt>
                <c:pt idx="2">
                  <c:v>6.0582746266073508</c:v>
                </c:pt>
                <c:pt idx="3">
                  <c:v>6.5033082491849266</c:v>
                </c:pt>
                <c:pt idx="4">
                  <c:v>5.4396728703815658</c:v>
                </c:pt>
                <c:pt idx="5">
                  <c:v>5.0118461761752728</c:v>
                </c:pt>
                <c:pt idx="6">
                  <c:v>6.7017704050982871</c:v>
                </c:pt>
                <c:pt idx="7">
                  <c:v>7.176206051294848</c:v>
                </c:pt>
                <c:pt idx="8">
                  <c:v>5.9883239950076215</c:v>
                </c:pt>
                <c:pt idx="9">
                  <c:v>5.5049134302287399</c:v>
                </c:pt>
                <c:pt idx="10">
                  <c:v>7.3452661835892226</c:v>
                </c:pt>
                <c:pt idx="11">
                  <c:v>7.8491038534047686</c:v>
                </c:pt>
                <c:pt idx="12">
                  <c:v>6.5369751196336772</c:v>
                </c:pt>
                <c:pt idx="13">
                  <c:v>5.9979806842822079</c:v>
                </c:pt>
                <c:pt idx="14">
                  <c:v>7.988761962080158</c:v>
                </c:pt>
                <c:pt idx="15">
                  <c:v>8.5220016555146891</c:v>
                </c:pt>
                <c:pt idx="16">
                  <c:v>7.0856262442597329</c:v>
                </c:pt>
                <c:pt idx="17">
                  <c:v>6.4910479383356749</c:v>
                </c:pt>
                <c:pt idx="18">
                  <c:v>8.6322577405710952</c:v>
                </c:pt>
                <c:pt idx="19">
                  <c:v>9.1948994576246115</c:v>
                </c:pt>
                <c:pt idx="20">
                  <c:v>7.6342773688857903</c:v>
                </c:pt>
                <c:pt idx="21">
                  <c:v>6.9841151923891438</c:v>
                </c:pt>
                <c:pt idx="22">
                  <c:v>9.2757535190620306</c:v>
                </c:pt>
                <c:pt idx="23">
                  <c:v>9.867797259734532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15960"/>
        <c:axId val="215616352"/>
      </c:lineChart>
      <c:catAx>
        <c:axId val="21561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Sale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5616352"/>
        <c:crosses val="autoZero"/>
        <c:auto val="1"/>
        <c:lblAlgn val="ctr"/>
        <c:lblOffset val="100"/>
        <c:noMultiLvlLbl val="0"/>
      </c:catAx>
      <c:valAx>
        <c:axId val="215616352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561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52387</xdr:rowOff>
    </xdr:from>
    <xdr:to>
      <xdr:col>7</xdr:col>
      <xdr:colOff>314325</xdr:colOff>
      <xdr:row>13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0</xdr:row>
      <xdr:rowOff>85724</xdr:rowOff>
    </xdr:from>
    <xdr:to>
      <xdr:col>27</xdr:col>
      <xdr:colOff>180975</xdr:colOff>
      <xdr:row>20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0"/>
  <sheetViews>
    <sheetView tabSelected="1" workbookViewId="0">
      <selection activeCell="A15" sqref="A15"/>
    </sheetView>
  </sheetViews>
  <sheetFormatPr defaultRowHeight="15" x14ac:dyDescent="0.25"/>
  <cols>
    <col min="1" max="1" width="3.85546875" customWidth="1"/>
    <col min="8" max="8" width="6.42578125" customWidth="1"/>
    <col min="9" max="9" width="7.7109375" customWidth="1"/>
    <col min="10" max="10" width="7" customWidth="1"/>
    <col min="11" max="11" width="8.140625" customWidth="1"/>
    <col min="12" max="12" width="6.5703125" customWidth="1"/>
    <col min="13" max="13" width="7.28515625" customWidth="1"/>
    <col min="14" max="14" width="8.140625" customWidth="1"/>
    <col min="15" max="15" width="6.140625" customWidth="1"/>
    <col min="16" max="16" width="7" customWidth="1"/>
    <col min="17" max="17" width="5.85546875" customWidth="1"/>
    <col min="18" max="18" width="7.42578125" customWidth="1"/>
  </cols>
  <sheetData>
    <row r="1" spans="1:19" ht="18" x14ac:dyDescent="0.35">
      <c r="A1">
        <v>1</v>
      </c>
      <c r="B1">
        <v>12</v>
      </c>
      <c r="C1">
        <v>12</v>
      </c>
      <c r="I1" s="1" t="s">
        <v>7</v>
      </c>
      <c r="J1" s="1" t="s">
        <v>0</v>
      </c>
      <c r="K1" s="1" t="s">
        <v>1</v>
      </c>
      <c r="L1" s="1" t="s">
        <v>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38</v>
      </c>
    </row>
    <row r="2" spans="1:19" x14ac:dyDescent="0.25">
      <c r="A2">
        <v>2</v>
      </c>
      <c r="B2">
        <v>15</v>
      </c>
      <c r="C2">
        <v>15</v>
      </c>
      <c r="I2">
        <v>1</v>
      </c>
      <c r="J2" t="s">
        <v>3</v>
      </c>
      <c r="K2">
        <v>1</v>
      </c>
      <c r="L2">
        <v>4.8</v>
      </c>
      <c r="P2" s="3">
        <f>J$28</f>
        <v>0.93220047731596012</v>
      </c>
      <c r="Q2" s="3">
        <f>L2/P2</f>
        <v>5.1491069966198779</v>
      </c>
      <c r="R2" s="3">
        <f>E$49+E$50*I2</f>
        <v>5.2467488107686799</v>
      </c>
      <c r="S2" s="3">
        <f>P2*R2</f>
        <v>4.8910217457555092</v>
      </c>
    </row>
    <row r="3" spans="1:19" x14ac:dyDescent="0.25">
      <c r="A3">
        <v>3</v>
      </c>
      <c r="B3">
        <v>18</v>
      </c>
      <c r="C3">
        <v>18</v>
      </c>
      <c r="I3">
        <f>I2+1</f>
        <v>2</v>
      </c>
      <c r="K3">
        <v>2</v>
      </c>
      <c r="L3">
        <v>4.0999999999999996</v>
      </c>
      <c r="P3" s="3">
        <f>J$29</f>
        <v>0.83775920424985417</v>
      </c>
      <c r="Q3" s="3">
        <f t="shared" ref="Q3:Q17" si="0">L3/P3</f>
        <v>4.8940077043632355</v>
      </c>
      <c r="R3" s="3">
        <f t="shared" ref="R3:R21" si="1">E$49+E$50*I3</f>
        <v>5.3938875266288564</v>
      </c>
      <c r="S3" s="3">
        <f t="shared" ref="S3:S21" si="2">P3*R3</f>
        <v>4.5187789221218049</v>
      </c>
    </row>
    <row r="4" spans="1:19" x14ac:dyDescent="0.25">
      <c r="A4">
        <v>4</v>
      </c>
      <c r="B4">
        <v>66</v>
      </c>
      <c r="C4">
        <v>66</v>
      </c>
      <c r="I4">
        <f t="shared" ref="I4:I25" si="3">I3+1</f>
        <v>3</v>
      </c>
      <c r="K4">
        <v>3</v>
      </c>
      <c r="L4">
        <v>6</v>
      </c>
      <c r="M4" s="2">
        <f>AVERAGE(L2:L5)</f>
        <v>5.35</v>
      </c>
      <c r="N4" s="2">
        <f>AVERAGE(M4:M5)</f>
        <v>5.4749999999999996</v>
      </c>
      <c r="O4" s="3">
        <f>L4/N4</f>
        <v>1.0958904109589043</v>
      </c>
      <c r="P4" s="3">
        <f>J$30</f>
        <v>1.0933488421606843</v>
      </c>
      <c r="Q4" s="3">
        <f t="shared" si="0"/>
        <v>5.4877270351727399</v>
      </c>
      <c r="R4" s="3">
        <f t="shared" si="1"/>
        <v>5.5410262424890329</v>
      </c>
      <c r="S4" s="3">
        <f t="shared" si="2"/>
        <v>6.0582746266073508</v>
      </c>
    </row>
    <row r="5" spans="1:19" x14ac:dyDescent="0.25">
      <c r="A5">
        <v>5</v>
      </c>
      <c r="B5">
        <v>122</v>
      </c>
      <c r="C5">
        <v>122</v>
      </c>
      <c r="I5">
        <f t="shared" si="3"/>
        <v>4</v>
      </c>
      <c r="K5">
        <v>4</v>
      </c>
      <c r="L5">
        <v>6.5</v>
      </c>
      <c r="M5" s="2">
        <f t="shared" ref="M5:M16" si="4">AVERAGE(L3:L6)</f>
        <v>5.6000000000000005</v>
      </c>
      <c r="N5" s="2">
        <f t="shared" ref="N5:N15" si="5">AVERAGE(M5:M6)</f>
        <v>5.7375000000000007</v>
      </c>
      <c r="O5" s="3">
        <f t="shared" ref="O5:O15" si="6">L5/N5</f>
        <v>1.1328976034858387</v>
      </c>
      <c r="P5" s="3">
        <f>J$31</f>
        <v>1.1433051426610321</v>
      </c>
      <c r="Q5" s="3">
        <f t="shared" si="0"/>
        <v>5.6852713745967334</v>
      </c>
      <c r="R5" s="3">
        <f t="shared" si="1"/>
        <v>5.6881649583492093</v>
      </c>
      <c r="S5" s="3">
        <f t="shared" si="2"/>
        <v>6.5033082491849266</v>
      </c>
    </row>
    <row r="6" spans="1:19" x14ac:dyDescent="0.25">
      <c r="A6">
        <v>6</v>
      </c>
      <c r="B6">
        <v>144</v>
      </c>
      <c r="C6">
        <v>144</v>
      </c>
      <c r="I6">
        <f t="shared" si="3"/>
        <v>5</v>
      </c>
      <c r="J6" t="s">
        <v>4</v>
      </c>
      <c r="K6">
        <v>1</v>
      </c>
      <c r="L6">
        <v>5.8</v>
      </c>
      <c r="M6" s="2">
        <f t="shared" si="4"/>
        <v>5.875</v>
      </c>
      <c r="N6" s="2">
        <f t="shared" si="5"/>
        <v>5.9749999999999996</v>
      </c>
      <c r="O6" s="3">
        <f t="shared" si="6"/>
        <v>0.97071129707112969</v>
      </c>
      <c r="P6" s="3">
        <f>J$28</f>
        <v>0.93220047731596012</v>
      </c>
      <c r="Q6" s="3">
        <f t="shared" si="0"/>
        <v>6.2218376209156858</v>
      </c>
      <c r="R6" s="3">
        <f t="shared" si="1"/>
        <v>5.8353036742093867</v>
      </c>
      <c r="S6" s="3">
        <f t="shared" si="2"/>
        <v>5.4396728703815658</v>
      </c>
    </row>
    <row r="7" spans="1:19" x14ac:dyDescent="0.25">
      <c r="A7">
        <v>7</v>
      </c>
      <c r="B7">
        <v>166</v>
      </c>
      <c r="C7">
        <v>166</v>
      </c>
      <c r="I7">
        <f t="shared" si="3"/>
        <v>6</v>
      </c>
      <c r="K7">
        <v>2</v>
      </c>
      <c r="L7">
        <v>5.2</v>
      </c>
      <c r="M7" s="2">
        <f t="shared" si="4"/>
        <v>6.0750000000000002</v>
      </c>
      <c r="N7" s="2">
        <f t="shared" si="5"/>
        <v>6.1875</v>
      </c>
      <c r="O7" s="3">
        <f t="shared" si="6"/>
        <v>0.84040404040404049</v>
      </c>
      <c r="P7" s="3">
        <f>J$29</f>
        <v>0.83775920424985417</v>
      </c>
      <c r="Q7" s="3">
        <f t="shared" si="0"/>
        <v>6.2070341616314213</v>
      </c>
      <c r="R7" s="3">
        <f t="shared" si="1"/>
        <v>5.9824423900695631</v>
      </c>
      <c r="S7" s="3">
        <f t="shared" si="2"/>
        <v>5.0118461761752728</v>
      </c>
    </row>
    <row r="8" spans="1:19" x14ac:dyDescent="0.25">
      <c r="A8">
        <v>8</v>
      </c>
      <c r="B8">
        <v>188</v>
      </c>
      <c r="C8">
        <v>188</v>
      </c>
      <c r="I8">
        <f t="shared" si="3"/>
        <v>7</v>
      </c>
      <c r="K8">
        <v>3</v>
      </c>
      <c r="L8">
        <v>6.8</v>
      </c>
      <c r="M8" s="2">
        <f t="shared" si="4"/>
        <v>6.3000000000000007</v>
      </c>
      <c r="N8" s="2">
        <f t="shared" si="5"/>
        <v>6.3250000000000002</v>
      </c>
      <c r="O8" s="3">
        <f t="shared" si="6"/>
        <v>1.075098814229249</v>
      </c>
      <c r="P8" s="3">
        <f>J$30</f>
        <v>1.0933488421606843</v>
      </c>
      <c r="Q8" s="3">
        <f t="shared" si="0"/>
        <v>6.2194239731957719</v>
      </c>
      <c r="R8" s="3">
        <f t="shared" si="1"/>
        <v>6.1295811059297396</v>
      </c>
      <c r="S8" s="3">
        <f t="shared" si="2"/>
        <v>6.7017704050982871</v>
      </c>
    </row>
    <row r="9" spans="1:19" x14ac:dyDescent="0.25">
      <c r="A9">
        <v>9</v>
      </c>
      <c r="B9">
        <v>211</v>
      </c>
      <c r="C9">
        <v>211</v>
      </c>
      <c r="I9">
        <f t="shared" si="3"/>
        <v>8</v>
      </c>
      <c r="K9">
        <v>4</v>
      </c>
      <c r="L9">
        <v>7.4</v>
      </c>
      <c r="M9" s="2">
        <f t="shared" si="4"/>
        <v>6.35</v>
      </c>
      <c r="N9" s="2">
        <f t="shared" si="5"/>
        <v>6.3999999999999995</v>
      </c>
      <c r="O9" s="3">
        <f t="shared" si="6"/>
        <v>1.1562500000000002</v>
      </c>
      <c r="P9" s="3">
        <f>J$31</f>
        <v>1.1433051426610321</v>
      </c>
      <c r="Q9" s="3">
        <f t="shared" si="0"/>
        <v>6.4724627956947423</v>
      </c>
      <c r="R9" s="3">
        <f t="shared" si="1"/>
        <v>6.2767198217899161</v>
      </c>
      <c r="S9" s="3">
        <f t="shared" si="2"/>
        <v>7.176206051294848</v>
      </c>
    </row>
    <row r="10" spans="1:19" x14ac:dyDescent="0.25">
      <c r="A10">
        <v>10</v>
      </c>
      <c r="B10">
        <v>223</v>
      </c>
      <c r="C10">
        <v>223</v>
      </c>
      <c r="I10">
        <f t="shared" si="3"/>
        <v>9</v>
      </c>
      <c r="J10" t="s">
        <v>5</v>
      </c>
      <c r="K10">
        <v>1</v>
      </c>
      <c r="L10">
        <v>6</v>
      </c>
      <c r="M10" s="2">
        <f t="shared" si="4"/>
        <v>6.4499999999999993</v>
      </c>
      <c r="N10" s="2">
        <f t="shared" si="5"/>
        <v>6.5374999999999996</v>
      </c>
      <c r="O10" s="3">
        <f t="shared" si="6"/>
        <v>0.91778202676864251</v>
      </c>
      <c r="P10" s="3">
        <f>J$28</f>
        <v>0.93220047731596012</v>
      </c>
      <c r="Q10" s="3">
        <f t="shared" si="0"/>
        <v>6.4363837457748474</v>
      </c>
      <c r="R10" s="3">
        <f t="shared" si="1"/>
        <v>6.4238585376500925</v>
      </c>
      <c r="S10" s="3">
        <f t="shared" si="2"/>
        <v>5.9883239950076215</v>
      </c>
    </row>
    <row r="11" spans="1:19" x14ac:dyDescent="0.25">
      <c r="I11">
        <f t="shared" si="3"/>
        <v>10</v>
      </c>
      <c r="K11">
        <v>2</v>
      </c>
      <c r="L11">
        <v>5.6</v>
      </c>
      <c r="M11" s="2">
        <f t="shared" si="4"/>
        <v>6.625</v>
      </c>
      <c r="N11" s="2">
        <f t="shared" si="5"/>
        <v>6.6750000000000007</v>
      </c>
      <c r="O11" s="3">
        <f t="shared" si="6"/>
        <v>0.83895131086142305</v>
      </c>
      <c r="P11" s="3">
        <f>J$29</f>
        <v>0.83775920424985417</v>
      </c>
      <c r="Q11" s="3">
        <f t="shared" si="0"/>
        <v>6.6844983279107604</v>
      </c>
      <c r="R11" s="3">
        <f t="shared" si="1"/>
        <v>6.570997253510269</v>
      </c>
      <c r="S11" s="3">
        <f t="shared" si="2"/>
        <v>5.5049134302287399</v>
      </c>
    </row>
    <row r="12" spans="1:19" x14ac:dyDescent="0.25">
      <c r="A12">
        <v>11</v>
      </c>
      <c r="B12">
        <f>TREND(B$1:B$10,A$1:A$10,A12,TRUE)</f>
        <v>264.60000000000002</v>
      </c>
      <c r="C12">
        <f>FORECAST(A12,B$1:B$10,A$1:A$10)</f>
        <v>264.60000000000002</v>
      </c>
      <c r="I12">
        <f t="shared" si="3"/>
        <v>11</v>
      </c>
      <c r="K12">
        <v>3</v>
      </c>
      <c r="L12">
        <v>7.5</v>
      </c>
      <c r="M12" s="2">
        <f t="shared" si="4"/>
        <v>6.7250000000000005</v>
      </c>
      <c r="N12" s="2">
        <f t="shared" si="5"/>
        <v>6.7625000000000002</v>
      </c>
      <c r="O12" s="3">
        <f t="shared" si="6"/>
        <v>1.1090573012939002</v>
      </c>
      <c r="P12" s="3">
        <f>J$30</f>
        <v>1.0933488421606843</v>
      </c>
      <c r="Q12" s="3">
        <f t="shared" si="0"/>
        <v>6.8596587939659246</v>
      </c>
      <c r="R12" s="3">
        <f t="shared" si="1"/>
        <v>6.7181359693704454</v>
      </c>
      <c r="S12" s="3">
        <f t="shared" si="2"/>
        <v>7.3452661835892226</v>
      </c>
    </row>
    <row r="13" spans="1:19" x14ac:dyDescent="0.25">
      <c r="A13">
        <v>12</v>
      </c>
      <c r="B13">
        <f>TREND(B$1:B$10,A$1:A$10,A13,TRUE)</f>
        <v>291.52727272727276</v>
      </c>
      <c r="C13">
        <f>FORECAST(A13,B$1:B$10,A$1:A$10)</f>
        <v>291.5272727272727</v>
      </c>
      <c r="I13">
        <f t="shared" si="3"/>
        <v>12</v>
      </c>
      <c r="K13">
        <v>4</v>
      </c>
      <c r="L13">
        <v>7.8</v>
      </c>
      <c r="M13" s="2">
        <f t="shared" si="4"/>
        <v>6.8</v>
      </c>
      <c r="N13" s="2">
        <f t="shared" si="5"/>
        <v>6.8375000000000004</v>
      </c>
      <c r="O13" s="3">
        <f t="shared" si="6"/>
        <v>1.1407678244972577</v>
      </c>
      <c r="P13" s="3">
        <f>J$31</f>
        <v>1.1433051426610321</v>
      </c>
      <c r="Q13" s="3">
        <f t="shared" si="0"/>
        <v>6.8223256495160793</v>
      </c>
      <c r="R13" s="3">
        <f t="shared" si="1"/>
        <v>6.8652746852306219</v>
      </c>
      <c r="S13" s="3">
        <f t="shared" si="2"/>
        <v>7.8491038534047686</v>
      </c>
    </row>
    <row r="14" spans="1:19" x14ac:dyDescent="0.25">
      <c r="I14">
        <f t="shared" si="3"/>
        <v>13</v>
      </c>
      <c r="J14" t="s">
        <v>6</v>
      </c>
      <c r="K14">
        <v>1</v>
      </c>
      <c r="L14">
        <v>6.3</v>
      </c>
      <c r="M14" s="2">
        <f t="shared" si="4"/>
        <v>6.875</v>
      </c>
      <c r="N14" s="2">
        <f t="shared" si="5"/>
        <v>6.9375</v>
      </c>
      <c r="O14" s="3">
        <f t="shared" si="6"/>
        <v>0.90810810810810805</v>
      </c>
      <c r="P14" s="3">
        <f>J$28</f>
        <v>0.93220047731596012</v>
      </c>
      <c r="Q14" s="3">
        <f t="shared" si="0"/>
        <v>6.7582029330635898</v>
      </c>
      <c r="R14" s="3">
        <f t="shared" si="1"/>
        <v>7.0124134010907984</v>
      </c>
      <c r="S14" s="3">
        <f t="shared" si="2"/>
        <v>6.5369751196336772</v>
      </c>
    </row>
    <row r="15" spans="1:19" x14ac:dyDescent="0.25">
      <c r="I15">
        <f t="shared" si="3"/>
        <v>14</v>
      </c>
      <c r="K15">
        <v>2</v>
      </c>
      <c r="L15">
        <v>5.9</v>
      </c>
      <c r="M15" s="2">
        <f t="shared" si="4"/>
        <v>7</v>
      </c>
      <c r="N15" s="2">
        <f t="shared" si="5"/>
        <v>7.0750000000000002</v>
      </c>
      <c r="O15" s="3">
        <f t="shared" si="6"/>
        <v>0.83392226148409898</v>
      </c>
      <c r="P15" s="3">
        <f>J$29</f>
        <v>0.83775920424985417</v>
      </c>
      <c r="Q15" s="3">
        <f t="shared" si="0"/>
        <v>7.0425964526202662</v>
      </c>
      <c r="R15" s="3">
        <f t="shared" si="1"/>
        <v>7.1595521169509748</v>
      </c>
      <c r="S15" s="3">
        <f t="shared" si="2"/>
        <v>5.9979806842822079</v>
      </c>
    </row>
    <row r="16" spans="1:19" x14ac:dyDescent="0.25">
      <c r="I16">
        <f t="shared" si="3"/>
        <v>15</v>
      </c>
      <c r="K16">
        <v>3</v>
      </c>
      <c r="L16">
        <v>8</v>
      </c>
      <c r="M16" s="2">
        <f t="shared" si="4"/>
        <v>7.15</v>
      </c>
      <c r="N16" s="2"/>
      <c r="P16" s="3">
        <f>J$30</f>
        <v>1.0933488421606843</v>
      </c>
      <c r="Q16" s="3">
        <f t="shared" si="0"/>
        <v>7.3169693802303195</v>
      </c>
      <c r="R16" s="3">
        <f t="shared" si="1"/>
        <v>7.3066908328111513</v>
      </c>
      <c r="S16" s="3">
        <f t="shared" si="2"/>
        <v>7.988761962080158</v>
      </c>
    </row>
    <row r="17" spans="1:24" x14ac:dyDescent="0.25">
      <c r="I17">
        <f t="shared" si="3"/>
        <v>16</v>
      </c>
      <c r="K17">
        <v>4</v>
      </c>
      <c r="L17">
        <v>8.4</v>
      </c>
      <c r="P17" s="3">
        <f>J$31</f>
        <v>1.1433051426610321</v>
      </c>
      <c r="Q17" s="3">
        <f t="shared" si="0"/>
        <v>7.3471199302480859</v>
      </c>
      <c r="R17" s="3">
        <f t="shared" si="1"/>
        <v>7.4538295486713277</v>
      </c>
      <c r="S17" s="3">
        <f t="shared" si="2"/>
        <v>8.5220016555146891</v>
      </c>
    </row>
    <row r="18" spans="1:24" x14ac:dyDescent="0.25">
      <c r="I18">
        <f t="shared" si="3"/>
        <v>17</v>
      </c>
      <c r="J18" s="14" t="s">
        <v>39</v>
      </c>
      <c r="K18" s="14">
        <v>1</v>
      </c>
      <c r="L18" s="14"/>
      <c r="M18" s="14"/>
      <c r="N18" s="14"/>
      <c r="O18" s="14"/>
      <c r="P18" s="15">
        <f>J$28</f>
        <v>0.93220047731596012</v>
      </c>
      <c r="Q18" s="14"/>
      <c r="R18" s="15">
        <f t="shared" si="1"/>
        <v>7.6009682645315042</v>
      </c>
      <c r="S18" s="16">
        <f t="shared" si="2"/>
        <v>7.0856262442597329</v>
      </c>
    </row>
    <row r="19" spans="1:24" x14ac:dyDescent="0.25">
      <c r="I19">
        <f t="shared" si="3"/>
        <v>18</v>
      </c>
      <c r="J19" s="14"/>
      <c r="K19" s="14">
        <v>2</v>
      </c>
      <c r="L19" s="14"/>
      <c r="M19" s="14"/>
      <c r="N19" s="14"/>
      <c r="O19" s="14"/>
      <c r="P19" s="15">
        <f>J$29</f>
        <v>0.83775920424985417</v>
      </c>
      <c r="Q19" s="14"/>
      <c r="R19" s="15">
        <f t="shared" si="1"/>
        <v>7.7481069803916807</v>
      </c>
      <c r="S19" s="16">
        <f t="shared" si="2"/>
        <v>6.4910479383356749</v>
      </c>
    </row>
    <row r="20" spans="1:24" x14ac:dyDescent="0.25">
      <c r="I20">
        <f t="shared" si="3"/>
        <v>19</v>
      </c>
      <c r="J20" s="14"/>
      <c r="K20" s="14">
        <v>3</v>
      </c>
      <c r="L20" s="14"/>
      <c r="M20" s="14"/>
      <c r="N20" s="14"/>
      <c r="O20" s="14"/>
      <c r="P20" s="15">
        <f>J$30</f>
        <v>1.0933488421606843</v>
      </c>
      <c r="Q20" s="14"/>
      <c r="R20" s="15">
        <f t="shared" si="1"/>
        <v>7.895245696251858</v>
      </c>
      <c r="S20" s="16">
        <f t="shared" si="2"/>
        <v>8.6322577405710952</v>
      </c>
    </row>
    <row r="21" spans="1:24" x14ac:dyDescent="0.25">
      <c r="I21">
        <f t="shared" si="3"/>
        <v>20</v>
      </c>
      <c r="J21" s="14"/>
      <c r="K21" s="14">
        <v>4</v>
      </c>
      <c r="L21" s="14"/>
      <c r="M21" s="14"/>
      <c r="N21" s="14"/>
      <c r="O21" s="14"/>
      <c r="P21" s="15">
        <f>J$31</f>
        <v>1.1433051426610321</v>
      </c>
      <c r="Q21" s="14"/>
      <c r="R21" s="15">
        <f t="shared" si="1"/>
        <v>8.0423844121120354</v>
      </c>
      <c r="S21" s="16">
        <f t="shared" si="2"/>
        <v>9.1948994576246115</v>
      </c>
    </row>
    <row r="22" spans="1:24" x14ac:dyDescent="0.25">
      <c r="I22">
        <f t="shared" si="3"/>
        <v>21</v>
      </c>
      <c r="J22" s="14" t="s">
        <v>40</v>
      </c>
      <c r="K22" s="14">
        <v>1</v>
      </c>
      <c r="L22" s="14"/>
      <c r="M22" s="14"/>
      <c r="N22" s="14"/>
      <c r="O22" s="14"/>
      <c r="P22" s="15">
        <f>J$28</f>
        <v>0.93220047731596012</v>
      </c>
      <c r="Q22" s="14"/>
      <c r="R22" s="15">
        <f t="shared" ref="R22:R25" si="7">E$49+E$50*I22</f>
        <v>8.1895231279722118</v>
      </c>
      <c r="S22" s="16">
        <f t="shared" ref="S22:S25" si="8">P22*R22</f>
        <v>7.6342773688857903</v>
      </c>
    </row>
    <row r="23" spans="1:24" x14ac:dyDescent="0.25">
      <c r="I23">
        <f t="shared" si="3"/>
        <v>22</v>
      </c>
      <c r="J23" s="14"/>
      <c r="K23" s="14">
        <v>2</v>
      </c>
      <c r="L23" s="14"/>
      <c r="M23" s="14"/>
      <c r="N23" s="14"/>
      <c r="O23" s="14"/>
      <c r="P23" s="15">
        <f>J$29</f>
        <v>0.83775920424985417</v>
      </c>
      <c r="Q23" s="14"/>
      <c r="R23" s="15">
        <f t="shared" si="7"/>
        <v>8.3366618438323883</v>
      </c>
      <c r="S23" s="16">
        <f t="shared" si="8"/>
        <v>6.9841151923891438</v>
      </c>
    </row>
    <row r="24" spans="1:24" x14ac:dyDescent="0.25">
      <c r="I24">
        <f t="shared" si="3"/>
        <v>23</v>
      </c>
      <c r="J24" s="14"/>
      <c r="K24" s="14">
        <v>3</v>
      </c>
      <c r="L24" s="14"/>
      <c r="M24" s="14"/>
      <c r="N24" s="14"/>
      <c r="O24" s="14"/>
      <c r="P24" s="15">
        <f>J$30</f>
        <v>1.0933488421606843</v>
      </c>
      <c r="Q24" s="14"/>
      <c r="R24" s="15">
        <f t="shared" si="7"/>
        <v>8.4838005596925647</v>
      </c>
      <c r="S24" s="16">
        <f t="shared" si="8"/>
        <v>9.2757535190620306</v>
      </c>
    </row>
    <row r="25" spans="1:24" x14ac:dyDescent="0.25">
      <c r="I25">
        <f t="shared" si="3"/>
        <v>24</v>
      </c>
      <c r="J25" s="14"/>
      <c r="K25" s="14">
        <v>4</v>
      </c>
      <c r="L25" s="14"/>
      <c r="M25" s="14"/>
      <c r="N25" s="14"/>
      <c r="O25" s="14"/>
      <c r="P25" s="15">
        <f>J$31</f>
        <v>1.1433051426610321</v>
      </c>
      <c r="Q25" s="14"/>
      <c r="R25" s="15">
        <f t="shared" si="7"/>
        <v>8.6309392755527412</v>
      </c>
      <c r="S25" s="16">
        <f t="shared" si="8"/>
        <v>9.867797259734532</v>
      </c>
    </row>
    <row r="27" spans="1:24" x14ac:dyDescent="0.25">
      <c r="I27" s="4" t="s">
        <v>1</v>
      </c>
      <c r="J27" s="4" t="s">
        <v>2</v>
      </c>
    </row>
    <row r="28" spans="1:24" x14ac:dyDescent="0.25">
      <c r="I28" s="5">
        <v>1</v>
      </c>
      <c r="J28" s="6">
        <f>AVERAGE(O6,O10,O14)</f>
        <v>0.93220047731596012</v>
      </c>
    </row>
    <row r="29" spans="1:24" x14ac:dyDescent="0.25">
      <c r="I29" s="5">
        <v>2</v>
      </c>
      <c r="J29" s="6">
        <f>AVERAGE(O7,O11,O15)</f>
        <v>0.83775920424985417</v>
      </c>
      <c r="N29" s="11"/>
      <c r="X29" s="11"/>
    </row>
    <row r="30" spans="1:24" x14ac:dyDescent="0.25">
      <c r="A30" s="17"/>
      <c r="I30" s="5">
        <v>3</v>
      </c>
      <c r="J30" s="6">
        <f>AVERAGE(O4,O8,O12,O16)</f>
        <v>1.0933488421606843</v>
      </c>
      <c r="N30" s="11"/>
      <c r="O30" s="12"/>
      <c r="P30" s="12"/>
      <c r="Q30" s="11"/>
      <c r="R30" s="11"/>
      <c r="S30" s="11"/>
      <c r="T30" s="11"/>
      <c r="U30" s="11"/>
      <c r="V30" s="11"/>
      <c r="W30" s="11"/>
      <c r="X30" s="11"/>
    </row>
    <row r="31" spans="1:24" x14ac:dyDescent="0.25">
      <c r="I31" s="5">
        <v>4</v>
      </c>
      <c r="J31" s="6">
        <f>AVERAGE(O5,O9,O13,O17)</f>
        <v>1.1433051426610321</v>
      </c>
      <c r="N31" s="11"/>
      <c r="O31" s="7"/>
      <c r="P31" s="7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N32" s="11"/>
      <c r="O32" s="7"/>
      <c r="P32" s="7"/>
      <c r="Q32" s="11"/>
      <c r="R32" s="11"/>
      <c r="S32" s="11"/>
      <c r="T32" s="11"/>
      <c r="U32" s="11"/>
      <c r="V32" s="11"/>
      <c r="W32" s="11"/>
      <c r="X32" s="11"/>
    </row>
    <row r="33" spans="4:24" x14ac:dyDescent="0.25">
      <c r="D33" t="s">
        <v>14</v>
      </c>
      <c r="N33" s="11"/>
      <c r="O33" s="7"/>
      <c r="P33" s="7"/>
      <c r="Q33" s="11"/>
      <c r="R33" s="11"/>
      <c r="S33" s="11"/>
      <c r="T33" s="11"/>
      <c r="U33" s="11"/>
      <c r="V33" s="11"/>
      <c r="W33" s="11"/>
      <c r="X33" s="11"/>
    </row>
    <row r="34" spans="4:24" ht="15.75" thickBot="1" x14ac:dyDescent="0.3">
      <c r="N34" s="11"/>
      <c r="O34" s="7"/>
      <c r="P34" s="7"/>
      <c r="Q34" s="11"/>
      <c r="R34" s="11"/>
      <c r="S34" s="11"/>
      <c r="T34" s="11"/>
      <c r="U34" s="11"/>
      <c r="V34" s="11"/>
      <c r="W34" s="11"/>
      <c r="X34" s="11"/>
    </row>
    <row r="35" spans="4:24" x14ac:dyDescent="0.25">
      <c r="D35" s="10" t="s">
        <v>15</v>
      </c>
      <c r="E35" s="10"/>
      <c r="N35" s="11"/>
      <c r="O35" s="7"/>
      <c r="P35" s="7"/>
      <c r="Q35" s="11"/>
      <c r="R35" s="11"/>
      <c r="S35" s="11"/>
      <c r="T35" s="11"/>
      <c r="U35" s="11"/>
      <c r="V35" s="11"/>
      <c r="W35" s="11"/>
      <c r="X35" s="11"/>
    </row>
    <row r="36" spans="4:24" x14ac:dyDescent="0.25">
      <c r="D36" s="7" t="s">
        <v>16</v>
      </c>
      <c r="E36" s="7">
        <v>0.95957861566189495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4:24" x14ac:dyDescent="0.25">
      <c r="D37" s="7" t="s">
        <v>17</v>
      </c>
      <c r="E37" s="7">
        <v>0.92079111963559879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4:24" x14ac:dyDescent="0.25">
      <c r="D38" s="7" t="s">
        <v>18</v>
      </c>
      <c r="E38" s="7">
        <v>0.91513334246671296</v>
      </c>
      <c r="N38" s="11"/>
      <c r="O38" s="13"/>
      <c r="P38" s="13"/>
      <c r="Q38" s="13"/>
      <c r="R38" s="13"/>
      <c r="S38" s="13"/>
      <c r="T38" s="13"/>
      <c r="U38" s="11"/>
      <c r="V38" s="11"/>
      <c r="W38" s="11"/>
      <c r="X38" s="11"/>
    </row>
    <row r="39" spans="4:24" x14ac:dyDescent="0.25">
      <c r="D39" s="7" t="s">
        <v>19</v>
      </c>
      <c r="E39" s="7">
        <v>0.21267124735157453</v>
      </c>
      <c r="N39" s="11"/>
      <c r="O39" s="7"/>
      <c r="P39" s="7"/>
      <c r="Q39" s="7"/>
      <c r="R39" s="7"/>
      <c r="S39" s="7"/>
      <c r="T39" s="7"/>
      <c r="U39" s="11"/>
      <c r="V39" s="11"/>
      <c r="W39" s="11"/>
      <c r="X39" s="11"/>
    </row>
    <row r="40" spans="4:24" ht="15.75" thickBot="1" x14ac:dyDescent="0.3">
      <c r="D40" s="8" t="s">
        <v>20</v>
      </c>
      <c r="E40" s="8">
        <v>16</v>
      </c>
      <c r="N40" s="11"/>
      <c r="O40" s="7"/>
      <c r="P40" s="7"/>
      <c r="Q40" s="7"/>
      <c r="R40" s="7"/>
      <c r="S40" s="7"/>
      <c r="T40" s="7"/>
      <c r="U40" s="11"/>
      <c r="V40" s="11"/>
      <c r="W40" s="11"/>
      <c r="X40" s="11"/>
    </row>
    <row r="41" spans="4:24" x14ac:dyDescent="0.25">
      <c r="N41" s="11"/>
      <c r="O41" s="7"/>
      <c r="P41" s="7"/>
      <c r="Q41" s="7"/>
      <c r="R41" s="7"/>
      <c r="S41" s="7"/>
      <c r="T41" s="7"/>
      <c r="U41" s="11"/>
      <c r="V41" s="11"/>
      <c r="W41" s="11"/>
      <c r="X41" s="11"/>
    </row>
    <row r="42" spans="4:24" ht="15.75" thickBot="1" x14ac:dyDescent="0.3">
      <c r="D42" t="s">
        <v>21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4:24" x14ac:dyDescent="0.25">
      <c r="D43" s="9"/>
      <c r="E43" s="9" t="s">
        <v>26</v>
      </c>
      <c r="F43" s="9" t="s">
        <v>27</v>
      </c>
      <c r="G43" s="9" t="s">
        <v>28</v>
      </c>
      <c r="H43" s="9" t="s">
        <v>29</v>
      </c>
      <c r="I43" s="9" t="s">
        <v>30</v>
      </c>
      <c r="N43" s="11"/>
      <c r="O43" s="13"/>
      <c r="P43" s="13"/>
      <c r="Q43" s="13"/>
      <c r="R43" s="13"/>
      <c r="S43" s="13"/>
      <c r="T43" s="13"/>
      <c r="U43" s="13"/>
      <c r="V43" s="13"/>
      <c r="W43" s="13"/>
      <c r="X43" s="11"/>
    </row>
    <row r="44" spans="4:24" x14ac:dyDescent="0.25">
      <c r="D44" s="7" t="s">
        <v>22</v>
      </c>
      <c r="E44" s="7">
        <v>1</v>
      </c>
      <c r="F44" s="7">
        <v>7.3609325796938014</v>
      </c>
      <c r="G44" s="7">
        <v>7.3609325796938014</v>
      </c>
      <c r="H44" s="7">
        <v>162.74785877029026</v>
      </c>
      <c r="I44" s="7">
        <v>4.2477172966675832E-9</v>
      </c>
      <c r="N44" s="11"/>
      <c r="O44" s="7"/>
      <c r="P44" s="7"/>
      <c r="Q44" s="7"/>
      <c r="R44" s="7"/>
      <c r="S44" s="7"/>
      <c r="T44" s="7"/>
      <c r="U44" s="7"/>
      <c r="V44" s="7"/>
      <c r="W44" s="7"/>
      <c r="X44" s="11"/>
    </row>
    <row r="45" spans="4:24" x14ac:dyDescent="0.25">
      <c r="D45" s="7" t="s">
        <v>23</v>
      </c>
      <c r="E45" s="7">
        <v>14</v>
      </c>
      <c r="F45" s="7">
        <v>0.63320683230104424</v>
      </c>
      <c r="G45" s="7">
        <v>4.5229059450074591E-2</v>
      </c>
      <c r="H45" s="7"/>
      <c r="I45" s="7"/>
      <c r="N45" s="11"/>
      <c r="O45" s="7"/>
      <c r="P45" s="7"/>
      <c r="Q45" s="7"/>
      <c r="R45" s="7"/>
      <c r="S45" s="7"/>
      <c r="T45" s="7"/>
      <c r="U45" s="7"/>
      <c r="V45" s="7"/>
      <c r="W45" s="7"/>
      <c r="X45" s="11"/>
    </row>
    <row r="46" spans="4:24" ht="15.75" thickBot="1" x14ac:dyDescent="0.3">
      <c r="D46" s="8" t="s">
        <v>24</v>
      </c>
      <c r="E46" s="8">
        <v>15</v>
      </c>
      <c r="F46" s="8">
        <v>7.9941394119948459</v>
      </c>
      <c r="G46" s="8"/>
      <c r="H46" s="8"/>
      <c r="I46" s="8"/>
      <c r="N46" s="11"/>
      <c r="X46" s="11"/>
    </row>
    <row r="47" spans="4:24" ht="15.75" thickBot="1" x14ac:dyDescent="0.3"/>
    <row r="48" spans="4:24" x14ac:dyDescent="0.25">
      <c r="D48" s="9"/>
      <c r="E48" s="9" t="s">
        <v>31</v>
      </c>
      <c r="F48" s="9" t="s">
        <v>19</v>
      </c>
      <c r="G48" s="9" t="s">
        <v>32</v>
      </c>
      <c r="H48" s="9" t="s">
        <v>33</v>
      </c>
      <c r="I48" s="9" t="s">
        <v>34</v>
      </c>
      <c r="J48" s="9" t="s">
        <v>35</v>
      </c>
      <c r="K48" s="9" t="s">
        <v>36</v>
      </c>
      <c r="L48" s="9" t="s">
        <v>37</v>
      </c>
    </row>
    <row r="49" spans="4:12" x14ac:dyDescent="0.25">
      <c r="D49" s="7" t="s">
        <v>25</v>
      </c>
      <c r="E49" s="7">
        <v>5.0996100949085035</v>
      </c>
      <c r="F49" s="7">
        <v>0.11152574298685712</v>
      </c>
      <c r="G49" s="7">
        <v>45.72585627615566</v>
      </c>
      <c r="H49" s="7">
        <v>1.2098663553872412E-16</v>
      </c>
      <c r="I49" s="7">
        <v>4.8604111659901497</v>
      </c>
      <c r="J49" s="7">
        <v>5.3388090238268573</v>
      </c>
      <c r="K49" s="7">
        <v>4.8604111659901497</v>
      </c>
      <c r="L49" s="7">
        <v>5.3388090238268573</v>
      </c>
    </row>
    <row r="50" spans="4:12" ht="15.75" thickBot="1" x14ac:dyDescent="0.3">
      <c r="D50" s="8" t="s">
        <v>7</v>
      </c>
      <c r="E50" s="8">
        <v>0.14713871586017654</v>
      </c>
      <c r="F50" s="8">
        <v>1.1533717763210431E-2</v>
      </c>
      <c r="G50" s="8">
        <v>12.75726690048814</v>
      </c>
      <c r="H50" s="8">
        <v>4.2477172966675832E-9</v>
      </c>
      <c r="I50" s="8">
        <v>0.12240135153944171</v>
      </c>
      <c r="J50" s="8">
        <v>0.17187608018091138</v>
      </c>
      <c r="K50" s="8">
        <v>0.12240135153944171</v>
      </c>
      <c r="L50" s="8">
        <v>0.17187608018091138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TS1</vt:lpstr>
    </vt:vector>
  </TitlesOfParts>
  <Company>EVRY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Terje Bakkeløkken</dc:creator>
  <cp:lastModifiedBy>Terje Bakkeløkken</cp:lastModifiedBy>
  <dcterms:created xsi:type="dcterms:W3CDTF">2014-04-04T18:00:49Z</dcterms:created>
  <dcterms:modified xsi:type="dcterms:W3CDTF">2014-04-05T06:08:28Z</dcterms:modified>
</cp:coreProperties>
</file>