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195" windowHeight="7935"/>
  </bookViews>
  <sheets>
    <sheet name="PEANUTS" sheetId="2" r:id="rId1"/>
  </sheets>
  <calcPr calcId="125725"/>
  <fileRecoveryPr repairLoad="1"/>
</workbook>
</file>

<file path=xl/calcChain.xml><?xml version="1.0" encoding="utf-8"?>
<calcChain xmlns="http://schemas.openxmlformats.org/spreadsheetml/2006/main">
  <c r="M42" i="2"/>
  <c r="N119"/>
  <c r="G52"/>
  <c r="H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1"/>
  <c r="G50"/>
  <c r="G49"/>
  <c r="G48"/>
  <c r="G47"/>
  <c r="V164"/>
  <c r="U164"/>
  <c r="T164"/>
  <c r="V163"/>
  <c r="U163"/>
  <c r="T163"/>
  <c r="V162"/>
  <c r="U162"/>
  <c r="T162"/>
  <c r="V161"/>
  <c r="U161"/>
  <c r="T161"/>
  <c r="V160"/>
  <c r="U160"/>
  <c r="T160"/>
  <c r="V159"/>
  <c r="U159"/>
  <c r="T159"/>
  <c r="V158"/>
  <c r="U158"/>
  <c r="T158"/>
  <c r="V157"/>
  <c r="U157"/>
  <c r="T157"/>
  <c r="V156"/>
  <c r="U156"/>
  <c r="T156"/>
  <c r="V155"/>
  <c r="U155"/>
  <c r="T155"/>
  <c r="V154"/>
  <c r="U154"/>
  <c r="T154"/>
  <c r="V153"/>
  <c r="U153"/>
  <c r="T153"/>
  <c r="V152"/>
  <c r="U152"/>
  <c r="T152"/>
  <c r="AV151"/>
  <c r="V151"/>
  <c r="U151"/>
  <c r="T151"/>
  <c r="AV150"/>
  <c r="V150"/>
  <c r="U150"/>
  <c r="T150"/>
  <c r="AV149"/>
  <c r="V149"/>
  <c r="U149"/>
  <c r="T149"/>
  <c r="AV148"/>
  <c r="V148"/>
  <c r="U148"/>
  <c r="T148"/>
  <c r="AV147"/>
  <c r="V147"/>
  <c r="U147"/>
  <c r="T147"/>
  <c r="AV146"/>
  <c r="V146"/>
  <c r="U146"/>
  <c r="T146"/>
  <c r="AV145"/>
  <c r="V145"/>
  <c r="U145"/>
  <c r="T145"/>
  <c r="AV144"/>
  <c r="V144"/>
  <c r="U144"/>
  <c r="T144"/>
  <c r="AV143"/>
  <c r="V143"/>
  <c r="U143"/>
  <c r="T143"/>
  <c r="AV142"/>
  <c r="V142"/>
  <c r="U142"/>
  <c r="T142"/>
  <c r="AV141"/>
  <c r="V141"/>
  <c r="U141"/>
  <c r="T141"/>
  <c r="AV140"/>
  <c r="V140"/>
  <c r="U140"/>
  <c r="T140"/>
  <c r="AV139"/>
  <c r="V139"/>
  <c r="U139"/>
  <c r="T139"/>
  <c r="AV138"/>
  <c r="V138"/>
  <c r="U138"/>
  <c r="T138"/>
  <c r="AV137"/>
  <c r="V137"/>
  <c r="U137"/>
  <c r="T137"/>
  <c r="AV136"/>
  <c r="V136"/>
  <c r="U136"/>
  <c r="T136"/>
  <c r="AV135"/>
  <c r="V135"/>
  <c r="U135"/>
  <c r="T135"/>
  <c r="AV134"/>
  <c r="AI134"/>
  <c r="V134"/>
  <c r="U134"/>
  <c r="T134"/>
  <c r="AV133"/>
  <c r="AI133"/>
  <c r="V133"/>
  <c r="U133"/>
  <c r="T133"/>
  <c r="AV132"/>
  <c r="AI132"/>
  <c r="V132"/>
  <c r="U132"/>
  <c r="T132"/>
  <c r="AV131"/>
  <c r="AI131"/>
  <c r="V131"/>
  <c r="U131"/>
  <c r="T131"/>
  <c r="AV130"/>
  <c r="AI130"/>
  <c r="V130"/>
  <c r="AV129"/>
  <c r="AI129"/>
  <c r="V129"/>
  <c r="AV128"/>
  <c r="AI128"/>
  <c r="V128"/>
  <c r="AV127"/>
  <c r="AI127"/>
  <c r="V127"/>
  <c r="AV126"/>
  <c r="AI126"/>
  <c r="V126"/>
  <c r="AV125"/>
  <c r="AI125"/>
  <c r="V125"/>
  <c r="AV124"/>
  <c r="AI124"/>
  <c r="V124"/>
  <c r="AV123"/>
  <c r="AI123"/>
  <c r="V123"/>
  <c r="AV122"/>
  <c r="AI122"/>
  <c r="V122"/>
  <c r="AV121"/>
  <c r="AI121"/>
  <c r="V121"/>
  <c r="AV120"/>
  <c r="AI120"/>
  <c r="V120"/>
  <c r="AV119"/>
  <c r="AI119"/>
  <c r="V119"/>
  <c r="AV118"/>
  <c r="AI118"/>
  <c r="V118"/>
  <c r="AV117"/>
  <c r="AI117"/>
  <c r="V117"/>
  <c r="AV116"/>
  <c r="AI116"/>
  <c r="V116"/>
  <c r="AV115"/>
  <c r="AI115"/>
  <c r="V115"/>
  <c r="AV114"/>
  <c r="AI114"/>
  <c r="V114"/>
  <c r="AV113"/>
  <c r="AI113"/>
  <c r="V113"/>
  <c r="AV112"/>
  <c r="AI112"/>
  <c r="V112"/>
  <c r="AV111"/>
  <c r="AI111"/>
  <c r="V111"/>
  <c r="AV110"/>
  <c r="AI110"/>
  <c r="V110"/>
  <c r="AV109"/>
  <c r="AI109"/>
  <c r="V109"/>
  <c r="AV108"/>
  <c r="AI108"/>
  <c r="V108"/>
  <c r="AV107"/>
  <c r="AI107"/>
  <c r="V107"/>
  <c r="AV106"/>
  <c r="AI106"/>
  <c r="V106"/>
  <c r="AV105"/>
  <c r="AI105"/>
  <c r="V105"/>
  <c r="AV104"/>
  <c r="AI104"/>
  <c r="V104"/>
  <c r="AV103"/>
  <c r="AI103"/>
  <c r="V103"/>
  <c r="AV102"/>
  <c r="AI102"/>
  <c r="V102"/>
  <c r="AV101"/>
  <c r="AI101"/>
  <c r="V101"/>
  <c r="AV100"/>
  <c r="AI100"/>
  <c r="V100"/>
  <c r="AV99"/>
  <c r="AI99"/>
  <c r="V99"/>
  <c r="AV98"/>
  <c r="AI98"/>
  <c r="V98"/>
  <c r="AV97"/>
  <c r="AI97"/>
  <c r="V97"/>
  <c r="AV96"/>
  <c r="AI96"/>
  <c r="V96"/>
  <c r="AV95"/>
  <c r="AI95"/>
  <c r="V95"/>
  <c r="AV94"/>
  <c r="AI94"/>
  <c r="V94"/>
  <c r="AV93"/>
  <c r="AI93"/>
  <c r="V93"/>
  <c r="AV92"/>
  <c r="AI92"/>
  <c r="V92"/>
  <c r="AV91"/>
  <c r="AI91"/>
  <c r="V91"/>
  <c r="AV90"/>
  <c r="AI90"/>
  <c r="V90"/>
  <c r="AV89"/>
  <c r="AI89"/>
  <c r="V89"/>
  <c r="AV88"/>
  <c r="AI88"/>
  <c r="V88"/>
  <c r="AV87"/>
  <c r="AI87"/>
  <c r="V87"/>
  <c r="AV86"/>
  <c r="AI86"/>
  <c r="V86"/>
  <c r="AV85"/>
  <c r="AI85"/>
  <c r="V85"/>
  <c r="AV84"/>
  <c r="AI84"/>
  <c r="V84"/>
  <c r="AV83"/>
  <c r="AI83"/>
  <c r="V83"/>
  <c r="AV82"/>
  <c r="AI82"/>
  <c r="V82"/>
  <c r="AV81"/>
  <c r="AI81"/>
  <c r="V81"/>
  <c r="AV80"/>
  <c r="AI80"/>
  <c r="V80"/>
  <c r="AV79"/>
  <c r="AI79"/>
  <c r="V79"/>
  <c r="AV78"/>
  <c r="AI78"/>
  <c r="V78"/>
  <c r="AV77"/>
  <c r="AI77"/>
  <c r="V77"/>
  <c r="AV76"/>
  <c r="AI76"/>
  <c r="V76"/>
  <c r="AV75"/>
  <c r="AI75"/>
  <c r="V75"/>
  <c r="AV74"/>
  <c r="AI74"/>
  <c r="V74"/>
  <c r="AV73"/>
  <c r="AI73"/>
  <c r="V73"/>
  <c r="AV72"/>
  <c r="AI72"/>
  <c r="V72"/>
  <c r="AV71"/>
  <c r="AI71"/>
  <c r="V71"/>
  <c r="AV70"/>
  <c r="AI70"/>
  <c r="V70"/>
  <c r="AV69"/>
  <c r="AI69"/>
  <c r="V69"/>
  <c r="AV68"/>
  <c r="AI68"/>
  <c r="V68"/>
  <c r="AV67"/>
  <c r="AI67"/>
  <c r="V67"/>
  <c r="AV66"/>
  <c r="AI66"/>
  <c r="V66"/>
  <c r="U66"/>
  <c r="T66"/>
  <c r="AV65"/>
  <c r="AI65"/>
  <c r="V65"/>
  <c r="U65"/>
  <c r="T65"/>
  <c r="AV64"/>
  <c r="AI64"/>
  <c r="V64"/>
  <c r="U64"/>
  <c r="T64"/>
  <c r="AV63"/>
  <c r="AI63"/>
  <c r="V63"/>
  <c r="U63"/>
  <c r="T63"/>
  <c r="AV62"/>
  <c r="AI62"/>
  <c r="V62"/>
  <c r="U62"/>
  <c r="T62"/>
  <c r="AV61"/>
  <c r="AI61"/>
  <c r="V61"/>
  <c r="U61"/>
  <c r="T61"/>
  <c r="AV60"/>
  <c r="AI60"/>
  <c r="V60"/>
  <c r="U60"/>
  <c r="T60"/>
  <c r="AV59"/>
  <c r="AI59"/>
  <c r="V59"/>
  <c r="U59"/>
  <c r="T59"/>
  <c r="AV58"/>
  <c r="AI58"/>
  <c r="V58"/>
  <c r="U58"/>
  <c r="T58"/>
  <c r="AV57"/>
  <c r="AI57"/>
  <c r="V57"/>
  <c r="U57"/>
  <c r="T57"/>
  <c r="AV56"/>
  <c r="AI56"/>
  <c r="V56"/>
  <c r="U56"/>
  <c r="T56"/>
  <c r="AV55"/>
  <c r="AI55"/>
  <c r="V55"/>
  <c r="U55"/>
  <c r="T55"/>
  <c r="AV54"/>
  <c r="AI54"/>
  <c r="V54"/>
  <c r="U54"/>
  <c r="T54"/>
  <c r="AV53"/>
  <c r="AI53"/>
  <c r="V53"/>
  <c r="U53"/>
  <c r="T53"/>
  <c r="AV52"/>
  <c r="AI52"/>
  <c r="V52"/>
  <c r="U52"/>
  <c r="T52"/>
  <c r="AV51"/>
  <c r="AI51"/>
  <c r="V51"/>
  <c r="U51"/>
  <c r="T51"/>
  <c r="AV50"/>
  <c r="AI50"/>
  <c r="V50"/>
  <c r="U50"/>
  <c r="T50"/>
  <c r="AV49"/>
  <c r="AI49"/>
  <c r="AE49"/>
  <c r="AE50" s="1"/>
  <c r="AE51" s="1"/>
  <c r="AE52" s="1"/>
  <c r="AE53" s="1"/>
  <c r="AE54" s="1"/>
  <c r="AE55" s="1"/>
  <c r="AE56" s="1"/>
  <c r="AE57" s="1"/>
  <c r="AE58" s="1"/>
  <c r="AE59" s="1"/>
  <c r="AE60" s="1"/>
  <c r="AE61" s="1"/>
  <c r="AE62" s="1"/>
  <c r="AE63" s="1"/>
  <c r="AE64" s="1"/>
  <c r="AE65" s="1"/>
  <c r="AE66" s="1"/>
  <c r="AE67" s="1"/>
  <c r="AE68" s="1"/>
  <c r="AE69" s="1"/>
  <c r="AE70" s="1"/>
  <c r="AE71" s="1"/>
  <c r="AE72" s="1"/>
  <c r="AE73" s="1"/>
  <c r="AE74" s="1"/>
  <c r="AE75" s="1"/>
  <c r="AE76" s="1"/>
  <c r="AE77" s="1"/>
  <c r="AE78" s="1"/>
  <c r="AE79" s="1"/>
  <c r="AE80" s="1"/>
  <c r="AE81" s="1"/>
  <c r="AE82" s="1"/>
  <c r="AE83" s="1"/>
  <c r="AE84" s="1"/>
  <c r="AE85" s="1"/>
  <c r="AE86" s="1"/>
  <c r="AE87" s="1"/>
  <c r="AE88" s="1"/>
  <c r="AE89" s="1"/>
  <c r="AE90" s="1"/>
  <c r="AE91" s="1"/>
  <c r="AE92" s="1"/>
  <c r="AE93" s="1"/>
  <c r="AE94" s="1"/>
  <c r="AE95" s="1"/>
  <c r="AE96" s="1"/>
  <c r="AE97" s="1"/>
  <c r="AE98" s="1"/>
  <c r="AE99" s="1"/>
  <c r="AE100" s="1"/>
  <c r="AE101" s="1"/>
  <c r="AE102" s="1"/>
  <c r="AE103" s="1"/>
  <c r="AE104" s="1"/>
  <c r="AE105" s="1"/>
  <c r="AE106" s="1"/>
  <c r="AE107" s="1"/>
  <c r="AE108" s="1"/>
  <c r="AE109" s="1"/>
  <c r="AE110" s="1"/>
  <c r="AE111" s="1"/>
  <c r="AE112" s="1"/>
  <c r="AE113" s="1"/>
  <c r="AE114" s="1"/>
  <c r="AE115" s="1"/>
  <c r="AE116" s="1"/>
  <c r="AE117" s="1"/>
  <c r="AE118" s="1"/>
  <c r="AE119" s="1"/>
  <c r="AE120" s="1"/>
  <c r="AE121" s="1"/>
  <c r="AE122" s="1"/>
  <c r="AE123" s="1"/>
  <c r="AE124" s="1"/>
  <c r="AE125" s="1"/>
  <c r="AE126" s="1"/>
  <c r="AE127" s="1"/>
  <c r="AE128" s="1"/>
  <c r="AE129" s="1"/>
  <c r="AE130" s="1"/>
  <c r="AE131" s="1"/>
  <c r="AE132" s="1"/>
  <c r="AE133" s="1"/>
  <c r="AE134" s="1"/>
  <c r="V49"/>
  <c r="U49"/>
  <c r="T49"/>
  <c r="AV48"/>
  <c r="AI48"/>
  <c r="V48"/>
  <c r="U48"/>
  <c r="T48"/>
  <c r="AV47"/>
  <c r="V47"/>
  <c r="U47"/>
  <c r="T47"/>
  <c r="AT47"/>
  <c r="AT48" s="1"/>
  <c r="AT49" s="1"/>
  <c r="AT50" s="1"/>
  <c r="AT51" s="1"/>
  <c r="AT52" s="1"/>
  <c r="AT53" s="1"/>
  <c r="AT54" s="1"/>
  <c r="AT55" s="1"/>
  <c r="AT56" s="1"/>
  <c r="AT57" s="1"/>
  <c r="AT58" s="1"/>
  <c r="AT59" s="1"/>
  <c r="AT60" s="1"/>
  <c r="AT61" s="1"/>
  <c r="AT62" s="1"/>
  <c r="AT63" s="1"/>
  <c r="AT64" s="1"/>
  <c r="AT65" s="1"/>
  <c r="AT66" s="1"/>
  <c r="AT67" s="1"/>
  <c r="AV46"/>
  <c r="V46"/>
  <c r="U46"/>
  <c r="T46"/>
  <c r="G46"/>
  <c r="AV45"/>
  <c r="V45"/>
  <c r="U45"/>
  <c r="T45"/>
  <c r="G45"/>
  <c r="AV44"/>
  <c r="V44"/>
  <c r="U44"/>
  <c r="T44"/>
  <c r="G44"/>
  <c r="AV43"/>
  <c r="V43"/>
  <c r="U43"/>
  <c r="T43"/>
  <c r="G43"/>
  <c r="AV42"/>
  <c r="V42"/>
  <c r="U42"/>
  <c r="T42"/>
  <c r="G42"/>
  <c r="AV41"/>
  <c r="V41"/>
  <c r="U41"/>
  <c r="T41"/>
  <c r="G41"/>
  <c r="AV40"/>
  <c r="V40"/>
  <c r="U40"/>
  <c r="T40"/>
  <c r="G40"/>
  <c r="AV39"/>
  <c r="V39"/>
  <c r="U39"/>
  <c r="T39"/>
  <c r="G39"/>
  <c r="AV38"/>
  <c r="V38"/>
  <c r="U38"/>
  <c r="T38"/>
  <c r="G38"/>
  <c r="AV37"/>
  <c r="V37"/>
  <c r="U37"/>
  <c r="T37"/>
  <c r="G37"/>
  <c r="V36"/>
  <c r="U36"/>
  <c r="T36"/>
  <c r="G36"/>
  <c r="AV35"/>
  <c r="V35"/>
  <c r="U35"/>
  <c r="T35"/>
  <c r="G35"/>
  <c r="AV34"/>
  <c r="V34"/>
  <c r="U34"/>
  <c r="T34"/>
  <c r="G34"/>
  <c r="AV33"/>
  <c r="V33"/>
  <c r="U33"/>
  <c r="T33"/>
  <c r="G33"/>
  <c r="AV32"/>
  <c r="V32"/>
  <c r="U32"/>
  <c r="T32"/>
  <c r="G32"/>
  <c r="AV31"/>
  <c r="V31"/>
  <c r="U31"/>
  <c r="T31"/>
  <c r="G31"/>
  <c r="AV30"/>
  <c r="V30"/>
  <c r="U30"/>
  <c r="T30"/>
  <c r="G30"/>
  <c r="AV29"/>
  <c r="V29"/>
  <c r="U29"/>
  <c r="T29"/>
  <c r="G29"/>
  <c r="AV28"/>
  <c r="V28"/>
  <c r="U28"/>
  <c r="T28"/>
  <c r="G28"/>
  <c r="AV27"/>
  <c r="V27"/>
  <c r="U27"/>
  <c r="T27"/>
  <c r="G27"/>
  <c r="AV26"/>
  <c r="V26"/>
  <c r="U26"/>
  <c r="T26"/>
  <c r="G26"/>
  <c r="AV25"/>
  <c r="V25"/>
  <c r="U25"/>
  <c r="T25"/>
  <c r="G25"/>
  <c r="AV24"/>
  <c r="V24"/>
  <c r="U24"/>
  <c r="T24"/>
  <c r="G24"/>
  <c r="AV23"/>
  <c r="V23"/>
  <c r="U23"/>
  <c r="T23"/>
  <c r="G23"/>
  <c r="AV22"/>
  <c r="V22"/>
  <c r="U22"/>
  <c r="T22"/>
  <c r="G22"/>
  <c r="AV21"/>
  <c r="V21"/>
  <c r="U21"/>
  <c r="T21"/>
  <c r="G21"/>
  <c r="AV20"/>
  <c r="V20"/>
  <c r="U20"/>
  <c r="T20"/>
  <c r="G20"/>
  <c r="AV19"/>
  <c r="V19"/>
  <c r="U19"/>
  <c r="T19"/>
  <c r="G19"/>
  <c r="AV18"/>
  <c r="V18"/>
  <c r="U18"/>
  <c r="T18"/>
  <c r="G18"/>
  <c r="AV17"/>
  <c r="V17"/>
  <c r="U17"/>
  <c r="T17"/>
  <c r="G17"/>
  <c r="AV16"/>
  <c r="V16"/>
  <c r="U16"/>
  <c r="T16"/>
  <c r="G16"/>
  <c r="AV15"/>
  <c r="V15"/>
  <c r="U15"/>
  <c r="T15"/>
  <c r="G15"/>
  <c r="AV14"/>
  <c r="V14"/>
  <c r="U14"/>
  <c r="T14"/>
  <c r="G14"/>
  <c r="AV13"/>
  <c r="V13"/>
  <c r="U13"/>
  <c r="T13"/>
  <c r="G13"/>
  <c r="AV12"/>
  <c r="AW12" s="1"/>
  <c r="AU12"/>
  <c r="AU13" s="1"/>
  <c r="V12"/>
  <c r="U12"/>
  <c r="T12"/>
  <c r="A12"/>
  <c r="A13" s="1"/>
  <c r="H5"/>
  <c r="N12" s="1"/>
  <c r="V4"/>
  <c r="U4"/>
  <c r="T4"/>
  <c r="V3"/>
  <c r="U3"/>
  <c r="T3"/>
  <c r="T95" s="1"/>
  <c r="N13" l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37" s="1"/>
  <c r="N38" s="1"/>
  <c r="N39" s="1"/>
  <c r="N40" s="1"/>
  <c r="N41" s="1"/>
  <c r="N42" s="1"/>
  <c r="N43" s="1"/>
  <c r="N44" s="1"/>
  <c r="N45" s="1"/>
  <c r="N46" s="1"/>
  <c r="N47" s="1"/>
  <c r="N48" s="1"/>
  <c r="N49" s="1"/>
  <c r="N50" s="1"/>
  <c r="N51" s="1"/>
  <c r="N52" s="1"/>
  <c r="N53" s="1"/>
  <c r="N54" s="1"/>
  <c r="N55" s="1"/>
  <c r="N56" s="1"/>
  <c r="N57" s="1"/>
  <c r="N58" s="1"/>
  <c r="N59" s="1"/>
  <c r="N60" s="1"/>
  <c r="N61" s="1"/>
  <c r="N62" s="1"/>
  <c r="N63" s="1"/>
  <c r="N64" s="1"/>
  <c r="N65" s="1"/>
  <c r="N66" s="1"/>
  <c r="N67" s="1"/>
  <c r="AV36"/>
  <c r="I163"/>
  <c r="AU14"/>
  <c r="AU15" s="1"/>
  <c r="AU16" s="1"/>
  <c r="AU17" s="1"/>
  <c r="AU18" s="1"/>
  <c r="AU19" s="1"/>
  <c r="AU20" s="1"/>
  <c r="AU21" s="1"/>
  <c r="AU22" s="1"/>
  <c r="AU23" s="1"/>
  <c r="AU24" s="1"/>
  <c r="AU25" s="1"/>
  <c r="AU26" s="1"/>
  <c r="AU27" s="1"/>
  <c r="AU28" s="1"/>
  <c r="AU29" s="1"/>
  <c r="AU30" s="1"/>
  <c r="AU31" s="1"/>
  <c r="AU32" s="1"/>
  <c r="AU33" s="1"/>
  <c r="AU34" s="1"/>
  <c r="AU35" s="1"/>
  <c r="AU36" s="1"/>
  <c r="AU37" s="1"/>
  <c r="AU38" s="1"/>
  <c r="AU39" s="1"/>
  <c r="AU40" s="1"/>
  <c r="AU41" s="1"/>
  <c r="AU42" s="1"/>
  <c r="AU43" s="1"/>
  <c r="AU44" s="1"/>
  <c r="AU45" s="1"/>
  <c r="AU46" s="1"/>
  <c r="AU47" s="1"/>
  <c r="AU48" s="1"/>
  <c r="AU49" s="1"/>
  <c r="AU50" s="1"/>
  <c r="AU51" s="1"/>
  <c r="AU52" s="1"/>
  <c r="AU53" s="1"/>
  <c r="AU54" s="1"/>
  <c r="AU55" s="1"/>
  <c r="AU56" s="1"/>
  <c r="AU57" s="1"/>
  <c r="AU58" s="1"/>
  <c r="AU59" s="1"/>
  <c r="AU60" s="1"/>
  <c r="AU61" s="1"/>
  <c r="AU62" s="1"/>
  <c r="AU63" s="1"/>
  <c r="AU64" s="1"/>
  <c r="AU65" s="1"/>
  <c r="AU66" s="1"/>
  <c r="AU67" s="1"/>
  <c r="AW13"/>
  <c r="I164"/>
  <c r="U104"/>
  <c r="M12"/>
  <c r="O12" s="1"/>
  <c r="A14"/>
  <c r="AW14"/>
  <c r="AW15" s="1"/>
  <c r="AW16" s="1"/>
  <c r="AW17" s="1"/>
  <c r="AW18" s="1"/>
  <c r="AW19" s="1"/>
  <c r="AW20" s="1"/>
  <c r="AW21" s="1"/>
  <c r="AW22" s="1"/>
  <c r="AW23" s="1"/>
  <c r="AW24" s="1"/>
  <c r="AW25" s="1"/>
  <c r="AW26" s="1"/>
  <c r="AW27" s="1"/>
  <c r="AW28" s="1"/>
  <c r="AW29" s="1"/>
  <c r="AW30" s="1"/>
  <c r="AW31" s="1"/>
  <c r="AW32" s="1"/>
  <c r="AW33" s="1"/>
  <c r="AW34" s="1"/>
  <c r="AW35" s="1"/>
  <c r="AW36" s="1"/>
  <c r="AW37" s="1"/>
  <c r="AW38" s="1"/>
  <c r="AW39" s="1"/>
  <c r="AW40" s="1"/>
  <c r="AW41" s="1"/>
  <c r="AW42" s="1"/>
  <c r="AW43" s="1"/>
  <c r="AW44" s="1"/>
  <c r="AW45" s="1"/>
  <c r="AW46" s="1"/>
  <c r="AW47" s="1"/>
  <c r="AW48" s="1"/>
  <c r="AW49" s="1"/>
  <c r="AW50" s="1"/>
  <c r="AW51" s="1"/>
  <c r="AW52" s="1"/>
  <c r="AW53" s="1"/>
  <c r="AW54" s="1"/>
  <c r="AW55" s="1"/>
  <c r="AW56" s="1"/>
  <c r="AW57" s="1"/>
  <c r="AW58" s="1"/>
  <c r="AW59" s="1"/>
  <c r="AW60" s="1"/>
  <c r="AW61" s="1"/>
  <c r="AW62" s="1"/>
  <c r="AW63" s="1"/>
  <c r="AW64" s="1"/>
  <c r="AW65" s="1"/>
  <c r="AW66" s="1"/>
  <c r="AW67" s="1"/>
  <c r="AW68" s="1"/>
  <c r="AW69" s="1"/>
  <c r="AW70" s="1"/>
  <c r="AW71" s="1"/>
  <c r="AW72" s="1"/>
  <c r="AW73" s="1"/>
  <c r="AW74" s="1"/>
  <c r="AW75" s="1"/>
  <c r="AW76" s="1"/>
  <c r="AW77" s="1"/>
  <c r="AW78" s="1"/>
  <c r="AW79" s="1"/>
  <c r="AW80" s="1"/>
  <c r="AW81" s="1"/>
  <c r="AW82" s="1"/>
  <c r="AW83" s="1"/>
  <c r="AW84" s="1"/>
  <c r="AW85" s="1"/>
  <c r="AW86" s="1"/>
  <c r="AW87" s="1"/>
  <c r="AW88" s="1"/>
  <c r="AW89" s="1"/>
  <c r="AW90" s="1"/>
  <c r="AW91" s="1"/>
  <c r="AW92" s="1"/>
  <c r="AW93" s="1"/>
  <c r="AW94" s="1"/>
  <c r="AW95" s="1"/>
  <c r="AW96" s="1"/>
  <c r="AW97" s="1"/>
  <c r="AW98" s="1"/>
  <c r="AW99" s="1"/>
  <c r="AW100" s="1"/>
  <c r="AW101" s="1"/>
  <c r="AW102" s="1"/>
  <c r="AW103" s="1"/>
  <c r="AW104" s="1"/>
  <c r="AW105" s="1"/>
  <c r="AW106" s="1"/>
  <c r="AW107" s="1"/>
  <c r="AW108" s="1"/>
  <c r="AW109" s="1"/>
  <c r="AW110" s="1"/>
  <c r="AW111" s="1"/>
  <c r="AW112" s="1"/>
  <c r="AW113" s="1"/>
  <c r="AW114" s="1"/>
  <c r="AW115" s="1"/>
  <c r="AW116" s="1"/>
  <c r="AW117" s="1"/>
  <c r="AW118" s="1"/>
  <c r="AW119" s="1"/>
  <c r="AW120" s="1"/>
  <c r="AW121" s="1"/>
  <c r="AW122" s="1"/>
  <c r="AW123" s="1"/>
  <c r="AW124" s="1"/>
  <c r="AW125" s="1"/>
  <c r="AW126" s="1"/>
  <c r="AW127" s="1"/>
  <c r="AW128" s="1"/>
  <c r="AW129" s="1"/>
  <c r="AW130" s="1"/>
  <c r="AW131" s="1"/>
  <c r="AW132" s="1"/>
  <c r="AW133" s="1"/>
  <c r="AW134" s="1"/>
  <c r="AW135" s="1"/>
  <c r="AW136" s="1"/>
  <c r="AW137" s="1"/>
  <c r="AW138" s="1"/>
  <c r="AW139" s="1"/>
  <c r="AW140" s="1"/>
  <c r="AW141" s="1"/>
  <c r="AW142" s="1"/>
  <c r="AW143" s="1"/>
  <c r="AW144" s="1"/>
  <c r="AW145" s="1"/>
  <c r="AW146" s="1"/>
  <c r="AW147" s="1"/>
  <c r="AW148" s="1"/>
  <c r="AW149" s="1"/>
  <c r="AW150" s="1"/>
  <c r="AW151" s="1"/>
  <c r="T67"/>
  <c r="U69"/>
  <c r="T70"/>
  <c r="U72"/>
  <c r="T73"/>
  <c r="T76"/>
  <c r="T79"/>
  <c r="U85"/>
  <c r="U93"/>
  <c r="U95"/>
  <c r="T97"/>
  <c r="U127"/>
  <c r="U117"/>
  <c r="U116"/>
  <c r="U115"/>
  <c r="U114"/>
  <c r="U113"/>
  <c r="U103"/>
  <c r="U102"/>
  <c r="U101"/>
  <c r="U100"/>
  <c r="U99"/>
  <c r="U89"/>
  <c r="U88"/>
  <c r="U81"/>
  <c r="U128"/>
  <c r="U125"/>
  <c r="U119"/>
  <c r="U118"/>
  <c r="U129"/>
  <c r="U126"/>
  <c r="U123"/>
  <c r="U122"/>
  <c r="U121"/>
  <c r="U120"/>
  <c r="U110"/>
  <c r="U109"/>
  <c r="U108"/>
  <c r="U107"/>
  <c r="U106"/>
  <c r="U130"/>
  <c r="U124"/>
  <c r="U112"/>
  <c r="U111"/>
  <c r="U98"/>
  <c r="U97"/>
  <c r="U87"/>
  <c r="U84"/>
  <c r="U83"/>
  <c r="U80"/>
  <c r="T69"/>
  <c r="U71"/>
  <c r="T72"/>
  <c r="U75"/>
  <c r="T80"/>
  <c r="U86"/>
  <c r="U91"/>
  <c r="T93"/>
  <c r="T128"/>
  <c r="T125"/>
  <c r="T119"/>
  <c r="T118"/>
  <c r="T105"/>
  <c r="T104"/>
  <c r="T91"/>
  <c r="T90"/>
  <c r="T85"/>
  <c r="T82"/>
  <c r="T78"/>
  <c r="T129"/>
  <c r="T126"/>
  <c r="T123"/>
  <c r="T122"/>
  <c r="T121"/>
  <c r="T120"/>
  <c r="T110"/>
  <c r="T109"/>
  <c r="T108"/>
  <c r="T107"/>
  <c r="T106"/>
  <c r="T130"/>
  <c r="T124"/>
  <c r="T112"/>
  <c r="T111"/>
  <c r="T127"/>
  <c r="T117"/>
  <c r="T116"/>
  <c r="T115"/>
  <c r="T114"/>
  <c r="T113"/>
  <c r="T103"/>
  <c r="T102"/>
  <c r="T101"/>
  <c r="T100"/>
  <c r="T99"/>
  <c r="T89"/>
  <c r="T88"/>
  <c r="T81"/>
  <c r="U68"/>
  <c r="T71"/>
  <c r="U74"/>
  <c r="T75"/>
  <c r="U77"/>
  <c r="U78"/>
  <c r="U82"/>
  <c r="T84"/>
  <c r="T86"/>
  <c r="U92"/>
  <c r="U94"/>
  <c r="U96"/>
  <c r="U105"/>
  <c r="U67"/>
  <c r="T68"/>
  <c r="U70"/>
  <c r="U73"/>
  <c r="T74"/>
  <c r="U76"/>
  <c r="T77"/>
  <c r="U79"/>
  <c r="T83"/>
  <c r="T87"/>
  <c r="U90"/>
  <c r="T92"/>
  <c r="T94"/>
  <c r="T96"/>
  <c r="T98"/>
  <c r="M13" l="1"/>
  <c r="O13" s="1"/>
  <c r="P12"/>
  <c r="L12"/>
  <c r="A15"/>
  <c r="P13" l="1"/>
  <c r="M14"/>
  <c r="O14" s="1"/>
  <c r="L13"/>
  <c r="A16"/>
  <c r="M15" l="1"/>
  <c r="O15" s="1"/>
  <c r="L14"/>
  <c r="P14"/>
  <c r="A17"/>
  <c r="L15" l="1"/>
  <c r="P15"/>
  <c r="M16"/>
  <c r="O16" s="1"/>
  <c r="A18"/>
  <c r="L16" l="1"/>
  <c r="P16"/>
  <c r="M17"/>
  <c r="O17" s="1"/>
  <c r="A19"/>
  <c r="M18" l="1"/>
  <c r="O18" s="1"/>
  <c r="L17"/>
  <c r="P17"/>
  <c r="A20"/>
  <c r="M19" l="1"/>
  <c r="O19" s="1"/>
  <c r="L18"/>
  <c r="P18"/>
  <c r="A21"/>
  <c r="L19" l="1"/>
  <c r="P19"/>
  <c r="M20"/>
  <c r="O20" s="1"/>
  <c r="A22"/>
  <c r="P20" l="1"/>
  <c r="L20"/>
  <c r="M21"/>
  <c r="O21" s="1"/>
  <c r="A23"/>
  <c r="P21" l="1"/>
  <c r="M22"/>
  <c r="O22" s="1"/>
  <c r="L21"/>
  <c r="A24"/>
  <c r="M23" l="1"/>
  <c r="O23" s="1"/>
  <c r="P22"/>
  <c r="L22"/>
  <c r="A25"/>
  <c r="L23" l="1"/>
  <c r="P23"/>
  <c r="M24"/>
  <c r="O24" s="1"/>
  <c r="A26"/>
  <c r="P24" l="1"/>
  <c r="M25"/>
  <c r="O25" s="1"/>
  <c r="L24"/>
  <c r="A27"/>
  <c r="P25" l="1"/>
  <c r="M26"/>
  <c r="O26" s="1"/>
  <c r="L25"/>
  <c r="A28"/>
  <c r="M27" l="1"/>
  <c r="O27" s="1"/>
  <c r="L26"/>
  <c r="P26"/>
  <c r="A29"/>
  <c r="P27" l="1"/>
  <c r="M28"/>
  <c r="O28" s="1"/>
  <c r="L27"/>
  <c r="A30"/>
  <c r="L28" l="1"/>
  <c r="P28"/>
  <c r="M29"/>
  <c r="O29" s="1"/>
  <c r="A31"/>
  <c r="M30" l="1"/>
  <c r="O30" s="1"/>
  <c r="P29"/>
  <c r="L29"/>
  <c r="A32"/>
  <c r="L30" l="1"/>
  <c r="P30"/>
  <c r="M31"/>
  <c r="O31" s="1"/>
  <c r="A33"/>
  <c r="P31" l="1"/>
  <c r="M32"/>
  <c r="O32" s="1"/>
  <c r="L31"/>
  <c r="A34"/>
  <c r="L32" l="1"/>
  <c r="P32"/>
  <c r="M33"/>
  <c r="O33" s="1"/>
  <c r="A35"/>
  <c r="M34" l="1"/>
  <c r="O34" s="1"/>
  <c r="L33"/>
  <c r="P33"/>
  <c r="A36"/>
  <c r="P34" l="1"/>
  <c r="M35"/>
  <c r="O35" s="1"/>
  <c r="L34"/>
  <c r="A37"/>
  <c r="L35" l="1"/>
  <c r="P35"/>
  <c r="M36"/>
  <c r="O36" s="1"/>
  <c r="A38"/>
  <c r="L36" l="1"/>
  <c r="P36"/>
  <c r="M37"/>
  <c r="O37" s="1"/>
  <c r="A39"/>
  <c r="P37" l="1"/>
  <c r="M38"/>
  <c r="O38" s="1"/>
  <c r="L37"/>
  <c r="A40"/>
  <c r="M39" l="1"/>
  <c r="O39" s="1"/>
  <c r="L38"/>
  <c r="P38"/>
  <c r="A41"/>
  <c r="P39" l="1"/>
  <c r="M40"/>
  <c r="O40" s="1"/>
  <c r="L39"/>
  <c r="A42"/>
  <c r="E42" s="1"/>
  <c r="L40" l="1"/>
  <c r="P40"/>
  <c r="M41"/>
  <c r="O41" s="1"/>
  <c r="A43"/>
  <c r="E43" s="1"/>
  <c r="P41" l="1"/>
  <c r="O42"/>
  <c r="L41"/>
  <c r="A44"/>
  <c r="E44" s="1"/>
  <c r="P42" l="1"/>
  <c r="L42"/>
  <c r="M43"/>
  <c r="O43" s="1"/>
  <c r="A45"/>
  <c r="E45" s="1"/>
  <c r="P43" l="1"/>
  <c r="M44"/>
  <c r="O44" s="1"/>
  <c r="L43"/>
  <c r="A46"/>
  <c r="E46" s="1"/>
  <c r="P44" l="1"/>
  <c r="M45"/>
  <c r="O45" s="1"/>
  <c r="L44"/>
  <c r="A47"/>
  <c r="E47" s="1"/>
  <c r="P45" l="1"/>
  <c r="M46"/>
  <c r="O46" s="1"/>
  <c r="L45"/>
  <c r="A48"/>
  <c r="E48" s="1"/>
  <c r="P46" l="1"/>
  <c r="M47"/>
  <c r="O47" s="1"/>
  <c r="L46"/>
  <c r="A49"/>
  <c r="E49" s="1"/>
  <c r="P47" l="1"/>
  <c r="M48"/>
  <c r="O48" s="1"/>
  <c r="L47"/>
  <c r="A50"/>
  <c r="E50" s="1"/>
  <c r="M49" l="1"/>
  <c r="O49" s="1"/>
  <c r="L48"/>
  <c r="P48"/>
  <c r="A51"/>
  <c r="E51" s="1"/>
  <c r="L49" l="1"/>
  <c r="P49"/>
  <c r="M50"/>
  <c r="O50" s="1"/>
  <c r="A52"/>
  <c r="E52" s="1"/>
  <c r="L50" l="1"/>
  <c r="P50"/>
  <c r="M51"/>
  <c r="O51" s="1"/>
  <c r="A53"/>
  <c r="E53" s="1"/>
  <c r="L51" l="1"/>
  <c r="P51"/>
  <c r="M52"/>
  <c r="O52" s="1"/>
  <c r="A54"/>
  <c r="E54" s="1"/>
  <c r="P52" l="1"/>
  <c r="M53"/>
  <c r="O53" s="1"/>
  <c r="L52"/>
  <c r="A55"/>
  <c r="E55" s="1"/>
  <c r="P53" l="1"/>
  <c r="M54"/>
  <c r="O54" s="1"/>
  <c r="L53"/>
  <c r="A56"/>
  <c r="E56" s="1"/>
  <c r="L54" l="1"/>
  <c r="P54"/>
  <c r="M55"/>
  <c r="O55" s="1"/>
  <c r="A57"/>
  <c r="E57" s="1"/>
  <c r="L55" l="1"/>
  <c r="M56"/>
  <c r="O56" s="1"/>
  <c r="P55"/>
  <c r="A58"/>
  <c r="E58" s="1"/>
  <c r="L56" l="1"/>
  <c r="P56"/>
  <c r="M57"/>
  <c r="O57" s="1"/>
  <c r="A59"/>
  <c r="E59" s="1"/>
  <c r="L57" l="1"/>
  <c r="P57"/>
  <c r="M58"/>
  <c r="O58" s="1"/>
  <c r="A60"/>
  <c r="E60" s="1"/>
  <c r="L58" l="1"/>
  <c r="P58"/>
  <c r="M59"/>
  <c r="O59" s="1"/>
  <c r="A61"/>
  <c r="E61" s="1"/>
  <c r="L59" l="1"/>
  <c r="P59"/>
  <c r="M60"/>
  <c r="O60" s="1"/>
  <c r="A62"/>
  <c r="E62" s="1"/>
  <c r="L60" l="1"/>
  <c r="P60"/>
  <c r="M61"/>
  <c r="O61" s="1"/>
  <c r="A63"/>
  <c r="E63" s="1"/>
  <c r="L61" l="1"/>
  <c r="P61"/>
  <c r="M62"/>
  <c r="O62" s="1"/>
  <c r="A64"/>
  <c r="E64" s="1"/>
  <c r="L62" l="1"/>
  <c r="P62"/>
  <c r="M63"/>
  <c r="O63" s="1"/>
  <c r="A65"/>
  <c r="E65" s="1"/>
  <c r="P63" l="1"/>
  <c r="M64"/>
  <c r="O64" s="1"/>
  <c r="L63"/>
  <c r="A66"/>
  <c r="E66" s="1"/>
  <c r="P64" l="1"/>
  <c r="M65"/>
  <c r="O65" s="1"/>
  <c r="L64"/>
  <c r="A67"/>
  <c r="E67" s="1"/>
  <c r="L65" l="1"/>
  <c r="P65"/>
  <c r="M66"/>
  <c r="A68"/>
  <c r="E68" s="1"/>
  <c r="O66" l="1"/>
  <c r="M67"/>
  <c r="P66"/>
  <c r="L66"/>
  <c r="A69"/>
  <c r="E69" s="1"/>
  <c r="O67" l="1"/>
  <c r="P67"/>
  <c r="M68"/>
  <c r="L67"/>
  <c r="A70"/>
  <c r="E70" s="1"/>
  <c r="P68" l="1"/>
  <c r="O68"/>
  <c r="L68"/>
  <c r="M69"/>
  <c r="A71"/>
  <c r="E71" s="1"/>
  <c r="O69" l="1"/>
  <c r="L69"/>
  <c r="P69"/>
  <c r="M70"/>
  <c r="A72"/>
  <c r="E72" s="1"/>
  <c r="O70" l="1"/>
  <c r="L70"/>
  <c r="M71"/>
  <c r="P70"/>
  <c r="A73"/>
  <c r="E73" s="1"/>
  <c r="O71" l="1"/>
  <c r="L71"/>
  <c r="M72"/>
  <c r="P71"/>
  <c r="A74"/>
  <c r="E74" s="1"/>
  <c r="O72" l="1"/>
  <c r="P72"/>
  <c r="L72"/>
  <c r="M73"/>
  <c r="A75"/>
  <c r="E75" s="1"/>
  <c r="O73" l="1"/>
  <c r="L73"/>
  <c r="M74"/>
  <c r="P73"/>
  <c r="N68"/>
  <c r="N69" s="1"/>
  <c r="N70" s="1"/>
  <c r="N71" s="1"/>
  <c r="N72" s="1"/>
  <c r="N73" s="1"/>
  <c r="N74" s="1"/>
  <c r="AT68"/>
  <c r="AT69" s="1"/>
  <c r="AT70" s="1"/>
  <c r="AT71" s="1"/>
  <c r="AT72" s="1"/>
  <c r="AT73" s="1"/>
  <c r="AT74" s="1"/>
  <c r="AU68"/>
  <c r="AU69" s="1"/>
  <c r="AU70" s="1"/>
  <c r="AU71" s="1"/>
  <c r="AU72" s="1"/>
  <c r="AU73" s="1"/>
  <c r="AU74" s="1"/>
  <c r="A76"/>
  <c r="E76" s="1"/>
  <c r="O74" l="1"/>
  <c r="M75"/>
  <c r="L74"/>
  <c r="P74"/>
  <c r="A77"/>
  <c r="E77" s="1"/>
  <c r="O75" l="1"/>
  <c r="P75"/>
  <c r="L75"/>
  <c r="M76"/>
  <c r="A78"/>
  <c r="E78" s="1"/>
  <c r="M77" l="1"/>
  <c r="P76"/>
  <c r="O76"/>
  <c r="L76"/>
  <c r="A79"/>
  <c r="E79" s="1"/>
  <c r="P77" l="1"/>
  <c r="M78"/>
  <c r="O77"/>
  <c r="L77"/>
  <c r="A80"/>
  <c r="E80" s="1"/>
  <c r="M79" l="1"/>
  <c r="P78"/>
  <c r="O78"/>
  <c r="L78"/>
  <c r="A81"/>
  <c r="E81" s="1"/>
  <c r="M80" l="1"/>
  <c r="P79"/>
  <c r="O79"/>
  <c r="L79"/>
  <c r="A82"/>
  <c r="E82" s="1"/>
  <c r="M81" l="1"/>
  <c r="P80"/>
  <c r="O80"/>
  <c r="L80"/>
  <c r="N75"/>
  <c r="N76" s="1"/>
  <c r="N77" s="1"/>
  <c r="N78" s="1"/>
  <c r="N79" s="1"/>
  <c r="N80" s="1"/>
  <c r="N81" s="1"/>
  <c r="AU75"/>
  <c r="AU76" s="1"/>
  <c r="AU77" s="1"/>
  <c r="AU78" s="1"/>
  <c r="AU79" s="1"/>
  <c r="AU80" s="1"/>
  <c r="AU81" s="1"/>
  <c r="AT75"/>
  <c r="AT76" s="1"/>
  <c r="AT77" s="1"/>
  <c r="AT78" s="1"/>
  <c r="AT79" s="1"/>
  <c r="AT80" s="1"/>
  <c r="AT81" s="1"/>
  <c r="A83"/>
  <c r="L81" l="1"/>
  <c r="P81"/>
  <c r="O81"/>
  <c r="M82"/>
  <c r="AT82"/>
  <c r="AT83" s="1"/>
  <c r="N82"/>
  <c r="N83" s="1"/>
  <c r="N84" s="1"/>
  <c r="N85" s="1"/>
  <c r="N86" s="1"/>
  <c r="N87" s="1"/>
  <c r="N88" s="1"/>
  <c r="AT84"/>
  <c r="AT85" s="1"/>
  <c r="AT86" s="1"/>
  <c r="AT87" s="1"/>
  <c r="AT88" s="1"/>
  <c r="AT89" s="1"/>
  <c r="A84"/>
  <c r="AU82"/>
  <c r="AU83" s="1"/>
  <c r="AU84" s="1"/>
  <c r="AU85" s="1"/>
  <c r="AU86" s="1"/>
  <c r="AU87" s="1"/>
  <c r="AU88" s="1"/>
  <c r="M83" l="1"/>
  <c r="P82"/>
  <c r="O82"/>
  <c r="L82"/>
  <c r="AU89"/>
  <c r="N89"/>
  <c r="N90" s="1"/>
  <c r="N91" s="1"/>
  <c r="N92" s="1"/>
  <c r="N93" s="1"/>
  <c r="N94" s="1"/>
  <c r="N95" s="1"/>
  <c r="A85"/>
  <c r="AT90"/>
  <c r="AT91" s="1"/>
  <c r="AT92" s="1"/>
  <c r="AT93" s="1"/>
  <c r="AT94" s="1"/>
  <c r="AT95" s="1"/>
  <c r="AU90"/>
  <c r="AU91" s="1"/>
  <c r="AU92" s="1"/>
  <c r="AU93" s="1"/>
  <c r="AU94" s="1"/>
  <c r="AU95" s="1"/>
  <c r="M84" l="1"/>
  <c r="P83"/>
  <c r="O83"/>
  <c r="L83"/>
  <c r="N96"/>
  <c r="N97" s="1"/>
  <c r="N98" s="1"/>
  <c r="N99" s="1"/>
  <c r="N100" s="1"/>
  <c r="N101" s="1"/>
  <c r="N102" s="1"/>
  <c r="A86"/>
  <c r="G109"/>
  <c r="G108"/>
  <c r="G107"/>
  <c r="G106"/>
  <c r="G104"/>
  <c r="G105"/>
  <c r="G103"/>
  <c r="AU96"/>
  <c r="AU97" s="1"/>
  <c r="AU98" s="1"/>
  <c r="AU99" s="1"/>
  <c r="AU100" s="1"/>
  <c r="AU101" s="1"/>
  <c r="AU102" s="1"/>
  <c r="AT96"/>
  <c r="AT97" s="1"/>
  <c r="AT98" s="1"/>
  <c r="AT99" s="1"/>
  <c r="AT100" s="1"/>
  <c r="AT101" s="1"/>
  <c r="AT102" s="1"/>
  <c r="AT103" s="1"/>
  <c r="AT104" s="1"/>
  <c r="M85" l="1"/>
  <c r="P84"/>
  <c r="O84"/>
  <c r="L84"/>
  <c r="G163"/>
  <c r="N103"/>
  <c r="N104" s="1"/>
  <c r="N105" s="1"/>
  <c r="N106" s="1"/>
  <c r="N107" s="1"/>
  <c r="N108" s="1"/>
  <c r="N109" s="1"/>
  <c r="AT105"/>
  <c r="AT106" s="1"/>
  <c r="AT107" s="1"/>
  <c r="AT108" s="1"/>
  <c r="AT109" s="1"/>
  <c r="AT110" s="1"/>
  <c r="AU103"/>
  <c r="AU104" s="1"/>
  <c r="AU105" s="1"/>
  <c r="AU106" s="1"/>
  <c r="AU107" s="1"/>
  <c r="AU108" s="1"/>
  <c r="AU109" s="1"/>
  <c r="A87"/>
  <c r="L85" l="1"/>
  <c r="P85"/>
  <c r="O85"/>
  <c r="M86"/>
  <c r="AT111"/>
  <c r="AT112" s="1"/>
  <c r="AT113" s="1"/>
  <c r="AT114" s="1"/>
  <c r="AT115" s="1"/>
  <c r="AT116" s="1"/>
  <c r="N110"/>
  <c r="N111" s="1"/>
  <c r="N112" s="1"/>
  <c r="N113" s="1"/>
  <c r="N114" s="1"/>
  <c r="N115" s="1"/>
  <c r="N116" s="1"/>
  <c r="A88"/>
  <c r="AU110"/>
  <c r="AU111" s="1"/>
  <c r="AU112" s="1"/>
  <c r="AU113" s="1"/>
  <c r="AU114" s="1"/>
  <c r="AU115" s="1"/>
  <c r="AU116" s="1"/>
  <c r="AU117" s="1"/>
  <c r="AU118" s="1"/>
  <c r="AU119" s="1"/>
  <c r="AU120" s="1"/>
  <c r="AU121" s="1"/>
  <c r="AU122" s="1"/>
  <c r="AU123" s="1"/>
  <c r="AT117"/>
  <c r="AT118" s="1"/>
  <c r="M87" l="1"/>
  <c r="P86"/>
  <c r="O86"/>
  <c r="L86"/>
  <c r="AT119"/>
  <c r="AT120" s="1"/>
  <c r="AT121" s="1"/>
  <c r="AT122" s="1"/>
  <c r="AT123" s="1"/>
  <c r="N117"/>
  <c r="N118" s="1"/>
  <c r="N120" s="1"/>
  <c r="N121" s="1"/>
  <c r="N122" s="1"/>
  <c r="N123" s="1"/>
  <c r="A89"/>
  <c r="M88" l="1"/>
  <c r="L87"/>
  <c r="O87"/>
  <c r="P87"/>
  <c r="AT124"/>
  <c r="N124"/>
  <c r="N125" s="1"/>
  <c r="N126" s="1"/>
  <c r="N127" s="1"/>
  <c r="N128" s="1"/>
  <c r="N129" s="1"/>
  <c r="N130" s="1"/>
  <c r="N131" s="1"/>
  <c r="N132" s="1"/>
  <c r="N133" s="1"/>
  <c r="N134" s="1"/>
  <c r="N135" s="1"/>
  <c r="N136" s="1"/>
  <c r="N137" s="1"/>
  <c r="N138" s="1"/>
  <c r="N139" s="1"/>
  <c r="N140" s="1"/>
  <c r="N141" s="1"/>
  <c r="N142" s="1"/>
  <c r="N143" s="1"/>
  <c r="N144" s="1"/>
  <c r="N145" s="1"/>
  <c r="N146" s="1"/>
  <c r="N147" s="1"/>
  <c r="N148" s="1"/>
  <c r="N149" s="1"/>
  <c r="N150" s="1"/>
  <c r="N151" s="1"/>
  <c r="N152" s="1"/>
  <c r="N153" s="1"/>
  <c r="N154" s="1"/>
  <c r="N155" s="1"/>
  <c r="N156" s="1"/>
  <c r="N157" s="1"/>
  <c r="N158" s="1"/>
  <c r="N159" s="1"/>
  <c r="N160" s="1"/>
  <c r="N161" s="1"/>
  <c r="N162" s="1"/>
  <c r="A90"/>
  <c r="AU124"/>
  <c r="AU125" s="1"/>
  <c r="AU126" s="1"/>
  <c r="AU127" s="1"/>
  <c r="AU128" s="1"/>
  <c r="AU129" s="1"/>
  <c r="AU130" s="1"/>
  <c r="AU131" s="1"/>
  <c r="AU132" s="1"/>
  <c r="AU133" s="1"/>
  <c r="AU134" s="1"/>
  <c r="AU135" s="1"/>
  <c r="AU136" s="1"/>
  <c r="AU137" s="1"/>
  <c r="AU138" s="1"/>
  <c r="AU139" s="1"/>
  <c r="AU140" s="1"/>
  <c r="AU141" s="1"/>
  <c r="AU142" s="1"/>
  <c r="AU143" s="1"/>
  <c r="AU144" s="1"/>
  <c r="AU145" s="1"/>
  <c r="AU146" s="1"/>
  <c r="AU147" s="1"/>
  <c r="AU148" s="1"/>
  <c r="AU149" s="1"/>
  <c r="AU150" s="1"/>
  <c r="AU151" s="1"/>
  <c r="AT125"/>
  <c r="AT126" s="1"/>
  <c r="AT127" s="1"/>
  <c r="AT128" s="1"/>
  <c r="AT129" s="1"/>
  <c r="AT130" s="1"/>
  <c r="AT131" s="1"/>
  <c r="AT132" s="1"/>
  <c r="AT133" s="1"/>
  <c r="AT134" s="1"/>
  <c r="AT135" s="1"/>
  <c r="AT136" s="1"/>
  <c r="AT137" s="1"/>
  <c r="AT138" s="1"/>
  <c r="AT139" s="1"/>
  <c r="AT140" s="1"/>
  <c r="AT141" s="1"/>
  <c r="AT142" s="1"/>
  <c r="AT143" s="1"/>
  <c r="AT144" s="1"/>
  <c r="AT145" s="1"/>
  <c r="AT146" s="1"/>
  <c r="AT147" s="1"/>
  <c r="AT148" s="1"/>
  <c r="AT149" s="1"/>
  <c r="AT150" s="1"/>
  <c r="AT151" s="1"/>
  <c r="M89" l="1"/>
  <c r="L88"/>
  <c r="O88"/>
  <c r="P88"/>
  <c r="A91"/>
  <c r="P89" l="1"/>
  <c r="L89"/>
  <c r="O89"/>
  <c r="M90"/>
  <c r="A92"/>
  <c r="M91" l="1"/>
  <c r="P90"/>
  <c r="O90"/>
  <c r="L90"/>
  <c r="A93"/>
  <c r="P91" l="1"/>
  <c r="L91"/>
  <c r="O91"/>
  <c r="M92"/>
  <c r="A94"/>
  <c r="L92" l="1"/>
  <c r="P92"/>
  <c r="O92"/>
  <c r="M93"/>
  <c r="A95"/>
  <c r="L93" l="1"/>
  <c r="P93"/>
  <c r="O93"/>
  <c r="M94"/>
  <c r="A96"/>
  <c r="M95" l="1"/>
  <c r="L94"/>
  <c r="O94"/>
  <c r="P94"/>
  <c r="A97"/>
  <c r="L95" l="1"/>
  <c r="M96"/>
  <c r="O95"/>
  <c r="P95"/>
  <c r="A98"/>
  <c r="M97" l="1"/>
  <c r="P96"/>
  <c r="O96"/>
  <c r="L96"/>
  <c r="A99"/>
  <c r="M98" l="1"/>
  <c r="P97"/>
  <c r="O97"/>
  <c r="L97"/>
  <c r="A100"/>
  <c r="P98" l="1"/>
  <c r="L98"/>
  <c r="O98"/>
  <c r="M99"/>
  <c r="A101"/>
  <c r="L99" l="1"/>
  <c r="P99"/>
  <c r="O99"/>
  <c r="M100"/>
  <c r="A102"/>
  <c r="M101" l="1"/>
  <c r="O100"/>
  <c r="P100"/>
  <c r="L100"/>
  <c r="A103"/>
  <c r="M102" l="1"/>
  <c r="L101"/>
  <c r="O101"/>
  <c r="P101"/>
  <c r="A104"/>
  <c r="L102" l="1"/>
  <c r="P102"/>
  <c r="M103"/>
  <c r="O102"/>
  <c r="A105"/>
  <c r="M104" l="1"/>
  <c r="P103"/>
  <c r="O103"/>
  <c r="L103"/>
  <c r="A106"/>
  <c r="M105" l="1"/>
  <c r="P104"/>
  <c r="O104"/>
  <c r="L104"/>
  <c r="A107"/>
  <c r="M106" l="1"/>
  <c r="L105"/>
  <c r="O105"/>
  <c r="P105"/>
  <c r="A108"/>
  <c r="L106" l="1"/>
  <c r="P106"/>
  <c r="O106"/>
  <c r="M107"/>
  <c r="A109"/>
  <c r="L107" l="1"/>
  <c r="O107"/>
  <c r="M108"/>
  <c r="P107"/>
  <c r="A110"/>
  <c r="M109" l="1"/>
  <c r="L108"/>
  <c r="O108"/>
  <c r="P108"/>
  <c r="A111"/>
  <c r="M110" l="1"/>
  <c r="O110" s="1"/>
  <c r="O109"/>
  <c r="P109"/>
  <c r="L109"/>
  <c r="A112"/>
  <c r="M111" l="1"/>
  <c r="O111" s="1"/>
  <c r="P110"/>
  <c r="L110"/>
  <c r="A113"/>
  <c r="L111" l="1"/>
  <c r="P111"/>
  <c r="M112"/>
  <c r="O112" s="1"/>
  <c r="A114"/>
  <c r="L112" l="1"/>
  <c r="P112"/>
  <c r="M113"/>
  <c r="O113" s="1"/>
  <c r="A115"/>
  <c r="M114" l="1"/>
  <c r="O114" s="1"/>
  <c r="L113"/>
  <c r="P113"/>
  <c r="A116"/>
  <c r="M115" l="1"/>
  <c r="O115" s="1"/>
  <c r="L114"/>
  <c r="P114"/>
  <c r="A117"/>
  <c r="L115" l="1"/>
  <c r="P115"/>
  <c r="M116"/>
  <c r="O116" s="1"/>
  <c r="A118"/>
  <c r="L116" l="1"/>
  <c r="P116"/>
  <c r="M117"/>
  <c r="O117" s="1"/>
  <c r="A119"/>
  <c r="M118" l="1"/>
  <c r="O118" s="1"/>
  <c r="L117"/>
  <c r="P117"/>
  <c r="A120"/>
  <c r="M119" l="1"/>
  <c r="O119" s="1"/>
  <c r="L118"/>
  <c r="P118"/>
  <c r="A121"/>
  <c r="M120" l="1"/>
  <c r="O120" s="1"/>
  <c r="P119"/>
  <c r="L119"/>
  <c r="A122"/>
  <c r="L120" l="1"/>
  <c r="P120"/>
  <c r="M121"/>
  <c r="O121" s="1"/>
  <c r="A123"/>
  <c r="M122" l="1"/>
  <c r="O122" s="1"/>
  <c r="L121"/>
  <c r="P121"/>
  <c r="A124"/>
  <c r="M123" l="1"/>
  <c r="O123" s="1"/>
  <c r="L122"/>
  <c r="P122"/>
  <c r="A125"/>
  <c r="D124"/>
  <c r="M124" l="1"/>
  <c r="O124" s="1"/>
  <c r="L123"/>
  <c r="P123"/>
  <c r="D125"/>
  <c r="A126"/>
  <c r="P124" l="1"/>
  <c r="L124"/>
  <c r="M125"/>
  <c r="O125" s="1"/>
  <c r="A127"/>
  <c r="D126"/>
  <c r="L125" l="1"/>
  <c r="P125"/>
  <c r="M126"/>
  <c r="O126" s="1"/>
  <c r="A128"/>
  <c r="D127"/>
  <c r="L126" l="1"/>
  <c r="M127"/>
  <c r="O127" s="1"/>
  <c r="P126"/>
  <c r="A129"/>
  <c r="D128"/>
  <c r="L127" l="1"/>
  <c r="P127"/>
  <c r="M128"/>
  <c r="O128" s="1"/>
  <c r="A130"/>
  <c r="L128" l="1"/>
  <c r="M129"/>
  <c r="O129" s="1"/>
  <c r="P128"/>
  <c r="A131"/>
  <c r="P129" l="1"/>
  <c r="M130"/>
  <c r="O130" s="1"/>
  <c r="L129"/>
  <c r="A132"/>
  <c r="D131"/>
  <c r="P130" l="1"/>
  <c r="L130"/>
  <c r="M131"/>
  <c r="O131" s="1"/>
  <c r="D132"/>
  <c r="A133"/>
  <c r="P131" l="1"/>
  <c r="L131"/>
  <c r="M132"/>
  <c r="O132" s="1"/>
  <c r="A134"/>
  <c r="D133"/>
  <c r="P132" l="1"/>
  <c r="L132"/>
  <c r="M133"/>
  <c r="O133" s="1"/>
  <c r="A135"/>
  <c r="D134"/>
  <c r="L133" l="1"/>
  <c r="P133"/>
  <c r="M134"/>
  <c r="O134" s="1"/>
  <c r="D135"/>
  <c r="A136"/>
  <c r="P134" l="1"/>
  <c r="L134"/>
  <c r="M135"/>
  <c r="O135" s="1"/>
  <c r="D136"/>
  <c r="A137"/>
  <c r="M136" l="1"/>
  <c r="O136" s="1"/>
  <c r="P135"/>
  <c r="L135"/>
  <c r="A138"/>
  <c r="D137"/>
  <c r="P136" l="1"/>
  <c r="L136"/>
  <c r="M137"/>
  <c r="O137" s="1"/>
  <c r="A139"/>
  <c r="L137" l="1"/>
  <c r="M138"/>
  <c r="O138" s="1"/>
  <c r="P137"/>
  <c r="A140"/>
  <c r="P138" l="1"/>
  <c r="L138"/>
  <c r="M139"/>
  <c r="O139" s="1"/>
  <c r="A141"/>
  <c r="L139" l="1"/>
  <c r="M140"/>
  <c r="O140" s="1"/>
  <c r="P139"/>
  <c r="A142"/>
  <c r="L140" l="1"/>
  <c r="P140"/>
  <c r="M141"/>
  <c r="O141" s="1"/>
  <c r="A143"/>
  <c r="M142" l="1"/>
  <c r="O142" s="1"/>
  <c r="L141"/>
  <c r="P141"/>
  <c r="A144"/>
  <c r="M143" l="1"/>
  <c r="O143" s="1"/>
  <c r="L142"/>
  <c r="P142"/>
  <c r="A145"/>
  <c r="L143" l="1"/>
  <c r="M144"/>
  <c r="O144" s="1"/>
  <c r="P143"/>
  <c r="A146"/>
  <c r="P144" l="1"/>
  <c r="L144"/>
  <c r="M145"/>
  <c r="O145" s="1"/>
  <c r="A147"/>
  <c r="P145" l="1"/>
  <c r="L145"/>
  <c r="M146"/>
  <c r="O146" s="1"/>
  <c r="A148"/>
  <c r="P146" l="1"/>
  <c r="L146"/>
  <c r="M147"/>
  <c r="O147" s="1"/>
  <c r="A149"/>
  <c r="M148" l="1"/>
  <c r="O148" s="1"/>
  <c r="L147"/>
  <c r="P147"/>
  <c r="A150"/>
  <c r="M149" l="1"/>
  <c r="O149" s="1"/>
  <c r="P148"/>
  <c r="L148"/>
  <c r="A151"/>
  <c r="P149" l="1"/>
  <c r="L149"/>
  <c r="M150"/>
  <c r="O150" s="1"/>
  <c r="A152"/>
  <c r="A153" s="1"/>
  <c r="A154" s="1"/>
  <c r="A155" s="1"/>
  <c r="A156" s="1"/>
  <c r="A157" s="1"/>
  <c r="A158" s="1"/>
  <c r="A159" s="1"/>
  <c r="A160" s="1"/>
  <c r="A161" s="1"/>
  <c r="A162" s="1"/>
  <c r="A163" s="1"/>
  <c r="A164" s="1"/>
  <c r="P150" l="1"/>
  <c r="L150"/>
  <c r="M151"/>
  <c r="O151" s="1"/>
  <c r="M152" l="1"/>
  <c r="P151"/>
  <c r="L151"/>
  <c r="P152" l="1"/>
  <c r="O152"/>
  <c r="L152"/>
  <c r="M153"/>
  <c r="P153" l="1"/>
  <c r="O153"/>
  <c r="M154"/>
  <c r="L153"/>
  <c r="P154" l="1"/>
  <c r="O154"/>
  <c r="M155"/>
  <c r="L154"/>
  <c r="P155" l="1"/>
  <c r="O155"/>
  <c r="L155"/>
  <c r="M156"/>
  <c r="P156" l="1"/>
  <c r="O156"/>
  <c r="L156"/>
  <c r="M157"/>
  <c r="P157" l="1"/>
  <c r="O157"/>
  <c r="M158"/>
  <c r="L157"/>
  <c r="P158" l="1"/>
  <c r="O158"/>
  <c r="L158"/>
  <c r="M159"/>
  <c r="P159" l="1"/>
  <c r="O159"/>
  <c r="M160"/>
  <c r="L159"/>
  <c r="P160" l="1"/>
  <c r="O160"/>
  <c r="L160"/>
  <c r="M161"/>
  <c r="P161" l="1"/>
  <c r="O161"/>
  <c r="L161"/>
  <c r="M162"/>
  <c r="P162" l="1"/>
  <c r="O162"/>
  <c r="L162"/>
</calcChain>
</file>

<file path=xl/comments1.xml><?xml version="1.0" encoding="utf-8"?>
<comments xmlns="http://schemas.openxmlformats.org/spreadsheetml/2006/main">
  <authors>
    <author>Jesse Childre</author>
  </authors>
  <commentList>
    <comment ref="D3" authorId="0">
      <text>
        <r>
          <rPr>
            <b/>
            <sz val="12"/>
            <color indexed="10"/>
            <rFont val="Tahoma"/>
            <family val="2"/>
          </rPr>
          <t xml:space="preserve">
Enter the Planting Date as                                            05/09</t>
        </r>
      </text>
    </comment>
    <comment ref="I3" authorId="0">
      <text>
        <r>
          <rPr>
            <b/>
            <u/>
            <sz val="8"/>
            <color indexed="81"/>
            <rFont val="Tahoma"/>
            <family val="2"/>
          </rPr>
          <t>Soil Group 1 includes:</t>
        </r>
        <r>
          <rPr>
            <b/>
            <sz val="8"/>
            <color indexed="81"/>
            <rFont val="Tahoma"/>
            <family val="2"/>
          </rPr>
          <t xml:space="preserve">
Americus
Fuquay
Johnson
Lucy
Ocilla
Pelham
Troup</t>
        </r>
      </text>
    </comment>
    <comment ref="I4" authorId="0">
      <text>
        <r>
          <rPr>
            <b/>
            <u/>
            <sz val="8"/>
            <color indexed="81"/>
            <rFont val="Tahoma"/>
            <family val="2"/>
          </rPr>
          <t>Soil Group 2 includes:</t>
        </r>
        <r>
          <rPr>
            <b/>
            <sz val="8"/>
            <color indexed="81"/>
            <rFont val="Tahoma"/>
            <family val="2"/>
          </rPr>
          <t xml:space="preserve">
Bibb/Kinston
Goldsboro
Irvington
Norfolk
Orangeburg
Rains
Red Bay
Riverview
Tifton</t>
        </r>
      </text>
    </comment>
    <comment ref="I5" authorId="0">
      <text>
        <r>
          <rPr>
            <b/>
            <u/>
            <sz val="8"/>
            <color indexed="81"/>
            <rFont val="Tahoma"/>
            <family val="2"/>
          </rPr>
          <t>Soil Group 3 includes:</t>
        </r>
        <r>
          <rPr>
            <b/>
            <sz val="8"/>
            <color indexed="81"/>
            <rFont val="Tahoma"/>
            <family val="2"/>
          </rPr>
          <t xml:space="preserve">
Faceville
Greenville
Marlboro
Varnia
</t>
        </r>
      </text>
    </comment>
    <comment ref="F12" authorId="0">
      <text>
        <r>
          <rPr>
            <b/>
            <sz val="12"/>
            <color indexed="10"/>
            <rFont val="Arial"/>
            <family val="2"/>
          </rPr>
          <t xml:space="preserve">Prior to first bloom irrigate with .75 to 1.0 inches of water whenever wilting of plants is observed by midday
</t>
        </r>
      </text>
    </comment>
    <comment ref="B16" authorId="0">
      <text>
        <r>
          <rPr>
            <b/>
            <u/>
            <sz val="12"/>
            <color indexed="10"/>
            <rFont val="Arial"/>
            <family val="2"/>
          </rPr>
          <t>Plant Growth and Development</t>
        </r>
        <r>
          <rPr>
            <b/>
            <sz val="12"/>
            <color indexed="10"/>
            <rFont val="Arial"/>
            <family val="2"/>
          </rPr>
          <t xml:space="preserve">
         Planting to Emergence: 
                    4-14* DAP
* </t>
        </r>
        <r>
          <rPr>
            <b/>
            <sz val="8"/>
            <color indexed="10"/>
            <rFont val="Arial"/>
            <family val="2"/>
          </rPr>
          <t>Due to many factors, these numbers are only approximations</t>
        </r>
      </text>
    </comment>
    <comment ref="B47" authorId="0">
      <text>
        <r>
          <rPr>
            <b/>
            <u/>
            <sz val="12"/>
            <color indexed="10"/>
            <rFont val="Arial"/>
            <family val="2"/>
          </rPr>
          <t>Plant Growth and Development</t>
        </r>
        <r>
          <rPr>
            <b/>
            <sz val="12"/>
            <color indexed="10"/>
            <rFont val="Arial"/>
            <family val="2"/>
          </rPr>
          <t xml:space="preserve">
    Planting to Pinhead Square: 
                    35-45* DAP
* </t>
        </r>
        <r>
          <rPr>
            <b/>
            <sz val="8"/>
            <color indexed="10"/>
            <rFont val="Arial"/>
            <family val="2"/>
          </rPr>
          <t>Due to many factors, these numbers are only approximations</t>
        </r>
      </text>
    </comment>
    <comment ref="F49" authorId="0">
      <text>
        <r>
          <rPr>
            <b/>
            <sz val="12"/>
            <color indexed="10"/>
            <rFont val="Arial"/>
            <family val="2"/>
          </rPr>
          <t xml:space="preserve">Prior to first bloom irrigate with .75 to 1.0 inches of water whenever wilting of plants is observed by midday
</t>
        </r>
      </text>
    </comment>
    <comment ref="F56" authorId="0">
      <text>
        <r>
          <rPr>
            <b/>
            <sz val="12"/>
            <color indexed="10"/>
            <rFont val="Arial"/>
            <family val="2"/>
          </rPr>
          <t xml:space="preserve">Prior to first bloom irrigate with .75 to 1.0 inches of water whenever wilting of plants is observed by midday
</t>
        </r>
      </text>
    </comment>
    <comment ref="F63" authorId="0">
      <text>
        <r>
          <rPr>
            <b/>
            <sz val="12"/>
            <color indexed="10"/>
            <rFont val="Arial"/>
            <family val="2"/>
          </rPr>
          <t xml:space="preserve">Prior to first bloom irrigate with .75 to 1.0 inches of water whenever wilting of plants is observed by midday
</t>
        </r>
      </text>
    </comment>
    <comment ref="B67" authorId="0">
      <text>
        <r>
          <rPr>
            <b/>
            <u/>
            <sz val="12"/>
            <color indexed="10"/>
            <rFont val="Arial"/>
            <family val="2"/>
          </rPr>
          <t>Plant Growth and Development</t>
        </r>
        <r>
          <rPr>
            <b/>
            <sz val="12"/>
            <color indexed="10"/>
            <rFont val="Arial"/>
            <family val="2"/>
          </rPr>
          <t xml:space="preserve">
         Planting to First Bloom: 
                    55-70* DAP
* </t>
        </r>
        <r>
          <rPr>
            <b/>
            <sz val="8"/>
            <color indexed="10"/>
            <rFont val="Arial"/>
            <family val="2"/>
          </rPr>
          <t>Due to many factors, these numbers are only approximations</t>
        </r>
      </text>
    </comment>
    <comment ref="F70" authorId="0">
      <text>
        <r>
          <rPr>
            <b/>
            <sz val="12"/>
            <color indexed="10"/>
            <rFont val="Arial"/>
            <family val="2"/>
          </rPr>
          <t xml:space="preserve">Prior to first bloom irrigate with .75 to 1.0 inches of water whenever wilting of plants is observed by midday
</t>
        </r>
      </text>
    </comment>
    <comment ref="F77" authorId="0">
      <text>
        <r>
          <rPr>
            <b/>
            <sz val="12"/>
            <color indexed="10"/>
            <rFont val="Arial"/>
            <family val="2"/>
          </rPr>
          <t xml:space="preserve">Prior to first bloom irrigate with .75 to 1.0 inches of water whenever wilting of plants is observed by midday
</t>
        </r>
      </text>
    </comment>
    <comment ref="F85" authorId="0">
      <text>
        <r>
          <rPr>
            <b/>
            <sz val="12"/>
            <color indexed="10"/>
            <rFont val="Arial"/>
            <family val="2"/>
          </rPr>
          <t xml:space="preserve">Prior to first bloom irrigate with .75 to 1.0 inches of water whenever wilting of plants is observed by midday
</t>
        </r>
      </text>
    </comment>
    <comment ref="B97" authorId="0">
      <text>
        <r>
          <rPr>
            <b/>
            <u/>
            <sz val="12"/>
            <color indexed="10"/>
            <rFont val="Arial"/>
            <family val="2"/>
          </rPr>
          <t>Plant Growth and Development</t>
        </r>
        <r>
          <rPr>
            <b/>
            <sz val="12"/>
            <color indexed="10"/>
            <rFont val="Arial"/>
            <family val="2"/>
          </rPr>
          <t xml:space="preserve">
         Planting to Peak Bloom: 
                    85-95* DAP
* </t>
        </r>
        <r>
          <rPr>
            <b/>
            <sz val="8"/>
            <color indexed="10"/>
            <rFont val="Arial"/>
            <family val="2"/>
          </rPr>
          <t>Due to many factors, these numbers are only approximations</t>
        </r>
      </text>
    </comment>
    <comment ref="F112" authorId="0">
      <text>
        <r>
          <rPr>
            <b/>
            <sz val="8"/>
            <color indexed="81"/>
            <rFont val="Tahoma"/>
            <family val="2"/>
          </rPr>
          <t>Examine crop during 7th week to determine if irrigation should be continued. Additional irrigations may be needed depending on soil type and/or if weather conditions are causing  plants to wilt.</t>
        </r>
      </text>
    </comment>
    <comment ref="F119" authorId="0">
      <text>
        <r>
          <rPr>
            <b/>
            <sz val="8"/>
            <color indexed="81"/>
            <rFont val="Tahoma"/>
            <family val="2"/>
          </rPr>
          <t>Examine crop during 7th week to determine if irrigation should be continued. Additional irrigations may be needed depending on soil type and/or if weather conditions are causing  plants to wilt.</t>
        </r>
      </text>
    </comment>
    <comment ref="F126" authorId="0">
      <text>
        <r>
          <rPr>
            <b/>
            <sz val="8"/>
            <color indexed="81"/>
            <rFont val="Tahoma"/>
            <family val="2"/>
          </rPr>
          <t>Examine crop during 7th week to determine if irrigation should be continued. Additional irrigations may be needed depending on soil type and/or if weather conditions are causing  plants to wilt.</t>
        </r>
      </text>
    </comment>
    <comment ref="B127" authorId="0">
      <text>
        <r>
          <rPr>
            <b/>
            <u/>
            <sz val="12"/>
            <color indexed="10"/>
            <rFont val="Arial"/>
            <family val="2"/>
          </rPr>
          <t>Plant Growth and Development</t>
        </r>
        <r>
          <rPr>
            <b/>
            <sz val="12"/>
            <color indexed="10"/>
            <rFont val="Arial"/>
            <family val="2"/>
          </rPr>
          <t xml:space="preserve">
    Planting to First Open Boll: 
                    115-120* DAP
* </t>
        </r>
        <r>
          <rPr>
            <b/>
            <sz val="8"/>
            <color indexed="10"/>
            <rFont val="Arial"/>
            <family val="2"/>
          </rPr>
          <t>Due to many factors, these numbers are only approximations</t>
        </r>
      </text>
    </comment>
    <comment ref="F133" authorId="0">
      <text>
        <r>
          <rPr>
            <b/>
            <sz val="8"/>
            <color indexed="81"/>
            <rFont val="Tahoma"/>
            <family val="2"/>
          </rPr>
          <t>Examine crop during 7th week to determine if irrigation should be continued. Additional irrigations may be needed depending on soil type and/or if weather conditions are causing  plants to wilt.</t>
        </r>
      </text>
    </comment>
    <comment ref="F140" authorId="0">
      <text>
        <r>
          <rPr>
            <b/>
            <sz val="8"/>
            <color indexed="81"/>
            <rFont val="Tahoma"/>
            <family val="2"/>
          </rPr>
          <t>Examine crop during 7th week to determine if irrigation should be continued. Additional irrigations may be needed depending on soil type and/or if weather conditions are causing  plants to wilt.</t>
        </r>
      </text>
    </comment>
    <comment ref="F147" authorId="0">
      <text>
        <r>
          <rPr>
            <b/>
            <sz val="8"/>
            <color indexed="81"/>
            <rFont val="Tahoma"/>
            <family val="2"/>
          </rPr>
          <t>Examine crop during 7th week to determine if irrigation should be continued. Additional irrigations may be needed depending on soil type and/or if weather conditions are causing  plants to wilt.</t>
        </r>
      </text>
    </comment>
    <comment ref="B152" authorId="0">
      <text>
        <r>
          <rPr>
            <b/>
            <u/>
            <sz val="12"/>
            <color indexed="10"/>
            <rFont val="Arial"/>
            <family val="2"/>
          </rPr>
          <t>Plant Growth and Development</t>
        </r>
        <r>
          <rPr>
            <b/>
            <sz val="12"/>
            <color indexed="10"/>
            <rFont val="Arial"/>
            <family val="2"/>
          </rPr>
          <t xml:space="preserve">
             Planting to Harvest: 
                    140-160* DAP
* </t>
        </r>
        <r>
          <rPr>
            <b/>
            <sz val="8"/>
            <color indexed="10"/>
            <rFont val="Arial"/>
            <family val="2"/>
          </rPr>
          <t>Due to many factors, these numbers are only approximations</t>
        </r>
      </text>
    </comment>
  </commentList>
</comments>
</file>

<file path=xl/sharedStrings.xml><?xml version="1.0" encoding="utf-8"?>
<sst xmlns="http://schemas.openxmlformats.org/spreadsheetml/2006/main" count="132" uniqueCount="99">
  <si>
    <t>Enter the number of the major soil group that represents the field soil type.</t>
  </si>
  <si>
    <r>
      <t xml:space="preserve"> 1</t>
    </r>
    <r>
      <rPr>
        <sz val="8"/>
        <color indexed="12"/>
        <rFont val="Arial"/>
        <family val="2"/>
      </rPr>
      <t xml:space="preserve"> = Sandy</t>
    </r>
  </si>
  <si>
    <t>Enter</t>
  </si>
  <si>
    <r>
      <t xml:space="preserve"> 2</t>
    </r>
    <r>
      <rPr>
        <sz val="8"/>
        <color indexed="12"/>
        <rFont val="Arial"/>
        <family val="2"/>
      </rPr>
      <t xml:space="preserve"> = Sandy/Medium</t>
    </r>
  </si>
  <si>
    <t>Irrigation Capacity with no Runoff</t>
  </si>
  <si>
    <r>
      <t xml:space="preserve"> 3</t>
    </r>
    <r>
      <rPr>
        <sz val="8"/>
        <color indexed="12"/>
        <rFont val="Arial"/>
        <family val="2"/>
      </rPr>
      <t xml:space="preserve"> = Medium/Heavy</t>
    </r>
  </si>
  <si>
    <t xml:space="preserve">% </t>
  </si>
  <si>
    <t>50% of</t>
  </si>
  <si>
    <t>Available</t>
  </si>
  <si>
    <t xml:space="preserve">          In Field</t>
  </si>
  <si>
    <t>MIN</t>
  </si>
  <si>
    <t>MAX</t>
  </si>
  <si>
    <t>Weekly</t>
  </si>
  <si>
    <t>Daily</t>
  </si>
  <si>
    <t>Effective</t>
  </si>
  <si>
    <t>Water</t>
  </si>
  <si>
    <t>Irrigation</t>
  </si>
  <si>
    <t>Check</t>
  </si>
  <si>
    <t xml:space="preserve">  Watermark Sensor </t>
  </si>
  <si>
    <t>Current</t>
  </si>
  <si>
    <t>Rainfall</t>
  </si>
  <si>
    <t>Capacity</t>
  </si>
  <si>
    <t>Sensors</t>
  </si>
  <si>
    <t xml:space="preserve"> Readings (centibars)</t>
  </si>
  <si>
    <t xml:space="preserve">      Water Content</t>
  </si>
  <si>
    <t>Date</t>
  </si>
  <si>
    <t>Stage</t>
  </si>
  <si>
    <t>Use</t>
  </si>
  <si>
    <t>0.1" to 3"</t>
  </si>
  <si>
    <t>Amounts</t>
  </si>
  <si>
    <t>AWC</t>
  </si>
  <si>
    <t>kPa @ 8"</t>
  </si>
  <si>
    <t>kPa @ 16"</t>
  </si>
  <si>
    <t>kPa @ 24"</t>
  </si>
  <si>
    <t>8"</t>
  </si>
  <si>
    <t>16"</t>
  </si>
  <si>
    <t>24"</t>
  </si>
  <si>
    <t>DAP</t>
  </si>
  <si>
    <t>In/wk</t>
  </si>
  <si>
    <r>
      <t>y=B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+ B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*Ln(x)</t>
    </r>
  </si>
  <si>
    <t>x is the watermark reading in centibars</t>
  </si>
  <si>
    <r>
      <t>B</t>
    </r>
    <r>
      <rPr>
        <vertAlign val="subscript"/>
        <sz val="10"/>
        <rFont val="Arial"/>
        <family val="2"/>
      </rPr>
      <t>0</t>
    </r>
  </si>
  <si>
    <r>
      <t>B</t>
    </r>
    <r>
      <rPr>
        <vertAlign val="subscript"/>
        <sz val="10"/>
        <rFont val="Arial"/>
        <family val="2"/>
      </rPr>
      <t>1</t>
    </r>
  </si>
  <si>
    <t>light8</t>
  </si>
  <si>
    <t>Lucy-type 8 in</t>
  </si>
  <si>
    <t>light16</t>
  </si>
  <si>
    <t>Lucy-type 16 in</t>
  </si>
  <si>
    <t>light24</t>
  </si>
  <si>
    <t>Lucy-type 24 in</t>
  </si>
  <si>
    <t>med8</t>
  </si>
  <si>
    <t>Tifton 8 in</t>
  </si>
  <si>
    <t>med16</t>
  </si>
  <si>
    <t>Tifton 16 in</t>
  </si>
  <si>
    <t>med24</t>
  </si>
  <si>
    <t>Tifton 24 in</t>
  </si>
  <si>
    <t>heav8</t>
  </si>
  <si>
    <t>Greenville 8 in</t>
  </si>
  <si>
    <t>heav16</t>
  </si>
  <si>
    <t>Greenville 16 in</t>
  </si>
  <si>
    <t>heav24</t>
  </si>
  <si>
    <t>Greenville 24 in</t>
  </si>
  <si>
    <t>Tot. Water</t>
  </si>
  <si>
    <t>Enter Planting Date</t>
  </si>
  <si>
    <t>Actual</t>
  </si>
  <si>
    <t>Plant</t>
  </si>
  <si>
    <t>Planted</t>
  </si>
  <si>
    <t>total dd</t>
  </si>
  <si>
    <t>Tmax</t>
  </si>
  <si>
    <t>Tmin</t>
  </si>
  <si>
    <t>dd</t>
  </si>
  <si>
    <t>pinhead square-550dd-35to44 days</t>
  </si>
  <si>
    <t>first bloom-940dd-55to70 days</t>
  </si>
  <si>
    <t>peak bloom-1350-1500dd-85-95 days</t>
  </si>
  <si>
    <t>first open boll-2150dd-115to120 days</t>
  </si>
  <si>
    <t>Maximum</t>
  </si>
  <si>
    <t>Temperature</t>
  </si>
  <si>
    <t>Irrigator Pro for Peanuts</t>
  </si>
  <si>
    <t>Enter the Fruit Initiation Date</t>
  </si>
  <si>
    <t>Drying Out</t>
  </si>
  <si>
    <t>Fruit Addition</t>
  </si>
  <si>
    <t>and Fruit</t>
  </si>
  <si>
    <t>Development</t>
  </si>
  <si>
    <t>Pod Fill,</t>
  </si>
  <si>
    <t>Addition, and</t>
  </si>
  <si>
    <t>Maturation</t>
  </si>
  <si>
    <t>1st stage</t>
  </si>
  <si>
    <t>2nd stage</t>
  </si>
  <si>
    <t>Final</t>
  </si>
  <si>
    <t>Minimum</t>
  </si>
  <si>
    <t>I</t>
  </si>
  <si>
    <t>N</t>
  </si>
  <si>
    <t>S</t>
  </si>
  <si>
    <t>T</t>
  </si>
  <si>
    <t>A</t>
  </si>
  <si>
    <t>L</t>
  </si>
  <si>
    <t>R</t>
  </si>
  <si>
    <t>U</t>
  </si>
  <si>
    <t>M</t>
  </si>
  <si>
    <t>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</si>
</sst>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0E+00"/>
    <numFmt numFmtId="167" formatCode="m/d"/>
  </numFmts>
  <fonts count="25">
    <font>
      <sz val="10"/>
      <name val="Arial"/>
      <family val="2"/>
    </font>
    <font>
      <sz val="10"/>
      <name val="Arial"/>
      <family val="2"/>
    </font>
    <font>
      <b/>
      <sz val="26"/>
      <color indexed="10"/>
      <name val="Arial"/>
      <family val="2"/>
    </font>
    <font>
      <sz val="26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sz val="8"/>
      <color indexed="12"/>
      <name val="Arial"/>
      <family val="2"/>
    </font>
    <font>
      <sz val="10"/>
      <color indexed="9"/>
      <name val="Arial"/>
      <family val="2"/>
    </font>
    <font>
      <b/>
      <sz val="9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b/>
      <i/>
      <sz val="10"/>
      <color indexed="10"/>
      <name val="Arial"/>
      <family val="2"/>
    </font>
    <font>
      <b/>
      <i/>
      <sz val="10"/>
      <name val="Arial"/>
      <family val="2"/>
    </font>
    <font>
      <vertAlign val="subscript"/>
      <sz val="10"/>
      <name val="Arial"/>
      <family val="2"/>
    </font>
    <font>
      <b/>
      <sz val="12"/>
      <color indexed="10"/>
      <name val="Tahoma"/>
      <family val="2"/>
    </font>
    <font>
      <b/>
      <u/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17"/>
      <name val="Arial"/>
      <family val="2"/>
    </font>
    <font>
      <b/>
      <sz val="8"/>
      <color indexed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2" fontId="1" fillId="0" borderId="0" applyFont="0" applyFill="0" applyBorder="0" applyAlignment="0" applyProtection="0"/>
  </cellStyleXfs>
  <cellXfs count="220">
    <xf numFmtId="0" fontId="0" fillId="0" borderId="0" xfId="0"/>
    <xf numFmtId="15" fontId="2" fillId="2" borderId="0" xfId="0" applyNumberFormat="1" applyFont="1" applyFill="1" applyAlignment="1" applyProtection="1">
      <alignment horizontal="left"/>
      <protection hidden="1"/>
    </xf>
    <xf numFmtId="0" fontId="3" fillId="2" borderId="0" xfId="0" applyFont="1" applyFill="1" applyAlignment="1" applyProtection="1">
      <protection hidden="1"/>
    </xf>
    <xf numFmtId="0" fontId="3" fillId="2" borderId="0" xfId="0" applyFont="1" applyFill="1" applyProtection="1">
      <protection hidden="1"/>
    </xf>
    <xf numFmtId="2" fontId="3" fillId="2" borderId="0" xfId="0" applyNumberFormat="1" applyFont="1" applyFill="1" applyProtection="1">
      <protection hidden="1"/>
    </xf>
    <xf numFmtId="2" fontId="3" fillId="2" borderId="0" xfId="0" applyNumberFormat="1" applyFont="1" applyFill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64" fontId="3" fillId="2" borderId="0" xfId="0" applyNumberFormat="1" applyFont="1" applyFill="1" applyProtection="1"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2" fontId="3" fillId="2" borderId="0" xfId="2" applyFont="1" applyFill="1" applyBorder="1" applyAlignment="1" applyProtection="1">
      <alignment horizontal="center"/>
      <protection hidden="1"/>
    </xf>
    <xf numFmtId="2" fontId="3" fillId="2" borderId="0" xfId="0" applyNumberFormat="1" applyFont="1" applyFill="1" applyBorder="1" applyAlignment="1" applyProtection="1">
      <alignment horizontal="center"/>
      <protection hidden="1"/>
    </xf>
    <xf numFmtId="0" fontId="0" fillId="3" borderId="0" xfId="0" applyFill="1" applyAlignment="1" applyProtection="1">
      <protection hidden="1"/>
    </xf>
    <xf numFmtId="0" fontId="0" fillId="3" borderId="0" xfId="0" applyFont="1" applyFill="1" applyProtection="1">
      <protection hidden="1"/>
    </xf>
    <xf numFmtId="2" fontId="0" fillId="3" borderId="0" xfId="0" applyNumberFormat="1" applyFont="1" applyFill="1" applyProtection="1">
      <protection hidden="1"/>
    </xf>
    <xf numFmtId="2" fontId="0" fillId="3" borderId="0" xfId="0" applyNumberFormat="1" applyFont="1" applyFill="1" applyAlignment="1" applyProtection="1">
      <alignment horizontal="center"/>
      <protection hidden="1"/>
    </xf>
    <xf numFmtId="0" fontId="5" fillId="3" borderId="0" xfId="0" applyFont="1" applyFill="1" applyProtection="1">
      <protection hidden="1"/>
    </xf>
    <xf numFmtId="0" fontId="0" fillId="3" borderId="0" xfId="0" applyFill="1" applyProtection="1">
      <protection hidden="1"/>
    </xf>
    <xf numFmtId="2" fontId="0" fillId="3" borderId="0" xfId="0" applyNumberFormat="1" applyFill="1" applyAlignment="1" applyProtection="1">
      <alignment horizontal="center"/>
      <protection hidden="1"/>
    </xf>
    <xf numFmtId="164" fontId="6" fillId="3" borderId="0" xfId="0" applyNumberFormat="1" applyFont="1" applyFill="1" applyProtection="1">
      <protection hidden="1"/>
    </xf>
    <xf numFmtId="0" fontId="7" fillId="3" borderId="0" xfId="0" applyFont="1" applyFill="1" applyBorder="1" applyAlignment="1" applyProtection="1">
      <alignment horizontal="left"/>
      <protection hidden="1"/>
    </xf>
    <xf numFmtId="0" fontId="0" fillId="3" borderId="0" xfId="0" applyFill="1" applyBorder="1" applyProtection="1"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1" fillId="3" borderId="0" xfId="0" applyFont="1" applyFill="1" applyBorder="1" applyAlignment="1" applyProtection="1">
      <alignment horizontal="center"/>
      <protection hidden="1"/>
    </xf>
    <xf numFmtId="2" fontId="1" fillId="3" borderId="0" xfId="2" applyFont="1" applyFill="1" applyBorder="1" applyAlignment="1" applyProtection="1">
      <alignment horizontal="center"/>
      <protection hidden="1"/>
    </xf>
    <xf numFmtId="2" fontId="1" fillId="3" borderId="0" xfId="0" applyNumberFormat="1" applyFon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protection hidden="1"/>
    </xf>
    <xf numFmtId="0" fontId="0" fillId="0" borderId="0" xfId="0" applyFont="1" applyFill="1" applyProtection="1">
      <protection hidden="1"/>
    </xf>
    <xf numFmtId="16" fontId="8" fillId="4" borderId="1" xfId="0" applyNumberFormat="1" applyFont="1" applyFill="1" applyBorder="1" applyAlignment="1" applyProtection="1">
      <alignment horizontal="center"/>
      <protection locked="0"/>
    </xf>
    <xf numFmtId="0" fontId="0" fillId="3" borderId="0" xfId="0" applyFont="1" applyFill="1" applyAlignment="1" applyProtection="1">
      <alignment horizontal="center"/>
      <protection hidden="1"/>
    </xf>
    <xf numFmtId="0" fontId="9" fillId="3" borderId="0" xfId="0" applyFont="1" applyFill="1" applyBorder="1" applyProtection="1">
      <protection hidden="1"/>
    </xf>
    <xf numFmtId="0" fontId="11" fillId="3" borderId="0" xfId="0" applyFont="1" applyFill="1" applyAlignment="1" applyProtection="1">
      <alignment horizontal="center"/>
      <protection hidden="1"/>
    </xf>
    <xf numFmtId="164" fontId="8" fillId="3" borderId="0" xfId="0" applyNumberFormat="1" applyFont="1" applyFill="1" applyAlignment="1" applyProtection="1">
      <alignment horizontal="center"/>
      <protection hidden="1"/>
    </xf>
    <xf numFmtId="0" fontId="5" fillId="5" borderId="1" xfId="0" applyFont="1" applyFill="1" applyBorder="1" applyAlignment="1" applyProtection="1">
      <alignment horizontal="center"/>
      <protection locked="0"/>
    </xf>
    <xf numFmtId="0" fontId="8" fillId="3" borderId="0" xfId="0" applyFont="1" applyFill="1" applyProtection="1">
      <protection hidden="1"/>
    </xf>
    <xf numFmtId="0" fontId="12" fillId="3" borderId="0" xfId="0" applyFont="1" applyFill="1" applyBorder="1" applyAlignment="1" applyProtection="1">
      <alignment horizontal="center"/>
      <protection hidden="1"/>
    </xf>
    <xf numFmtId="0" fontId="5" fillId="3" borderId="0" xfId="0" applyFont="1" applyFill="1" applyBorder="1" applyAlignment="1" applyProtection="1">
      <alignment horizontal="left"/>
      <protection hidden="1"/>
    </xf>
    <xf numFmtId="0" fontId="13" fillId="3" borderId="0" xfId="0" applyFont="1" applyFill="1" applyBorder="1" applyAlignment="1" applyProtection="1">
      <alignment horizontal="center"/>
      <protection hidden="1"/>
    </xf>
    <xf numFmtId="0" fontId="9" fillId="3" borderId="0" xfId="0" applyFont="1" applyFill="1" applyProtection="1">
      <protection hidden="1"/>
    </xf>
    <xf numFmtId="2" fontId="5" fillId="6" borderId="1" xfId="0" applyNumberFormat="1" applyFont="1" applyFill="1" applyBorder="1" applyAlignment="1" applyProtection="1">
      <alignment horizontal="center"/>
      <protection hidden="1"/>
    </xf>
    <xf numFmtId="0" fontId="14" fillId="3" borderId="0" xfId="0" applyFont="1" applyFill="1" applyBorder="1" applyAlignment="1" applyProtection="1">
      <alignment horizontal="center"/>
      <protection hidden="1"/>
    </xf>
    <xf numFmtId="2" fontId="0" fillId="3" borderId="2" xfId="0" applyNumberFormat="1" applyFont="1" applyFill="1" applyBorder="1" applyAlignment="1" applyProtection="1">
      <alignment horizontal="center"/>
      <protection hidden="1"/>
    </xf>
    <xf numFmtId="0" fontId="1" fillId="3" borderId="2" xfId="0" applyFont="1" applyFill="1" applyBorder="1" applyProtection="1">
      <protection hidden="1"/>
    </xf>
    <xf numFmtId="0" fontId="0" fillId="3" borderId="2" xfId="0" applyFill="1" applyBorder="1" applyProtection="1">
      <protection hidden="1"/>
    </xf>
    <xf numFmtId="0" fontId="5" fillId="3" borderId="2" xfId="0" applyFont="1" applyFill="1" applyBorder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3" borderId="0" xfId="0" applyFill="1" applyBorder="1" applyAlignment="1" applyProtection="1">
      <alignment horizontal="center"/>
      <protection hidden="1"/>
    </xf>
    <xf numFmtId="0" fontId="0" fillId="3" borderId="3" xfId="0" applyFont="1" applyFill="1" applyBorder="1" applyAlignment="1" applyProtection="1">
      <alignment horizontal="center"/>
      <protection hidden="1"/>
    </xf>
    <xf numFmtId="9" fontId="5" fillId="3" borderId="3" xfId="0" applyNumberFormat="1" applyFont="1" applyFill="1" applyBorder="1" applyAlignment="1" applyProtection="1">
      <alignment horizontal="center"/>
      <protection hidden="1"/>
    </xf>
    <xf numFmtId="2" fontId="0" fillId="3" borderId="0" xfId="0" applyNumberFormat="1" applyFont="1" applyFill="1" applyBorder="1" applyAlignment="1" applyProtection="1">
      <alignment horizontal="center"/>
      <protection hidden="1"/>
    </xf>
    <xf numFmtId="0" fontId="0" fillId="3" borderId="3" xfId="0" applyFill="1" applyBorder="1" applyProtection="1">
      <protection hidden="1"/>
    </xf>
    <xf numFmtId="164" fontId="6" fillId="3" borderId="7" xfId="0" applyNumberFormat="1" applyFont="1" applyFill="1" applyBorder="1" applyProtection="1">
      <protection hidden="1"/>
    </xf>
    <xf numFmtId="0" fontId="5" fillId="3" borderId="5" xfId="0" applyFont="1" applyFill="1" applyBorder="1" applyProtection="1">
      <protection hidden="1"/>
    </xf>
    <xf numFmtId="0" fontId="0" fillId="3" borderId="8" xfId="0" applyFill="1" applyBorder="1" applyProtection="1">
      <protection hidden="1"/>
    </xf>
    <xf numFmtId="0" fontId="0" fillId="3" borderId="6" xfId="0" applyFill="1" applyBorder="1" applyProtection="1">
      <protection hidden="1"/>
    </xf>
    <xf numFmtId="2" fontId="15" fillId="3" borderId="3" xfId="0" applyNumberFormat="1" applyFont="1" applyFill="1" applyBorder="1" applyAlignment="1" applyProtection="1">
      <alignment horizontal="center"/>
      <protection hidden="1"/>
    </xf>
    <xf numFmtId="2" fontId="15" fillId="3" borderId="0" xfId="0" applyNumberFormat="1" applyFont="1" applyFill="1" applyBorder="1" applyAlignment="1" applyProtection="1">
      <alignment horizontal="center"/>
      <protection hidden="1"/>
    </xf>
    <xf numFmtId="2" fontId="16" fillId="3" borderId="4" xfId="0" applyNumberFormat="1" applyFont="1" applyFill="1" applyBorder="1" applyAlignment="1" applyProtection="1">
      <alignment horizontal="center"/>
      <protection hidden="1"/>
    </xf>
    <xf numFmtId="2" fontId="0" fillId="3" borderId="9" xfId="0" applyNumberFormat="1" applyFont="1" applyFill="1" applyBorder="1" applyAlignment="1" applyProtection="1">
      <alignment horizontal="center"/>
      <protection hidden="1"/>
    </xf>
    <xf numFmtId="164" fontId="6" fillId="3" borderId="3" xfId="0" applyNumberFormat="1" applyFont="1" applyFill="1" applyBorder="1" applyProtection="1">
      <protection hidden="1"/>
    </xf>
    <xf numFmtId="0" fontId="5" fillId="3" borderId="4" xfId="0" applyFont="1" applyFill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alignment horizontal="center"/>
      <protection hidden="1"/>
    </xf>
    <xf numFmtId="0" fontId="0" fillId="3" borderId="9" xfId="0" applyFill="1" applyBorder="1" applyProtection="1">
      <protection hidden="1"/>
    </xf>
    <xf numFmtId="0" fontId="15" fillId="3" borderId="3" xfId="0" applyFont="1" applyFill="1" applyBorder="1" applyAlignment="1" applyProtection="1">
      <alignment horizontal="center"/>
      <protection hidden="1"/>
    </xf>
    <xf numFmtId="0" fontId="15" fillId="3" borderId="0" xfId="0" applyFont="1" applyFill="1" applyBorder="1" applyAlignment="1" applyProtection="1">
      <alignment horizontal="center"/>
      <protection hidden="1"/>
    </xf>
    <xf numFmtId="2" fontId="15" fillId="3" borderId="9" xfId="0" applyNumberFormat="1" applyFont="1" applyFill="1" applyBorder="1" applyAlignment="1" applyProtection="1">
      <alignment horizontal="center"/>
      <protection hidden="1"/>
    </xf>
    <xf numFmtId="0" fontId="5" fillId="3" borderId="3" xfId="0" applyFont="1" applyFill="1" applyBorder="1" applyAlignment="1" applyProtection="1">
      <alignment horizontal="center"/>
      <protection hidden="1"/>
    </xf>
    <xf numFmtId="0" fontId="5" fillId="3" borderId="4" xfId="0" applyFont="1" applyFill="1" applyBorder="1" applyProtection="1">
      <protection hidden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5" fillId="3" borderId="10" xfId="0" applyFont="1" applyFill="1" applyBorder="1" applyAlignment="1" applyProtection="1">
      <alignment horizontal="center"/>
      <protection hidden="1"/>
    </xf>
    <xf numFmtId="0" fontId="15" fillId="3" borderId="2" xfId="0" applyFont="1" applyFill="1" applyBorder="1" applyAlignment="1" applyProtection="1">
      <alignment horizontal="center"/>
      <protection hidden="1"/>
    </xf>
    <xf numFmtId="2" fontId="15" fillId="3" borderId="2" xfId="0" applyNumberFormat="1" applyFont="1" applyFill="1" applyBorder="1" applyAlignment="1" applyProtection="1">
      <alignment horizontal="center"/>
      <protection hidden="1"/>
    </xf>
    <xf numFmtId="2" fontId="16" fillId="3" borderId="11" xfId="0" applyNumberFormat="1" applyFont="1" applyFill="1" applyBorder="1" applyAlignment="1" applyProtection="1">
      <alignment horizontal="center"/>
      <protection hidden="1"/>
    </xf>
    <xf numFmtId="2" fontId="15" fillId="3" borderId="12" xfId="0" applyNumberFormat="1" applyFont="1" applyFill="1" applyBorder="1" applyAlignment="1" applyProtection="1">
      <alignment horizontal="center"/>
      <protection hidden="1"/>
    </xf>
    <xf numFmtId="9" fontId="15" fillId="3" borderId="10" xfId="0" applyNumberFormat="1" applyFont="1" applyFill="1" applyBorder="1" applyAlignment="1" applyProtection="1">
      <alignment horizontal="center"/>
      <protection hidden="1"/>
    </xf>
    <xf numFmtId="2" fontId="15" fillId="3" borderId="10" xfId="0" applyNumberFormat="1" applyFont="1" applyFill="1" applyBorder="1" applyAlignment="1" applyProtection="1">
      <alignment horizontal="center"/>
      <protection hidden="1"/>
    </xf>
    <xf numFmtId="0" fontId="5" fillId="3" borderId="13" xfId="0" applyFont="1" applyFill="1" applyBorder="1" applyAlignment="1" applyProtection="1">
      <alignment horizontal="center"/>
      <protection hidden="1"/>
    </xf>
    <xf numFmtId="0" fontId="5" fillId="3" borderId="14" xfId="0" applyFont="1" applyFill="1" applyBorder="1" applyAlignment="1" applyProtection="1">
      <alignment horizontal="center"/>
      <protection hidden="1"/>
    </xf>
    <xf numFmtId="0" fontId="0" fillId="0" borderId="2" xfId="0" applyBorder="1" applyAlignment="1">
      <alignment horizontal="center"/>
    </xf>
    <xf numFmtId="0" fontId="1" fillId="3" borderId="2" xfId="0" applyFont="1" applyFill="1" applyBorder="1" applyAlignment="1" applyProtection="1">
      <alignment horizontal="center"/>
      <protection hidden="1"/>
    </xf>
    <xf numFmtId="2" fontId="1" fillId="3" borderId="2" xfId="0" applyNumberFormat="1" applyFont="1" applyFill="1" applyBorder="1" applyAlignment="1" applyProtection="1">
      <alignment horizontal="center"/>
      <protection hidden="1"/>
    </xf>
    <xf numFmtId="16" fontId="0" fillId="0" borderId="0" xfId="0" applyNumberFormat="1" applyFont="1" applyFill="1" applyBorder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2" fontId="0" fillId="0" borderId="0" xfId="0" applyNumberFormat="1" applyFont="1" applyFill="1" applyBorder="1" applyAlignment="1" applyProtection="1">
      <alignment horizontal="center"/>
      <protection locked="0"/>
    </xf>
    <xf numFmtId="2" fontId="0" fillId="0" borderId="0" xfId="0" applyNumberFormat="1" applyFont="1" applyFill="1" applyBorder="1" applyAlignment="1" applyProtection="1">
      <alignment horizontal="center"/>
      <protection hidden="1"/>
    </xf>
    <xf numFmtId="2" fontId="8" fillId="0" borderId="0" xfId="0" applyNumberFormat="1" applyFont="1" applyFill="1" applyBorder="1" applyAlignment="1" applyProtection="1">
      <alignment horizontal="center"/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9" fontId="8" fillId="0" borderId="0" xfId="1" applyFont="1" applyFill="1" applyBorder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5" xfId="0" applyFont="1" applyFill="1" applyBorder="1" applyAlignment="1" applyProtection="1">
      <alignment horizontal="center"/>
      <protection hidden="1"/>
    </xf>
    <xf numFmtId="165" fontId="0" fillId="0" borderId="0" xfId="0" applyNumberFormat="1" applyAlignment="1">
      <alignment horizontal="center"/>
    </xf>
    <xf numFmtId="0" fontId="0" fillId="0" borderId="0" xfId="0" applyFill="1" applyProtection="1">
      <protection hidden="1"/>
    </xf>
    <xf numFmtId="2" fontId="1" fillId="0" borderId="0" xfId="2" applyFont="1" applyFill="1" applyBorder="1" applyAlignment="1" applyProtection="1">
      <alignment horizontal="center"/>
      <protection hidden="1"/>
    </xf>
    <xf numFmtId="2" fontId="1" fillId="0" borderId="0" xfId="0" applyNumberFormat="1" applyFont="1" applyFill="1" applyBorder="1" applyAlignment="1" applyProtection="1">
      <alignment horizontal="center"/>
      <protection hidden="1"/>
    </xf>
    <xf numFmtId="16" fontId="0" fillId="0" borderId="0" xfId="0" applyNumberFormat="1" applyFont="1" applyFill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/>
      <protection hidden="1"/>
    </xf>
    <xf numFmtId="0" fontId="8" fillId="0" borderId="16" xfId="0" applyFont="1" applyBorder="1" applyAlignment="1">
      <alignment horizontal="center"/>
    </xf>
    <xf numFmtId="0" fontId="8" fillId="0" borderId="16" xfId="0" applyFont="1" applyFill="1" applyBorder="1" applyAlignment="1" applyProtection="1">
      <alignment horizontal="center"/>
      <protection hidden="1"/>
    </xf>
    <xf numFmtId="0" fontId="8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hidden="1"/>
    </xf>
    <xf numFmtId="2" fontId="0" fillId="0" borderId="0" xfId="0" applyNumberFormat="1" applyFill="1" applyBorder="1" applyAlignment="1" applyProtection="1">
      <alignment horizontal="center"/>
      <protection locked="0"/>
    </xf>
    <xf numFmtId="165" fontId="0" fillId="0" borderId="0" xfId="0" applyNumberFormat="1" applyFill="1" applyProtection="1">
      <protection hidden="1"/>
    </xf>
    <xf numFmtId="2" fontId="0" fillId="0" borderId="2" xfId="0" applyNumberFormat="1" applyFont="1" applyFill="1" applyBorder="1" applyAlignment="1" applyProtection="1">
      <alignment horizontal="center"/>
      <protection hidden="1"/>
    </xf>
    <xf numFmtId="2" fontId="0" fillId="0" borderId="0" xfId="0" applyNumberFormat="1"/>
    <xf numFmtId="166" fontId="0" fillId="0" borderId="0" xfId="0" applyNumberFormat="1"/>
    <xf numFmtId="2" fontId="8" fillId="0" borderId="0" xfId="0" applyNumberFormat="1" applyFont="1" applyFill="1" applyBorder="1" applyAlignment="1" applyProtection="1">
      <alignment horizontal="center" vertical="center"/>
      <protection locked="0"/>
    </xf>
    <xf numFmtId="2" fontId="5" fillId="0" borderId="0" xfId="0" applyNumberFormat="1" applyFont="1" applyFill="1" applyBorder="1" applyAlignment="1" applyProtection="1">
      <alignment horizontal="center" vertical="center"/>
      <protection locked="0"/>
    </xf>
    <xf numFmtId="9" fontId="8" fillId="0" borderId="0" xfId="1" applyFont="1" applyFill="1" applyBorder="1" applyAlignment="1" applyProtection="1">
      <alignment horizontal="center" vertical="center"/>
      <protection locked="0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Fill="1" applyAlignment="1" applyProtection="1">
      <alignment horizontal="center" vertical="center"/>
      <protection hidden="1"/>
    </xf>
    <xf numFmtId="0" fontId="8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2" fontId="8" fillId="0" borderId="2" xfId="0" applyNumberFormat="1" applyFont="1" applyFill="1" applyBorder="1" applyAlignment="1" applyProtection="1">
      <alignment horizontal="center"/>
      <protection locked="0"/>
    </xf>
    <xf numFmtId="2" fontId="5" fillId="0" borderId="2" xfId="0" applyNumberFormat="1" applyFont="1" applyFill="1" applyBorder="1" applyAlignment="1" applyProtection="1">
      <alignment horizontal="center"/>
      <protection locked="0"/>
    </xf>
    <xf numFmtId="2" fontId="1" fillId="0" borderId="0" xfId="2" applyFont="1" applyFill="1" applyProtection="1">
      <protection hidden="1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2" fontId="0" fillId="0" borderId="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Border="1" applyAlignment="1">
      <alignment horizontal="center"/>
    </xf>
    <xf numFmtId="2" fontId="8" fillId="0" borderId="0" xfId="0" applyNumberFormat="1" applyFont="1" applyFill="1" applyBorder="1" applyAlignment="1" applyProtection="1">
      <alignment horizontal="center"/>
      <protection hidden="1"/>
    </xf>
    <xf numFmtId="2" fontId="5" fillId="0" borderId="0" xfId="0" applyNumberFormat="1" applyFont="1" applyFill="1" applyBorder="1" applyAlignment="1" applyProtection="1">
      <alignment horizontal="center"/>
      <protection hidden="1"/>
    </xf>
    <xf numFmtId="0" fontId="1" fillId="0" borderId="0" xfId="0" applyFont="1" applyFill="1" applyProtection="1">
      <protection hidden="1"/>
    </xf>
    <xf numFmtId="1" fontId="1" fillId="0" borderId="0" xfId="2" applyNumberFormat="1" applyFont="1" applyFill="1" applyBorder="1" applyAlignment="1" applyProtection="1">
      <alignment horizontal="center"/>
      <protection hidden="1"/>
    </xf>
    <xf numFmtId="164" fontId="0" fillId="0" borderId="0" xfId="0" applyNumberFormat="1" applyFill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2" fontId="0" fillId="0" borderId="0" xfId="0" applyNumberFormat="1" applyFont="1" applyFill="1" applyProtection="1">
      <protection hidden="1"/>
    </xf>
    <xf numFmtId="2" fontId="0" fillId="0" borderId="0" xfId="0" applyNumberFormat="1" applyFont="1" applyFill="1" applyAlignment="1" applyProtection="1">
      <alignment horizontal="center"/>
      <protection hidden="1"/>
    </xf>
    <xf numFmtId="16" fontId="0" fillId="3" borderId="0" xfId="0" applyNumberFormat="1" applyFont="1" applyFill="1" applyProtection="1">
      <protection hidden="1"/>
    </xf>
    <xf numFmtId="16" fontId="8" fillId="0" borderId="0" xfId="0" applyNumberFormat="1" applyFont="1" applyFill="1" applyAlignment="1" applyProtection="1">
      <alignment horizontal="left"/>
      <protection hidden="1"/>
    </xf>
    <xf numFmtId="167" fontId="14" fillId="5" borderId="1" xfId="0" applyNumberFormat="1" applyFont="1" applyFill="1" applyBorder="1" applyAlignment="1" applyProtection="1">
      <alignment horizontal="center" vertical="center"/>
      <protection locked="0"/>
    </xf>
    <xf numFmtId="16" fontId="8" fillId="3" borderId="2" xfId="0" applyNumberFormat="1" applyFont="1" applyFill="1" applyBorder="1" applyAlignment="1" applyProtection="1">
      <alignment horizontal="left" vertical="center"/>
      <protection hidden="1"/>
    </xf>
    <xf numFmtId="0" fontId="0" fillId="3" borderId="2" xfId="0" applyFill="1" applyBorder="1" applyAlignment="1" applyProtection="1">
      <protection hidden="1"/>
    </xf>
    <xf numFmtId="0" fontId="0" fillId="3" borderId="2" xfId="0" applyFont="1" applyFill="1" applyBorder="1" applyProtection="1">
      <protection hidden="1"/>
    </xf>
    <xf numFmtId="0" fontId="0" fillId="3" borderId="12" xfId="0" applyFont="1" applyFill="1" applyBorder="1" applyProtection="1">
      <protection hidden="1"/>
    </xf>
    <xf numFmtId="16" fontId="0" fillId="3" borderId="3" xfId="0" applyNumberFormat="1" applyFont="1" applyFill="1" applyBorder="1" applyAlignment="1" applyProtection="1">
      <alignment horizontal="center"/>
      <protection hidden="1"/>
    </xf>
    <xf numFmtId="2" fontId="0" fillId="3" borderId="3" xfId="0" applyNumberFormat="1" applyFont="1" applyFill="1" applyBorder="1" applyAlignment="1" applyProtection="1">
      <alignment horizontal="center"/>
      <protection hidden="1"/>
    </xf>
    <xf numFmtId="16" fontId="15" fillId="3" borderId="3" xfId="0" applyNumberFormat="1" applyFont="1" applyFill="1" applyBorder="1" applyAlignment="1" applyProtection="1">
      <alignment horizontal="center"/>
      <protection hidden="1"/>
    </xf>
    <xf numFmtId="16" fontId="15" fillId="3" borderId="10" xfId="0" applyNumberFormat="1" applyFont="1" applyFill="1" applyBorder="1" applyAlignment="1" applyProtection="1">
      <alignment horizontal="center"/>
      <protection hidden="1"/>
    </xf>
    <xf numFmtId="0" fontId="0" fillId="0" borderId="17" xfId="0" applyFont="1" applyFill="1" applyBorder="1" applyAlignment="1" applyProtection="1">
      <alignment horizontal="center"/>
      <protection hidden="1"/>
    </xf>
    <xf numFmtId="0" fontId="21" fillId="0" borderId="0" xfId="0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locked="0"/>
    </xf>
    <xf numFmtId="0" fontId="22" fillId="0" borderId="0" xfId="0" applyFont="1" applyFill="1" applyAlignment="1" applyProtection="1">
      <alignment horizontal="center"/>
      <protection hidden="1"/>
    </xf>
    <xf numFmtId="2" fontId="14" fillId="5" borderId="1" xfId="0" applyNumberFormat="1" applyFont="1" applyFill="1" applyBorder="1" applyAlignment="1" applyProtection="1">
      <alignment horizontal="center"/>
      <protection locked="0"/>
    </xf>
    <xf numFmtId="9" fontId="5" fillId="0" borderId="0" xfId="0" applyNumberFormat="1" applyFont="1" applyFill="1" applyAlignment="1" applyProtection="1">
      <alignment horizontal="center"/>
      <protection locked="0"/>
    </xf>
    <xf numFmtId="2" fontId="0" fillId="0" borderId="0" xfId="0" applyNumberFormat="1" applyFont="1" applyFill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hidden="1"/>
    </xf>
    <xf numFmtId="0" fontId="0" fillId="0" borderId="0" xfId="0" applyFill="1"/>
    <xf numFmtId="166" fontId="0" fillId="0" borderId="0" xfId="0" applyNumberFormat="1" applyFill="1"/>
    <xf numFmtId="0" fontId="8" fillId="0" borderId="0" xfId="0" applyFont="1" applyFill="1"/>
    <xf numFmtId="16" fontId="0" fillId="0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horizontal="center" vertical="center"/>
      <protection locked="0"/>
    </xf>
    <xf numFmtId="2" fontId="0" fillId="0" borderId="0" xfId="0" applyNumberFormat="1" applyFont="1" applyFill="1" applyAlignment="1" applyProtection="1">
      <alignment horizontal="center" vertical="center"/>
      <protection locked="0"/>
    </xf>
    <xf numFmtId="2" fontId="0" fillId="0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Fill="1" applyAlignment="1" applyProtection="1">
      <alignment vertical="center"/>
      <protection hidden="1"/>
    </xf>
    <xf numFmtId="2" fontId="1" fillId="0" borderId="0" xfId="0" applyNumberFormat="1" applyFont="1" applyFill="1" applyBorder="1" applyAlignment="1" applyProtection="1">
      <alignment horizontal="center" vertical="center"/>
      <protection hidden="1"/>
    </xf>
    <xf numFmtId="2" fontId="8" fillId="0" borderId="0" xfId="0" applyNumberFormat="1" applyFont="1" applyFill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hidden="1"/>
    </xf>
    <xf numFmtId="0" fontId="0" fillId="0" borderId="2" xfId="0" applyFont="1" applyFill="1" applyBorder="1" applyAlignment="1" applyProtection="1">
      <alignment horizontal="center"/>
      <protection hidden="1"/>
    </xf>
    <xf numFmtId="0" fontId="14" fillId="0" borderId="0" xfId="0" applyFont="1" applyFill="1" applyBorder="1" applyAlignment="1" applyProtection="1">
      <alignment horizontal="center"/>
      <protection hidden="1"/>
    </xf>
    <xf numFmtId="0" fontId="16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2" fontId="5" fillId="0" borderId="1" xfId="0" applyNumberFormat="1" applyFont="1" applyFill="1" applyBorder="1" applyAlignment="1" applyProtection="1">
      <alignment horizont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2" xfId="0" applyNumberFormat="1" applyFill="1" applyBorder="1" applyAlignment="1" applyProtection="1">
      <alignment horizontal="center"/>
      <protection hidden="1"/>
    </xf>
    <xf numFmtId="16" fontId="0" fillId="0" borderId="0" xfId="0" applyNumberFormat="1" applyFont="1" applyFill="1" applyProtection="1">
      <protection hidden="1"/>
    </xf>
    <xf numFmtId="0" fontId="4" fillId="0" borderId="9" xfId="0" applyFont="1" applyBorder="1" applyAlignment="1" applyProtection="1">
      <alignment horizontal="center"/>
      <protection hidden="1"/>
    </xf>
    <xf numFmtId="2" fontId="14" fillId="0" borderId="0" xfId="0" applyNumberFormat="1" applyFont="1" applyFill="1" applyBorder="1" applyAlignment="1" applyProtection="1">
      <alignment horizontal="center"/>
      <protection locked="0"/>
    </xf>
    <xf numFmtId="0" fontId="0" fillId="0" borderId="18" xfId="0" applyFont="1" applyFill="1" applyBorder="1" applyAlignment="1" applyProtection="1">
      <alignment horizontal="center"/>
      <protection hidden="1"/>
    </xf>
    <xf numFmtId="2" fontId="5" fillId="0" borderId="18" xfId="0" applyNumberFormat="1" applyFont="1" applyFill="1" applyBorder="1" applyAlignment="1" applyProtection="1">
      <alignment horizontal="center"/>
      <protection locked="0"/>
    </xf>
    <xf numFmtId="2" fontId="0" fillId="0" borderId="18" xfId="0" applyNumberFormat="1" applyFont="1" applyFill="1" applyBorder="1" applyAlignment="1" applyProtection="1">
      <alignment horizontal="center"/>
      <protection hidden="1"/>
    </xf>
    <xf numFmtId="2" fontId="8" fillId="0" borderId="18" xfId="0" applyNumberFormat="1" applyFont="1" applyFill="1" applyBorder="1" applyAlignment="1" applyProtection="1">
      <alignment horizontal="center"/>
      <protection locked="0"/>
    </xf>
    <xf numFmtId="2" fontId="0" fillId="0" borderId="18" xfId="0" applyNumberFormat="1" applyFill="1" applyBorder="1" applyAlignment="1" applyProtection="1">
      <alignment horizontal="center"/>
      <protection hidden="1"/>
    </xf>
    <xf numFmtId="0" fontId="5" fillId="8" borderId="19" xfId="0" applyFont="1" applyFill="1" applyBorder="1" applyAlignment="1" applyProtection="1">
      <alignment horizontal="center"/>
      <protection locked="0"/>
    </xf>
    <xf numFmtId="0" fontId="5" fillId="8" borderId="20" xfId="0" applyFont="1" applyFill="1" applyBorder="1" applyAlignment="1" applyProtection="1">
      <alignment horizontal="center"/>
      <protection locked="0"/>
    </xf>
    <xf numFmtId="0" fontId="5" fillId="8" borderId="15" xfId="0" applyFont="1" applyFill="1" applyBorder="1" applyAlignment="1" applyProtection="1">
      <alignment horizontal="center"/>
      <protection locked="0"/>
    </xf>
    <xf numFmtId="0" fontId="5" fillId="10" borderId="19" xfId="0" applyFont="1" applyFill="1" applyBorder="1" applyAlignment="1" applyProtection="1">
      <alignment horizontal="center"/>
      <protection hidden="1"/>
    </xf>
    <xf numFmtId="0" fontId="5" fillId="10" borderId="20" xfId="0" applyFont="1" applyFill="1" applyBorder="1" applyAlignment="1" applyProtection="1">
      <alignment horizontal="center"/>
      <protection hidden="1"/>
    </xf>
    <xf numFmtId="0" fontId="5" fillId="10" borderId="15" xfId="0" applyFont="1" applyFill="1" applyBorder="1" applyAlignment="1" applyProtection="1">
      <alignment horizontal="center"/>
      <protection hidden="1"/>
    </xf>
    <xf numFmtId="0" fontId="5" fillId="12" borderId="19" xfId="0" applyFont="1" applyFill="1" applyBorder="1" applyAlignment="1" applyProtection="1">
      <alignment horizontal="center"/>
      <protection hidden="1"/>
    </xf>
    <xf numFmtId="0" fontId="5" fillId="12" borderId="20" xfId="0" applyFont="1" applyFill="1" applyBorder="1" applyAlignment="1" applyProtection="1">
      <alignment horizontal="center"/>
      <protection hidden="1"/>
    </xf>
    <xf numFmtId="0" fontId="5" fillId="12" borderId="20" xfId="0" applyFont="1" applyFill="1" applyBorder="1" applyAlignment="1" applyProtection="1">
      <alignment horizontal="center"/>
      <protection locked="0"/>
    </xf>
    <xf numFmtId="0" fontId="5" fillId="12" borderId="15" xfId="0" applyFont="1" applyFill="1" applyBorder="1" applyAlignment="1" applyProtection="1">
      <alignment horizontal="center"/>
      <protection locked="0"/>
    </xf>
    <xf numFmtId="0" fontId="5" fillId="9" borderId="19" xfId="0" applyFont="1" applyFill="1" applyBorder="1" applyAlignment="1" applyProtection="1">
      <alignment horizontal="center"/>
      <protection locked="0"/>
    </xf>
    <xf numFmtId="0" fontId="5" fillId="9" borderId="20" xfId="0" applyFont="1" applyFill="1" applyBorder="1" applyAlignment="1" applyProtection="1">
      <alignment horizontal="center"/>
      <protection locked="0"/>
    </xf>
    <xf numFmtId="0" fontId="5" fillId="9" borderId="15" xfId="0" applyFont="1" applyFill="1" applyBorder="1" applyAlignment="1" applyProtection="1">
      <alignment horizontal="center"/>
      <protection locked="0"/>
    </xf>
    <xf numFmtId="0" fontId="5" fillId="13" borderId="19" xfId="0" applyFont="1" applyFill="1" applyBorder="1" applyAlignment="1" applyProtection="1">
      <alignment horizontal="center"/>
      <protection hidden="1"/>
    </xf>
    <xf numFmtId="0" fontId="5" fillId="13" borderId="20" xfId="0" applyFont="1" applyFill="1" applyBorder="1" applyAlignment="1" applyProtection="1">
      <alignment horizontal="center"/>
      <protection hidden="1"/>
    </xf>
    <xf numFmtId="0" fontId="5" fillId="13" borderId="15" xfId="0" applyFont="1" applyFill="1" applyBorder="1" applyAlignment="1" applyProtection="1">
      <alignment horizontal="center"/>
      <protection hidden="1"/>
    </xf>
    <xf numFmtId="0" fontId="22" fillId="0" borderId="0" xfId="0" applyFont="1" applyFill="1" applyBorder="1" applyAlignment="1" applyProtection="1">
      <alignment horizontal="center"/>
      <protection hidden="1"/>
    </xf>
    <xf numFmtId="2" fontId="5" fillId="0" borderId="16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Fill="1" applyBorder="1" applyAlignment="1" applyProtection="1">
      <alignment horizontal="center"/>
      <protection hidden="1"/>
    </xf>
    <xf numFmtId="0" fontId="0" fillId="0" borderId="4" xfId="0" applyFont="1" applyFill="1" applyBorder="1" applyAlignment="1" applyProtection="1">
      <alignment horizontal="center"/>
      <protection hidden="1"/>
    </xf>
    <xf numFmtId="0" fontId="5" fillId="7" borderId="19" xfId="0" applyFont="1" applyFill="1" applyBorder="1" applyAlignment="1" applyProtection="1">
      <alignment horizontal="center"/>
      <protection locked="0"/>
    </xf>
    <xf numFmtId="0" fontId="5" fillId="7" borderId="20" xfId="0" applyFont="1" applyFill="1" applyBorder="1" applyAlignment="1" applyProtection="1">
      <alignment horizontal="center"/>
      <protection locked="0"/>
    </xf>
    <xf numFmtId="0" fontId="5" fillId="7" borderId="15" xfId="0" applyFont="1" applyFill="1" applyBorder="1" applyAlignment="1" applyProtection="1">
      <alignment horizontal="center"/>
      <protection locked="0"/>
    </xf>
    <xf numFmtId="0" fontId="0" fillId="10" borderId="20" xfId="0" applyFont="1" applyFill="1" applyBorder="1" applyProtection="1">
      <protection hidden="1"/>
    </xf>
    <xf numFmtId="0" fontId="5" fillId="0" borderId="18" xfId="0" applyFont="1" applyFill="1" applyBorder="1" applyAlignment="1" applyProtection="1">
      <alignment horizontal="center"/>
      <protection hidden="1"/>
    </xf>
    <xf numFmtId="2" fontId="0" fillId="0" borderId="18" xfId="0" applyNumberForma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alignment horizontal="center" vertical="center"/>
      <protection hidden="1"/>
    </xf>
    <xf numFmtId="0" fontId="0" fillId="11" borderId="20" xfId="0" applyFill="1" applyBorder="1" applyAlignment="1" applyProtection="1">
      <alignment horizontal="center"/>
      <protection hidden="1"/>
    </xf>
    <xf numFmtId="0" fontId="14" fillId="11" borderId="15" xfId="0" applyFont="1" applyFill="1" applyBorder="1" applyAlignment="1" applyProtection="1">
      <alignment horizontal="center"/>
      <protection hidden="1"/>
    </xf>
    <xf numFmtId="0" fontId="0" fillId="11" borderId="19" xfId="0" applyFill="1" applyBorder="1" applyAlignment="1" applyProtection="1">
      <alignment horizontal="center"/>
      <protection hidden="1"/>
    </xf>
    <xf numFmtId="0" fontId="0" fillId="11" borderId="20" xfId="0" applyFill="1" applyBorder="1" applyAlignment="1" applyProtection="1">
      <alignment horizontal="center" vertical="center"/>
      <protection hidden="1"/>
    </xf>
    <xf numFmtId="0" fontId="0" fillId="0" borderId="16" xfId="0" applyNumberFormat="1" applyBorder="1"/>
    <xf numFmtId="164" fontId="0" fillId="0" borderId="16" xfId="0" applyNumberFormat="1" applyFill="1" applyBorder="1" applyProtection="1">
      <protection hidden="1"/>
    </xf>
    <xf numFmtId="0" fontId="0" fillId="0" borderId="16" xfId="0" applyFill="1" applyBorder="1" applyProtection="1">
      <protection hidden="1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/>
    <xf numFmtId="2" fontId="15" fillId="3" borderId="5" xfId="0" applyNumberFormat="1" applyFont="1" applyFill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center"/>
      <protection hidden="1"/>
    </xf>
  </cellXfs>
  <cellStyles count="3">
    <cellStyle name="Fixed" xfId="2"/>
    <cellStyle name="Normal" xfId="0" builtinId="0"/>
    <cellStyle name="Percent" xfId="1" builtinId="5"/>
  </cellStyles>
  <dxfs count="6">
    <dxf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40"/>
        </patternFill>
      </fill>
    </dxf>
    <dxf>
      <fill>
        <patternFill>
          <bgColor indexed="4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68"/>
  <sheetViews>
    <sheetView tabSelected="1" zoomScale="130" zoomScaleNormal="130" workbookViewId="0">
      <pane xSplit="3" ySplit="11" topLeftCell="L33" activePane="bottomRight" state="frozen"/>
      <selection pane="topRight" activeCell="D1" sqref="D1"/>
      <selection pane="bottomLeft" activeCell="A12" sqref="A12"/>
      <selection pane="bottomRight" activeCell="O35" sqref="O35"/>
    </sheetView>
  </sheetViews>
  <sheetFormatPr defaultRowHeight="12.75"/>
  <cols>
    <col min="1" max="1" width="11" style="173" customWidth="1"/>
    <col min="2" max="2" width="7.5703125" style="26" customWidth="1"/>
    <col min="3" max="3" width="12.42578125" style="27" customWidth="1"/>
    <col min="4" max="4" width="13.28515625" style="27" customWidth="1"/>
    <col min="5" max="5" width="14" style="27" customWidth="1"/>
    <col min="6" max="6" width="8.140625" style="132" customWidth="1"/>
    <col min="7" max="7" width="9" style="133" customWidth="1"/>
    <col min="8" max="8" width="12.5703125" style="133" customWidth="1"/>
    <col min="9" max="11" width="13.42578125" style="133" customWidth="1"/>
    <col min="12" max="12" width="13.140625" style="133" customWidth="1"/>
    <col min="13" max="13" width="10.7109375" style="133" customWidth="1"/>
    <col min="14" max="14" width="9.7109375" style="126" customWidth="1"/>
    <col min="15" max="15" width="17.7109375" style="129" customWidth="1"/>
    <col min="16" max="16" width="14.7109375" style="129" customWidth="1"/>
    <col min="17" max="17" width="11" style="128" customWidth="1"/>
    <col min="18" max="18" width="10.28515625" style="97" customWidth="1"/>
    <col min="19" max="19" width="10.28515625" style="129" bestFit="1" customWidth="1"/>
    <col min="20" max="21" width="9.140625" style="101" customWidth="1"/>
    <col min="22" max="22" width="9.7109375" style="101" customWidth="1"/>
    <col min="23" max="23" width="11" style="97" customWidth="1"/>
    <col min="24" max="24" width="5.140625" style="97" customWidth="1"/>
    <col min="25" max="25" width="14.140625" style="97" customWidth="1"/>
    <col min="26" max="26" width="10" style="97" customWidth="1"/>
    <col min="27" max="27" width="11.28515625" style="97" customWidth="1"/>
    <col min="28" max="28" width="13.28515625" style="97" customWidth="1"/>
    <col min="29" max="29" width="9.28515625" style="97" customWidth="1"/>
    <col min="30" max="30" width="9.140625" style="97"/>
    <col min="31" max="31" width="9.42578125" style="97" bestFit="1" customWidth="1"/>
    <col min="32" max="32" width="2.7109375" style="97" customWidth="1"/>
    <col min="33" max="33" width="9.42578125" style="97" bestFit="1" customWidth="1"/>
    <col min="34" max="34" width="16" style="97" customWidth="1"/>
    <col min="35" max="35" width="13.28515625" style="97" customWidth="1"/>
    <col min="36" max="36" width="2.42578125" style="97" customWidth="1"/>
    <col min="37" max="37" width="10.140625" style="97" bestFit="1" customWidth="1"/>
    <col min="38" max="38" width="9.5703125" style="83" customWidth="1"/>
    <col min="39" max="44" width="9.140625" style="97"/>
    <col min="45" max="45" width="5.42578125" style="83" customWidth="1"/>
    <col min="46" max="46" width="8.42578125" style="98" customWidth="1"/>
    <col min="47" max="47" width="9.28515625" style="98" customWidth="1"/>
    <col min="48" max="48" width="8.85546875" style="99" customWidth="1"/>
    <col min="49" max="49" width="9.5703125" style="83" customWidth="1"/>
    <col min="50" max="16384" width="9.140625" style="97"/>
  </cols>
  <sheetData>
    <row r="1" spans="1:49" s="3" customFormat="1" ht="33.75">
      <c r="A1" s="1" t="s">
        <v>76</v>
      </c>
      <c r="B1" s="2"/>
      <c r="F1" s="4"/>
      <c r="G1" s="5"/>
      <c r="H1" s="5"/>
      <c r="I1" s="5"/>
      <c r="J1" s="5"/>
      <c r="K1" s="5"/>
      <c r="L1" s="5"/>
      <c r="M1" s="5"/>
      <c r="O1" s="6"/>
      <c r="P1" s="6"/>
      <c r="Q1" s="7"/>
      <c r="S1" s="6"/>
      <c r="T1" s="8"/>
      <c r="U1" s="8"/>
      <c r="V1" s="8"/>
      <c r="AL1" s="9"/>
      <c r="AS1" s="9"/>
      <c r="AT1" s="10"/>
      <c r="AU1" s="10"/>
      <c r="AV1" s="11"/>
      <c r="AW1" s="9"/>
    </row>
    <row r="2" spans="1:49" s="17" customFormat="1" ht="13.5" thickBot="1">
      <c r="A2" s="134"/>
      <c r="B2" s="12"/>
      <c r="C2" s="13"/>
      <c r="D2" s="13"/>
      <c r="E2" s="13"/>
      <c r="F2" s="14"/>
      <c r="G2" s="15"/>
      <c r="H2" s="16" t="s">
        <v>0</v>
      </c>
      <c r="M2" s="18"/>
      <c r="P2" s="19"/>
      <c r="Q2" s="20"/>
      <c r="R2" s="21"/>
      <c r="S2" s="21"/>
      <c r="T2" s="22">
        <v>8</v>
      </c>
      <c r="U2" s="22">
        <v>16</v>
      </c>
      <c r="V2" s="22">
        <v>24</v>
      </c>
      <c r="AL2" s="23"/>
      <c r="AS2" s="23"/>
      <c r="AT2" s="24"/>
      <c r="AU2" s="24"/>
      <c r="AV2" s="25"/>
      <c r="AW2" s="23"/>
    </row>
    <row r="3" spans="1:49" s="17" customFormat="1" ht="13.5" thickBot="1">
      <c r="A3" s="135" t="s">
        <v>62</v>
      </c>
      <c r="B3" s="26"/>
      <c r="C3" s="27"/>
      <c r="D3" s="28">
        <v>40682</v>
      </c>
      <c r="E3" s="13"/>
      <c r="F3" s="14"/>
      <c r="G3" s="15"/>
      <c r="H3" s="29"/>
      <c r="I3" s="30" t="s">
        <v>1</v>
      </c>
      <c r="J3" s="30"/>
      <c r="K3" s="30"/>
      <c r="L3" s="30"/>
      <c r="M3" s="18"/>
      <c r="O3" s="31">
        <v>1.75</v>
      </c>
      <c r="P3" s="32" t="s">
        <v>2</v>
      </c>
      <c r="Q3" s="20"/>
      <c r="R3" s="21"/>
      <c r="S3" s="21"/>
      <c r="T3" s="22">
        <f>IF($H$4=1,AA20,IF($H$4=2,AA23,AA26))</f>
        <v>8.8499999999999995E-2</v>
      </c>
      <c r="U3" s="22">
        <f>IF($H$4=1,AA21,IF($H$4=2,AA24,AA27))</f>
        <v>9.9000000000000005E-2</v>
      </c>
      <c r="V3" s="22">
        <f>IF($H$4=1,AA22,IF($H$4=2,AA25,AA28))</f>
        <v>9.9000000000000005E-2</v>
      </c>
      <c r="AL3" s="23"/>
      <c r="AS3" s="23"/>
      <c r="AT3" s="24"/>
      <c r="AU3" s="24"/>
      <c r="AV3" s="25"/>
      <c r="AW3" s="23"/>
    </row>
    <row r="4" spans="1:49" s="17" customFormat="1" ht="13.5" thickBot="1">
      <c r="A4" s="134"/>
      <c r="B4" s="12"/>
      <c r="C4" s="13"/>
      <c r="D4" s="13"/>
      <c r="E4" s="13"/>
      <c r="F4" s="14"/>
      <c r="G4" s="15"/>
      <c r="H4" s="33">
        <v>2</v>
      </c>
      <c r="I4" s="30" t="s">
        <v>3</v>
      </c>
      <c r="J4" s="30"/>
      <c r="K4" s="30"/>
      <c r="L4" s="30"/>
      <c r="M4" s="18"/>
      <c r="O4" s="31">
        <v>2</v>
      </c>
      <c r="P4" s="34" t="s">
        <v>4</v>
      </c>
      <c r="Q4" s="35"/>
      <c r="R4" s="35"/>
      <c r="S4" s="21"/>
      <c r="T4" s="22">
        <f>IF($H$4=1,AB20,IF($H$4=2,AB23,AB26))</f>
        <v>-2.1000000000000001E-2</v>
      </c>
      <c r="U4" s="22">
        <f>IF($H$4=1,AB21,IF($H$4=2,AB24,AB27))</f>
        <v>-2.53E-2</v>
      </c>
      <c r="V4" s="22">
        <f>IF($H$4=1,AB22,IF($H$4=2,AB25,AB28))</f>
        <v>-2.53E-2</v>
      </c>
      <c r="AL4" s="23"/>
      <c r="AS4" s="23"/>
      <c r="AT4" s="24"/>
      <c r="AU4" s="24"/>
      <c r="AV4" s="25"/>
      <c r="AW4" s="23"/>
    </row>
    <row r="5" spans="1:49" s="17" customFormat="1" ht="13.5" thickBot="1">
      <c r="A5" s="135" t="s">
        <v>77</v>
      </c>
      <c r="B5" s="26"/>
      <c r="C5" s="27"/>
      <c r="D5" s="27"/>
      <c r="E5" s="27"/>
      <c r="F5" s="136">
        <v>40724</v>
      </c>
      <c r="G5" s="36"/>
      <c r="H5" s="37">
        <f>IF(H4=1,O3,IF(H4=2,O4,IF(H4=3,O5," ")))</f>
        <v>2</v>
      </c>
      <c r="I5" s="38" t="s">
        <v>5</v>
      </c>
      <c r="J5" s="38"/>
      <c r="K5" s="38"/>
      <c r="L5" s="38"/>
      <c r="M5" s="18"/>
      <c r="O5" s="31">
        <v>2.5</v>
      </c>
      <c r="P5" s="39">
        <v>1</v>
      </c>
      <c r="Q5" s="40"/>
      <c r="R5" s="40"/>
      <c r="S5" s="21"/>
      <c r="AL5" s="23"/>
      <c r="AS5" s="23"/>
      <c r="AT5" s="24"/>
      <c r="AU5" s="24"/>
      <c r="AV5" s="25"/>
      <c r="AW5" s="23"/>
    </row>
    <row r="6" spans="1:49" s="17" customFormat="1" ht="15" customHeight="1" thickBot="1">
      <c r="A6" s="137"/>
      <c r="B6" s="138"/>
      <c r="C6" s="139"/>
      <c r="D6" s="139"/>
      <c r="E6" s="140"/>
      <c r="F6" s="136"/>
      <c r="G6" s="41"/>
      <c r="H6" s="41"/>
      <c r="I6" s="41"/>
      <c r="J6" s="41"/>
      <c r="K6" s="41"/>
      <c r="L6" s="41"/>
      <c r="M6" s="41"/>
      <c r="N6" s="42"/>
      <c r="O6" s="43"/>
      <c r="P6" s="43"/>
      <c r="Q6" s="44"/>
      <c r="R6" s="43"/>
      <c r="S6" s="43"/>
      <c r="T6" s="45"/>
      <c r="U6" s="45"/>
      <c r="V6" s="45"/>
      <c r="AL6" s="23"/>
      <c r="AS6" s="23"/>
      <c r="AT6" s="24"/>
      <c r="AU6" s="24"/>
      <c r="AV6" s="25"/>
      <c r="AW6" s="23"/>
    </row>
    <row r="7" spans="1:49" s="17" customFormat="1">
      <c r="A7" s="141"/>
      <c r="B7" s="46"/>
      <c r="C7" s="47"/>
      <c r="D7" s="29"/>
      <c r="E7" s="47"/>
      <c r="F7" s="15"/>
      <c r="G7" s="142"/>
      <c r="H7" s="218" t="s">
        <v>2</v>
      </c>
      <c r="I7" s="219"/>
      <c r="J7" s="174"/>
      <c r="K7" s="174"/>
      <c r="L7" s="48" t="s">
        <v>6</v>
      </c>
      <c r="M7" s="49"/>
      <c r="N7" s="48" t="s">
        <v>7</v>
      </c>
      <c r="O7" s="50"/>
      <c r="P7" s="51"/>
      <c r="Q7" s="52"/>
      <c r="R7" s="53"/>
      <c r="S7" s="54"/>
      <c r="T7" s="45"/>
      <c r="U7" s="45"/>
      <c r="V7" s="45"/>
      <c r="AL7" s="23"/>
      <c r="AS7" s="23"/>
      <c r="AT7" s="24"/>
      <c r="AU7" s="24"/>
      <c r="AV7" s="25"/>
      <c r="AW7" s="23"/>
    </row>
    <row r="8" spans="1:49" s="17" customFormat="1">
      <c r="A8" s="141"/>
      <c r="B8" s="46"/>
      <c r="C8" s="47"/>
      <c r="D8" s="29"/>
      <c r="E8" s="47"/>
      <c r="F8" s="15"/>
      <c r="G8" s="142"/>
      <c r="H8" s="57"/>
      <c r="I8" s="58"/>
      <c r="J8" s="58"/>
      <c r="K8" s="58"/>
      <c r="L8" s="48" t="s">
        <v>8</v>
      </c>
      <c r="M8" s="56"/>
      <c r="N8" s="48" t="s">
        <v>8</v>
      </c>
      <c r="O8" s="50"/>
      <c r="P8" s="59"/>
      <c r="Q8" s="60" t="s">
        <v>9</v>
      </c>
      <c r="R8" s="61"/>
      <c r="S8" s="62"/>
      <c r="T8" s="45"/>
      <c r="U8" s="45"/>
      <c r="V8" s="45"/>
      <c r="AL8" s="23"/>
      <c r="AS8" s="23"/>
      <c r="AT8" s="25" t="s">
        <v>10</v>
      </c>
      <c r="AU8" s="25" t="s">
        <v>11</v>
      </c>
      <c r="AV8" s="25"/>
      <c r="AW8" s="23"/>
    </row>
    <row r="9" spans="1:49" s="17" customFormat="1">
      <c r="A9" s="143"/>
      <c r="B9" s="64"/>
      <c r="C9" s="63"/>
      <c r="D9" s="64" t="s">
        <v>63</v>
      </c>
      <c r="E9" s="63"/>
      <c r="F9" s="56" t="s">
        <v>12</v>
      </c>
      <c r="G9" s="55" t="s">
        <v>13</v>
      </c>
      <c r="H9" s="57" t="s">
        <v>14</v>
      </c>
      <c r="I9" s="65"/>
      <c r="J9" s="65"/>
      <c r="K9" s="65"/>
      <c r="L9" s="66" t="s">
        <v>15</v>
      </c>
      <c r="M9" s="56"/>
      <c r="N9" s="66" t="s">
        <v>15</v>
      </c>
      <c r="O9" s="63" t="s">
        <v>16</v>
      </c>
      <c r="P9" s="63" t="s">
        <v>17</v>
      </c>
      <c r="Q9" s="67" t="s">
        <v>18</v>
      </c>
      <c r="R9" s="61"/>
      <c r="S9" s="62"/>
      <c r="T9" s="45"/>
      <c r="U9" s="45"/>
      <c r="V9" s="45"/>
      <c r="AL9" s="23"/>
      <c r="AS9" s="23"/>
      <c r="AT9" s="25" t="s">
        <v>13</v>
      </c>
      <c r="AU9" s="25" t="s">
        <v>13</v>
      </c>
      <c r="AV9" s="25"/>
      <c r="AW9" s="23"/>
    </row>
    <row r="10" spans="1:49" s="17" customFormat="1">
      <c r="A10" s="143" t="s">
        <v>19</v>
      </c>
      <c r="B10" s="64"/>
      <c r="C10" s="63"/>
      <c r="D10" s="64" t="s">
        <v>64</v>
      </c>
      <c r="E10" s="63"/>
      <c r="F10" s="56" t="s">
        <v>15</v>
      </c>
      <c r="G10" s="55" t="s">
        <v>15</v>
      </c>
      <c r="H10" s="57" t="s">
        <v>20</v>
      </c>
      <c r="I10" s="65" t="s">
        <v>16</v>
      </c>
      <c r="J10" s="65" t="s">
        <v>74</v>
      </c>
      <c r="K10" s="65" t="s">
        <v>88</v>
      </c>
      <c r="L10" s="48"/>
      <c r="M10" s="56"/>
      <c r="N10" s="48" t="s">
        <v>21</v>
      </c>
      <c r="O10" s="63"/>
      <c r="P10" s="55" t="s">
        <v>22</v>
      </c>
      <c r="Q10" s="60" t="s">
        <v>23</v>
      </c>
      <c r="R10" s="21"/>
      <c r="S10" s="62"/>
      <c r="T10" s="68" t="s">
        <v>24</v>
      </c>
      <c r="U10" s="69"/>
      <c r="V10" s="69"/>
      <c r="AL10" s="25"/>
      <c r="AS10" s="23"/>
      <c r="AT10" s="25" t="s">
        <v>15</v>
      </c>
      <c r="AU10" s="25" t="s">
        <v>15</v>
      </c>
      <c r="AV10" s="25" t="s">
        <v>16</v>
      </c>
      <c r="AW10" s="25" t="s">
        <v>16</v>
      </c>
    </row>
    <row r="11" spans="1:49" s="43" customFormat="1" ht="13.5" thickBot="1">
      <c r="A11" s="144" t="s">
        <v>25</v>
      </c>
      <c r="B11" s="71"/>
      <c r="C11" s="70" t="s">
        <v>37</v>
      </c>
      <c r="D11" s="71" t="s">
        <v>26</v>
      </c>
      <c r="E11" s="70"/>
      <c r="F11" s="72" t="s">
        <v>27</v>
      </c>
      <c r="G11" s="76" t="s">
        <v>27</v>
      </c>
      <c r="H11" s="73" t="s">
        <v>28</v>
      </c>
      <c r="I11" s="74" t="s">
        <v>29</v>
      </c>
      <c r="J11" s="74" t="s">
        <v>75</v>
      </c>
      <c r="K11" s="74" t="s">
        <v>75</v>
      </c>
      <c r="L11" s="74"/>
      <c r="M11" s="74"/>
      <c r="N11" s="75" t="s">
        <v>30</v>
      </c>
      <c r="O11" s="70"/>
      <c r="P11" s="76"/>
      <c r="Q11" s="77" t="s">
        <v>31</v>
      </c>
      <c r="R11" s="78" t="s">
        <v>32</v>
      </c>
      <c r="S11" s="77" t="s">
        <v>33</v>
      </c>
      <c r="T11" s="79" t="s">
        <v>34</v>
      </c>
      <c r="U11" s="79" t="s">
        <v>35</v>
      </c>
      <c r="V11" s="79" t="s">
        <v>36</v>
      </c>
      <c r="AL11" s="81"/>
      <c r="AS11" s="80" t="s">
        <v>37</v>
      </c>
      <c r="AT11" s="81" t="s">
        <v>27</v>
      </c>
      <c r="AU11" s="81" t="s">
        <v>27</v>
      </c>
      <c r="AV11" s="81" t="s">
        <v>20</v>
      </c>
      <c r="AW11" s="81" t="s">
        <v>20</v>
      </c>
    </row>
    <row r="12" spans="1:49" ht="13.5" thickBot="1">
      <c r="A12" s="82">
        <f>+D3</f>
        <v>40682</v>
      </c>
      <c r="B12" s="101"/>
      <c r="C12" s="145">
        <v>0</v>
      </c>
      <c r="D12" s="146" t="s">
        <v>65</v>
      </c>
      <c r="E12" s="130"/>
      <c r="F12" s="104" t="s">
        <v>38</v>
      </c>
      <c r="H12" s="88"/>
      <c r="I12" s="89"/>
      <c r="J12" s="89"/>
      <c r="K12" s="89"/>
      <c r="L12" s="90">
        <f>+M12/$H$5</f>
        <v>1</v>
      </c>
      <c r="M12" s="91">
        <f>+H5</f>
        <v>2</v>
      </c>
      <c r="N12" s="92">
        <f>+H$5-G12</f>
        <v>2</v>
      </c>
      <c r="O12" s="93" t="str">
        <f>IF(M12&lt;=0,"IRRIGATE","")</f>
        <v/>
      </c>
      <c r="P12" s="93" t="str">
        <f t="shared" ref="P12:P75" si="0">IF(M12&lt;0.3,"Check Sensors","")</f>
        <v/>
      </c>
      <c r="Q12" s="94"/>
      <c r="R12" s="95"/>
      <c r="S12" s="95"/>
      <c r="T12" s="96" t="str">
        <f t="shared" ref="T12:V43" si="1">IF(Q12="","",IF(Q12=0,$H$5,IF(((T$3+T$4*LN(Q12))-(T$3+T$4*LN(40)))*24&gt;$H$5,$H$5,((T$3+T$4*LN(Q12))-(T$3+T$4*LN(40)))*24)))</f>
        <v/>
      </c>
      <c r="U12" s="96" t="str">
        <f t="shared" si="1"/>
        <v/>
      </c>
      <c r="V12" s="96" t="str">
        <f t="shared" si="1"/>
        <v/>
      </c>
      <c r="AL12" s="99"/>
      <c r="AS12" s="83">
        <v>0</v>
      </c>
      <c r="AT12" s="98">
        <v>0</v>
      </c>
      <c r="AU12" s="98">
        <f>+G12</f>
        <v>0</v>
      </c>
      <c r="AV12" s="99">
        <f t="shared" ref="AV12:AV75" si="2">+H12+I12</f>
        <v>0</v>
      </c>
      <c r="AW12" s="99">
        <f>+AV12</f>
        <v>0</v>
      </c>
    </row>
    <row r="13" spans="1:49" ht="14.25" thickTop="1" thickBot="1">
      <c r="A13" s="100">
        <f t="shared" ref="A13:A76" si="3">+A12+1</f>
        <v>40683</v>
      </c>
      <c r="B13" s="101"/>
      <c r="C13" s="130">
        <v>1</v>
      </c>
      <c r="D13" s="147"/>
      <c r="E13" s="148"/>
      <c r="F13" s="149">
        <v>0.5</v>
      </c>
      <c r="G13" s="133">
        <f t="shared" ref="G13:G51" si="4">F$13/7</f>
        <v>7.1428571428571425E-2</v>
      </c>
      <c r="H13" s="88"/>
      <c r="I13" s="89"/>
      <c r="J13" s="89"/>
      <c r="K13" s="89"/>
      <c r="L13" s="90">
        <f t="shared" ref="L13:L76" si="5">IF(+M13/$H$5&gt;1,1,+M13/$H$5)</f>
        <v>0.9642857142857143</v>
      </c>
      <c r="M13" s="91">
        <f t="shared" ref="M13:M76" si="6">IF(Q13="",IF(R13="",IF(S13="",IF((M12-G13)+(H13)+(I13)&gt;$H$5,$H$5,(M12-G13)+(H13)+(I13)),AVERAGE(T13:V13)),AVERAGE(T13:V13)),AVERAGE(T13:V13))</f>
        <v>1.9285714285714286</v>
      </c>
      <c r="N13" s="92">
        <f t="shared" ref="N13:N76" si="7">IF(+N12-G13+H13+I13&lt;H$5,+N12-G13+H13+I13,H$5)</f>
        <v>1.9285714285714286</v>
      </c>
      <c r="O13" s="93" t="str">
        <f t="shared" ref="O13:O21" si="8">IF(M13&lt;=0,"IRRIGATE","")</f>
        <v/>
      </c>
      <c r="P13" s="93" t="str">
        <f t="shared" si="0"/>
        <v/>
      </c>
      <c r="Q13" s="102"/>
      <c r="R13" s="103"/>
      <c r="S13" s="103"/>
      <c r="T13" s="96" t="str">
        <f t="shared" si="1"/>
        <v/>
      </c>
      <c r="U13" s="96" t="str">
        <f t="shared" si="1"/>
        <v/>
      </c>
      <c r="V13" s="96" t="str">
        <f t="shared" si="1"/>
        <v/>
      </c>
      <c r="AL13" s="99"/>
      <c r="AS13" s="83">
        <v>1</v>
      </c>
      <c r="AT13" s="98">
        <v>0</v>
      </c>
      <c r="AU13" s="98">
        <f t="shared" ref="AU13:AU76" si="9">+AU12+G13</f>
        <v>7.1428571428571425E-2</v>
      </c>
      <c r="AV13" s="99">
        <f t="shared" si="2"/>
        <v>0</v>
      </c>
      <c r="AW13" s="99">
        <f t="shared" ref="AW13:AW76" si="10">+AV13+AW12</f>
        <v>0</v>
      </c>
    </row>
    <row r="14" spans="1:49">
      <c r="A14" s="100">
        <f t="shared" si="3"/>
        <v>40684</v>
      </c>
      <c r="B14" s="101"/>
      <c r="C14" s="130">
        <v>2</v>
      </c>
      <c r="D14" s="150"/>
      <c r="E14" s="130"/>
      <c r="F14" s="151"/>
      <c r="G14" s="133">
        <f t="shared" si="4"/>
        <v>7.1428571428571425E-2</v>
      </c>
      <c r="H14" s="88"/>
      <c r="I14" s="89"/>
      <c r="J14" s="89"/>
      <c r="K14" s="89"/>
      <c r="L14" s="90">
        <f t="shared" si="5"/>
        <v>0.9285714285714286</v>
      </c>
      <c r="M14" s="91">
        <f t="shared" si="6"/>
        <v>1.8571428571428572</v>
      </c>
      <c r="N14" s="92">
        <f t="shared" si="7"/>
        <v>1.8571428571428572</v>
      </c>
      <c r="O14" s="93" t="str">
        <f t="shared" si="8"/>
        <v/>
      </c>
      <c r="P14" s="93" t="str">
        <f t="shared" si="0"/>
        <v/>
      </c>
      <c r="Q14" s="102"/>
      <c r="R14" s="103"/>
      <c r="S14" s="103"/>
      <c r="T14" s="96" t="str">
        <f t="shared" si="1"/>
        <v/>
      </c>
      <c r="U14" s="96" t="str">
        <f t="shared" si="1"/>
        <v/>
      </c>
      <c r="V14" s="96" t="str">
        <f t="shared" si="1"/>
        <v/>
      </c>
      <c r="AL14" s="99"/>
      <c r="AS14" s="83">
        <v>2</v>
      </c>
      <c r="AT14" s="98">
        <v>0</v>
      </c>
      <c r="AU14" s="98">
        <f t="shared" si="9"/>
        <v>0.14285714285714285</v>
      </c>
      <c r="AV14" s="99">
        <f t="shared" si="2"/>
        <v>0</v>
      </c>
      <c r="AW14" s="99">
        <f t="shared" si="10"/>
        <v>0</v>
      </c>
    </row>
    <row r="15" spans="1:49">
      <c r="A15" s="100">
        <f t="shared" si="3"/>
        <v>40685</v>
      </c>
      <c r="B15" s="101"/>
      <c r="C15" s="130">
        <v>3</v>
      </c>
      <c r="D15" s="147"/>
      <c r="E15" s="130"/>
      <c r="F15" s="151"/>
      <c r="G15" s="133">
        <f t="shared" si="4"/>
        <v>7.1428571428571425E-2</v>
      </c>
      <c r="H15" s="88"/>
      <c r="I15" s="89"/>
      <c r="J15" s="89"/>
      <c r="K15" s="89"/>
      <c r="L15" s="90">
        <f t="shared" si="5"/>
        <v>0.8928571428571429</v>
      </c>
      <c r="M15" s="91">
        <f t="shared" si="6"/>
        <v>1.7857142857142858</v>
      </c>
      <c r="N15" s="92">
        <f t="shared" si="7"/>
        <v>1.7857142857142858</v>
      </c>
      <c r="O15" s="93" t="str">
        <f t="shared" si="8"/>
        <v/>
      </c>
      <c r="P15" s="93" t="str">
        <f t="shared" si="0"/>
        <v/>
      </c>
      <c r="Q15" s="102"/>
      <c r="R15" s="103"/>
      <c r="S15" s="103"/>
      <c r="T15" s="96" t="str">
        <f t="shared" si="1"/>
        <v/>
      </c>
      <c r="U15" s="96" t="str">
        <f t="shared" si="1"/>
        <v/>
      </c>
      <c r="V15" s="96" t="str">
        <f t="shared" si="1"/>
        <v/>
      </c>
      <c r="AL15" s="99"/>
      <c r="AS15" s="83">
        <v>3</v>
      </c>
      <c r="AT15" s="98">
        <v>0</v>
      </c>
      <c r="AU15" s="98">
        <f t="shared" si="9"/>
        <v>0.21428571428571427</v>
      </c>
      <c r="AV15" s="99">
        <f t="shared" si="2"/>
        <v>0</v>
      </c>
      <c r="AW15" s="99">
        <f t="shared" si="10"/>
        <v>0</v>
      </c>
    </row>
    <row r="16" spans="1:49">
      <c r="A16" s="100">
        <f t="shared" si="3"/>
        <v>40686</v>
      </c>
      <c r="B16" s="105"/>
      <c r="C16" s="84">
        <v>4</v>
      </c>
      <c r="D16" s="147"/>
      <c r="E16" s="130"/>
      <c r="F16" s="151"/>
      <c r="G16" s="133">
        <f t="shared" si="4"/>
        <v>7.1428571428571425E-2</v>
      </c>
      <c r="H16" s="88"/>
      <c r="I16" s="89"/>
      <c r="J16" s="89"/>
      <c r="K16" s="89"/>
      <c r="L16" s="90">
        <f t="shared" si="5"/>
        <v>0.85714285714285721</v>
      </c>
      <c r="M16" s="91">
        <f t="shared" si="6"/>
        <v>1.7142857142857144</v>
      </c>
      <c r="N16" s="92">
        <f t="shared" si="7"/>
        <v>1.7142857142857144</v>
      </c>
      <c r="O16" s="93" t="str">
        <f t="shared" si="8"/>
        <v/>
      </c>
      <c r="P16" s="93" t="str">
        <f t="shared" si="0"/>
        <v/>
      </c>
      <c r="Q16" s="102"/>
      <c r="R16" s="103"/>
      <c r="S16" s="103"/>
      <c r="T16" s="96" t="str">
        <f t="shared" si="1"/>
        <v/>
      </c>
      <c r="U16" s="96" t="str">
        <f t="shared" si="1"/>
        <v/>
      </c>
      <c r="V16" s="96" t="str">
        <f t="shared" si="1"/>
        <v/>
      </c>
      <c r="W16" s="107"/>
      <c r="AL16" s="99"/>
      <c r="AS16" s="83">
        <v>4</v>
      </c>
      <c r="AT16" s="98">
        <v>0</v>
      </c>
      <c r="AU16" s="98">
        <f t="shared" si="9"/>
        <v>0.2857142857142857</v>
      </c>
      <c r="AV16" s="99">
        <f t="shared" si="2"/>
        <v>0</v>
      </c>
      <c r="AW16" s="99">
        <f t="shared" si="10"/>
        <v>0</v>
      </c>
    </row>
    <row r="17" spans="1:49">
      <c r="A17" s="100">
        <f t="shared" si="3"/>
        <v>40687</v>
      </c>
      <c r="B17" s="130"/>
      <c r="C17" s="84">
        <v>5</v>
      </c>
      <c r="D17" s="147"/>
      <c r="E17" s="130"/>
      <c r="F17" s="151"/>
      <c r="G17" s="133">
        <f t="shared" si="4"/>
        <v>7.1428571428571425E-2</v>
      </c>
      <c r="H17" s="88"/>
      <c r="I17" s="89"/>
      <c r="J17" s="89"/>
      <c r="K17" s="89"/>
      <c r="L17" s="90">
        <f t="shared" si="5"/>
        <v>0.82142857142857151</v>
      </c>
      <c r="M17" s="91">
        <f t="shared" si="6"/>
        <v>1.642857142857143</v>
      </c>
      <c r="N17" s="92">
        <f t="shared" si="7"/>
        <v>1.642857142857143</v>
      </c>
      <c r="O17" s="93" t="str">
        <f t="shared" si="8"/>
        <v/>
      </c>
      <c r="P17" s="93" t="str">
        <f t="shared" si="0"/>
        <v/>
      </c>
      <c r="Q17" s="102"/>
      <c r="R17" s="103"/>
      <c r="S17" s="103"/>
      <c r="T17" s="96" t="str">
        <f t="shared" si="1"/>
        <v/>
      </c>
      <c r="U17" s="96" t="str">
        <f t="shared" si="1"/>
        <v/>
      </c>
      <c r="V17" s="96" t="str">
        <f t="shared" si="1"/>
        <v/>
      </c>
      <c r="AL17" s="99"/>
      <c r="AS17" s="83">
        <v>5</v>
      </c>
      <c r="AT17" s="98">
        <v>0</v>
      </c>
      <c r="AU17" s="98">
        <f t="shared" si="9"/>
        <v>0.3571428571428571</v>
      </c>
      <c r="AV17" s="99">
        <f t="shared" si="2"/>
        <v>0</v>
      </c>
      <c r="AW17" s="99">
        <f t="shared" si="10"/>
        <v>0</v>
      </c>
    </row>
    <row r="18" spans="1:49" ht="15.75">
      <c r="A18" s="100">
        <f t="shared" si="3"/>
        <v>40688</v>
      </c>
      <c r="B18" s="130"/>
      <c r="C18" s="84">
        <v>6</v>
      </c>
      <c r="D18" s="147"/>
      <c r="E18" s="130"/>
      <c r="F18" s="151"/>
      <c r="G18" s="133">
        <f t="shared" si="4"/>
        <v>7.1428571428571425E-2</v>
      </c>
      <c r="H18" s="88"/>
      <c r="I18" s="89"/>
      <c r="J18" s="89"/>
      <c r="K18" s="89"/>
      <c r="L18" s="90">
        <f t="shared" si="5"/>
        <v>0.78571428571428581</v>
      </c>
      <c r="M18" s="91">
        <f t="shared" si="6"/>
        <v>1.5714285714285716</v>
      </c>
      <c r="N18" s="92">
        <f t="shared" si="7"/>
        <v>1.5714285714285716</v>
      </c>
      <c r="O18" s="93" t="str">
        <f t="shared" si="8"/>
        <v/>
      </c>
      <c r="P18" s="93" t="str">
        <f t="shared" si="0"/>
        <v/>
      </c>
      <c r="Q18" s="102"/>
      <c r="R18" s="103"/>
      <c r="S18" s="103"/>
      <c r="T18" s="96" t="str">
        <f t="shared" si="1"/>
        <v/>
      </c>
      <c r="U18" s="96" t="str">
        <f t="shared" si="1"/>
        <v/>
      </c>
      <c r="V18" s="96" t="str">
        <f t="shared" si="1"/>
        <v/>
      </c>
      <c r="Y18" t="s">
        <v>39</v>
      </c>
      <c r="Z18"/>
      <c r="AA18" t="s">
        <v>40</v>
      </c>
      <c r="AB18"/>
      <c r="AL18" s="99"/>
      <c r="AS18" s="83">
        <v>6</v>
      </c>
      <c r="AT18" s="98">
        <v>0</v>
      </c>
      <c r="AU18" s="98">
        <f t="shared" si="9"/>
        <v>0.42857142857142849</v>
      </c>
      <c r="AV18" s="99">
        <f t="shared" si="2"/>
        <v>0</v>
      </c>
      <c r="AW18" s="99">
        <f t="shared" si="10"/>
        <v>0</v>
      </c>
    </row>
    <row r="19" spans="1:49" ht="15.75">
      <c r="A19" s="100">
        <f t="shared" si="3"/>
        <v>40689</v>
      </c>
      <c r="B19" s="130"/>
      <c r="C19" s="84">
        <v>7</v>
      </c>
      <c r="D19" s="147"/>
      <c r="E19" s="130"/>
      <c r="F19" s="151"/>
      <c r="G19" s="133">
        <f t="shared" si="4"/>
        <v>7.1428571428571425E-2</v>
      </c>
      <c r="H19" s="88"/>
      <c r="I19" s="89"/>
      <c r="J19" s="89"/>
      <c r="K19" s="89"/>
      <c r="L19" s="90">
        <f t="shared" si="5"/>
        <v>0.75000000000000011</v>
      </c>
      <c r="M19" s="91">
        <f t="shared" si="6"/>
        <v>1.5000000000000002</v>
      </c>
      <c r="N19" s="92">
        <f t="shared" si="7"/>
        <v>1.5000000000000002</v>
      </c>
      <c r="O19" s="93" t="str">
        <f t="shared" si="8"/>
        <v/>
      </c>
      <c r="P19" s="93" t="str">
        <f t="shared" si="0"/>
        <v/>
      </c>
      <c r="Q19" s="102"/>
      <c r="R19" s="103"/>
      <c r="S19" s="103"/>
      <c r="T19" s="96" t="str">
        <f t="shared" si="1"/>
        <v/>
      </c>
      <c r="U19" s="96" t="str">
        <f t="shared" si="1"/>
        <v/>
      </c>
      <c r="V19" s="96" t="str">
        <f t="shared" si="1"/>
        <v/>
      </c>
      <c r="Y19"/>
      <c r="Z19"/>
      <c r="AA19" t="s">
        <v>41</v>
      </c>
      <c r="AB19" t="s">
        <v>42</v>
      </c>
      <c r="AL19" s="99"/>
      <c r="AS19" s="83">
        <v>7</v>
      </c>
      <c r="AT19" s="98">
        <v>0</v>
      </c>
      <c r="AU19" s="98">
        <f t="shared" si="9"/>
        <v>0.49999999999999989</v>
      </c>
      <c r="AV19" s="99">
        <f t="shared" si="2"/>
        <v>0</v>
      </c>
      <c r="AW19" s="99">
        <f t="shared" si="10"/>
        <v>0</v>
      </c>
    </row>
    <row r="20" spans="1:49">
      <c r="A20" s="100">
        <f t="shared" si="3"/>
        <v>40690</v>
      </c>
      <c r="B20" s="130"/>
      <c r="C20" s="84">
        <v>8</v>
      </c>
      <c r="D20" s="147"/>
      <c r="E20" s="130"/>
      <c r="F20" s="151"/>
      <c r="G20" s="133">
        <f t="shared" si="4"/>
        <v>7.1428571428571425E-2</v>
      </c>
      <c r="H20" s="88"/>
      <c r="I20" s="89"/>
      <c r="J20" s="89"/>
      <c r="K20" s="89"/>
      <c r="L20" s="90">
        <f t="shared" si="5"/>
        <v>0.71428571428571441</v>
      </c>
      <c r="M20" s="91">
        <f t="shared" si="6"/>
        <v>1.4285714285714288</v>
      </c>
      <c r="N20" s="92">
        <f t="shared" si="7"/>
        <v>1.4285714285714288</v>
      </c>
      <c r="O20" s="93" t="str">
        <f t="shared" si="8"/>
        <v/>
      </c>
      <c r="P20" s="93" t="str">
        <f t="shared" si="0"/>
        <v/>
      </c>
      <c r="Q20" s="102"/>
      <c r="R20" s="103"/>
      <c r="S20" s="103"/>
      <c r="T20" s="96" t="str">
        <f t="shared" si="1"/>
        <v/>
      </c>
      <c r="U20" s="96" t="str">
        <f t="shared" si="1"/>
        <v/>
      </c>
      <c r="V20" s="96" t="str">
        <f t="shared" si="1"/>
        <v/>
      </c>
      <c r="W20" s="109"/>
      <c r="X20"/>
      <c r="Y20" t="s">
        <v>43</v>
      </c>
      <c r="Z20" t="s">
        <v>44</v>
      </c>
      <c r="AA20" s="110">
        <v>6.3799999999999996E-2</v>
      </c>
      <c r="AB20" s="110">
        <v>-1.7299999999999999E-2</v>
      </c>
      <c r="AC20" s="153"/>
      <c r="AD20" s="153"/>
      <c r="AE20" s="153"/>
      <c r="AF20" s="153"/>
      <c r="AG20" s="153"/>
      <c r="AL20" s="99"/>
      <c r="AS20" s="83">
        <v>8</v>
      </c>
      <c r="AT20" s="98">
        <v>0</v>
      </c>
      <c r="AU20" s="98">
        <f t="shared" si="9"/>
        <v>0.57142857142857129</v>
      </c>
      <c r="AV20" s="99">
        <f t="shared" si="2"/>
        <v>0</v>
      </c>
      <c r="AW20" s="99">
        <f t="shared" si="10"/>
        <v>0</v>
      </c>
    </row>
    <row r="21" spans="1:49">
      <c r="A21" s="100">
        <f t="shared" si="3"/>
        <v>40691</v>
      </c>
      <c r="B21" s="130"/>
      <c r="C21" s="84">
        <v>9</v>
      </c>
      <c r="D21" s="147"/>
      <c r="E21" s="130"/>
      <c r="F21" s="151"/>
      <c r="G21" s="133">
        <f t="shared" si="4"/>
        <v>7.1428571428571425E-2</v>
      </c>
      <c r="H21" s="88"/>
      <c r="I21" s="89"/>
      <c r="J21" s="89"/>
      <c r="K21" s="89"/>
      <c r="L21" s="90">
        <f t="shared" si="5"/>
        <v>0.67857142857142871</v>
      </c>
      <c r="M21" s="91">
        <f t="shared" si="6"/>
        <v>1.3571428571428574</v>
      </c>
      <c r="N21" s="92">
        <f t="shared" si="7"/>
        <v>1.3571428571428574</v>
      </c>
      <c r="O21" s="93" t="str">
        <f t="shared" si="8"/>
        <v/>
      </c>
      <c r="P21" s="93" t="str">
        <f t="shared" si="0"/>
        <v/>
      </c>
      <c r="Q21" s="102"/>
      <c r="R21" s="103"/>
      <c r="S21" s="103"/>
      <c r="T21" s="96" t="str">
        <f t="shared" si="1"/>
        <v/>
      </c>
      <c r="U21" s="96" t="str">
        <f t="shared" si="1"/>
        <v/>
      </c>
      <c r="V21" s="96" t="str">
        <f t="shared" si="1"/>
        <v/>
      </c>
      <c r="W21" s="109"/>
      <c r="X21"/>
      <c r="Y21" t="s">
        <v>45</v>
      </c>
      <c r="Z21" t="s">
        <v>46</v>
      </c>
      <c r="AA21" s="110">
        <v>9.9000000000000005E-2</v>
      </c>
      <c r="AB21" s="110">
        <v>-2.53E-2</v>
      </c>
      <c r="AC21" s="153"/>
      <c r="AD21" s="153"/>
      <c r="AE21" s="153"/>
      <c r="AF21" s="153"/>
      <c r="AG21" s="153"/>
      <c r="AL21" s="99"/>
      <c r="AS21" s="83">
        <v>9</v>
      </c>
      <c r="AT21" s="98">
        <v>0</v>
      </c>
      <c r="AU21" s="98">
        <f t="shared" si="9"/>
        <v>0.64285714285714268</v>
      </c>
      <c r="AV21" s="99">
        <f t="shared" si="2"/>
        <v>0</v>
      </c>
      <c r="AW21" s="99">
        <f t="shared" si="10"/>
        <v>0</v>
      </c>
    </row>
    <row r="22" spans="1:49">
      <c r="A22" s="100">
        <f t="shared" si="3"/>
        <v>40692</v>
      </c>
      <c r="B22" s="210"/>
      <c r="C22" s="84">
        <v>10</v>
      </c>
      <c r="D22" s="147"/>
      <c r="E22" s="130"/>
      <c r="F22" s="104"/>
      <c r="G22" s="133">
        <f t="shared" si="4"/>
        <v>7.1428571428571425E-2</v>
      </c>
      <c r="H22" s="88"/>
      <c r="I22" s="89"/>
      <c r="J22" s="89"/>
      <c r="K22" s="89"/>
      <c r="L22" s="90">
        <f t="shared" si="5"/>
        <v>0.59555205753710494</v>
      </c>
      <c r="M22" s="91">
        <f t="shared" si="6"/>
        <v>1.1911041150742099</v>
      </c>
      <c r="N22" s="92">
        <f t="shared" si="7"/>
        <v>1.285714285714286</v>
      </c>
      <c r="O22" s="93" t="str">
        <f>IF(OR(M22&lt;=0,J22&gt;=100),"IRRIGATE","")</f>
        <v/>
      </c>
      <c r="P22" s="93" t="str">
        <f t="shared" si="0"/>
        <v/>
      </c>
      <c r="Q22" s="102">
        <v>5</v>
      </c>
      <c r="R22" s="102">
        <v>5</v>
      </c>
      <c r="S22" s="102">
        <v>5</v>
      </c>
      <c r="T22" s="96">
        <f t="shared" si="1"/>
        <v>1.0480385370066374</v>
      </c>
      <c r="U22" s="96">
        <f t="shared" si="1"/>
        <v>1.2626369041079963</v>
      </c>
      <c r="V22" s="96">
        <f t="shared" si="1"/>
        <v>1.2626369041079963</v>
      </c>
      <c r="W22" s="109"/>
      <c r="X22"/>
      <c r="Y22" t="s">
        <v>47</v>
      </c>
      <c r="Z22" t="s">
        <v>48</v>
      </c>
      <c r="AA22" s="110">
        <v>9.9000000000000005E-2</v>
      </c>
      <c r="AB22" s="110">
        <v>-2.53E-2</v>
      </c>
      <c r="AC22" s="153"/>
      <c r="AD22" s="153"/>
      <c r="AE22" s="154"/>
      <c r="AF22" s="154"/>
      <c r="AG22" s="154"/>
      <c r="AL22" s="99"/>
      <c r="AS22" s="83">
        <v>10</v>
      </c>
      <c r="AT22" s="98">
        <v>0</v>
      </c>
      <c r="AU22" s="98">
        <f t="shared" si="9"/>
        <v>0.71428571428571408</v>
      </c>
      <c r="AV22" s="99">
        <f t="shared" si="2"/>
        <v>0</v>
      </c>
      <c r="AW22" s="99">
        <f t="shared" si="10"/>
        <v>0</v>
      </c>
    </row>
    <row r="23" spans="1:49">
      <c r="A23" s="100">
        <f t="shared" si="3"/>
        <v>40693</v>
      </c>
      <c r="B23" s="208"/>
      <c r="C23" s="84">
        <v>11</v>
      </c>
      <c r="D23" s="147"/>
      <c r="E23" s="130"/>
      <c r="F23" s="151"/>
      <c r="G23" s="133">
        <f t="shared" si="4"/>
        <v>7.1428571428571425E-2</v>
      </c>
      <c r="H23" s="88"/>
      <c r="I23" s="89"/>
      <c r="J23" s="89"/>
      <c r="K23" s="89"/>
      <c r="L23" s="90">
        <f t="shared" si="5"/>
        <v>0.55983777182281924</v>
      </c>
      <c r="M23" s="91">
        <f t="shared" si="6"/>
        <v>1.1196755436456385</v>
      </c>
      <c r="N23" s="92">
        <f t="shared" si="7"/>
        <v>1.2142857142857146</v>
      </c>
      <c r="O23" s="93" t="str">
        <f>IF(OR(M23&lt;=0,J23&gt;=100),"IRRIGATE","")</f>
        <v/>
      </c>
      <c r="P23" s="93" t="str">
        <f t="shared" si="0"/>
        <v/>
      </c>
      <c r="Q23" s="102"/>
      <c r="R23" s="102"/>
      <c r="S23" s="102"/>
      <c r="T23" s="96" t="str">
        <f t="shared" si="1"/>
        <v/>
      </c>
      <c r="U23" s="96" t="str">
        <f t="shared" si="1"/>
        <v/>
      </c>
      <c r="V23" s="96" t="str">
        <f t="shared" si="1"/>
        <v/>
      </c>
      <c r="W23" s="109"/>
      <c r="X23"/>
      <c r="Y23" t="s">
        <v>49</v>
      </c>
      <c r="Z23" t="s">
        <v>50</v>
      </c>
      <c r="AA23" s="110">
        <v>8.8499999999999995E-2</v>
      </c>
      <c r="AB23" s="110">
        <v>-2.1000000000000001E-2</v>
      </c>
      <c r="AC23" s="155"/>
      <c r="AD23" s="153"/>
      <c r="AE23" s="154"/>
      <c r="AF23" s="154"/>
      <c r="AG23" s="154"/>
      <c r="AL23" s="99"/>
      <c r="AS23" s="83">
        <v>11</v>
      </c>
      <c r="AT23" s="98">
        <v>0</v>
      </c>
      <c r="AU23" s="98">
        <f t="shared" si="9"/>
        <v>0.78571428571428548</v>
      </c>
      <c r="AV23" s="99">
        <f t="shared" si="2"/>
        <v>0</v>
      </c>
      <c r="AW23" s="99">
        <f t="shared" si="10"/>
        <v>0</v>
      </c>
    </row>
    <row r="24" spans="1:49">
      <c r="A24" s="100">
        <f t="shared" si="3"/>
        <v>40694</v>
      </c>
      <c r="B24" s="208" t="s">
        <v>89</v>
      </c>
      <c r="C24" s="84">
        <v>12</v>
      </c>
      <c r="D24" s="147"/>
      <c r="E24" s="130"/>
      <c r="F24" s="151"/>
      <c r="G24" s="133">
        <f t="shared" si="4"/>
        <v>7.1428571428571425E-2</v>
      </c>
      <c r="H24" s="88"/>
      <c r="I24" s="89"/>
      <c r="J24" s="89"/>
      <c r="K24" s="89"/>
      <c r="L24" s="90">
        <f t="shared" si="5"/>
        <v>0.52412348610853354</v>
      </c>
      <c r="M24" s="91">
        <f t="shared" si="6"/>
        <v>1.0482469722170671</v>
      </c>
      <c r="N24" s="92">
        <f t="shared" si="7"/>
        <v>1.1428571428571432</v>
      </c>
      <c r="O24" s="93" t="str">
        <f>IF(OR(M24&lt;=0,J24&gt;=100),"IRRIGATE","")</f>
        <v/>
      </c>
      <c r="P24" s="93" t="str">
        <f t="shared" si="0"/>
        <v/>
      </c>
      <c r="Q24" s="102"/>
      <c r="R24" s="102"/>
      <c r="S24" s="102"/>
      <c r="T24" s="96" t="str">
        <f t="shared" si="1"/>
        <v/>
      </c>
      <c r="U24" s="96" t="str">
        <f t="shared" si="1"/>
        <v/>
      </c>
      <c r="V24" s="96" t="str">
        <f t="shared" si="1"/>
        <v/>
      </c>
      <c r="W24" s="109"/>
      <c r="X24"/>
      <c r="Y24" t="s">
        <v>51</v>
      </c>
      <c r="Z24" t="s">
        <v>52</v>
      </c>
      <c r="AA24" s="110">
        <v>9.9000000000000005E-2</v>
      </c>
      <c r="AB24" s="110">
        <v>-2.53E-2</v>
      </c>
      <c r="AC24" s="155"/>
      <c r="AD24" s="153"/>
      <c r="AE24" s="154"/>
      <c r="AF24" s="154"/>
      <c r="AG24" s="154"/>
      <c r="AL24" s="99"/>
      <c r="AS24" s="83">
        <v>12</v>
      </c>
      <c r="AT24" s="98">
        <v>0</v>
      </c>
      <c r="AU24" s="98">
        <f t="shared" si="9"/>
        <v>0.85714285714285687</v>
      </c>
      <c r="AV24" s="99">
        <f t="shared" si="2"/>
        <v>0</v>
      </c>
      <c r="AW24" s="99">
        <f t="shared" si="10"/>
        <v>0</v>
      </c>
    </row>
    <row r="25" spans="1:49" ht="12.75" customHeight="1">
      <c r="A25" s="100">
        <f t="shared" si="3"/>
        <v>40695</v>
      </c>
      <c r="B25" s="208" t="s">
        <v>90</v>
      </c>
      <c r="C25" s="84">
        <v>13</v>
      </c>
      <c r="D25" s="147"/>
      <c r="E25" s="130"/>
      <c r="F25" s="151"/>
      <c r="G25" s="133">
        <f t="shared" si="4"/>
        <v>7.1428571428571425E-2</v>
      </c>
      <c r="H25" s="88"/>
      <c r="I25" s="89"/>
      <c r="J25" s="89"/>
      <c r="K25" s="89"/>
      <c r="L25" s="90">
        <f t="shared" si="5"/>
        <v>0.48840920039424784</v>
      </c>
      <c r="M25" s="91">
        <f t="shared" si="6"/>
        <v>0.97681840078849569</v>
      </c>
      <c r="N25" s="92">
        <f t="shared" si="7"/>
        <v>1.0714285714285718</v>
      </c>
      <c r="O25" s="93" t="str">
        <f>IF(OR(M25&lt;=0,J25&gt;=100),"IRRIGATE","")</f>
        <v/>
      </c>
      <c r="P25" s="93" t="str">
        <f t="shared" si="0"/>
        <v/>
      </c>
      <c r="Q25" s="102"/>
      <c r="R25" s="102"/>
      <c r="S25" s="102"/>
      <c r="T25" s="96" t="str">
        <f t="shared" si="1"/>
        <v/>
      </c>
      <c r="U25" s="96" t="str">
        <f t="shared" si="1"/>
        <v/>
      </c>
      <c r="V25" s="96" t="str">
        <f t="shared" si="1"/>
        <v/>
      </c>
      <c r="W25" s="109"/>
      <c r="X25"/>
      <c r="Y25" t="s">
        <v>53</v>
      </c>
      <c r="Z25" t="s">
        <v>54</v>
      </c>
      <c r="AA25" s="110">
        <v>9.9000000000000005E-2</v>
      </c>
      <c r="AB25" s="110">
        <v>-2.53E-2</v>
      </c>
      <c r="AC25" s="155"/>
      <c r="AD25" s="153"/>
      <c r="AE25" s="154"/>
      <c r="AF25" s="154"/>
      <c r="AG25" s="154"/>
      <c r="AL25" s="99"/>
      <c r="AS25" s="83">
        <v>13</v>
      </c>
      <c r="AT25" s="98">
        <v>0</v>
      </c>
      <c r="AU25" s="98">
        <f t="shared" si="9"/>
        <v>0.92857142857142827</v>
      </c>
      <c r="AV25" s="99">
        <f t="shared" si="2"/>
        <v>0</v>
      </c>
      <c r="AW25" s="99">
        <f t="shared" si="10"/>
        <v>0</v>
      </c>
    </row>
    <row r="26" spans="1:49" s="161" customFormat="1" ht="12.75" customHeight="1">
      <c r="A26" s="156">
        <f t="shared" si="3"/>
        <v>40696</v>
      </c>
      <c r="B26" s="211" t="s">
        <v>91</v>
      </c>
      <c r="C26" s="207">
        <v>14</v>
      </c>
      <c r="D26" s="158"/>
      <c r="E26" s="157"/>
      <c r="F26" s="159"/>
      <c r="G26" s="160">
        <f t="shared" si="4"/>
        <v>7.1428571428571425E-2</v>
      </c>
      <c r="H26" s="111"/>
      <c r="I26" s="112"/>
      <c r="J26" s="112"/>
      <c r="K26" s="112"/>
      <c r="L26" s="113">
        <f t="shared" si="5"/>
        <v>0.45269491467996215</v>
      </c>
      <c r="M26" s="114">
        <f t="shared" si="6"/>
        <v>0.90538982935992429</v>
      </c>
      <c r="N26" s="115">
        <f t="shared" si="7"/>
        <v>1.0000000000000004</v>
      </c>
      <c r="O26" s="93" t="str">
        <f>IF(OR(M26&lt;=0,J26&gt;=100),"IRRIGATE","")</f>
        <v/>
      </c>
      <c r="P26" s="116" t="str">
        <f t="shared" si="0"/>
        <v/>
      </c>
      <c r="Q26" s="117"/>
      <c r="R26" s="117"/>
      <c r="S26" s="117"/>
      <c r="T26" s="96" t="str">
        <f t="shared" si="1"/>
        <v/>
      </c>
      <c r="U26" s="96" t="str">
        <f t="shared" si="1"/>
        <v/>
      </c>
      <c r="V26" s="96" t="str">
        <f t="shared" si="1"/>
        <v/>
      </c>
      <c r="W26" s="109"/>
      <c r="X26"/>
      <c r="Y26" t="s">
        <v>55</v>
      </c>
      <c r="Z26" t="s">
        <v>56</v>
      </c>
      <c r="AA26" s="110">
        <v>0.1179</v>
      </c>
      <c r="AB26" s="110">
        <v>-3.2000000000000001E-2</v>
      </c>
      <c r="AC26" s="153"/>
      <c r="AD26" s="153"/>
      <c r="AE26" s="154"/>
      <c r="AF26" s="154"/>
      <c r="AG26" s="154"/>
      <c r="AL26" s="162"/>
      <c r="AS26" s="83">
        <v>14</v>
      </c>
      <c r="AT26" s="98">
        <v>0</v>
      </c>
      <c r="AU26" s="98">
        <f t="shared" si="9"/>
        <v>0.99999999999999967</v>
      </c>
      <c r="AV26" s="99">
        <f t="shared" si="2"/>
        <v>0</v>
      </c>
      <c r="AW26" s="99">
        <f t="shared" si="10"/>
        <v>0</v>
      </c>
    </row>
    <row r="27" spans="1:49" ht="12.75" customHeight="1">
      <c r="A27" s="100">
        <f t="shared" si="3"/>
        <v>40697</v>
      </c>
      <c r="B27" s="208" t="s">
        <v>92</v>
      </c>
      <c r="C27" s="130">
        <v>15</v>
      </c>
      <c r="D27" s="147"/>
      <c r="E27" s="130"/>
      <c r="F27" s="151"/>
      <c r="G27" s="133">
        <f t="shared" si="4"/>
        <v>7.1428571428571425E-2</v>
      </c>
      <c r="H27" s="88"/>
      <c r="I27" s="89"/>
      <c r="J27" s="89"/>
      <c r="K27" s="89"/>
      <c r="L27" s="90">
        <f t="shared" si="5"/>
        <v>0.41698062896567645</v>
      </c>
      <c r="M27" s="91">
        <f t="shared" si="6"/>
        <v>0.8339612579313529</v>
      </c>
      <c r="N27" s="92">
        <f t="shared" si="7"/>
        <v>0.92857142857142905</v>
      </c>
      <c r="O27" s="93" t="str">
        <f>IF(OR(M27&lt;=0,J27&gt;=98),"IRRIGATE","")</f>
        <v/>
      </c>
      <c r="P27" s="93" t="str">
        <f t="shared" si="0"/>
        <v/>
      </c>
      <c r="Q27" s="102"/>
      <c r="R27" s="102"/>
      <c r="S27" s="102"/>
      <c r="T27" s="96" t="str">
        <f t="shared" si="1"/>
        <v/>
      </c>
      <c r="U27" s="96" t="str">
        <f t="shared" si="1"/>
        <v/>
      </c>
      <c r="V27" s="96" t="str">
        <f t="shared" si="1"/>
        <v/>
      </c>
      <c r="W27" s="109"/>
      <c r="X27"/>
      <c r="Y27" t="s">
        <v>57</v>
      </c>
      <c r="Z27" t="s">
        <v>58</v>
      </c>
      <c r="AA27" s="110">
        <v>9.9000000000000005E-2</v>
      </c>
      <c r="AB27" s="110">
        <v>-2.53E-2</v>
      </c>
      <c r="AC27" s="153"/>
      <c r="AD27" s="153"/>
      <c r="AE27" s="154"/>
      <c r="AF27" s="154"/>
      <c r="AG27" s="154"/>
      <c r="AL27" s="99"/>
      <c r="AS27" s="83">
        <v>15</v>
      </c>
      <c r="AT27" s="98">
        <v>0</v>
      </c>
      <c r="AU27" s="98">
        <f t="shared" si="9"/>
        <v>1.0714285714285712</v>
      </c>
      <c r="AV27" s="99">
        <f t="shared" si="2"/>
        <v>0</v>
      </c>
      <c r="AW27" s="99">
        <f t="shared" si="10"/>
        <v>0</v>
      </c>
    </row>
    <row r="28" spans="1:49">
      <c r="A28" s="100">
        <f t="shared" si="3"/>
        <v>40698</v>
      </c>
      <c r="B28" s="208" t="s">
        <v>93</v>
      </c>
      <c r="C28" s="130">
        <v>16</v>
      </c>
      <c r="D28" s="147"/>
      <c r="E28" s="130"/>
      <c r="F28" s="163"/>
      <c r="G28" s="133">
        <f t="shared" si="4"/>
        <v>7.1428571428571425E-2</v>
      </c>
      <c r="H28" s="88"/>
      <c r="I28" s="89"/>
      <c r="J28" s="89"/>
      <c r="K28" s="89"/>
      <c r="L28" s="90">
        <f t="shared" si="5"/>
        <v>0.38126634325139075</v>
      </c>
      <c r="M28" s="91">
        <f t="shared" si="6"/>
        <v>0.7625326865027815</v>
      </c>
      <c r="N28" s="92">
        <f t="shared" si="7"/>
        <v>0.85714285714285765</v>
      </c>
      <c r="O28" s="93" t="str">
        <f t="shared" ref="O28:O37" si="11">IF(OR(M28&lt;=0,J28&gt;=98),"IRRIGATE","")</f>
        <v/>
      </c>
      <c r="P28" s="93" t="str">
        <f t="shared" si="0"/>
        <v/>
      </c>
      <c r="Q28" s="102"/>
      <c r="R28" s="102"/>
      <c r="S28" s="102"/>
      <c r="T28" s="96" t="str">
        <f t="shared" si="1"/>
        <v/>
      </c>
      <c r="U28" s="96" t="str">
        <f t="shared" si="1"/>
        <v/>
      </c>
      <c r="V28" s="96" t="str">
        <f t="shared" si="1"/>
        <v/>
      </c>
      <c r="W28" s="109"/>
      <c r="X28"/>
      <c r="Y28" t="s">
        <v>59</v>
      </c>
      <c r="Z28" t="s">
        <v>60</v>
      </c>
      <c r="AA28" s="110">
        <v>9.9000000000000005E-2</v>
      </c>
      <c r="AB28" s="110">
        <v>-2.53E-2</v>
      </c>
      <c r="AC28"/>
      <c r="AD28"/>
      <c r="AE28"/>
      <c r="AF28"/>
      <c r="AG28"/>
      <c r="AL28" s="99"/>
      <c r="AS28" s="83">
        <v>16</v>
      </c>
      <c r="AT28" s="98">
        <v>0</v>
      </c>
      <c r="AU28" s="98">
        <f t="shared" si="9"/>
        <v>1.1428571428571426</v>
      </c>
      <c r="AV28" s="99">
        <f t="shared" si="2"/>
        <v>0</v>
      </c>
      <c r="AW28" s="99">
        <f t="shared" si="10"/>
        <v>0</v>
      </c>
    </row>
    <row r="29" spans="1:49">
      <c r="A29" s="100">
        <f t="shared" si="3"/>
        <v>40699</v>
      </c>
      <c r="B29" s="208" t="s">
        <v>94</v>
      </c>
      <c r="C29" s="130">
        <v>17</v>
      </c>
      <c r="D29" s="147"/>
      <c r="E29" s="164"/>
      <c r="F29" s="163"/>
      <c r="G29" s="133">
        <f t="shared" si="4"/>
        <v>7.1428571428571425E-2</v>
      </c>
      <c r="H29" s="88"/>
      <c r="I29" s="89"/>
      <c r="J29" s="89"/>
      <c r="K29" s="89"/>
      <c r="L29" s="90">
        <f t="shared" si="5"/>
        <v>0.34555205753710505</v>
      </c>
      <c r="M29" s="91">
        <f t="shared" si="6"/>
        <v>0.6911041150742101</v>
      </c>
      <c r="N29" s="92">
        <f t="shared" si="7"/>
        <v>0.78571428571428625</v>
      </c>
      <c r="O29" s="93" t="str">
        <f t="shared" si="11"/>
        <v/>
      </c>
      <c r="P29" s="93" t="str">
        <f t="shared" si="0"/>
        <v/>
      </c>
      <c r="Q29" s="102"/>
      <c r="R29" s="102"/>
      <c r="S29" s="102"/>
      <c r="T29" s="96" t="str">
        <f t="shared" si="1"/>
        <v/>
      </c>
      <c r="U29" s="96" t="str">
        <f t="shared" si="1"/>
        <v/>
      </c>
      <c r="V29" s="96" t="str">
        <f t="shared" si="1"/>
        <v/>
      </c>
      <c r="W29" s="109"/>
      <c r="X29"/>
      <c r="Y29"/>
      <c r="Z29"/>
      <c r="AA29"/>
      <c r="AB29"/>
      <c r="AC29"/>
      <c r="AD29"/>
      <c r="AE29"/>
      <c r="AF29"/>
      <c r="AG29"/>
      <c r="AL29" s="99"/>
      <c r="AS29" s="83">
        <v>17</v>
      </c>
      <c r="AT29" s="98">
        <v>0</v>
      </c>
      <c r="AU29" s="98">
        <f t="shared" si="9"/>
        <v>1.214285714285714</v>
      </c>
      <c r="AV29" s="99">
        <f t="shared" si="2"/>
        <v>0</v>
      </c>
      <c r="AW29" s="99">
        <f t="shared" si="10"/>
        <v>0</v>
      </c>
    </row>
    <row r="30" spans="1:49">
      <c r="A30" s="100">
        <f t="shared" si="3"/>
        <v>40700</v>
      </c>
      <c r="B30" s="208" t="s">
        <v>94</v>
      </c>
      <c r="C30" s="130">
        <v>18</v>
      </c>
      <c r="D30" s="147"/>
      <c r="E30" s="130"/>
      <c r="F30" s="151"/>
      <c r="G30" s="133">
        <f t="shared" si="4"/>
        <v>7.1428571428571425E-2</v>
      </c>
      <c r="H30" s="88"/>
      <c r="I30" s="89"/>
      <c r="J30" s="89"/>
      <c r="K30" s="89"/>
      <c r="L30" s="90">
        <f t="shared" si="5"/>
        <v>0.30983777182281935</v>
      </c>
      <c r="M30" s="91">
        <f t="shared" si="6"/>
        <v>0.6196755436456387</v>
      </c>
      <c r="N30" s="92">
        <f t="shared" si="7"/>
        <v>0.71428571428571486</v>
      </c>
      <c r="O30" s="93" t="str">
        <f t="shared" si="11"/>
        <v/>
      </c>
      <c r="P30" s="93" t="str">
        <f t="shared" si="0"/>
        <v/>
      </c>
      <c r="Q30" s="102"/>
      <c r="R30" s="102"/>
      <c r="S30" s="102"/>
      <c r="T30" s="96" t="str">
        <f t="shared" si="1"/>
        <v/>
      </c>
      <c r="U30" s="96" t="str">
        <f t="shared" si="1"/>
        <v/>
      </c>
      <c r="V30" s="96" t="str">
        <f t="shared" si="1"/>
        <v/>
      </c>
      <c r="W30" s="109"/>
      <c r="X30"/>
      <c r="Y30"/>
      <c r="Z30"/>
      <c r="AA30"/>
      <c r="AB30"/>
      <c r="AC30"/>
      <c r="AD30"/>
      <c r="AE30"/>
      <c r="AF30"/>
      <c r="AG30"/>
      <c r="AL30" s="99"/>
      <c r="AS30" s="83">
        <v>18</v>
      </c>
      <c r="AT30" s="98">
        <v>0</v>
      </c>
      <c r="AU30" s="98">
        <f t="shared" si="9"/>
        <v>1.2857142857142854</v>
      </c>
      <c r="AV30" s="99">
        <f t="shared" si="2"/>
        <v>0</v>
      </c>
      <c r="AW30" s="99">
        <f t="shared" si="10"/>
        <v>0</v>
      </c>
    </row>
    <row r="31" spans="1:49">
      <c r="A31" s="100">
        <f t="shared" si="3"/>
        <v>40701</v>
      </c>
      <c r="B31" s="208"/>
      <c r="C31" s="130">
        <v>19</v>
      </c>
      <c r="D31" s="147"/>
      <c r="E31" s="130"/>
      <c r="F31" s="151"/>
      <c r="G31" s="133">
        <f t="shared" si="4"/>
        <v>7.1428571428571425E-2</v>
      </c>
      <c r="H31" s="88"/>
      <c r="I31" s="89"/>
      <c r="J31" s="89"/>
      <c r="K31" s="89"/>
      <c r="L31" s="90">
        <f t="shared" si="5"/>
        <v>0.27412348610853365</v>
      </c>
      <c r="M31" s="91">
        <f t="shared" si="6"/>
        <v>0.54824697221706731</v>
      </c>
      <c r="N31" s="92">
        <f t="shared" si="7"/>
        <v>0.64285714285714346</v>
      </c>
      <c r="O31" s="93" t="str">
        <f t="shared" si="11"/>
        <v/>
      </c>
      <c r="P31" s="93" t="str">
        <f t="shared" si="0"/>
        <v/>
      </c>
      <c r="Q31" s="102"/>
      <c r="R31" s="102"/>
      <c r="S31" s="102"/>
      <c r="T31" s="96" t="str">
        <f t="shared" si="1"/>
        <v/>
      </c>
      <c r="U31" s="96" t="str">
        <f t="shared" si="1"/>
        <v/>
      </c>
      <c r="V31" s="96" t="str">
        <f t="shared" si="1"/>
        <v/>
      </c>
      <c r="W31" s="109"/>
      <c r="X31"/>
      <c r="Y31"/>
      <c r="Z31"/>
      <c r="AA31"/>
      <c r="AB31"/>
      <c r="AC31"/>
      <c r="AD31"/>
      <c r="AE31"/>
      <c r="AF31"/>
      <c r="AG31"/>
      <c r="AL31" s="99"/>
      <c r="AS31" s="83">
        <v>19</v>
      </c>
      <c r="AT31" s="98">
        <v>0</v>
      </c>
      <c r="AU31" s="98">
        <f t="shared" si="9"/>
        <v>1.3571428571428568</v>
      </c>
      <c r="AV31" s="99">
        <f t="shared" si="2"/>
        <v>0</v>
      </c>
      <c r="AW31" s="99">
        <f t="shared" si="10"/>
        <v>0</v>
      </c>
    </row>
    <row r="32" spans="1:49">
      <c r="A32" s="100">
        <f t="shared" si="3"/>
        <v>40702</v>
      </c>
      <c r="B32" s="208"/>
      <c r="C32" s="130">
        <v>20</v>
      </c>
      <c r="D32" s="147"/>
      <c r="E32" s="130"/>
      <c r="F32" s="151"/>
      <c r="G32" s="133">
        <f t="shared" si="4"/>
        <v>7.1428571428571425E-2</v>
      </c>
      <c r="H32" s="88"/>
      <c r="I32" s="89"/>
      <c r="J32" s="89"/>
      <c r="K32" s="89"/>
      <c r="L32" s="90">
        <f t="shared" si="5"/>
        <v>0.23840920039424796</v>
      </c>
      <c r="M32" s="91">
        <f t="shared" si="6"/>
        <v>0.47681840078849591</v>
      </c>
      <c r="N32" s="92">
        <f t="shared" si="7"/>
        <v>0.57142857142857206</v>
      </c>
      <c r="O32" s="93" t="str">
        <f t="shared" si="11"/>
        <v/>
      </c>
      <c r="P32" s="93" t="str">
        <f t="shared" si="0"/>
        <v/>
      </c>
      <c r="Q32" s="102"/>
      <c r="R32" s="102"/>
      <c r="S32" s="102"/>
      <c r="T32" s="96" t="str">
        <f t="shared" si="1"/>
        <v/>
      </c>
      <c r="U32" s="96" t="str">
        <f t="shared" si="1"/>
        <v/>
      </c>
      <c r="V32" s="96" t="str">
        <f t="shared" si="1"/>
        <v/>
      </c>
      <c r="W32" s="109"/>
      <c r="X32"/>
      <c r="Y32"/>
      <c r="Z32"/>
      <c r="AA32"/>
      <c r="AB32"/>
      <c r="AC32"/>
      <c r="AD32"/>
      <c r="AE32"/>
      <c r="AF32"/>
      <c r="AG32"/>
      <c r="AL32" s="99"/>
      <c r="AS32" s="83">
        <v>20</v>
      </c>
      <c r="AT32" s="98">
        <v>0</v>
      </c>
      <c r="AU32" s="98">
        <f t="shared" si="9"/>
        <v>1.4285714285714282</v>
      </c>
      <c r="AV32" s="99">
        <f t="shared" si="2"/>
        <v>0</v>
      </c>
      <c r="AW32" s="99">
        <f t="shared" si="10"/>
        <v>0</v>
      </c>
    </row>
    <row r="33" spans="1:49">
      <c r="A33" s="100">
        <f t="shared" si="3"/>
        <v>40703</v>
      </c>
      <c r="B33" s="208"/>
      <c r="C33" s="130">
        <v>21</v>
      </c>
      <c r="D33" s="147"/>
      <c r="E33" s="130"/>
      <c r="F33" s="151"/>
      <c r="G33" s="133">
        <f t="shared" si="4"/>
        <v>7.1428571428571425E-2</v>
      </c>
      <c r="H33" s="88"/>
      <c r="I33" s="89"/>
      <c r="J33" s="89"/>
      <c r="K33" s="89"/>
      <c r="L33" s="90">
        <f t="shared" si="5"/>
        <v>0.20269491467996226</v>
      </c>
      <c r="M33" s="91">
        <f t="shared" si="6"/>
        <v>0.40538982935992451</v>
      </c>
      <c r="N33" s="92">
        <f t="shared" si="7"/>
        <v>0.50000000000000067</v>
      </c>
      <c r="O33" s="93" t="str">
        <f t="shared" si="11"/>
        <v/>
      </c>
      <c r="P33" s="93" t="str">
        <f t="shared" si="0"/>
        <v/>
      </c>
      <c r="Q33" s="102"/>
      <c r="R33" s="102"/>
      <c r="S33" s="102"/>
      <c r="T33" s="96" t="str">
        <f t="shared" si="1"/>
        <v/>
      </c>
      <c r="U33" s="96" t="str">
        <f t="shared" si="1"/>
        <v/>
      </c>
      <c r="V33" s="96" t="str">
        <f t="shared" si="1"/>
        <v/>
      </c>
      <c r="W33" s="109"/>
      <c r="X33"/>
      <c r="Y33"/>
      <c r="Z33"/>
      <c r="AA33"/>
      <c r="AB33"/>
      <c r="AC33"/>
      <c r="AD33"/>
      <c r="AE33"/>
      <c r="AF33"/>
      <c r="AG33"/>
      <c r="AL33" s="99"/>
      <c r="AS33" s="83">
        <v>21</v>
      </c>
      <c r="AT33" s="98">
        <v>0</v>
      </c>
      <c r="AU33" s="98">
        <f t="shared" si="9"/>
        <v>1.4999999999999996</v>
      </c>
      <c r="AV33" s="99">
        <f t="shared" si="2"/>
        <v>0</v>
      </c>
      <c r="AW33" s="99">
        <f t="shared" si="10"/>
        <v>0</v>
      </c>
    </row>
    <row r="34" spans="1:49">
      <c r="A34" s="100">
        <f t="shared" si="3"/>
        <v>40704</v>
      </c>
      <c r="B34" s="208"/>
      <c r="C34" s="130">
        <v>22</v>
      </c>
      <c r="D34" s="147"/>
      <c r="E34" s="130"/>
      <c r="F34" s="151"/>
      <c r="G34" s="133">
        <f t="shared" si="4"/>
        <v>7.1428571428571425E-2</v>
      </c>
      <c r="H34" s="88"/>
      <c r="I34" s="89"/>
      <c r="J34" s="89"/>
      <c r="K34" s="89"/>
      <c r="L34" s="90">
        <f t="shared" si="5"/>
        <v>0.16698062896567656</v>
      </c>
      <c r="M34" s="91">
        <f t="shared" si="6"/>
        <v>0.33396125793135312</v>
      </c>
      <c r="N34" s="92">
        <f t="shared" si="7"/>
        <v>0.42857142857142927</v>
      </c>
      <c r="O34" s="93" t="str">
        <f t="shared" si="11"/>
        <v/>
      </c>
      <c r="P34" s="93" t="str">
        <f t="shared" si="0"/>
        <v/>
      </c>
      <c r="Q34" s="215"/>
      <c r="R34" s="215"/>
      <c r="S34" s="215"/>
      <c r="T34" s="96" t="str">
        <f t="shared" si="1"/>
        <v/>
      </c>
      <c r="U34" s="96" t="str">
        <f t="shared" si="1"/>
        <v/>
      </c>
      <c r="V34" s="96" t="str">
        <f t="shared" si="1"/>
        <v/>
      </c>
      <c r="W34" s="109"/>
      <c r="X34"/>
      <c r="Y34"/>
      <c r="Z34"/>
      <c r="AA34"/>
      <c r="AB34"/>
      <c r="AC34"/>
      <c r="AD34"/>
      <c r="AE34"/>
      <c r="AF34"/>
      <c r="AG34"/>
      <c r="AL34" s="99"/>
      <c r="AS34" s="83">
        <v>22</v>
      </c>
      <c r="AT34" s="98">
        <v>0</v>
      </c>
      <c r="AU34" s="98">
        <f t="shared" si="9"/>
        <v>1.571428571428571</v>
      </c>
      <c r="AV34" s="99">
        <f t="shared" si="2"/>
        <v>0</v>
      </c>
      <c r="AW34" s="99">
        <f t="shared" si="10"/>
        <v>0</v>
      </c>
    </row>
    <row r="35" spans="1:49">
      <c r="A35" s="100">
        <f t="shared" si="3"/>
        <v>40705</v>
      </c>
      <c r="B35" s="208" t="s">
        <v>89</v>
      </c>
      <c r="C35" s="130">
        <v>23</v>
      </c>
      <c r="D35" s="147"/>
      <c r="E35" s="130"/>
      <c r="F35" s="151"/>
      <c r="G35" s="133">
        <f t="shared" si="4"/>
        <v>7.1428571428571425E-2</v>
      </c>
      <c r="H35" s="88"/>
      <c r="I35" s="89"/>
      <c r="J35" s="89"/>
      <c r="K35" s="89"/>
      <c r="L35" s="90">
        <f t="shared" si="5"/>
        <v>0.23460477810394895</v>
      </c>
      <c r="M35" s="91">
        <f t="shared" si="6"/>
        <v>0.46920955620789789</v>
      </c>
      <c r="N35" s="92">
        <f t="shared" si="7"/>
        <v>0.35714285714285787</v>
      </c>
      <c r="O35" s="93" t="str">
        <f t="shared" si="11"/>
        <v/>
      </c>
      <c r="P35" s="93" t="str">
        <f t="shared" si="0"/>
        <v/>
      </c>
      <c r="Q35" s="215">
        <v>30</v>
      </c>
      <c r="R35" s="215">
        <v>20</v>
      </c>
      <c r="S35" s="215">
        <v>10</v>
      </c>
      <c r="T35" s="96">
        <f t="shared" si="1"/>
        <v>0.14499176451569751</v>
      </c>
      <c r="U35" s="96">
        <f t="shared" si="1"/>
        <v>0.42087896803599889</v>
      </c>
      <c r="V35" s="96">
        <f t="shared" si="1"/>
        <v>0.84175793607199734</v>
      </c>
      <c r="W35" s="109"/>
      <c r="X35"/>
      <c r="Y35"/>
      <c r="Z35"/>
      <c r="AA35"/>
      <c r="AB35"/>
      <c r="AC35"/>
      <c r="AD35"/>
      <c r="AE35"/>
      <c r="AF35"/>
      <c r="AG35"/>
      <c r="AL35" s="99"/>
      <c r="AS35" s="83">
        <v>23</v>
      </c>
      <c r="AT35" s="98">
        <v>0</v>
      </c>
      <c r="AU35" s="98">
        <f t="shared" si="9"/>
        <v>1.6428571428571423</v>
      </c>
      <c r="AV35" s="99">
        <f t="shared" si="2"/>
        <v>0</v>
      </c>
      <c r="AW35" s="99">
        <f t="shared" si="10"/>
        <v>0</v>
      </c>
    </row>
    <row r="36" spans="1:49">
      <c r="A36" s="100">
        <f t="shared" si="3"/>
        <v>40706</v>
      </c>
      <c r="B36" s="208" t="s">
        <v>90</v>
      </c>
      <c r="C36" s="130">
        <v>24</v>
      </c>
      <c r="D36" s="147"/>
      <c r="E36" s="130"/>
      <c r="F36" s="151"/>
      <c r="G36" s="133">
        <f t="shared" si="4"/>
        <v>7.1428571428571425E-2</v>
      </c>
      <c r="H36" s="88"/>
      <c r="I36" s="89"/>
      <c r="J36" s="89"/>
      <c r="K36" s="89"/>
      <c r="L36" s="90">
        <f t="shared" si="5"/>
        <v>0.19889049238966322</v>
      </c>
      <c r="M36" s="91">
        <f t="shared" si="6"/>
        <v>0.39778098477932644</v>
      </c>
      <c r="N36" s="92">
        <f t="shared" si="7"/>
        <v>0.28571428571428648</v>
      </c>
      <c r="O36" s="93" t="str">
        <f t="shared" si="11"/>
        <v/>
      </c>
      <c r="P36" s="93" t="str">
        <f t="shared" si="0"/>
        <v/>
      </c>
      <c r="Q36" s="215"/>
      <c r="R36" s="215"/>
      <c r="S36" s="215"/>
      <c r="T36" s="96" t="str">
        <f t="shared" si="1"/>
        <v/>
      </c>
      <c r="U36" s="96" t="str">
        <f t="shared" si="1"/>
        <v/>
      </c>
      <c r="V36" s="96" t="str">
        <f t="shared" si="1"/>
        <v/>
      </c>
      <c r="W36" s="109"/>
      <c r="X36"/>
      <c r="Y36"/>
      <c r="Z36"/>
      <c r="AA36"/>
      <c r="AB36"/>
      <c r="AC36"/>
      <c r="AD36"/>
      <c r="AE36"/>
      <c r="AF36"/>
      <c r="AG36"/>
      <c r="AH36"/>
      <c r="AI36" s="110"/>
      <c r="AJ36" s="110"/>
      <c r="AK36"/>
      <c r="AL36" s="99"/>
      <c r="AS36" s="83">
        <v>24</v>
      </c>
      <c r="AT36" s="98">
        <v>0</v>
      </c>
      <c r="AU36" s="98">
        <f t="shared" si="9"/>
        <v>1.7142857142857137</v>
      </c>
      <c r="AV36" s="99">
        <f t="shared" si="2"/>
        <v>0</v>
      </c>
      <c r="AW36" s="99">
        <f t="shared" si="10"/>
        <v>0</v>
      </c>
    </row>
    <row r="37" spans="1:49">
      <c r="A37" s="100">
        <f t="shared" si="3"/>
        <v>40707</v>
      </c>
      <c r="B37" s="208" t="s">
        <v>91</v>
      </c>
      <c r="C37" s="130">
        <v>25</v>
      </c>
      <c r="D37" s="147"/>
      <c r="E37" s="130"/>
      <c r="F37" s="151"/>
      <c r="G37" s="133">
        <f t="shared" si="4"/>
        <v>7.1428571428571425E-2</v>
      </c>
      <c r="H37" s="88"/>
      <c r="I37" s="89"/>
      <c r="J37" s="89"/>
      <c r="K37" s="89"/>
      <c r="L37" s="90">
        <f t="shared" si="5"/>
        <v>0.16317620667537752</v>
      </c>
      <c r="M37" s="91">
        <f t="shared" si="6"/>
        <v>0.32635241335075504</v>
      </c>
      <c r="N37" s="92">
        <f t="shared" si="7"/>
        <v>0.21428571428571505</v>
      </c>
      <c r="O37" s="93" t="str">
        <f t="shared" si="11"/>
        <v/>
      </c>
      <c r="P37" s="93" t="str">
        <f t="shared" si="0"/>
        <v/>
      </c>
      <c r="Q37" s="215"/>
      <c r="R37" s="215"/>
      <c r="S37" s="215"/>
      <c r="T37" s="96" t="str">
        <f t="shared" si="1"/>
        <v/>
      </c>
      <c r="U37" s="96" t="str">
        <f t="shared" si="1"/>
        <v/>
      </c>
      <c r="V37" s="96" t="str">
        <f t="shared" si="1"/>
        <v/>
      </c>
      <c r="W37" s="109"/>
      <c r="X37"/>
      <c r="Y37"/>
      <c r="Z37"/>
      <c r="AA37"/>
      <c r="AB37"/>
      <c r="AC37"/>
      <c r="AD37"/>
      <c r="AE37"/>
      <c r="AF37"/>
      <c r="AG37"/>
      <c r="AL37" s="99"/>
      <c r="AS37" s="83">
        <v>25</v>
      </c>
      <c r="AT37" s="98">
        <v>0</v>
      </c>
      <c r="AU37" s="98">
        <f t="shared" si="9"/>
        <v>1.7857142857142851</v>
      </c>
      <c r="AV37" s="99">
        <f t="shared" si="2"/>
        <v>0</v>
      </c>
      <c r="AW37" s="99">
        <f t="shared" si="10"/>
        <v>0</v>
      </c>
    </row>
    <row r="38" spans="1:49">
      <c r="A38" s="100">
        <f t="shared" si="3"/>
        <v>40708</v>
      </c>
      <c r="B38" s="208" t="s">
        <v>92</v>
      </c>
      <c r="C38" s="130">
        <v>26</v>
      </c>
      <c r="D38" s="147"/>
      <c r="E38" s="130"/>
      <c r="F38" s="151"/>
      <c r="G38" s="133">
        <f t="shared" si="4"/>
        <v>7.1428571428571425E-2</v>
      </c>
      <c r="H38" s="88"/>
      <c r="I38" s="89"/>
      <c r="J38" s="89"/>
      <c r="K38" s="89"/>
      <c r="L38" s="90">
        <f t="shared" si="5"/>
        <v>0.12746192096109182</v>
      </c>
      <c r="M38" s="91">
        <f t="shared" si="6"/>
        <v>0.25492384192218365</v>
      </c>
      <c r="N38" s="92">
        <f t="shared" si="7"/>
        <v>0.14285714285714363</v>
      </c>
      <c r="O38" s="93" t="str">
        <f>IF(OR(M38&lt;=0,J38&gt;=93),"IRRIGATE","")</f>
        <v/>
      </c>
      <c r="P38" s="93" t="str">
        <f t="shared" si="0"/>
        <v>Check Sensors</v>
      </c>
      <c r="Q38" s="215"/>
      <c r="R38" s="215"/>
      <c r="S38" s="215"/>
      <c r="T38" s="96" t="str">
        <f t="shared" si="1"/>
        <v/>
      </c>
      <c r="U38" s="96" t="str">
        <f t="shared" si="1"/>
        <v/>
      </c>
      <c r="V38" s="96" t="str">
        <f t="shared" si="1"/>
        <v/>
      </c>
      <c r="W38" s="109"/>
      <c r="X38"/>
      <c r="Y38"/>
      <c r="Z38"/>
      <c r="AA38"/>
      <c r="AB38"/>
      <c r="AC38"/>
      <c r="AD38"/>
      <c r="AE38"/>
      <c r="AF38"/>
      <c r="AG38"/>
      <c r="AL38" s="99"/>
      <c r="AS38" s="83">
        <v>26</v>
      </c>
      <c r="AT38" s="98">
        <v>0</v>
      </c>
      <c r="AU38" s="98">
        <f t="shared" si="9"/>
        <v>1.8571428571428565</v>
      </c>
      <c r="AV38" s="99">
        <f t="shared" si="2"/>
        <v>0</v>
      </c>
      <c r="AW38" s="99">
        <f t="shared" si="10"/>
        <v>0</v>
      </c>
    </row>
    <row r="39" spans="1:49">
      <c r="A39" s="100">
        <f t="shared" si="3"/>
        <v>40709</v>
      </c>
      <c r="B39" s="208" t="s">
        <v>95</v>
      </c>
      <c r="C39" s="130">
        <v>27</v>
      </c>
      <c r="D39" s="147"/>
      <c r="E39" s="130"/>
      <c r="F39" s="151"/>
      <c r="G39" s="133">
        <f t="shared" si="4"/>
        <v>7.1428571428571425E-2</v>
      </c>
      <c r="H39" s="88"/>
      <c r="I39" s="89"/>
      <c r="J39" s="89"/>
      <c r="K39" s="89"/>
      <c r="L39" s="90">
        <f t="shared" si="5"/>
        <v>9.1747635246806111E-2</v>
      </c>
      <c r="M39" s="91">
        <f t="shared" si="6"/>
        <v>0.18349527049361222</v>
      </c>
      <c r="N39" s="92">
        <f t="shared" si="7"/>
        <v>7.1428571428572202E-2</v>
      </c>
      <c r="O39" s="93" t="str">
        <f t="shared" ref="O39:O51" si="12">IF(OR(M39&lt;=0,J39&gt;=93),"IRRIGATE","")</f>
        <v/>
      </c>
      <c r="P39" s="93" t="str">
        <f t="shared" si="0"/>
        <v>Check Sensors</v>
      </c>
      <c r="Q39" s="215"/>
      <c r="R39" s="215"/>
      <c r="S39" s="215"/>
      <c r="T39" s="96" t="str">
        <f t="shared" si="1"/>
        <v/>
      </c>
      <c r="U39" s="96" t="str">
        <f t="shared" si="1"/>
        <v/>
      </c>
      <c r="V39" s="96" t="str">
        <f t="shared" si="1"/>
        <v/>
      </c>
      <c r="W39" s="109"/>
      <c r="X39"/>
      <c r="Y39"/>
      <c r="Z39"/>
      <c r="AA39"/>
      <c r="AB39"/>
      <c r="AC39"/>
      <c r="AD39"/>
      <c r="AE39"/>
      <c r="AF39"/>
      <c r="AL39" s="99"/>
      <c r="AS39" s="83">
        <v>27</v>
      </c>
      <c r="AT39" s="98">
        <v>0</v>
      </c>
      <c r="AU39" s="98">
        <f t="shared" si="9"/>
        <v>1.9285714285714279</v>
      </c>
      <c r="AV39" s="99">
        <f t="shared" si="2"/>
        <v>0</v>
      </c>
      <c r="AW39" s="99">
        <f t="shared" si="10"/>
        <v>0</v>
      </c>
    </row>
    <row r="40" spans="1:49">
      <c r="A40" s="100">
        <f t="shared" si="3"/>
        <v>40710</v>
      </c>
      <c r="B40" s="208" t="s">
        <v>96</v>
      </c>
      <c r="C40" s="130">
        <v>28</v>
      </c>
      <c r="D40" s="147"/>
      <c r="E40" s="130"/>
      <c r="F40" s="151"/>
      <c r="G40" s="133">
        <f t="shared" si="4"/>
        <v>7.1428571428571425E-2</v>
      </c>
      <c r="H40" s="88"/>
      <c r="I40" s="89"/>
      <c r="J40" s="89"/>
      <c r="K40" s="89"/>
      <c r="L40" s="90">
        <f t="shared" si="5"/>
        <v>5.6033349532520399E-2</v>
      </c>
      <c r="M40" s="91">
        <f t="shared" si="6"/>
        <v>0.1120666990650408</v>
      </c>
      <c r="N40" s="92">
        <f t="shared" si="7"/>
        <v>7.7715611723760958E-16</v>
      </c>
      <c r="O40" s="93" t="str">
        <f t="shared" si="12"/>
        <v/>
      </c>
      <c r="P40" s="93" t="str">
        <f t="shared" si="0"/>
        <v>Check Sensors</v>
      </c>
      <c r="Q40" s="215"/>
      <c r="R40" s="215"/>
      <c r="S40" s="215"/>
      <c r="T40" s="96" t="str">
        <f t="shared" si="1"/>
        <v/>
      </c>
      <c r="U40" s="96" t="str">
        <f t="shared" si="1"/>
        <v/>
      </c>
      <c r="V40" s="96" t="str">
        <f t="shared" si="1"/>
        <v/>
      </c>
      <c r="W40" s="109"/>
      <c r="X40"/>
      <c r="Y40"/>
      <c r="Z40"/>
      <c r="AA40"/>
      <c r="AB40"/>
      <c r="AC40"/>
      <c r="AD40"/>
      <c r="AE40"/>
      <c r="AF40"/>
      <c r="AL40" s="99"/>
      <c r="AS40" s="83">
        <v>28</v>
      </c>
      <c r="AT40" s="98">
        <v>0</v>
      </c>
      <c r="AU40" s="98">
        <f t="shared" si="9"/>
        <v>1.9999999999999993</v>
      </c>
      <c r="AV40" s="99">
        <f t="shared" si="2"/>
        <v>0</v>
      </c>
      <c r="AW40" s="99">
        <f t="shared" si="10"/>
        <v>0</v>
      </c>
    </row>
    <row r="41" spans="1:49">
      <c r="A41" s="100">
        <f t="shared" si="3"/>
        <v>40711</v>
      </c>
      <c r="B41" s="208" t="s">
        <v>97</v>
      </c>
      <c r="C41" s="130">
        <v>29</v>
      </c>
      <c r="D41" s="147"/>
      <c r="E41" s="130"/>
      <c r="F41" s="151"/>
      <c r="G41" s="133">
        <f t="shared" si="4"/>
        <v>7.1428571428571425E-2</v>
      </c>
      <c r="H41" s="88"/>
      <c r="I41" s="89"/>
      <c r="J41" s="89"/>
      <c r="K41" s="89"/>
      <c r="L41" s="90">
        <f t="shared" si="5"/>
        <v>5.5887791690860139E-2</v>
      </c>
      <c r="M41" s="91">
        <f t="shared" si="6"/>
        <v>0.11177558338172028</v>
      </c>
      <c r="N41" s="92">
        <f t="shared" si="7"/>
        <v>-7.1428571428570647E-2</v>
      </c>
      <c r="O41" s="93" t="str">
        <f t="shared" si="12"/>
        <v/>
      </c>
      <c r="P41" s="93" t="str">
        <f t="shared" si="0"/>
        <v>Check Sensors</v>
      </c>
      <c r="Q41" s="215">
        <v>50</v>
      </c>
      <c r="R41" s="215">
        <v>23</v>
      </c>
      <c r="S41" s="215"/>
      <c r="T41" s="96">
        <f t="shared" si="1"/>
        <v>-0.11246434986236165</v>
      </c>
      <c r="U41" s="96">
        <f t="shared" si="1"/>
        <v>0.3360155166258022</v>
      </c>
      <c r="V41" s="96" t="str">
        <f t="shared" si="1"/>
        <v/>
      </c>
      <c r="W41" s="109"/>
      <c r="X41"/>
      <c r="Y41"/>
      <c r="Z41"/>
      <c r="AA41"/>
      <c r="AB41"/>
      <c r="AC41"/>
      <c r="AD41"/>
      <c r="AE41"/>
      <c r="AF41"/>
      <c r="AL41" s="99"/>
      <c r="AS41" s="83">
        <v>29</v>
      </c>
      <c r="AT41" s="98">
        <v>0</v>
      </c>
      <c r="AU41" s="98">
        <f t="shared" si="9"/>
        <v>2.0714285714285707</v>
      </c>
      <c r="AV41" s="99">
        <f t="shared" si="2"/>
        <v>0</v>
      </c>
      <c r="AW41" s="99">
        <f t="shared" si="10"/>
        <v>0</v>
      </c>
    </row>
    <row r="42" spans="1:49">
      <c r="A42" s="100">
        <f t="shared" si="3"/>
        <v>40712</v>
      </c>
      <c r="B42" s="208" t="s">
        <v>98</v>
      </c>
      <c r="C42" s="130">
        <v>30</v>
      </c>
      <c r="D42" s="85"/>
      <c r="E42" s="85" t="str">
        <f>IF(F$5=A42,"Fruit Initiation"," ")</f>
        <v xml:space="preserve"> </v>
      </c>
      <c r="F42" s="151"/>
      <c r="G42" s="133">
        <f t="shared" si="4"/>
        <v>7.1428571428571425E-2</v>
      </c>
      <c r="H42" s="88"/>
      <c r="I42" s="89"/>
      <c r="J42" s="89"/>
      <c r="K42" s="89"/>
      <c r="L42" s="90">
        <f t="shared" si="5"/>
        <v>2.0173505976574427E-2</v>
      </c>
      <c r="M42" s="91">
        <f t="shared" si="6"/>
        <v>4.0347011953148854E-2</v>
      </c>
      <c r="N42" s="92">
        <f t="shared" si="7"/>
        <v>-0.14285714285714207</v>
      </c>
      <c r="O42" s="93" t="str">
        <f t="shared" si="12"/>
        <v/>
      </c>
      <c r="P42" s="93" t="str">
        <f t="shared" si="0"/>
        <v>Check Sensors</v>
      </c>
      <c r="Q42" s="215"/>
      <c r="R42" s="215"/>
      <c r="S42" s="215"/>
      <c r="T42" s="96" t="str">
        <f t="shared" si="1"/>
        <v/>
      </c>
      <c r="U42" s="96" t="str">
        <f t="shared" si="1"/>
        <v/>
      </c>
      <c r="V42" s="96" t="str">
        <f t="shared" si="1"/>
        <v/>
      </c>
      <c r="W42" s="109"/>
      <c r="X42"/>
      <c r="Y42"/>
      <c r="Z42"/>
      <c r="AA42"/>
      <c r="AB42"/>
      <c r="AC42"/>
      <c r="AD42"/>
      <c r="AE42"/>
      <c r="AF42"/>
      <c r="AL42" s="99"/>
      <c r="AS42" s="83">
        <v>30</v>
      </c>
      <c r="AT42" s="98">
        <v>0</v>
      </c>
      <c r="AU42" s="98">
        <f t="shared" si="9"/>
        <v>2.1428571428571423</v>
      </c>
      <c r="AV42" s="99">
        <f t="shared" si="2"/>
        <v>0</v>
      </c>
      <c r="AW42" s="99">
        <f t="shared" si="10"/>
        <v>0</v>
      </c>
    </row>
    <row r="43" spans="1:49">
      <c r="A43" s="100">
        <f t="shared" si="3"/>
        <v>40713</v>
      </c>
      <c r="B43" s="208" t="s">
        <v>90</v>
      </c>
      <c r="C43" s="130">
        <v>31</v>
      </c>
      <c r="D43" s="85"/>
      <c r="E43" s="85" t="str">
        <f t="shared" ref="E43:E82" si="13">IF(F$5=A43,"Fruit Initiation"," ")</f>
        <v xml:space="preserve"> </v>
      </c>
      <c r="F43" s="151"/>
      <c r="G43" s="133">
        <f t="shared" si="4"/>
        <v>7.1428571428571425E-2</v>
      </c>
      <c r="H43" s="88"/>
      <c r="I43" s="89"/>
      <c r="J43" s="89"/>
      <c r="K43" s="89"/>
      <c r="L43" s="90">
        <f t="shared" si="5"/>
        <v>0.22950706170028554</v>
      </c>
      <c r="M43" s="91">
        <f t="shared" si="6"/>
        <v>0.45901412340057107</v>
      </c>
      <c r="N43" s="92">
        <f t="shared" si="7"/>
        <v>-0.2142857142857135</v>
      </c>
      <c r="O43" s="93" t="str">
        <f t="shared" si="12"/>
        <v/>
      </c>
      <c r="P43" s="93" t="str">
        <f t="shared" si="0"/>
        <v/>
      </c>
      <c r="Q43" s="215">
        <v>12</v>
      </c>
      <c r="R43" s="215">
        <v>15</v>
      </c>
      <c r="S43" s="215">
        <v>30</v>
      </c>
      <c r="T43" s="96">
        <f t="shared" si="1"/>
        <v>0.6068022933802717</v>
      </c>
      <c r="U43" s="96">
        <f t="shared" si="1"/>
        <v>0.5955595224287199</v>
      </c>
      <c r="V43" s="96">
        <f t="shared" si="1"/>
        <v>0.17468055439272134</v>
      </c>
      <c r="W43" s="109"/>
      <c r="X43"/>
      <c r="Y43"/>
      <c r="Z43"/>
      <c r="AA43"/>
      <c r="AB43"/>
      <c r="AC43"/>
      <c r="AD43"/>
      <c r="AE43"/>
      <c r="AF43"/>
      <c r="AL43" s="99"/>
      <c r="AS43" s="83">
        <v>31</v>
      </c>
      <c r="AT43" s="98">
        <v>0</v>
      </c>
      <c r="AU43" s="98">
        <f t="shared" si="9"/>
        <v>2.214285714285714</v>
      </c>
      <c r="AV43" s="99">
        <f t="shared" si="2"/>
        <v>0</v>
      </c>
      <c r="AW43" s="99">
        <f t="shared" si="10"/>
        <v>0</v>
      </c>
    </row>
    <row r="44" spans="1:49">
      <c r="A44" s="100">
        <f t="shared" si="3"/>
        <v>40714</v>
      </c>
      <c r="B44" s="208" t="s">
        <v>92</v>
      </c>
      <c r="C44" s="130">
        <v>32</v>
      </c>
      <c r="D44" s="85"/>
      <c r="E44" s="85" t="str">
        <f t="shared" si="13"/>
        <v xml:space="preserve"> </v>
      </c>
      <c r="F44" s="151"/>
      <c r="G44" s="133">
        <f t="shared" si="4"/>
        <v>7.1428571428571425E-2</v>
      </c>
      <c r="H44" s="88"/>
      <c r="I44" s="89"/>
      <c r="J44" s="89"/>
      <c r="K44" s="89"/>
      <c r="L44" s="90">
        <f t="shared" si="5"/>
        <v>0.19379277598599981</v>
      </c>
      <c r="M44" s="91">
        <f t="shared" si="6"/>
        <v>0.38758555197199962</v>
      </c>
      <c r="N44" s="92">
        <f t="shared" si="7"/>
        <v>-0.28571428571428492</v>
      </c>
      <c r="O44" s="93" t="str">
        <f t="shared" si="12"/>
        <v/>
      </c>
      <c r="P44" s="93" t="str">
        <f t="shared" si="0"/>
        <v/>
      </c>
      <c r="Q44" s="215"/>
      <c r="R44" s="215"/>
      <c r="S44" s="215"/>
      <c r="T44" s="96" t="str">
        <f t="shared" ref="T44:V75" si="14">IF(Q44="","",IF(Q44=0,$H$5,IF(((T$3+T$4*LN(Q44))-(T$3+T$4*LN(40)))*24&gt;$H$5,$H$5,((T$3+T$4*LN(Q44))-(T$3+T$4*LN(40)))*24)))</f>
        <v/>
      </c>
      <c r="U44" s="96" t="str">
        <f t="shared" si="14"/>
        <v/>
      </c>
      <c r="V44" s="96" t="str">
        <f t="shared" si="14"/>
        <v/>
      </c>
      <c r="W44" s="109"/>
      <c r="X44"/>
      <c r="Y44"/>
      <c r="Z44"/>
      <c r="AA44"/>
      <c r="AB44"/>
      <c r="AC44"/>
      <c r="AD44"/>
      <c r="AE44"/>
      <c r="AF44"/>
      <c r="AL44" s="99"/>
      <c r="AS44" s="83">
        <v>32</v>
      </c>
      <c r="AT44" s="98">
        <v>0</v>
      </c>
      <c r="AU44" s="98">
        <f t="shared" si="9"/>
        <v>2.2857142857142856</v>
      </c>
      <c r="AV44" s="99">
        <f t="shared" si="2"/>
        <v>0</v>
      </c>
      <c r="AW44" s="99">
        <f t="shared" si="10"/>
        <v>0</v>
      </c>
    </row>
    <row r="45" spans="1:49">
      <c r="A45" s="100">
        <f t="shared" si="3"/>
        <v>40715</v>
      </c>
      <c r="B45" s="208" t="s">
        <v>91</v>
      </c>
      <c r="C45" s="130">
        <v>33</v>
      </c>
      <c r="D45" s="85"/>
      <c r="E45" s="85" t="str">
        <f t="shared" si="13"/>
        <v xml:space="preserve"> </v>
      </c>
      <c r="F45" s="151"/>
      <c r="G45" s="133">
        <f t="shared" si="4"/>
        <v>7.1428571428571425E-2</v>
      </c>
      <c r="H45" s="88"/>
      <c r="I45" s="89"/>
      <c r="J45" s="89"/>
      <c r="K45" s="89"/>
      <c r="L45" s="90">
        <f t="shared" si="5"/>
        <v>0.15807849027171411</v>
      </c>
      <c r="M45" s="91">
        <f t="shared" si="6"/>
        <v>0.31615698054342822</v>
      </c>
      <c r="N45" s="92">
        <f t="shared" si="7"/>
        <v>-0.35714285714285632</v>
      </c>
      <c r="O45" s="93" t="str">
        <f t="shared" si="12"/>
        <v/>
      </c>
      <c r="P45" s="93" t="str">
        <f t="shared" si="0"/>
        <v/>
      </c>
      <c r="Q45" s="215"/>
      <c r="R45" s="215"/>
      <c r="S45" s="215"/>
      <c r="T45" s="96" t="str">
        <f t="shared" si="14"/>
        <v/>
      </c>
      <c r="U45" s="96" t="str">
        <f t="shared" si="14"/>
        <v/>
      </c>
      <c r="V45" s="96" t="str">
        <f t="shared" si="14"/>
        <v/>
      </c>
      <c r="W45" s="109"/>
      <c r="X45"/>
      <c r="Y45"/>
      <c r="Z45"/>
      <c r="AA45"/>
      <c r="AB45"/>
      <c r="AC45"/>
      <c r="AD45"/>
      <c r="AE45"/>
      <c r="AF45"/>
      <c r="AL45" s="99"/>
      <c r="AS45" s="83">
        <v>33</v>
      </c>
      <c r="AT45" s="98">
        <v>0</v>
      </c>
      <c r="AU45" s="98">
        <f t="shared" si="9"/>
        <v>2.3571428571428572</v>
      </c>
      <c r="AV45" s="99">
        <f t="shared" si="2"/>
        <v>0</v>
      </c>
      <c r="AW45" s="99">
        <f t="shared" si="10"/>
        <v>0</v>
      </c>
    </row>
    <row r="46" spans="1:49">
      <c r="A46" s="100">
        <f t="shared" si="3"/>
        <v>40716</v>
      </c>
      <c r="B46" s="208"/>
      <c r="C46" s="130">
        <v>34</v>
      </c>
      <c r="D46" s="85"/>
      <c r="E46" s="85" t="str">
        <f t="shared" si="13"/>
        <v xml:space="preserve"> </v>
      </c>
      <c r="F46" s="106"/>
      <c r="G46" s="87">
        <f t="shared" si="4"/>
        <v>7.1428571428571425E-2</v>
      </c>
      <c r="H46" s="88"/>
      <c r="I46" s="89"/>
      <c r="J46" s="89"/>
      <c r="K46" s="89"/>
      <c r="L46" s="90">
        <f t="shared" si="5"/>
        <v>0.1223642045574284</v>
      </c>
      <c r="M46" s="91">
        <f t="shared" si="6"/>
        <v>0.2447284091148568</v>
      </c>
      <c r="N46" s="92">
        <f t="shared" si="7"/>
        <v>-0.42857142857142771</v>
      </c>
      <c r="O46" s="93" t="str">
        <f t="shared" si="12"/>
        <v/>
      </c>
      <c r="P46" s="93" t="str">
        <f t="shared" si="0"/>
        <v>Check Sensors</v>
      </c>
      <c r="Q46" s="215"/>
      <c r="R46" s="215"/>
      <c r="S46" s="215"/>
      <c r="T46" s="96" t="str">
        <f t="shared" si="14"/>
        <v/>
      </c>
      <c r="U46" s="96" t="str">
        <f t="shared" si="14"/>
        <v/>
      </c>
      <c r="V46" s="96" t="str">
        <f t="shared" si="14"/>
        <v/>
      </c>
      <c r="W46" s="109"/>
      <c r="X46"/>
      <c r="Y46"/>
      <c r="Z46"/>
      <c r="AA46"/>
      <c r="AB46"/>
      <c r="AC46"/>
      <c r="AD46"/>
      <c r="AE46"/>
      <c r="AF46"/>
      <c r="AL46" s="99"/>
      <c r="AS46" s="83">
        <v>34</v>
      </c>
      <c r="AT46" s="98">
        <v>0</v>
      </c>
      <c r="AU46" s="98">
        <f t="shared" si="9"/>
        <v>2.4285714285714288</v>
      </c>
      <c r="AV46" s="99">
        <f t="shared" si="2"/>
        <v>0</v>
      </c>
      <c r="AW46" s="99">
        <f t="shared" si="10"/>
        <v>0</v>
      </c>
    </row>
    <row r="47" spans="1:49">
      <c r="A47" s="100">
        <f t="shared" si="3"/>
        <v>40717</v>
      </c>
      <c r="B47" s="209"/>
      <c r="C47" s="84">
        <v>35</v>
      </c>
      <c r="D47" s="85"/>
      <c r="E47" s="85" t="str">
        <f t="shared" si="13"/>
        <v xml:space="preserve"> </v>
      </c>
      <c r="F47" s="86"/>
      <c r="G47" s="87">
        <f t="shared" si="4"/>
        <v>7.1428571428571425E-2</v>
      </c>
      <c r="H47" s="88"/>
      <c r="I47" s="89"/>
      <c r="J47" s="89"/>
      <c r="K47" s="89"/>
      <c r="L47" s="90">
        <f t="shared" si="5"/>
        <v>8.6649918843142687E-2</v>
      </c>
      <c r="M47" s="91">
        <f t="shared" si="6"/>
        <v>0.17329983768628537</v>
      </c>
      <c r="N47" s="92">
        <f t="shared" si="7"/>
        <v>-0.49999999999999911</v>
      </c>
      <c r="O47" s="93" t="str">
        <f t="shared" si="12"/>
        <v/>
      </c>
      <c r="P47" s="93" t="str">
        <f t="shared" si="0"/>
        <v>Check Sensors</v>
      </c>
      <c r="Q47" s="215"/>
      <c r="R47" s="215"/>
      <c r="S47" s="215"/>
      <c r="T47" s="96" t="str">
        <f t="shared" si="14"/>
        <v/>
      </c>
      <c r="U47" s="96" t="str">
        <f t="shared" si="14"/>
        <v/>
      </c>
      <c r="V47" s="96" t="str">
        <f t="shared" si="14"/>
        <v/>
      </c>
      <c r="W47" s="109"/>
      <c r="X47"/>
      <c r="Y47"/>
      <c r="Z47"/>
      <c r="AA47"/>
      <c r="AB47"/>
      <c r="AC47"/>
      <c r="AD47"/>
      <c r="AE47" s="69" t="s">
        <v>66</v>
      </c>
      <c r="AF47" s="69"/>
      <c r="AG47" s="69" t="s">
        <v>67</v>
      </c>
      <c r="AH47" s="101" t="s">
        <v>68</v>
      </c>
      <c r="AI47" s="101" t="s">
        <v>69</v>
      </c>
      <c r="AK47" s="120" t="s">
        <v>70</v>
      </c>
      <c r="AL47" s="99"/>
      <c r="AS47" s="83">
        <v>35</v>
      </c>
      <c r="AT47" s="98">
        <f t="shared" ref="AT47:AT110" si="15">+AT46+G47</f>
        <v>7.1428571428571425E-2</v>
      </c>
      <c r="AU47" s="98">
        <f t="shared" si="9"/>
        <v>2.5000000000000004</v>
      </c>
      <c r="AV47" s="99">
        <f t="shared" si="2"/>
        <v>0</v>
      </c>
      <c r="AW47" s="99">
        <f t="shared" si="10"/>
        <v>0</v>
      </c>
    </row>
    <row r="48" spans="1:49">
      <c r="A48" s="100">
        <f t="shared" si="3"/>
        <v>40718</v>
      </c>
      <c r="B48" s="101"/>
      <c r="C48" s="84">
        <v>36</v>
      </c>
      <c r="D48" s="85"/>
      <c r="E48" s="85" t="str">
        <f t="shared" si="13"/>
        <v xml:space="preserve"> </v>
      </c>
      <c r="F48" s="86"/>
      <c r="G48" s="87">
        <f t="shared" si="4"/>
        <v>7.1428571428571425E-2</v>
      </c>
      <c r="H48" s="88"/>
      <c r="I48" s="89"/>
      <c r="J48" s="89"/>
      <c r="K48" s="89"/>
      <c r="L48" s="90">
        <f t="shared" si="5"/>
        <v>5.0935633128856975E-2</v>
      </c>
      <c r="M48" s="91">
        <f t="shared" si="6"/>
        <v>0.10187126625771395</v>
      </c>
      <c r="N48" s="92">
        <f t="shared" si="7"/>
        <v>-0.57142857142857051</v>
      </c>
      <c r="O48" s="93" t="str">
        <f t="shared" si="12"/>
        <v/>
      </c>
      <c r="P48" s="93" t="str">
        <f t="shared" si="0"/>
        <v>Check Sensors</v>
      </c>
      <c r="Q48" s="215"/>
      <c r="R48" s="215"/>
      <c r="S48" s="215"/>
      <c r="T48" s="96" t="str">
        <f t="shared" si="14"/>
        <v/>
      </c>
      <c r="U48" s="96" t="str">
        <f t="shared" si="14"/>
        <v/>
      </c>
      <c r="V48" s="96" t="str">
        <f t="shared" si="14"/>
        <v/>
      </c>
      <c r="W48" s="109"/>
      <c r="X48"/>
      <c r="Y48"/>
      <c r="Z48"/>
      <c r="AA48"/>
      <c r="AB48"/>
      <c r="AC48"/>
      <c r="AD48"/>
      <c r="AE48" s="69">
        <v>409</v>
      </c>
      <c r="AF48" s="69"/>
      <c r="AG48" s="69">
        <v>85.4</v>
      </c>
      <c r="AH48" s="101">
        <v>69</v>
      </c>
      <c r="AI48" s="101">
        <f>(AG48+AH48)/2-60</f>
        <v>17.200000000000003</v>
      </c>
      <c r="AL48" s="99"/>
      <c r="AS48" s="83">
        <v>36</v>
      </c>
      <c r="AT48" s="98">
        <f t="shared" si="15"/>
        <v>0.14285714285714285</v>
      </c>
      <c r="AU48" s="98">
        <f t="shared" si="9"/>
        <v>2.5714285714285721</v>
      </c>
      <c r="AV48" s="99">
        <f t="shared" si="2"/>
        <v>0</v>
      </c>
      <c r="AW48" s="99">
        <f t="shared" si="10"/>
        <v>0</v>
      </c>
    </row>
    <row r="49" spans="1:49">
      <c r="A49" s="100">
        <f t="shared" si="3"/>
        <v>40719</v>
      </c>
      <c r="B49" s="101"/>
      <c r="C49" s="84">
        <v>37</v>
      </c>
      <c r="D49" s="85"/>
      <c r="E49" s="85" t="str">
        <f t="shared" si="13"/>
        <v xml:space="preserve"> </v>
      </c>
      <c r="F49" s="104"/>
      <c r="G49" s="87">
        <f t="shared" si="4"/>
        <v>7.1428571428571425E-2</v>
      </c>
      <c r="H49" s="88"/>
      <c r="I49" s="89"/>
      <c r="J49" s="89"/>
      <c r="K49" s="89"/>
      <c r="L49" s="90">
        <f t="shared" si="5"/>
        <v>1.5221347414571262E-2</v>
      </c>
      <c r="M49" s="91">
        <f t="shared" si="6"/>
        <v>3.0442694829142525E-2</v>
      </c>
      <c r="N49" s="92">
        <f t="shared" si="7"/>
        <v>-0.64285714285714191</v>
      </c>
      <c r="O49" s="93" t="str">
        <f t="shared" si="12"/>
        <v/>
      </c>
      <c r="P49" s="93" t="str">
        <f t="shared" si="0"/>
        <v>Check Sensors</v>
      </c>
      <c r="Q49" s="215"/>
      <c r="R49" s="215"/>
      <c r="S49" s="215"/>
      <c r="T49" s="96" t="str">
        <f t="shared" si="14"/>
        <v/>
      </c>
      <c r="U49" s="96" t="str">
        <f t="shared" si="14"/>
        <v/>
      </c>
      <c r="V49" s="96" t="str">
        <f t="shared" si="14"/>
        <v/>
      </c>
      <c r="W49" s="109"/>
      <c r="X49"/>
      <c r="Y49"/>
      <c r="Z49"/>
      <c r="AA49"/>
      <c r="AB49"/>
      <c r="AC49"/>
      <c r="AD49"/>
      <c r="AE49" s="69">
        <f>AE48+AI49</f>
        <v>428.85</v>
      </c>
      <c r="AF49" s="69"/>
      <c r="AG49" s="69">
        <v>91.2</v>
      </c>
      <c r="AH49" s="101">
        <v>68.5</v>
      </c>
      <c r="AI49" s="101">
        <f t="shared" ref="AI49:AI112" si="16">(AG49+AH49)/2-60</f>
        <v>19.849999999999994</v>
      </c>
      <c r="AJ49" s="120"/>
      <c r="AL49" s="99"/>
      <c r="AS49" s="83">
        <v>37</v>
      </c>
      <c r="AT49" s="98">
        <f t="shared" si="15"/>
        <v>0.21428571428571427</v>
      </c>
      <c r="AU49" s="98">
        <f t="shared" si="9"/>
        <v>2.6428571428571437</v>
      </c>
      <c r="AV49" s="99">
        <f t="shared" si="2"/>
        <v>0</v>
      </c>
      <c r="AW49" s="99">
        <f t="shared" si="10"/>
        <v>0</v>
      </c>
    </row>
    <row r="50" spans="1:49">
      <c r="A50" s="100">
        <f t="shared" si="3"/>
        <v>40720</v>
      </c>
      <c r="B50" s="101"/>
      <c r="C50" s="84">
        <v>38</v>
      </c>
      <c r="D50" s="85"/>
      <c r="E50" s="85" t="str">
        <f t="shared" si="13"/>
        <v xml:space="preserve"> </v>
      </c>
      <c r="F50" s="175"/>
      <c r="G50" s="87">
        <f t="shared" si="4"/>
        <v>7.1428571428571425E-2</v>
      </c>
      <c r="H50" s="88"/>
      <c r="I50" s="89"/>
      <c r="J50" s="89"/>
      <c r="K50" s="89"/>
      <c r="L50" s="90">
        <f t="shared" si="5"/>
        <v>-2.049293829971445E-2</v>
      </c>
      <c r="M50" s="91">
        <f t="shared" si="6"/>
        <v>-4.09858765994289E-2</v>
      </c>
      <c r="N50" s="92">
        <f t="shared" si="7"/>
        <v>-0.7142857142857133</v>
      </c>
      <c r="O50" s="93" t="str">
        <f t="shared" si="12"/>
        <v>IRRIGATE</v>
      </c>
      <c r="P50" s="93" t="str">
        <f t="shared" si="0"/>
        <v>Check Sensors</v>
      </c>
      <c r="Q50" s="215"/>
      <c r="R50" s="215"/>
      <c r="S50" s="215"/>
      <c r="T50" s="96" t="str">
        <f t="shared" si="14"/>
        <v/>
      </c>
      <c r="U50" s="96" t="str">
        <f t="shared" si="14"/>
        <v/>
      </c>
      <c r="V50" s="96" t="str">
        <f t="shared" si="14"/>
        <v/>
      </c>
      <c r="W50" s="109"/>
      <c r="X50"/>
      <c r="Y50"/>
      <c r="Z50"/>
      <c r="AA50"/>
      <c r="AB50"/>
      <c r="AC50"/>
      <c r="AD50"/>
      <c r="AE50" s="69">
        <f t="shared" ref="AE50:AE113" si="17">AE49+AI50</f>
        <v>446.45000000000005</v>
      </c>
      <c r="AF50" s="69"/>
      <c r="AG50" s="69">
        <v>87.7</v>
      </c>
      <c r="AH50" s="101">
        <v>67.5</v>
      </c>
      <c r="AI50" s="101">
        <f t="shared" si="16"/>
        <v>17.599999999999994</v>
      </c>
      <c r="AL50" s="99"/>
      <c r="AS50" s="83">
        <v>38</v>
      </c>
      <c r="AT50" s="98">
        <f t="shared" si="15"/>
        <v>0.2857142857142857</v>
      </c>
      <c r="AU50" s="98">
        <f t="shared" si="9"/>
        <v>2.7142857142857153</v>
      </c>
      <c r="AV50" s="99">
        <f t="shared" si="2"/>
        <v>0</v>
      </c>
      <c r="AW50" s="99">
        <f t="shared" si="10"/>
        <v>0</v>
      </c>
    </row>
    <row r="51" spans="1:49">
      <c r="A51" s="100">
        <f t="shared" si="3"/>
        <v>40721</v>
      </c>
      <c r="B51" s="101"/>
      <c r="C51" s="84">
        <v>39</v>
      </c>
      <c r="D51" s="205"/>
      <c r="E51" s="85" t="str">
        <f t="shared" si="13"/>
        <v xml:space="preserve"> </v>
      </c>
      <c r="F51" s="206"/>
      <c r="G51" s="178">
        <f t="shared" si="4"/>
        <v>7.1428571428571425E-2</v>
      </c>
      <c r="H51" s="179"/>
      <c r="I51" s="177"/>
      <c r="J51" s="89"/>
      <c r="K51" s="89"/>
      <c r="L51" s="90">
        <f t="shared" si="5"/>
        <v>-5.6207224014000162E-2</v>
      </c>
      <c r="M51" s="91">
        <f t="shared" si="6"/>
        <v>-0.11241444802800032</v>
      </c>
      <c r="N51" s="92">
        <f t="shared" si="7"/>
        <v>-0.7857142857142847</v>
      </c>
      <c r="O51" s="93" t="str">
        <f t="shared" si="12"/>
        <v>IRRIGATE</v>
      </c>
      <c r="P51" s="93" t="str">
        <f t="shared" si="0"/>
        <v>Check Sensors</v>
      </c>
      <c r="Q51" s="215"/>
      <c r="R51" s="215"/>
      <c r="S51" s="215"/>
      <c r="T51" s="96" t="str">
        <f t="shared" si="14"/>
        <v/>
      </c>
      <c r="U51" s="96" t="str">
        <f t="shared" si="14"/>
        <v/>
      </c>
      <c r="V51" s="96" t="str">
        <f t="shared" si="14"/>
        <v/>
      </c>
      <c r="W51" s="109"/>
      <c r="X51"/>
      <c r="Y51"/>
      <c r="Z51"/>
      <c r="AA51"/>
      <c r="AB51"/>
      <c r="AC51"/>
      <c r="AD51"/>
      <c r="AE51" s="69">
        <f t="shared" si="17"/>
        <v>461.35</v>
      </c>
      <c r="AF51" s="69"/>
      <c r="AG51" s="69">
        <v>88.1</v>
      </c>
      <c r="AH51" s="101">
        <v>61.7</v>
      </c>
      <c r="AI51" s="101">
        <f t="shared" si="16"/>
        <v>14.900000000000006</v>
      </c>
      <c r="AL51" s="99"/>
      <c r="AS51" s="83">
        <v>39</v>
      </c>
      <c r="AT51" s="98">
        <f t="shared" si="15"/>
        <v>0.3571428571428571</v>
      </c>
      <c r="AU51" s="98">
        <f t="shared" si="9"/>
        <v>2.7857142857142869</v>
      </c>
      <c r="AV51" s="99">
        <f t="shared" si="2"/>
        <v>0</v>
      </c>
      <c r="AW51" s="99">
        <f t="shared" si="10"/>
        <v>0</v>
      </c>
    </row>
    <row r="52" spans="1:49">
      <c r="A52" s="100">
        <f t="shared" si="3"/>
        <v>40722</v>
      </c>
      <c r="B52" s="101"/>
      <c r="C52" s="84">
        <v>40</v>
      </c>
      <c r="D52" s="184"/>
      <c r="E52" s="85" t="str">
        <f t="shared" si="13"/>
        <v xml:space="preserve"> </v>
      </c>
      <c r="F52" s="89"/>
      <c r="G52" s="87">
        <f>F$64/7</f>
        <v>0.21428571428571427</v>
      </c>
      <c r="H52" s="88"/>
      <c r="I52" s="89"/>
      <c r="J52" s="89"/>
      <c r="K52" s="89"/>
      <c r="L52" s="90">
        <f t="shared" si="5"/>
        <v>-0.16335008115685729</v>
      </c>
      <c r="M52" s="91">
        <f>IF(Q52="",IF(R52="",IF(S52="",IF((M51-G52)+(H52)+(I52)&gt;$H$5,$H$5,(M51-G52)+(H52)+(I52)),AVERAGE(T52:V52)),AVERAGE(T52:V52)),AVERAGE(T52:V52))</f>
        <v>-0.32670016231371457</v>
      </c>
      <c r="N52" s="92">
        <f>IF(+N51-G52+H52+I52&lt;H$5,+N51-G52+H52+I52,H$5)</f>
        <v>-0.999999999999999</v>
      </c>
      <c r="O52" s="93" t="str">
        <f>IF(OR(M52&lt;=0,J52&gt;=87),"IRRIGATE","")</f>
        <v>IRRIGATE</v>
      </c>
      <c r="P52" s="93" t="str">
        <f t="shared" si="0"/>
        <v>Check Sensors</v>
      </c>
      <c r="Q52" s="215"/>
      <c r="R52" s="215"/>
      <c r="S52" s="215"/>
      <c r="T52" s="96" t="str">
        <f t="shared" si="14"/>
        <v/>
      </c>
      <c r="U52" s="96" t="str">
        <f t="shared" si="14"/>
        <v/>
      </c>
      <c r="V52" s="96" t="str">
        <f t="shared" si="14"/>
        <v/>
      </c>
      <c r="W52" s="109"/>
      <c r="X52"/>
      <c r="Y52"/>
      <c r="Z52"/>
      <c r="AA52"/>
      <c r="AB52"/>
      <c r="AC52"/>
      <c r="AD52"/>
      <c r="AE52" s="69">
        <f t="shared" si="17"/>
        <v>477.8</v>
      </c>
      <c r="AF52" s="69"/>
      <c r="AG52" s="69">
        <v>90.7</v>
      </c>
      <c r="AH52" s="101">
        <v>62.2</v>
      </c>
      <c r="AI52" s="101">
        <f t="shared" si="16"/>
        <v>16.450000000000003</v>
      </c>
      <c r="AL52" s="99"/>
      <c r="AS52" s="83">
        <v>40</v>
      </c>
      <c r="AT52" s="98">
        <f t="shared" si="15"/>
        <v>0.5714285714285714</v>
      </c>
      <c r="AU52" s="98">
        <f t="shared" si="9"/>
        <v>3.0000000000000013</v>
      </c>
      <c r="AV52" s="99">
        <f>+H52+I52</f>
        <v>0</v>
      </c>
      <c r="AW52" s="99">
        <f t="shared" si="10"/>
        <v>0</v>
      </c>
    </row>
    <row r="53" spans="1:49">
      <c r="A53" s="100">
        <f t="shared" si="3"/>
        <v>40723</v>
      </c>
      <c r="B53" s="101"/>
      <c r="C53" s="84">
        <v>41</v>
      </c>
      <c r="D53" s="185"/>
      <c r="E53" s="85" t="str">
        <f t="shared" si="13"/>
        <v xml:space="preserve"> </v>
      </c>
      <c r="F53" s="106"/>
      <c r="G53" s="87">
        <f>F$64/7</f>
        <v>0.21428571428571427</v>
      </c>
      <c r="H53" s="88"/>
      <c r="I53" s="89"/>
      <c r="J53" s="89"/>
      <c r="K53" s="89"/>
      <c r="L53" s="90">
        <f t="shared" si="5"/>
        <v>-0.27049293829971444</v>
      </c>
      <c r="M53" s="91">
        <f t="shared" si="6"/>
        <v>-0.54098587659942887</v>
      </c>
      <c r="N53" s="92">
        <f t="shared" si="7"/>
        <v>-1.2142857142857133</v>
      </c>
      <c r="O53" s="93" t="str">
        <f t="shared" ref="O53:O72" si="18">IF(OR(M53&lt;=0,J53&gt;=87),"IRRIGATE","")</f>
        <v>IRRIGATE</v>
      </c>
      <c r="P53" s="93" t="str">
        <f t="shared" si="0"/>
        <v>Check Sensors</v>
      </c>
      <c r="Q53" s="215"/>
      <c r="R53" s="215"/>
      <c r="S53" s="215"/>
      <c r="T53" s="96" t="str">
        <f t="shared" si="14"/>
        <v/>
      </c>
      <c r="U53" s="96" t="str">
        <f t="shared" si="14"/>
        <v/>
      </c>
      <c r="V53" s="96" t="str">
        <f t="shared" si="14"/>
        <v/>
      </c>
      <c r="W53" s="109"/>
      <c r="X53"/>
      <c r="Y53"/>
      <c r="Z53"/>
      <c r="AA53"/>
      <c r="AB53"/>
      <c r="AC53"/>
      <c r="AD53"/>
      <c r="AE53" s="69">
        <f t="shared" si="17"/>
        <v>497.1</v>
      </c>
      <c r="AF53" s="69"/>
      <c r="AG53" s="69">
        <v>94.3</v>
      </c>
      <c r="AH53" s="101">
        <v>64.3</v>
      </c>
      <c r="AI53" s="101">
        <f t="shared" si="16"/>
        <v>19.299999999999997</v>
      </c>
      <c r="AL53" s="99"/>
      <c r="AS53" s="83">
        <v>41</v>
      </c>
      <c r="AT53" s="98">
        <f t="shared" si="15"/>
        <v>0.7857142857142857</v>
      </c>
      <c r="AU53" s="98">
        <f t="shared" si="9"/>
        <v>3.2142857142857157</v>
      </c>
      <c r="AV53" s="99">
        <f t="shared" si="2"/>
        <v>0</v>
      </c>
      <c r="AW53" s="99">
        <f t="shared" si="10"/>
        <v>0</v>
      </c>
    </row>
    <row r="54" spans="1:49">
      <c r="A54" s="100">
        <f t="shared" si="3"/>
        <v>40724</v>
      </c>
      <c r="B54" s="101"/>
      <c r="C54" s="84">
        <v>42</v>
      </c>
      <c r="D54" s="185"/>
      <c r="E54" s="85" t="str">
        <f t="shared" si="13"/>
        <v>Fruit Initiation</v>
      </c>
      <c r="F54" s="86"/>
      <c r="G54" s="87">
        <f t="shared" ref="G54:G72" si="19">F$64/7</f>
        <v>0.21428571428571427</v>
      </c>
      <c r="H54" s="88"/>
      <c r="I54" s="89"/>
      <c r="J54" s="89"/>
      <c r="K54" s="89"/>
      <c r="L54" s="90">
        <f t="shared" si="5"/>
        <v>-0.37763579544257159</v>
      </c>
      <c r="M54" s="91">
        <f t="shared" si="6"/>
        <v>-0.75527159088514317</v>
      </c>
      <c r="N54" s="92">
        <f t="shared" si="7"/>
        <v>-1.4285714285714275</v>
      </c>
      <c r="O54" s="93" t="str">
        <f t="shared" si="18"/>
        <v>IRRIGATE</v>
      </c>
      <c r="P54" s="93" t="str">
        <f t="shared" si="0"/>
        <v>Check Sensors</v>
      </c>
      <c r="Q54" s="215"/>
      <c r="R54" s="215"/>
      <c r="S54" s="215"/>
      <c r="T54" s="96" t="str">
        <f t="shared" si="14"/>
        <v/>
      </c>
      <c r="U54" s="96" t="str">
        <f t="shared" si="14"/>
        <v/>
      </c>
      <c r="V54" s="96" t="str">
        <f t="shared" si="14"/>
        <v/>
      </c>
      <c r="W54" s="109"/>
      <c r="X54"/>
      <c r="Y54"/>
      <c r="Z54"/>
      <c r="AA54"/>
      <c r="AB54"/>
      <c r="AC54"/>
      <c r="AD54"/>
      <c r="AE54" s="169">
        <f t="shared" si="17"/>
        <v>512.70000000000005</v>
      </c>
      <c r="AF54" s="69"/>
      <c r="AG54" s="69">
        <v>80</v>
      </c>
      <c r="AH54" s="101">
        <v>71.2</v>
      </c>
      <c r="AI54" s="101">
        <f t="shared" si="16"/>
        <v>15.599999999999994</v>
      </c>
      <c r="AS54" s="83">
        <v>42</v>
      </c>
      <c r="AT54" s="98">
        <f t="shared" si="15"/>
        <v>1</v>
      </c>
      <c r="AU54" s="98">
        <f t="shared" si="9"/>
        <v>3.4285714285714302</v>
      </c>
      <c r="AV54" s="99">
        <f t="shared" si="2"/>
        <v>0</v>
      </c>
      <c r="AW54" s="99">
        <f t="shared" si="10"/>
        <v>0</v>
      </c>
    </row>
    <row r="55" spans="1:49">
      <c r="A55" s="100">
        <f t="shared" si="3"/>
        <v>40725</v>
      </c>
      <c r="B55" s="101"/>
      <c r="C55" s="84">
        <v>43</v>
      </c>
      <c r="D55" s="185"/>
      <c r="E55" s="85" t="str">
        <f t="shared" si="13"/>
        <v xml:space="preserve"> </v>
      </c>
      <c r="F55" s="86"/>
      <c r="G55" s="87">
        <f t="shared" si="19"/>
        <v>0.21428571428571427</v>
      </c>
      <c r="H55" s="88"/>
      <c r="I55" s="89"/>
      <c r="J55" s="89"/>
      <c r="K55" s="89"/>
      <c r="L55" s="90">
        <f t="shared" si="5"/>
        <v>-0.48477865258542874</v>
      </c>
      <c r="M55" s="91">
        <f t="shared" si="6"/>
        <v>-0.96955730517085748</v>
      </c>
      <c r="N55" s="92">
        <f t="shared" si="7"/>
        <v>-1.6428571428571417</v>
      </c>
      <c r="O55" s="93" t="str">
        <f t="shared" si="18"/>
        <v>IRRIGATE</v>
      </c>
      <c r="P55" s="93" t="str">
        <f t="shared" si="0"/>
        <v>Check Sensors</v>
      </c>
      <c r="Q55" s="215"/>
      <c r="R55" s="215"/>
      <c r="S55" s="215"/>
      <c r="T55" s="96" t="str">
        <f t="shared" si="14"/>
        <v/>
      </c>
      <c r="U55" s="96" t="str">
        <f t="shared" si="14"/>
        <v/>
      </c>
      <c r="V55" s="96" t="str">
        <f t="shared" si="14"/>
        <v/>
      </c>
      <c r="W55" s="109"/>
      <c r="X55"/>
      <c r="Y55"/>
      <c r="Z55"/>
      <c r="AA55"/>
      <c r="AB55"/>
      <c r="AC55"/>
      <c r="AD55"/>
      <c r="AE55" s="169">
        <f t="shared" si="17"/>
        <v>452.70000000000005</v>
      </c>
      <c r="AF55" s="69"/>
      <c r="AG55" s="69"/>
      <c r="AH55" s="101"/>
      <c r="AI55" s="101">
        <f t="shared" si="16"/>
        <v>-60</v>
      </c>
      <c r="AS55" s="83">
        <v>43</v>
      </c>
      <c r="AT55" s="98">
        <f t="shared" si="15"/>
        <v>1.2142857142857142</v>
      </c>
      <c r="AU55" s="98">
        <f t="shared" si="9"/>
        <v>3.6428571428571446</v>
      </c>
      <c r="AV55" s="99">
        <f t="shared" si="2"/>
        <v>0</v>
      </c>
      <c r="AW55" s="99">
        <f t="shared" si="10"/>
        <v>0</v>
      </c>
    </row>
    <row r="56" spans="1:49">
      <c r="A56" s="100">
        <f t="shared" si="3"/>
        <v>40726</v>
      </c>
      <c r="B56" s="101"/>
      <c r="C56" s="84">
        <v>44</v>
      </c>
      <c r="D56" s="185"/>
      <c r="E56" s="85" t="str">
        <f t="shared" si="13"/>
        <v xml:space="preserve"> </v>
      </c>
      <c r="F56" s="104"/>
      <c r="G56" s="87">
        <f t="shared" si="19"/>
        <v>0.21428571428571427</v>
      </c>
      <c r="H56" s="88"/>
      <c r="I56" s="89"/>
      <c r="J56" s="89"/>
      <c r="K56" s="89"/>
      <c r="L56" s="90">
        <f t="shared" si="5"/>
        <v>-0.59192150972828583</v>
      </c>
      <c r="M56" s="91">
        <f t="shared" si="6"/>
        <v>-1.1838430194565717</v>
      </c>
      <c r="N56" s="92">
        <f t="shared" si="7"/>
        <v>-1.8571428571428559</v>
      </c>
      <c r="O56" s="93" t="str">
        <f t="shared" si="18"/>
        <v>IRRIGATE</v>
      </c>
      <c r="P56" s="93" t="str">
        <f t="shared" si="0"/>
        <v>Check Sensors</v>
      </c>
      <c r="Q56" s="215"/>
      <c r="R56" s="215"/>
      <c r="S56" s="215"/>
      <c r="T56" s="96" t="str">
        <f t="shared" si="14"/>
        <v/>
      </c>
      <c r="U56" s="96" t="str">
        <f t="shared" si="14"/>
        <v/>
      </c>
      <c r="V56" s="96" t="str">
        <f t="shared" si="14"/>
        <v/>
      </c>
      <c r="W56" s="109"/>
      <c r="X56"/>
      <c r="Y56"/>
      <c r="Z56"/>
      <c r="AA56"/>
      <c r="AB56"/>
      <c r="AC56"/>
      <c r="AD56"/>
      <c r="AE56" s="169">
        <f t="shared" si="17"/>
        <v>392.70000000000005</v>
      </c>
      <c r="AF56" s="69"/>
      <c r="AG56" s="69"/>
      <c r="AH56" s="101"/>
      <c r="AI56" s="101">
        <f t="shared" si="16"/>
        <v>-60</v>
      </c>
      <c r="AS56" s="83">
        <v>44</v>
      </c>
      <c r="AT56" s="98">
        <f t="shared" si="15"/>
        <v>1.4285714285714284</v>
      </c>
      <c r="AU56" s="98">
        <f t="shared" si="9"/>
        <v>3.857142857142859</v>
      </c>
      <c r="AV56" s="99">
        <f t="shared" si="2"/>
        <v>0</v>
      </c>
      <c r="AW56" s="99">
        <f t="shared" si="10"/>
        <v>0</v>
      </c>
    </row>
    <row r="57" spans="1:49">
      <c r="A57" s="100">
        <f t="shared" si="3"/>
        <v>40727</v>
      </c>
      <c r="B57" s="101"/>
      <c r="C57" s="84">
        <v>45</v>
      </c>
      <c r="D57" s="185"/>
      <c r="E57" s="85" t="str">
        <f t="shared" si="13"/>
        <v xml:space="preserve"> </v>
      </c>
      <c r="F57" s="175"/>
      <c r="G57" s="87">
        <f t="shared" si="19"/>
        <v>0.21428571428571427</v>
      </c>
      <c r="H57" s="88"/>
      <c r="I57" s="89"/>
      <c r="J57" s="89"/>
      <c r="K57" s="89"/>
      <c r="L57" s="90">
        <f t="shared" si="5"/>
        <v>-0.69906436687114293</v>
      </c>
      <c r="M57" s="91">
        <f t="shared" si="6"/>
        <v>-1.3981287337422859</v>
      </c>
      <c r="N57" s="92">
        <f t="shared" si="7"/>
        <v>-2.0714285714285703</v>
      </c>
      <c r="O57" s="93" t="str">
        <f t="shared" si="18"/>
        <v>IRRIGATE</v>
      </c>
      <c r="P57" s="93" t="str">
        <f t="shared" si="0"/>
        <v>Check Sensors</v>
      </c>
      <c r="Q57" s="215"/>
      <c r="R57" s="215"/>
      <c r="S57" s="215"/>
      <c r="T57" s="96" t="str">
        <f t="shared" si="14"/>
        <v/>
      </c>
      <c r="U57" s="96" t="str">
        <f t="shared" si="14"/>
        <v/>
      </c>
      <c r="V57" s="96" t="str">
        <f t="shared" si="14"/>
        <v/>
      </c>
      <c r="W57" s="109"/>
      <c r="X57"/>
      <c r="Y57"/>
      <c r="Z57"/>
      <c r="AA57"/>
      <c r="AB57"/>
      <c r="AC57"/>
      <c r="AD57"/>
      <c r="AE57" s="69">
        <f t="shared" si="17"/>
        <v>332.70000000000005</v>
      </c>
      <c r="AF57" s="69"/>
      <c r="AG57" s="69"/>
      <c r="AH57" s="101"/>
      <c r="AI57" s="101">
        <f t="shared" si="16"/>
        <v>-60</v>
      </c>
      <c r="AS57" s="83">
        <v>45</v>
      </c>
      <c r="AT57" s="98">
        <f t="shared" si="15"/>
        <v>1.6428571428571426</v>
      </c>
      <c r="AU57" s="98">
        <f t="shared" si="9"/>
        <v>4.071428571428573</v>
      </c>
      <c r="AV57" s="99">
        <f t="shared" si="2"/>
        <v>0</v>
      </c>
      <c r="AW57" s="99">
        <f t="shared" si="10"/>
        <v>0</v>
      </c>
    </row>
    <row r="58" spans="1:49">
      <c r="A58" s="100">
        <f t="shared" si="3"/>
        <v>40728</v>
      </c>
      <c r="B58" s="101"/>
      <c r="C58" s="130">
        <v>46</v>
      </c>
      <c r="D58" s="185"/>
      <c r="E58" s="85" t="str">
        <f t="shared" si="13"/>
        <v xml:space="preserve"> </v>
      </c>
      <c r="F58" s="106"/>
      <c r="G58" s="87">
        <f t="shared" si="19"/>
        <v>0.21428571428571427</v>
      </c>
      <c r="H58" s="88"/>
      <c r="I58" s="89"/>
      <c r="J58" s="89"/>
      <c r="K58" s="89"/>
      <c r="L58" s="90">
        <f t="shared" si="5"/>
        <v>-0.80620722401400002</v>
      </c>
      <c r="M58" s="91">
        <f t="shared" si="6"/>
        <v>-1.612414448028</v>
      </c>
      <c r="N58" s="92">
        <f t="shared" si="7"/>
        <v>-2.2857142857142847</v>
      </c>
      <c r="O58" s="93" t="str">
        <f t="shared" si="18"/>
        <v>IRRIGATE</v>
      </c>
      <c r="P58" s="93" t="str">
        <f t="shared" si="0"/>
        <v>Check Sensors</v>
      </c>
      <c r="Q58" s="215"/>
      <c r="R58" s="215"/>
      <c r="S58" s="215"/>
      <c r="T58" s="96" t="str">
        <f t="shared" si="14"/>
        <v/>
      </c>
      <c r="U58" s="96" t="str">
        <f t="shared" si="14"/>
        <v/>
      </c>
      <c r="V58" s="96" t="str">
        <f t="shared" si="14"/>
        <v/>
      </c>
      <c r="W58" s="109"/>
      <c r="X58"/>
      <c r="Y58"/>
      <c r="Z58"/>
      <c r="AA58"/>
      <c r="AB58"/>
      <c r="AC58"/>
      <c r="AD58"/>
      <c r="AE58" s="69">
        <f t="shared" si="17"/>
        <v>272.70000000000005</v>
      </c>
      <c r="AF58" s="69"/>
      <c r="AG58" s="69"/>
      <c r="AH58" s="101"/>
      <c r="AI58" s="101">
        <f t="shared" si="16"/>
        <v>-60</v>
      </c>
      <c r="AL58" s="99"/>
      <c r="AS58" s="83">
        <v>46</v>
      </c>
      <c r="AT58" s="98">
        <f t="shared" si="15"/>
        <v>1.8571428571428568</v>
      </c>
      <c r="AU58" s="98">
        <f t="shared" si="9"/>
        <v>4.2857142857142874</v>
      </c>
      <c r="AV58" s="99">
        <f t="shared" si="2"/>
        <v>0</v>
      </c>
      <c r="AW58" s="99">
        <f t="shared" si="10"/>
        <v>0</v>
      </c>
    </row>
    <row r="59" spans="1:49">
      <c r="A59" s="100">
        <f t="shared" si="3"/>
        <v>40729</v>
      </c>
      <c r="B59" s="130"/>
      <c r="C59" s="130">
        <v>47</v>
      </c>
      <c r="D59" s="185"/>
      <c r="E59" s="85" t="str">
        <f t="shared" si="13"/>
        <v xml:space="preserve"> </v>
      </c>
      <c r="F59" s="89"/>
      <c r="G59" s="87">
        <f t="shared" si="19"/>
        <v>0.21428571428571427</v>
      </c>
      <c r="H59" s="88"/>
      <c r="I59" s="89"/>
      <c r="J59" s="89"/>
      <c r="K59" s="89"/>
      <c r="L59" s="90">
        <f t="shared" si="5"/>
        <v>-0.91335008115685712</v>
      </c>
      <c r="M59" s="91">
        <f t="shared" si="6"/>
        <v>-1.8267001623137142</v>
      </c>
      <c r="N59" s="92">
        <f t="shared" si="7"/>
        <v>-2.4999999999999991</v>
      </c>
      <c r="O59" s="93" t="str">
        <f t="shared" si="18"/>
        <v>IRRIGATE</v>
      </c>
      <c r="P59" s="93" t="str">
        <f t="shared" si="0"/>
        <v>Check Sensors</v>
      </c>
      <c r="Q59" s="215"/>
      <c r="R59" s="215"/>
      <c r="S59" s="215"/>
      <c r="T59" s="96" t="str">
        <f t="shared" si="14"/>
        <v/>
      </c>
      <c r="U59" s="96" t="str">
        <f t="shared" si="14"/>
        <v/>
      </c>
      <c r="V59" s="96" t="str">
        <f t="shared" si="14"/>
        <v/>
      </c>
      <c r="W59" s="109"/>
      <c r="X59"/>
      <c r="Y59"/>
      <c r="Z59"/>
      <c r="AA59"/>
      <c r="AB59"/>
      <c r="AC59"/>
      <c r="AD59"/>
      <c r="AE59" s="69">
        <f t="shared" si="17"/>
        <v>212.70000000000005</v>
      </c>
      <c r="AF59" s="69"/>
      <c r="AG59" s="69"/>
      <c r="AH59" s="101"/>
      <c r="AI59" s="101">
        <f t="shared" si="16"/>
        <v>-60</v>
      </c>
      <c r="AL59" s="99"/>
      <c r="AS59" s="83">
        <v>47</v>
      </c>
      <c r="AT59" s="98">
        <f t="shared" si="15"/>
        <v>2.0714285714285712</v>
      </c>
      <c r="AU59" s="98">
        <f t="shared" si="9"/>
        <v>4.5000000000000018</v>
      </c>
      <c r="AV59" s="99">
        <f t="shared" si="2"/>
        <v>0</v>
      </c>
      <c r="AW59" s="99">
        <f t="shared" si="10"/>
        <v>0</v>
      </c>
    </row>
    <row r="60" spans="1:49">
      <c r="A60" s="100">
        <f t="shared" si="3"/>
        <v>40730</v>
      </c>
      <c r="B60" s="130"/>
      <c r="C60" s="130">
        <v>48</v>
      </c>
      <c r="D60" s="185" t="s">
        <v>79</v>
      </c>
      <c r="E60" s="85" t="str">
        <f t="shared" si="13"/>
        <v xml:space="preserve"> </v>
      </c>
      <c r="F60" s="106"/>
      <c r="G60" s="87">
        <f t="shared" si="19"/>
        <v>0.21428571428571427</v>
      </c>
      <c r="H60" s="88"/>
      <c r="I60" s="89"/>
      <c r="J60" s="89"/>
      <c r="K60" s="89"/>
      <c r="L60" s="90">
        <f t="shared" si="5"/>
        <v>-1.0204929382997143</v>
      </c>
      <c r="M60" s="91">
        <f t="shared" si="6"/>
        <v>-2.0409858765994287</v>
      </c>
      <c r="N60" s="92">
        <f t="shared" si="7"/>
        <v>-2.7142857142857135</v>
      </c>
      <c r="O60" s="93" t="str">
        <f t="shared" si="18"/>
        <v>IRRIGATE</v>
      </c>
      <c r="P60" s="93" t="str">
        <f t="shared" si="0"/>
        <v>Check Sensors</v>
      </c>
      <c r="Q60" s="215"/>
      <c r="R60" s="215"/>
      <c r="S60" s="215"/>
      <c r="T60" s="96" t="str">
        <f t="shared" si="14"/>
        <v/>
      </c>
      <c r="U60" s="96" t="str">
        <f t="shared" si="14"/>
        <v/>
      </c>
      <c r="V60" s="96" t="str">
        <f t="shared" si="14"/>
        <v/>
      </c>
      <c r="W60" s="109"/>
      <c r="X60"/>
      <c r="Y60"/>
      <c r="Z60"/>
      <c r="AA60"/>
      <c r="AB60"/>
      <c r="AC60"/>
      <c r="AD60"/>
      <c r="AE60" s="69">
        <f t="shared" si="17"/>
        <v>152.70000000000005</v>
      </c>
      <c r="AF60" s="69"/>
      <c r="AG60" s="69"/>
      <c r="AH60" s="101"/>
      <c r="AI60" s="101">
        <f t="shared" si="16"/>
        <v>-60</v>
      </c>
      <c r="AL60" s="99"/>
      <c r="AS60" s="83">
        <v>48</v>
      </c>
      <c r="AT60" s="98">
        <f t="shared" si="15"/>
        <v>2.2857142857142856</v>
      </c>
      <c r="AU60" s="98">
        <f t="shared" si="9"/>
        <v>4.7142857142857162</v>
      </c>
      <c r="AV60" s="99">
        <f t="shared" si="2"/>
        <v>0</v>
      </c>
      <c r="AW60" s="99">
        <f t="shared" si="10"/>
        <v>0</v>
      </c>
    </row>
    <row r="61" spans="1:49">
      <c r="A61" s="100">
        <f t="shared" si="3"/>
        <v>40731</v>
      </c>
      <c r="B61" s="130"/>
      <c r="C61" s="130">
        <v>49</v>
      </c>
      <c r="D61" s="185" t="s">
        <v>80</v>
      </c>
      <c r="E61" s="85" t="str">
        <f t="shared" si="13"/>
        <v xml:space="preserve"> </v>
      </c>
      <c r="F61" s="86"/>
      <c r="G61" s="87">
        <f t="shared" si="19"/>
        <v>0.21428571428571427</v>
      </c>
      <c r="H61" s="88"/>
      <c r="I61" s="89"/>
      <c r="J61" s="89"/>
      <c r="K61" s="89"/>
      <c r="L61" s="90">
        <f t="shared" si="5"/>
        <v>-1.1276357954425715</v>
      </c>
      <c r="M61" s="91">
        <f t="shared" si="6"/>
        <v>-2.2552715908851431</v>
      </c>
      <c r="N61" s="92">
        <f t="shared" si="7"/>
        <v>-2.9285714285714279</v>
      </c>
      <c r="O61" s="93" t="str">
        <f t="shared" si="18"/>
        <v>IRRIGATE</v>
      </c>
      <c r="P61" s="93" t="str">
        <f t="shared" si="0"/>
        <v>Check Sensors</v>
      </c>
      <c r="Q61" s="215"/>
      <c r="R61" s="215"/>
      <c r="S61" s="215"/>
      <c r="T61" s="96" t="str">
        <f t="shared" si="14"/>
        <v/>
      </c>
      <c r="U61" s="96" t="str">
        <f t="shared" si="14"/>
        <v/>
      </c>
      <c r="V61" s="96" t="str">
        <f t="shared" si="14"/>
        <v/>
      </c>
      <c r="W61" s="109"/>
      <c r="X61"/>
      <c r="Y61"/>
      <c r="Z61"/>
      <c r="AA61"/>
      <c r="AB61"/>
      <c r="AC61"/>
      <c r="AD61"/>
      <c r="AE61" s="69">
        <f t="shared" si="17"/>
        <v>92.700000000000045</v>
      </c>
      <c r="AF61" s="69"/>
      <c r="AG61" s="69"/>
      <c r="AH61" s="101"/>
      <c r="AI61" s="101">
        <f t="shared" si="16"/>
        <v>-60</v>
      </c>
      <c r="AL61" s="99"/>
      <c r="AS61" s="83">
        <v>49</v>
      </c>
      <c r="AT61" s="98">
        <f t="shared" si="15"/>
        <v>2.5</v>
      </c>
      <c r="AU61" s="98">
        <f t="shared" si="9"/>
        <v>4.9285714285714306</v>
      </c>
      <c r="AV61" s="99">
        <f t="shared" si="2"/>
        <v>0</v>
      </c>
      <c r="AW61" s="99">
        <f t="shared" si="10"/>
        <v>0</v>
      </c>
    </row>
    <row r="62" spans="1:49">
      <c r="A62" s="100">
        <f t="shared" si="3"/>
        <v>40732</v>
      </c>
      <c r="B62" s="130"/>
      <c r="C62" s="130">
        <v>50</v>
      </c>
      <c r="D62" s="185" t="s">
        <v>81</v>
      </c>
      <c r="E62" s="85" t="str">
        <f t="shared" si="13"/>
        <v xml:space="preserve"> </v>
      </c>
      <c r="F62" s="86"/>
      <c r="G62" s="87">
        <f t="shared" si="19"/>
        <v>0.21428571428571427</v>
      </c>
      <c r="H62" s="88"/>
      <c r="I62" s="89"/>
      <c r="J62" s="89"/>
      <c r="K62" s="89"/>
      <c r="L62" s="90">
        <f t="shared" si="5"/>
        <v>-1.2347786525854287</v>
      </c>
      <c r="M62" s="91">
        <f t="shared" si="6"/>
        <v>-2.4695573051708575</v>
      </c>
      <c r="N62" s="92">
        <f t="shared" si="7"/>
        <v>-3.1428571428571423</v>
      </c>
      <c r="O62" s="93" t="str">
        <f t="shared" si="18"/>
        <v>IRRIGATE</v>
      </c>
      <c r="P62" s="93" t="str">
        <f t="shared" si="0"/>
        <v>Check Sensors</v>
      </c>
      <c r="Q62" s="215"/>
      <c r="R62" s="215"/>
      <c r="S62" s="216"/>
      <c r="T62" s="96" t="str">
        <f t="shared" si="14"/>
        <v/>
      </c>
      <c r="U62" s="96" t="str">
        <f t="shared" si="14"/>
        <v/>
      </c>
      <c r="V62" s="96" t="str">
        <f t="shared" si="14"/>
        <v/>
      </c>
      <c r="W62" s="109"/>
      <c r="X62"/>
      <c r="Y62"/>
      <c r="Z62"/>
      <c r="AA62"/>
      <c r="AB62"/>
      <c r="AC62"/>
      <c r="AD62"/>
      <c r="AE62" s="69">
        <f t="shared" si="17"/>
        <v>32.700000000000045</v>
      </c>
      <c r="AF62" s="69"/>
      <c r="AG62" s="69"/>
      <c r="AH62" s="101"/>
      <c r="AI62" s="101">
        <f t="shared" si="16"/>
        <v>-60</v>
      </c>
      <c r="AL62" s="99"/>
      <c r="AS62" s="83">
        <v>50</v>
      </c>
      <c r="AT62" s="98">
        <f t="shared" si="15"/>
        <v>2.7142857142857144</v>
      </c>
      <c r="AU62" s="98">
        <f t="shared" si="9"/>
        <v>5.142857142857145</v>
      </c>
      <c r="AV62" s="99">
        <f t="shared" si="2"/>
        <v>0</v>
      </c>
      <c r="AW62" s="99">
        <f t="shared" si="10"/>
        <v>0</v>
      </c>
    </row>
    <row r="63" spans="1:49" ht="13.5" thickBot="1">
      <c r="A63" s="100">
        <f t="shared" si="3"/>
        <v>40733</v>
      </c>
      <c r="B63" s="130"/>
      <c r="C63" s="130">
        <v>51</v>
      </c>
      <c r="D63" s="204"/>
      <c r="E63" s="85" t="str">
        <f t="shared" si="13"/>
        <v xml:space="preserve"> </v>
      </c>
      <c r="F63" s="104" t="s">
        <v>38</v>
      </c>
      <c r="G63" s="87">
        <f t="shared" si="19"/>
        <v>0.21428571428571427</v>
      </c>
      <c r="H63" s="88"/>
      <c r="I63" s="89"/>
      <c r="J63" s="89"/>
      <c r="K63" s="89"/>
      <c r="L63" s="90">
        <f t="shared" si="5"/>
        <v>-1.3419215097282859</v>
      </c>
      <c r="M63" s="91">
        <f t="shared" si="6"/>
        <v>-2.6838430194565719</v>
      </c>
      <c r="N63" s="92">
        <f t="shared" si="7"/>
        <v>-3.3571428571428568</v>
      </c>
      <c r="O63" s="93" t="str">
        <f t="shared" si="18"/>
        <v>IRRIGATE</v>
      </c>
      <c r="P63" s="93" t="str">
        <f t="shared" si="0"/>
        <v>Check Sensors</v>
      </c>
      <c r="Q63" s="215"/>
      <c r="R63" s="215"/>
      <c r="S63" s="215"/>
      <c r="T63" s="96" t="str">
        <f t="shared" si="14"/>
        <v/>
      </c>
      <c r="U63" s="96" t="str">
        <f t="shared" si="14"/>
        <v/>
      </c>
      <c r="V63" s="96" t="str">
        <f t="shared" si="14"/>
        <v/>
      </c>
      <c r="W63" s="109"/>
      <c r="X63"/>
      <c r="Y63"/>
      <c r="Z63"/>
      <c r="AA63"/>
      <c r="AB63"/>
      <c r="AC63"/>
      <c r="AD63"/>
      <c r="AE63" s="69">
        <f t="shared" si="17"/>
        <v>-27.299999999999955</v>
      </c>
      <c r="AF63" s="69"/>
      <c r="AG63" s="69"/>
      <c r="AH63" s="101"/>
      <c r="AI63" s="101">
        <f t="shared" si="16"/>
        <v>-60</v>
      </c>
      <c r="AL63" s="99"/>
      <c r="AS63" s="83">
        <v>51</v>
      </c>
      <c r="AT63" s="98">
        <f t="shared" si="15"/>
        <v>2.9285714285714288</v>
      </c>
      <c r="AU63" s="98">
        <f t="shared" si="9"/>
        <v>5.3571428571428594</v>
      </c>
      <c r="AV63" s="99">
        <f t="shared" si="2"/>
        <v>0</v>
      </c>
      <c r="AW63" s="99">
        <f t="shared" si="10"/>
        <v>0</v>
      </c>
    </row>
    <row r="64" spans="1:49" ht="13.5" thickBot="1">
      <c r="A64" s="100">
        <f t="shared" si="3"/>
        <v>40734</v>
      </c>
      <c r="B64" s="130"/>
      <c r="C64" s="130">
        <v>52</v>
      </c>
      <c r="D64" s="185"/>
      <c r="E64" s="85" t="str">
        <f t="shared" si="13"/>
        <v xml:space="preserve"> </v>
      </c>
      <c r="F64" s="149">
        <v>1.5</v>
      </c>
      <c r="G64" s="87">
        <f t="shared" si="19"/>
        <v>0.21428571428571427</v>
      </c>
      <c r="H64" s="88"/>
      <c r="I64" s="89"/>
      <c r="J64" s="89"/>
      <c r="K64" s="89"/>
      <c r="L64" s="90">
        <f t="shared" si="5"/>
        <v>-1.4490643668711432</v>
      </c>
      <c r="M64" s="91">
        <f t="shared" si="6"/>
        <v>-2.8981287337422863</v>
      </c>
      <c r="N64" s="92">
        <f t="shared" si="7"/>
        <v>-3.5714285714285712</v>
      </c>
      <c r="O64" s="93" t="str">
        <f t="shared" si="18"/>
        <v>IRRIGATE</v>
      </c>
      <c r="P64" s="93" t="str">
        <f t="shared" si="0"/>
        <v>Check Sensors</v>
      </c>
      <c r="Q64" s="215"/>
      <c r="R64" s="215"/>
      <c r="S64" s="215"/>
      <c r="T64" s="96" t="str">
        <f t="shared" si="14"/>
        <v/>
      </c>
      <c r="U64" s="96" t="str">
        <f t="shared" si="14"/>
        <v/>
      </c>
      <c r="V64" s="96" t="str">
        <f t="shared" si="14"/>
        <v/>
      </c>
      <c r="W64" s="109"/>
      <c r="X64"/>
      <c r="Y64"/>
      <c r="Z64"/>
      <c r="AA64"/>
      <c r="AB64"/>
      <c r="AC64"/>
      <c r="AD64"/>
      <c r="AE64" s="69">
        <f t="shared" si="17"/>
        <v>-87.299999999999955</v>
      </c>
      <c r="AF64" s="69"/>
      <c r="AG64" s="69"/>
      <c r="AH64" s="101"/>
      <c r="AI64" s="101">
        <f t="shared" si="16"/>
        <v>-60</v>
      </c>
      <c r="AL64" s="99"/>
      <c r="AS64" s="83">
        <v>52</v>
      </c>
      <c r="AT64" s="98">
        <f t="shared" si="15"/>
        <v>3.1428571428571432</v>
      </c>
      <c r="AU64" s="98">
        <f t="shared" si="9"/>
        <v>5.5714285714285738</v>
      </c>
      <c r="AV64" s="99">
        <f t="shared" si="2"/>
        <v>0</v>
      </c>
      <c r="AW64" s="99">
        <f t="shared" si="10"/>
        <v>0</v>
      </c>
    </row>
    <row r="65" spans="1:49">
      <c r="A65" s="100">
        <f t="shared" si="3"/>
        <v>40735</v>
      </c>
      <c r="B65" s="130"/>
      <c r="C65" s="130">
        <v>53</v>
      </c>
      <c r="D65" s="185"/>
      <c r="E65" s="85" t="str">
        <f t="shared" si="13"/>
        <v xml:space="preserve"> </v>
      </c>
      <c r="F65" s="106"/>
      <c r="G65" s="87">
        <f t="shared" si="19"/>
        <v>0.21428571428571427</v>
      </c>
      <c r="H65" s="88"/>
      <c r="I65" s="89"/>
      <c r="J65" s="89"/>
      <c r="K65" s="89"/>
      <c r="L65" s="90">
        <f t="shared" si="5"/>
        <v>-1.5562072240140004</v>
      </c>
      <c r="M65" s="91">
        <f t="shared" si="6"/>
        <v>-3.1124144480280007</v>
      </c>
      <c r="N65" s="92">
        <f t="shared" si="7"/>
        <v>-3.7857142857142856</v>
      </c>
      <c r="O65" s="93" t="str">
        <f t="shared" si="18"/>
        <v>IRRIGATE</v>
      </c>
      <c r="P65" s="93" t="str">
        <f t="shared" si="0"/>
        <v>Check Sensors</v>
      </c>
      <c r="Q65" s="215"/>
      <c r="R65" s="215"/>
      <c r="S65" s="215"/>
      <c r="T65" s="96" t="str">
        <f t="shared" si="14"/>
        <v/>
      </c>
      <c r="U65" s="96" t="str">
        <f t="shared" si="14"/>
        <v/>
      </c>
      <c r="V65" s="96" t="str">
        <f t="shared" si="14"/>
        <v/>
      </c>
      <c r="W65" s="109"/>
      <c r="X65"/>
      <c r="Y65"/>
      <c r="Z65"/>
      <c r="AA65"/>
      <c r="AB65"/>
      <c r="AC65"/>
      <c r="AD65"/>
      <c r="AE65" s="69">
        <f t="shared" si="17"/>
        <v>-147.29999999999995</v>
      </c>
      <c r="AF65" s="69"/>
      <c r="AG65" s="69"/>
      <c r="AH65" s="101"/>
      <c r="AI65" s="101">
        <f t="shared" si="16"/>
        <v>-60</v>
      </c>
      <c r="AL65" s="99"/>
      <c r="AS65" s="83">
        <v>53</v>
      </c>
      <c r="AT65" s="98">
        <f t="shared" si="15"/>
        <v>3.3571428571428577</v>
      </c>
      <c r="AU65" s="98">
        <f t="shared" si="9"/>
        <v>5.7857142857142883</v>
      </c>
      <c r="AV65" s="99">
        <f t="shared" si="2"/>
        <v>0</v>
      </c>
      <c r="AW65" s="99">
        <f t="shared" si="10"/>
        <v>0</v>
      </c>
    </row>
    <row r="66" spans="1:49">
      <c r="A66" s="100">
        <f t="shared" si="3"/>
        <v>40736</v>
      </c>
      <c r="B66" s="130"/>
      <c r="C66" s="130">
        <v>54</v>
      </c>
      <c r="D66" s="185"/>
      <c r="E66" s="85" t="str">
        <f t="shared" si="13"/>
        <v xml:space="preserve"> </v>
      </c>
      <c r="F66" s="89"/>
      <c r="G66" s="87">
        <f t="shared" si="19"/>
        <v>0.21428571428571427</v>
      </c>
      <c r="H66" s="88"/>
      <c r="I66" s="89"/>
      <c r="J66" s="89"/>
      <c r="K66" s="89"/>
      <c r="L66" s="90">
        <f t="shared" si="5"/>
        <v>-1.6633500811568576</v>
      </c>
      <c r="M66" s="91">
        <f t="shared" si="6"/>
        <v>-3.3267001623137151</v>
      </c>
      <c r="N66" s="92">
        <f t="shared" si="7"/>
        <v>-4</v>
      </c>
      <c r="O66" s="93" t="str">
        <f t="shared" si="18"/>
        <v>IRRIGATE</v>
      </c>
      <c r="P66" s="93" t="str">
        <f t="shared" si="0"/>
        <v>Check Sensors</v>
      </c>
      <c r="Q66" s="215"/>
      <c r="R66" s="215"/>
      <c r="S66" s="215"/>
      <c r="T66" s="96" t="str">
        <f t="shared" si="14"/>
        <v/>
      </c>
      <c r="U66" s="96" t="str">
        <f t="shared" si="14"/>
        <v/>
      </c>
      <c r="V66" s="96" t="str">
        <f t="shared" si="14"/>
        <v/>
      </c>
      <c r="W66" s="109"/>
      <c r="X66"/>
      <c r="Y66"/>
      <c r="Z66"/>
      <c r="AA66"/>
      <c r="AB66"/>
      <c r="AC66"/>
      <c r="AD66"/>
      <c r="AE66" s="69">
        <f t="shared" si="17"/>
        <v>-207.29999999999995</v>
      </c>
      <c r="AF66" s="69"/>
      <c r="AG66" s="69"/>
      <c r="AH66" s="101"/>
      <c r="AI66" s="101">
        <f t="shared" si="16"/>
        <v>-60</v>
      </c>
      <c r="AL66" s="99"/>
      <c r="AS66" s="83">
        <v>54</v>
      </c>
      <c r="AT66" s="98">
        <f t="shared" si="15"/>
        <v>3.5714285714285721</v>
      </c>
      <c r="AU66" s="98">
        <f t="shared" si="9"/>
        <v>6.0000000000000027</v>
      </c>
      <c r="AV66" s="99">
        <f t="shared" si="2"/>
        <v>0</v>
      </c>
      <c r="AW66" s="99">
        <f t="shared" si="10"/>
        <v>0</v>
      </c>
    </row>
    <row r="67" spans="1:49">
      <c r="A67" s="100">
        <f t="shared" si="3"/>
        <v>40737</v>
      </c>
      <c r="B67" s="166"/>
      <c r="C67" s="84">
        <v>55</v>
      </c>
      <c r="D67" s="185"/>
      <c r="E67" s="85" t="str">
        <f t="shared" si="13"/>
        <v xml:space="preserve"> </v>
      </c>
      <c r="F67" s="106"/>
      <c r="G67" s="87">
        <f t="shared" si="19"/>
        <v>0.21428571428571427</v>
      </c>
      <c r="H67" s="88"/>
      <c r="I67" s="89"/>
      <c r="J67" s="89"/>
      <c r="K67" s="89"/>
      <c r="L67" s="90">
        <f t="shared" si="5"/>
        <v>-1.7704929382997148</v>
      </c>
      <c r="M67" s="91">
        <f t="shared" si="6"/>
        <v>-3.5409858765994295</v>
      </c>
      <c r="N67" s="92">
        <f t="shared" si="7"/>
        <v>-4.2142857142857144</v>
      </c>
      <c r="O67" s="93" t="str">
        <f t="shared" si="18"/>
        <v>IRRIGATE</v>
      </c>
      <c r="P67" s="93" t="str">
        <f t="shared" si="0"/>
        <v>Check Sensors</v>
      </c>
      <c r="Q67" s="215"/>
      <c r="R67" s="215"/>
      <c r="S67" s="215"/>
      <c r="T67" s="96" t="str">
        <f t="shared" si="14"/>
        <v/>
      </c>
      <c r="U67" s="96" t="str">
        <f t="shared" si="14"/>
        <v/>
      </c>
      <c r="V67" s="96" t="str">
        <f t="shared" si="14"/>
        <v/>
      </c>
      <c r="W67" s="109"/>
      <c r="X67"/>
      <c r="Y67"/>
      <c r="Z67"/>
      <c r="AA67"/>
      <c r="AB67"/>
      <c r="AC67"/>
      <c r="AD67"/>
      <c r="AE67" s="69">
        <f t="shared" si="17"/>
        <v>-267.29999999999995</v>
      </c>
      <c r="AF67" s="69"/>
      <c r="AG67" s="69"/>
      <c r="AH67" s="101"/>
      <c r="AI67" s="101">
        <f t="shared" si="16"/>
        <v>-60</v>
      </c>
      <c r="AK67" s="97" t="s">
        <v>71</v>
      </c>
      <c r="AL67" s="99"/>
      <c r="AS67" s="83">
        <v>55</v>
      </c>
      <c r="AT67" s="98">
        <f t="shared" si="15"/>
        <v>3.7857142857142865</v>
      </c>
      <c r="AU67" s="98">
        <f t="shared" si="9"/>
        <v>6.2142857142857171</v>
      </c>
      <c r="AV67" s="99">
        <f t="shared" si="2"/>
        <v>0</v>
      </c>
      <c r="AW67" s="99">
        <f t="shared" si="10"/>
        <v>0</v>
      </c>
    </row>
    <row r="68" spans="1:49">
      <c r="A68" s="100">
        <f t="shared" si="3"/>
        <v>40738</v>
      </c>
      <c r="B68" s="130"/>
      <c r="C68" s="84">
        <v>56</v>
      </c>
      <c r="D68" s="185"/>
      <c r="E68" s="85" t="str">
        <f t="shared" si="13"/>
        <v xml:space="preserve"> </v>
      </c>
      <c r="F68" s="121"/>
      <c r="G68" s="87">
        <f t="shared" si="19"/>
        <v>0.21428571428571427</v>
      </c>
      <c r="H68" s="88"/>
      <c r="I68" s="89"/>
      <c r="J68" s="89"/>
      <c r="K68" s="89"/>
      <c r="L68" s="90">
        <f t="shared" si="5"/>
        <v>-1.877635795442572</v>
      </c>
      <c r="M68" s="91">
        <f t="shared" si="6"/>
        <v>-3.755271590885144</v>
      </c>
      <c r="N68" s="92">
        <f t="shared" si="7"/>
        <v>-4.4285714285714288</v>
      </c>
      <c r="O68" s="93" t="str">
        <f t="shared" si="18"/>
        <v>IRRIGATE</v>
      </c>
      <c r="P68" s="93" t="str">
        <f t="shared" si="0"/>
        <v>Check Sensors</v>
      </c>
      <c r="Q68" s="215"/>
      <c r="R68" s="215"/>
      <c r="S68" s="215"/>
      <c r="T68" s="96" t="str">
        <f t="shared" si="14"/>
        <v/>
      </c>
      <c r="U68" s="96" t="str">
        <f t="shared" si="14"/>
        <v/>
      </c>
      <c r="V68" s="96" t="str">
        <f t="shared" si="14"/>
        <v/>
      </c>
      <c r="W68" s="109"/>
      <c r="X68"/>
      <c r="Y68"/>
      <c r="Z68"/>
      <c r="AA68"/>
      <c r="AB68"/>
      <c r="AC68"/>
      <c r="AD68"/>
      <c r="AE68" s="69">
        <f t="shared" si="17"/>
        <v>-327.29999999999995</v>
      </c>
      <c r="AF68" s="69"/>
      <c r="AG68" s="69"/>
      <c r="AH68" s="101"/>
      <c r="AI68" s="101">
        <f t="shared" si="16"/>
        <v>-60</v>
      </c>
      <c r="AL68" s="99"/>
      <c r="AS68" s="83">
        <v>56</v>
      </c>
      <c r="AT68" s="98">
        <f t="shared" si="15"/>
        <v>4.0000000000000009</v>
      </c>
      <c r="AU68" s="98">
        <f t="shared" si="9"/>
        <v>6.4285714285714315</v>
      </c>
      <c r="AV68" s="99">
        <f t="shared" si="2"/>
        <v>0</v>
      </c>
      <c r="AW68" s="99">
        <f t="shared" si="10"/>
        <v>0</v>
      </c>
    </row>
    <row r="69" spans="1:49">
      <c r="A69" s="100">
        <f t="shared" si="3"/>
        <v>40739</v>
      </c>
      <c r="B69" s="130"/>
      <c r="C69" s="84">
        <v>57</v>
      </c>
      <c r="D69" s="185"/>
      <c r="E69" s="85" t="str">
        <f t="shared" si="13"/>
        <v xml:space="preserve"> </v>
      </c>
      <c r="F69" s="87"/>
      <c r="G69" s="87">
        <f t="shared" si="19"/>
        <v>0.21428571428571427</v>
      </c>
      <c r="H69" s="88"/>
      <c r="I69" s="89"/>
      <c r="J69" s="89"/>
      <c r="K69" s="89"/>
      <c r="L69" s="90">
        <f t="shared" si="5"/>
        <v>-1.9847786525854292</v>
      </c>
      <c r="M69" s="91">
        <f t="shared" si="6"/>
        <v>-3.9695573051708584</v>
      </c>
      <c r="N69" s="92">
        <f t="shared" si="7"/>
        <v>-4.6428571428571432</v>
      </c>
      <c r="O69" s="93" t="str">
        <f t="shared" si="18"/>
        <v>IRRIGATE</v>
      </c>
      <c r="P69" s="93" t="str">
        <f t="shared" si="0"/>
        <v>Check Sensors</v>
      </c>
      <c r="Q69" s="215"/>
      <c r="R69" s="215"/>
      <c r="S69" s="215"/>
      <c r="T69" s="96" t="str">
        <f t="shared" si="14"/>
        <v/>
      </c>
      <c r="U69" s="96" t="str">
        <f t="shared" si="14"/>
        <v/>
      </c>
      <c r="V69" s="96" t="str">
        <f t="shared" si="14"/>
        <v/>
      </c>
      <c r="W69" s="109"/>
      <c r="X69"/>
      <c r="Y69"/>
      <c r="Z69"/>
      <c r="AA69"/>
      <c r="AB69"/>
      <c r="AC69"/>
      <c r="AD69"/>
      <c r="AE69" s="69">
        <f t="shared" si="17"/>
        <v>-387.29999999999995</v>
      </c>
      <c r="AF69" s="69"/>
      <c r="AG69" s="69"/>
      <c r="AH69" s="101"/>
      <c r="AI69" s="101">
        <f t="shared" si="16"/>
        <v>-60</v>
      </c>
      <c r="AL69" s="99"/>
      <c r="AS69" s="83">
        <v>57</v>
      </c>
      <c r="AT69" s="98">
        <f t="shared" si="15"/>
        <v>4.2142857142857153</v>
      </c>
      <c r="AU69" s="98">
        <f t="shared" si="9"/>
        <v>6.6428571428571459</v>
      </c>
      <c r="AV69" s="99">
        <f t="shared" si="2"/>
        <v>0</v>
      </c>
      <c r="AW69" s="99">
        <f t="shared" si="10"/>
        <v>0</v>
      </c>
    </row>
    <row r="70" spans="1:49">
      <c r="A70" s="100">
        <f t="shared" si="3"/>
        <v>40740</v>
      </c>
      <c r="B70" s="130"/>
      <c r="C70" s="84">
        <v>58</v>
      </c>
      <c r="D70" s="185"/>
      <c r="E70" s="85" t="str">
        <f t="shared" si="13"/>
        <v xml:space="preserve"> </v>
      </c>
      <c r="F70" s="164"/>
      <c r="G70" s="87">
        <f t="shared" si="19"/>
        <v>0.21428571428571427</v>
      </c>
      <c r="H70" s="88"/>
      <c r="I70" s="89"/>
      <c r="J70" s="89"/>
      <c r="K70" s="89"/>
      <c r="L70" s="90">
        <f t="shared" si="5"/>
        <v>-2.0919215097282864</v>
      </c>
      <c r="M70" s="91">
        <f t="shared" si="6"/>
        <v>-4.1838430194565728</v>
      </c>
      <c r="N70" s="92">
        <f t="shared" si="7"/>
        <v>-4.8571428571428577</v>
      </c>
      <c r="O70" s="93" t="str">
        <f t="shared" si="18"/>
        <v>IRRIGATE</v>
      </c>
      <c r="P70" s="93" t="str">
        <f t="shared" si="0"/>
        <v>Check Sensors</v>
      </c>
      <c r="Q70" s="215"/>
      <c r="R70" s="215"/>
      <c r="S70" s="215"/>
      <c r="T70" s="96" t="str">
        <f t="shared" si="14"/>
        <v/>
      </c>
      <c r="U70" s="96" t="str">
        <f t="shared" si="14"/>
        <v/>
      </c>
      <c r="V70" s="96" t="str">
        <f t="shared" si="14"/>
        <v/>
      </c>
      <c r="W70" s="109"/>
      <c r="X70"/>
      <c r="Y70"/>
      <c r="Z70"/>
      <c r="AA70"/>
      <c r="AB70"/>
      <c r="AC70"/>
      <c r="AD70"/>
      <c r="AE70" s="69">
        <f t="shared" si="17"/>
        <v>-447.29999999999995</v>
      </c>
      <c r="AF70" s="69"/>
      <c r="AG70" s="69"/>
      <c r="AH70" s="101"/>
      <c r="AI70" s="101">
        <f t="shared" si="16"/>
        <v>-60</v>
      </c>
      <c r="AL70" s="99"/>
      <c r="AS70" s="83">
        <v>58</v>
      </c>
      <c r="AT70" s="98">
        <f t="shared" si="15"/>
        <v>4.4285714285714297</v>
      </c>
      <c r="AU70" s="98">
        <f t="shared" si="9"/>
        <v>6.8571428571428603</v>
      </c>
      <c r="AV70" s="99">
        <f t="shared" si="2"/>
        <v>0</v>
      </c>
      <c r="AW70" s="99">
        <f t="shared" si="10"/>
        <v>0</v>
      </c>
    </row>
    <row r="71" spans="1:49">
      <c r="A71" s="100">
        <f t="shared" si="3"/>
        <v>40741</v>
      </c>
      <c r="B71" s="130"/>
      <c r="C71" s="84">
        <v>59</v>
      </c>
      <c r="D71" s="185"/>
      <c r="E71" s="85" t="str">
        <f t="shared" si="13"/>
        <v xml:space="preserve"> </v>
      </c>
      <c r="F71" s="125"/>
      <c r="G71" s="87">
        <f t="shared" si="19"/>
        <v>0.21428571428571427</v>
      </c>
      <c r="H71" s="88"/>
      <c r="I71" s="89"/>
      <c r="J71" s="89"/>
      <c r="K71" s="89"/>
      <c r="L71" s="90">
        <f t="shared" si="5"/>
        <v>-2.1990643668711436</v>
      </c>
      <c r="M71" s="91">
        <f t="shared" si="6"/>
        <v>-4.3981287337422872</v>
      </c>
      <c r="N71" s="92">
        <f t="shared" si="7"/>
        <v>-5.0714285714285721</v>
      </c>
      <c r="O71" s="93" t="str">
        <f t="shared" si="18"/>
        <v>IRRIGATE</v>
      </c>
      <c r="P71" s="93" t="str">
        <f t="shared" si="0"/>
        <v>Check Sensors</v>
      </c>
      <c r="Q71" s="215"/>
      <c r="R71" s="215"/>
      <c r="S71" s="215"/>
      <c r="T71" s="96" t="str">
        <f t="shared" si="14"/>
        <v/>
      </c>
      <c r="U71" s="96" t="str">
        <f t="shared" si="14"/>
        <v/>
      </c>
      <c r="V71" s="96" t="str">
        <f t="shared" si="14"/>
        <v/>
      </c>
      <c r="W71" s="109"/>
      <c r="X71"/>
      <c r="Y71"/>
      <c r="Z71"/>
      <c r="AA71"/>
      <c r="AB71"/>
      <c r="AC71"/>
      <c r="AD71"/>
      <c r="AE71" s="69">
        <f t="shared" si="17"/>
        <v>-507.29999999999995</v>
      </c>
      <c r="AF71" s="69"/>
      <c r="AG71" s="69"/>
      <c r="AH71" s="101"/>
      <c r="AI71" s="101">
        <f t="shared" si="16"/>
        <v>-60</v>
      </c>
      <c r="AL71" s="99"/>
      <c r="AS71" s="83">
        <v>59</v>
      </c>
      <c r="AT71" s="98">
        <f t="shared" si="15"/>
        <v>4.6428571428571441</v>
      </c>
      <c r="AU71" s="98">
        <f t="shared" si="9"/>
        <v>7.0714285714285747</v>
      </c>
      <c r="AV71" s="99">
        <f t="shared" si="2"/>
        <v>0</v>
      </c>
      <c r="AW71" s="99">
        <f t="shared" si="10"/>
        <v>0</v>
      </c>
    </row>
    <row r="72" spans="1:49">
      <c r="A72" s="100">
        <f t="shared" si="3"/>
        <v>40742</v>
      </c>
      <c r="B72" s="130"/>
      <c r="C72" s="84">
        <v>60</v>
      </c>
      <c r="D72" s="186"/>
      <c r="E72" s="85" t="str">
        <f t="shared" si="13"/>
        <v xml:space="preserve"> </v>
      </c>
      <c r="F72" s="180"/>
      <c r="G72" s="178">
        <f t="shared" si="19"/>
        <v>0.21428571428571427</v>
      </c>
      <c r="H72" s="179"/>
      <c r="I72" s="177"/>
      <c r="J72" s="89"/>
      <c r="K72" s="89"/>
      <c r="L72" s="90">
        <f t="shared" si="5"/>
        <v>-2.3062072240140008</v>
      </c>
      <c r="M72" s="91">
        <f t="shared" si="6"/>
        <v>-4.6124144480280016</v>
      </c>
      <c r="N72" s="92">
        <f t="shared" si="7"/>
        <v>-5.2857142857142865</v>
      </c>
      <c r="O72" s="93" t="str">
        <f t="shared" si="18"/>
        <v>IRRIGATE</v>
      </c>
      <c r="P72" s="93" t="str">
        <f t="shared" si="0"/>
        <v>Check Sensors</v>
      </c>
      <c r="Q72" s="215"/>
      <c r="R72" s="215"/>
      <c r="S72" s="215"/>
      <c r="T72" s="96" t="str">
        <f t="shared" si="14"/>
        <v/>
      </c>
      <c r="U72" s="96" t="str">
        <f t="shared" si="14"/>
        <v/>
      </c>
      <c r="V72" s="96" t="str">
        <f t="shared" si="14"/>
        <v/>
      </c>
      <c r="W72" s="109"/>
      <c r="X72"/>
      <c r="Y72"/>
      <c r="Z72"/>
      <c r="AA72"/>
      <c r="AB72"/>
      <c r="AC72"/>
      <c r="AD72"/>
      <c r="AE72" s="69">
        <f t="shared" si="17"/>
        <v>-567.29999999999995</v>
      </c>
      <c r="AF72" s="69"/>
      <c r="AG72" s="69"/>
      <c r="AH72" s="101"/>
      <c r="AI72" s="101">
        <f t="shared" si="16"/>
        <v>-60</v>
      </c>
      <c r="AS72" s="83">
        <v>60</v>
      </c>
      <c r="AT72" s="98">
        <f t="shared" si="15"/>
        <v>4.8571428571428585</v>
      </c>
      <c r="AU72" s="98">
        <f t="shared" si="9"/>
        <v>7.2857142857142891</v>
      </c>
      <c r="AV72" s="99">
        <f t="shared" si="2"/>
        <v>0</v>
      </c>
      <c r="AW72" s="99">
        <f t="shared" si="10"/>
        <v>0</v>
      </c>
    </row>
    <row r="73" spans="1:49">
      <c r="A73" s="100">
        <f t="shared" si="3"/>
        <v>40743</v>
      </c>
      <c r="B73" s="130"/>
      <c r="C73" s="84">
        <v>61</v>
      </c>
      <c r="D73" s="187"/>
      <c r="E73" s="85" t="str">
        <f t="shared" si="13"/>
        <v xml:space="preserve"> </v>
      </c>
      <c r="F73" s="171"/>
      <c r="G73" s="87">
        <f>F$86/7</f>
        <v>0.2857142857142857</v>
      </c>
      <c r="H73" s="88"/>
      <c r="I73" s="89"/>
      <c r="J73" s="89"/>
      <c r="K73" s="89"/>
      <c r="L73" s="90">
        <f t="shared" si="5"/>
        <v>-2.4490643668711436</v>
      </c>
      <c r="M73" s="91">
        <f t="shared" si="6"/>
        <v>-4.8981287337422872</v>
      </c>
      <c r="N73" s="92">
        <f t="shared" si="7"/>
        <v>-5.5714285714285721</v>
      </c>
      <c r="O73" s="93" t="str">
        <f>IF(OR(M73&lt;=0,J73&gt;=85),"IRRIGATE","")</f>
        <v>IRRIGATE</v>
      </c>
      <c r="P73" s="93" t="str">
        <f t="shared" si="0"/>
        <v>Check Sensors</v>
      </c>
      <c r="Q73" s="215"/>
      <c r="R73" s="215"/>
      <c r="S73" s="215"/>
      <c r="T73" s="96" t="str">
        <f t="shared" si="14"/>
        <v/>
      </c>
      <c r="U73" s="96" t="str">
        <f t="shared" si="14"/>
        <v/>
      </c>
      <c r="V73" s="96" t="str">
        <f t="shared" si="14"/>
        <v/>
      </c>
      <c r="W73" s="109"/>
      <c r="X73"/>
      <c r="Y73"/>
      <c r="Z73"/>
      <c r="AA73"/>
      <c r="AB73"/>
      <c r="AC73"/>
      <c r="AD73"/>
      <c r="AE73" s="69">
        <f t="shared" si="17"/>
        <v>-627.29999999999995</v>
      </c>
      <c r="AF73" s="69"/>
      <c r="AG73" s="69"/>
      <c r="AH73" s="101"/>
      <c r="AI73" s="101">
        <f t="shared" si="16"/>
        <v>-60</v>
      </c>
      <c r="AS73" s="83">
        <v>61</v>
      </c>
      <c r="AT73" s="98">
        <f t="shared" si="15"/>
        <v>5.1428571428571441</v>
      </c>
      <c r="AU73" s="98">
        <f t="shared" si="9"/>
        <v>7.5714285714285747</v>
      </c>
      <c r="AV73" s="99">
        <f t="shared" si="2"/>
        <v>0</v>
      </c>
      <c r="AW73" s="99">
        <f t="shared" si="10"/>
        <v>0</v>
      </c>
    </row>
    <row r="74" spans="1:49">
      <c r="A74" s="100">
        <f t="shared" si="3"/>
        <v>40744</v>
      </c>
      <c r="B74" s="130"/>
      <c r="C74" s="84">
        <v>62</v>
      </c>
      <c r="D74" s="188"/>
      <c r="E74" s="85" t="str">
        <f t="shared" si="13"/>
        <v xml:space="preserve"> </v>
      </c>
      <c r="F74" s="171"/>
      <c r="G74" s="87">
        <f t="shared" ref="G74:G102" si="20">F$86/7</f>
        <v>0.2857142857142857</v>
      </c>
      <c r="H74" s="88"/>
      <c r="I74" s="89"/>
      <c r="J74" s="89"/>
      <c r="K74" s="89"/>
      <c r="L74" s="90">
        <f t="shared" si="5"/>
        <v>-2.5919215097282864</v>
      </c>
      <c r="M74" s="91">
        <f t="shared" si="6"/>
        <v>-5.1838430194565728</v>
      </c>
      <c r="N74" s="92">
        <f t="shared" si="7"/>
        <v>-5.8571428571428577</v>
      </c>
      <c r="O74" s="93" t="str">
        <f t="shared" ref="O74:O102" si="21">IF(OR(M74&lt;=0,J74&gt;=85),"IRRIGATE","")</f>
        <v>IRRIGATE</v>
      </c>
      <c r="P74" s="93" t="str">
        <f t="shared" si="0"/>
        <v>Check Sensors</v>
      </c>
      <c r="Q74" s="215"/>
      <c r="R74" s="215"/>
      <c r="S74" s="215"/>
      <c r="T74" s="96" t="str">
        <f t="shared" si="14"/>
        <v/>
      </c>
      <c r="U74" s="96" t="str">
        <f t="shared" si="14"/>
        <v/>
      </c>
      <c r="V74" s="96" t="str">
        <f t="shared" si="14"/>
        <v/>
      </c>
      <c r="W74" s="109"/>
      <c r="X74"/>
      <c r="Y74"/>
      <c r="Z74"/>
      <c r="AA74"/>
      <c r="AB74"/>
      <c r="AC74"/>
      <c r="AD74"/>
      <c r="AE74" s="69">
        <f t="shared" si="17"/>
        <v>-687.3</v>
      </c>
      <c r="AF74" s="69"/>
      <c r="AG74" s="69"/>
      <c r="AH74" s="101"/>
      <c r="AI74" s="101">
        <f t="shared" si="16"/>
        <v>-60</v>
      </c>
      <c r="AS74" s="83">
        <v>62</v>
      </c>
      <c r="AT74" s="98">
        <f t="shared" si="15"/>
        <v>5.4285714285714297</v>
      </c>
      <c r="AU74" s="98">
        <f t="shared" si="9"/>
        <v>7.8571428571428603</v>
      </c>
      <c r="AV74" s="99">
        <f t="shared" si="2"/>
        <v>0</v>
      </c>
      <c r="AW74" s="99">
        <f t="shared" si="10"/>
        <v>0</v>
      </c>
    </row>
    <row r="75" spans="1:49">
      <c r="A75" s="100">
        <f t="shared" si="3"/>
        <v>40745</v>
      </c>
      <c r="B75" s="130"/>
      <c r="C75" s="84">
        <v>63</v>
      </c>
      <c r="D75" s="188"/>
      <c r="E75" s="85" t="str">
        <f t="shared" si="13"/>
        <v xml:space="preserve"> </v>
      </c>
      <c r="F75" s="125"/>
      <c r="G75" s="87">
        <f t="shared" si="20"/>
        <v>0.2857142857142857</v>
      </c>
      <c r="H75" s="88"/>
      <c r="I75" s="89"/>
      <c r="J75" s="89"/>
      <c r="K75" s="89"/>
      <c r="L75" s="90">
        <f t="shared" si="5"/>
        <v>-2.7347786525854292</v>
      </c>
      <c r="M75" s="91">
        <f t="shared" si="6"/>
        <v>-5.4695573051708584</v>
      </c>
      <c r="N75" s="92">
        <f t="shared" si="7"/>
        <v>-6.1428571428571432</v>
      </c>
      <c r="O75" s="93" t="str">
        <f t="shared" si="21"/>
        <v>IRRIGATE</v>
      </c>
      <c r="P75" s="93" t="str">
        <f t="shared" si="0"/>
        <v>Check Sensors</v>
      </c>
      <c r="Q75" s="215"/>
      <c r="R75" s="215"/>
      <c r="S75" s="215"/>
      <c r="T75" s="96" t="str">
        <f t="shared" si="14"/>
        <v/>
      </c>
      <c r="U75" s="96" t="str">
        <f t="shared" si="14"/>
        <v/>
      </c>
      <c r="V75" s="96" t="str">
        <f t="shared" si="14"/>
        <v/>
      </c>
      <c r="W75" s="109"/>
      <c r="X75"/>
      <c r="Y75"/>
      <c r="Z75"/>
      <c r="AA75"/>
      <c r="AB75"/>
      <c r="AC75"/>
      <c r="AD75"/>
      <c r="AE75" s="69">
        <f t="shared" si="17"/>
        <v>-747.3</v>
      </c>
      <c r="AF75" s="69"/>
      <c r="AG75" s="69"/>
      <c r="AH75" s="101"/>
      <c r="AI75" s="101">
        <f t="shared" si="16"/>
        <v>-60</v>
      </c>
      <c r="AL75" s="99"/>
      <c r="AS75" s="83">
        <v>63</v>
      </c>
      <c r="AT75" s="98">
        <f t="shared" si="15"/>
        <v>5.7142857142857153</v>
      </c>
      <c r="AU75" s="98">
        <f t="shared" si="9"/>
        <v>8.1428571428571459</v>
      </c>
      <c r="AV75" s="99">
        <f t="shared" si="2"/>
        <v>0</v>
      </c>
      <c r="AW75" s="99">
        <f t="shared" si="10"/>
        <v>0</v>
      </c>
    </row>
    <row r="76" spans="1:49">
      <c r="A76" s="100">
        <f t="shared" si="3"/>
        <v>40746</v>
      </c>
      <c r="B76" s="130"/>
      <c r="C76" s="84">
        <v>64</v>
      </c>
      <c r="D76" s="188"/>
      <c r="E76" s="85" t="str">
        <f t="shared" si="13"/>
        <v xml:space="preserve"> </v>
      </c>
      <c r="F76" s="87"/>
      <c r="G76" s="87">
        <f t="shared" si="20"/>
        <v>0.2857142857142857</v>
      </c>
      <c r="H76" s="88"/>
      <c r="I76" s="89"/>
      <c r="J76" s="89"/>
      <c r="K76" s="89"/>
      <c r="L76" s="90">
        <f t="shared" si="5"/>
        <v>-2.877635795442572</v>
      </c>
      <c r="M76" s="91">
        <f t="shared" si="6"/>
        <v>-5.755271590885144</v>
      </c>
      <c r="N76" s="92">
        <f t="shared" si="7"/>
        <v>-6.4285714285714288</v>
      </c>
      <c r="O76" s="93" t="str">
        <f t="shared" si="21"/>
        <v>IRRIGATE</v>
      </c>
      <c r="P76" s="93" t="str">
        <f t="shared" ref="P76:P139" si="22">IF(M76&lt;0.3,"Check Sensors","")</f>
        <v>Check Sensors</v>
      </c>
      <c r="Q76" s="215"/>
      <c r="R76" s="215"/>
      <c r="S76" s="215"/>
      <c r="T76" s="96" t="str">
        <f t="shared" ref="T76:V107" si="23">IF(Q76="","",IF(Q76=0,$H$5,IF(((T$3+T$4*LN(Q76))-(T$3+T$4*LN(40)))*24&gt;$H$5,$H$5,((T$3+T$4*LN(Q76))-(T$3+T$4*LN(40)))*24)))</f>
        <v/>
      </c>
      <c r="U76" s="96" t="str">
        <f t="shared" si="23"/>
        <v/>
      </c>
      <c r="V76" s="96" t="str">
        <f t="shared" si="23"/>
        <v/>
      </c>
      <c r="W76" s="109"/>
      <c r="X76"/>
      <c r="Y76"/>
      <c r="Z76"/>
      <c r="AA76"/>
      <c r="AB76"/>
      <c r="AC76"/>
      <c r="AD76"/>
      <c r="AE76" s="69">
        <f t="shared" si="17"/>
        <v>-807.3</v>
      </c>
      <c r="AF76" s="69"/>
      <c r="AG76" s="69"/>
      <c r="AH76" s="101"/>
      <c r="AI76" s="101">
        <f t="shared" si="16"/>
        <v>-60</v>
      </c>
      <c r="AL76" s="99"/>
      <c r="AS76" s="83">
        <v>64</v>
      </c>
      <c r="AT76" s="98">
        <f t="shared" si="15"/>
        <v>6.0000000000000009</v>
      </c>
      <c r="AU76" s="98">
        <f t="shared" si="9"/>
        <v>8.4285714285714324</v>
      </c>
      <c r="AV76" s="99">
        <f t="shared" ref="AV76:AV139" si="24">+H76+I76</f>
        <v>0</v>
      </c>
      <c r="AW76" s="99">
        <f t="shared" si="10"/>
        <v>0</v>
      </c>
    </row>
    <row r="77" spans="1:49">
      <c r="A77" s="100">
        <f t="shared" ref="A77:A140" si="25">+A76+1</f>
        <v>40747</v>
      </c>
      <c r="B77" s="130"/>
      <c r="C77" s="84">
        <v>65</v>
      </c>
      <c r="D77" s="188"/>
      <c r="E77" s="85" t="str">
        <f t="shared" si="13"/>
        <v xml:space="preserve"> </v>
      </c>
      <c r="F77" s="164"/>
      <c r="G77" s="87">
        <f t="shared" si="20"/>
        <v>0.2857142857142857</v>
      </c>
      <c r="H77" s="88"/>
      <c r="I77" s="89"/>
      <c r="J77" s="89"/>
      <c r="K77" s="89"/>
      <c r="L77" s="90">
        <f t="shared" ref="L77:L140" si="26">IF(+M77/$H$5&gt;1,1,+M77/$H$5)</f>
        <v>-3.0204929382997148</v>
      </c>
      <c r="M77" s="91">
        <f t="shared" ref="M77:M140" si="27">IF(Q77="",IF(R77="",IF(S77="",IF((M76-G77)+(H77)+(I77)&gt;$H$5,$H$5,(M76-G77)+(H77)+(I77)),AVERAGE(T77:V77)),AVERAGE(T77:V77)),AVERAGE(T77:V77))</f>
        <v>-6.0409858765994295</v>
      </c>
      <c r="N77" s="92">
        <f t="shared" ref="N77:N140" si="28">IF(+N76-G77+H77+I77&lt;H$5,+N76-G77+H77+I77,H$5)</f>
        <v>-6.7142857142857144</v>
      </c>
      <c r="O77" s="93" t="str">
        <f t="shared" si="21"/>
        <v>IRRIGATE</v>
      </c>
      <c r="P77" s="93" t="str">
        <f t="shared" si="22"/>
        <v>Check Sensors</v>
      </c>
      <c r="Q77" s="215"/>
      <c r="R77" s="215"/>
      <c r="S77" s="215"/>
      <c r="T77" s="96" t="str">
        <f t="shared" si="23"/>
        <v/>
      </c>
      <c r="U77" s="96" t="str">
        <f t="shared" si="23"/>
        <v/>
      </c>
      <c r="V77" s="96" t="str">
        <f t="shared" si="23"/>
        <v/>
      </c>
      <c r="W77" s="109"/>
      <c r="X77"/>
      <c r="Y77"/>
      <c r="Z77"/>
      <c r="AA77"/>
      <c r="AB77"/>
      <c r="AC77"/>
      <c r="AD77"/>
      <c r="AE77" s="69">
        <f t="shared" si="17"/>
        <v>-867.3</v>
      </c>
      <c r="AF77" s="69"/>
      <c r="AG77" s="69"/>
      <c r="AH77" s="101"/>
      <c r="AI77" s="101">
        <f t="shared" si="16"/>
        <v>-60</v>
      </c>
      <c r="AL77" s="99"/>
      <c r="AS77" s="83">
        <v>65</v>
      </c>
      <c r="AT77" s="98">
        <f t="shared" si="15"/>
        <v>6.2857142857142865</v>
      </c>
      <c r="AU77" s="98">
        <f t="shared" ref="AU77:AU140" si="29">+AU76+G77</f>
        <v>8.7142857142857189</v>
      </c>
      <c r="AV77" s="99">
        <f t="shared" si="24"/>
        <v>0</v>
      </c>
      <c r="AW77" s="99">
        <f t="shared" ref="AW77:AW140" si="30">+AV77+AW76</f>
        <v>0</v>
      </c>
    </row>
    <row r="78" spans="1:49">
      <c r="A78" s="100">
        <f t="shared" si="25"/>
        <v>40748</v>
      </c>
      <c r="B78" s="130"/>
      <c r="C78" s="84">
        <v>66</v>
      </c>
      <c r="D78" s="188"/>
      <c r="E78" s="85" t="str">
        <f t="shared" si="13"/>
        <v xml:space="preserve"> </v>
      </c>
      <c r="F78" s="125"/>
      <c r="G78" s="87">
        <f t="shared" si="20"/>
        <v>0.2857142857142857</v>
      </c>
      <c r="H78" s="88"/>
      <c r="I78" s="89"/>
      <c r="J78" s="89"/>
      <c r="K78" s="89"/>
      <c r="L78" s="90">
        <f t="shared" si="26"/>
        <v>-3.1633500811568576</v>
      </c>
      <c r="M78" s="91">
        <f t="shared" si="27"/>
        <v>-6.3267001623137151</v>
      </c>
      <c r="N78" s="92">
        <f t="shared" si="28"/>
        <v>-7</v>
      </c>
      <c r="O78" s="93" t="str">
        <f t="shared" si="21"/>
        <v>IRRIGATE</v>
      </c>
      <c r="P78" s="93" t="str">
        <f t="shared" si="22"/>
        <v>Check Sensors</v>
      </c>
      <c r="Q78" s="215"/>
      <c r="R78" s="215"/>
      <c r="S78" s="215"/>
      <c r="T78" s="96" t="str">
        <f t="shared" si="23"/>
        <v/>
      </c>
      <c r="U78" s="96" t="str">
        <f t="shared" si="23"/>
        <v/>
      </c>
      <c r="V78" s="96" t="str">
        <f t="shared" si="23"/>
        <v/>
      </c>
      <c r="W78" s="109"/>
      <c r="X78"/>
      <c r="Y78"/>
      <c r="Z78"/>
      <c r="AA78"/>
      <c r="AB78"/>
      <c r="AC78"/>
      <c r="AD78"/>
      <c r="AE78" s="69">
        <f t="shared" si="17"/>
        <v>-927.3</v>
      </c>
      <c r="AF78" s="69"/>
      <c r="AG78" s="69"/>
      <c r="AH78" s="101"/>
      <c r="AI78" s="101">
        <f t="shared" si="16"/>
        <v>-60</v>
      </c>
      <c r="AL78" s="99"/>
      <c r="AS78" s="83">
        <v>66</v>
      </c>
      <c r="AT78" s="98">
        <f t="shared" si="15"/>
        <v>6.5714285714285721</v>
      </c>
      <c r="AU78" s="98">
        <f t="shared" si="29"/>
        <v>9.0000000000000053</v>
      </c>
      <c r="AV78" s="99">
        <f t="shared" si="24"/>
        <v>0</v>
      </c>
      <c r="AW78" s="99">
        <f t="shared" si="30"/>
        <v>0</v>
      </c>
    </row>
    <row r="79" spans="1:49">
      <c r="A79" s="100">
        <f t="shared" si="25"/>
        <v>40749</v>
      </c>
      <c r="B79" s="130"/>
      <c r="C79" s="84">
        <v>67</v>
      </c>
      <c r="D79" s="188"/>
      <c r="E79" s="85" t="str">
        <f t="shared" si="13"/>
        <v xml:space="preserve"> </v>
      </c>
      <c r="F79" s="171"/>
      <c r="G79" s="87">
        <f t="shared" si="20"/>
        <v>0.2857142857142857</v>
      </c>
      <c r="H79" s="88"/>
      <c r="I79" s="89"/>
      <c r="J79" s="89"/>
      <c r="K79" s="89"/>
      <c r="L79" s="90">
        <f t="shared" si="26"/>
        <v>-3.3062072240140004</v>
      </c>
      <c r="M79" s="91">
        <f t="shared" si="27"/>
        <v>-6.6124144480280007</v>
      </c>
      <c r="N79" s="92">
        <f t="shared" si="28"/>
        <v>-7.2857142857142856</v>
      </c>
      <c r="O79" s="93" t="str">
        <f t="shared" si="21"/>
        <v>IRRIGATE</v>
      </c>
      <c r="P79" s="93" t="str">
        <f t="shared" si="22"/>
        <v>Check Sensors</v>
      </c>
      <c r="Q79" s="215"/>
      <c r="R79" s="215"/>
      <c r="S79" s="215"/>
      <c r="T79" s="96" t="str">
        <f t="shared" si="23"/>
        <v/>
      </c>
      <c r="U79" s="96" t="str">
        <f t="shared" si="23"/>
        <v/>
      </c>
      <c r="V79" s="96" t="str">
        <f t="shared" si="23"/>
        <v/>
      </c>
      <c r="W79" s="109"/>
      <c r="X79"/>
      <c r="Y79"/>
      <c r="Z79"/>
      <c r="AA79"/>
      <c r="AB79"/>
      <c r="AC79"/>
      <c r="AD79"/>
      <c r="AE79" s="69">
        <f t="shared" si="17"/>
        <v>-987.3</v>
      </c>
      <c r="AF79" s="69"/>
      <c r="AG79" s="69"/>
      <c r="AH79" s="101"/>
      <c r="AI79" s="101">
        <f t="shared" si="16"/>
        <v>-60</v>
      </c>
      <c r="AL79" s="99"/>
      <c r="AS79" s="83">
        <v>67</v>
      </c>
      <c r="AT79" s="98">
        <f t="shared" si="15"/>
        <v>6.8571428571428577</v>
      </c>
      <c r="AU79" s="98">
        <f t="shared" si="29"/>
        <v>9.2857142857142918</v>
      </c>
      <c r="AV79" s="99">
        <f t="shared" si="24"/>
        <v>0</v>
      </c>
      <c r="AW79" s="99">
        <f t="shared" si="30"/>
        <v>0</v>
      </c>
    </row>
    <row r="80" spans="1:49">
      <c r="A80" s="100">
        <f t="shared" si="25"/>
        <v>40750</v>
      </c>
      <c r="B80" s="130"/>
      <c r="C80" s="84">
        <v>68</v>
      </c>
      <c r="D80" s="188"/>
      <c r="E80" s="85" t="str">
        <f t="shared" si="13"/>
        <v xml:space="preserve"> </v>
      </c>
      <c r="F80" s="171"/>
      <c r="G80" s="87">
        <f t="shared" si="20"/>
        <v>0.2857142857142857</v>
      </c>
      <c r="H80" s="88"/>
      <c r="I80" s="89"/>
      <c r="J80" s="89"/>
      <c r="K80" s="89"/>
      <c r="L80" s="90">
        <f t="shared" si="26"/>
        <v>-3.4490643668711432</v>
      </c>
      <c r="M80" s="91">
        <f t="shared" si="27"/>
        <v>-6.8981287337422863</v>
      </c>
      <c r="N80" s="92">
        <f t="shared" si="28"/>
        <v>-7.5714285714285712</v>
      </c>
      <c r="O80" s="93" t="str">
        <f t="shared" si="21"/>
        <v>IRRIGATE</v>
      </c>
      <c r="P80" s="93" t="str">
        <f t="shared" si="22"/>
        <v>Check Sensors</v>
      </c>
      <c r="Q80" s="215"/>
      <c r="R80" s="215"/>
      <c r="S80" s="215"/>
      <c r="T80" s="96" t="str">
        <f t="shared" si="23"/>
        <v/>
      </c>
      <c r="U80" s="96" t="str">
        <f t="shared" si="23"/>
        <v/>
      </c>
      <c r="V80" s="96" t="str">
        <f t="shared" si="23"/>
        <v/>
      </c>
      <c r="W80" s="109"/>
      <c r="X80"/>
      <c r="Y80"/>
      <c r="Z80"/>
      <c r="AA80"/>
      <c r="AB80"/>
      <c r="AC80"/>
      <c r="AD80"/>
      <c r="AE80" s="69">
        <f t="shared" si="17"/>
        <v>-1047.3</v>
      </c>
      <c r="AF80" s="69"/>
      <c r="AG80" s="69"/>
      <c r="AH80" s="101"/>
      <c r="AI80" s="101">
        <f t="shared" si="16"/>
        <v>-60</v>
      </c>
      <c r="AL80" s="99"/>
      <c r="AS80" s="83">
        <v>68</v>
      </c>
      <c r="AT80" s="98">
        <f t="shared" si="15"/>
        <v>7.1428571428571432</v>
      </c>
      <c r="AU80" s="98">
        <f t="shared" si="29"/>
        <v>9.5714285714285783</v>
      </c>
      <c r="AV80" s="99">
        <f t="shared" si="24"/>
        <v>0</v>
      </c>
      <c r="AW80" s="99">
        <f t="shared" si="30"/>
        <v>0</v>
      </c>
    </row>
    <row r="81" spans="1:49">
      <c r="A81" s="100">
        <f t="shared" si="25"/>
        <v>40751</v>
      </c>
      <c r="B81" s="130"/>
      <c r="C81" s="84">
        <v>69</v>
      </c>
      <c r="D81" s="188"/>
      <c r="E81" s="85" t="str">
        <f t="shared" si="13"/>
        <v xml:space="preserve"> </v>
      </c>
      <c r="F81" s="171"/>
      <c r="G81" s="87">
        <f t="shared" si="20"/>
        <v>0.2857142857142857</v>
      </c>
      <c r="H81" s="88"/>
      <c r="I81" s="89"/>
      <c r="J81" s="89"/>
      <c r="K81" s="89"/>
      <c r="L81" s="90">
        <f t="shared" si="26"/>
        <v>-3.5919215097282859</v>
      </c>
      <c r="M81" s="91">
        <f t="shared" si="27"/>
        <v>-7.1838430194565719</v>
      </c>
      <c r="N81" s="92">
        <f t="shared" si="28"/>
        <v>-7.8571428571428568</v>
      </c>
      <c r="O81" s="93" t="str">
        <f t="shared" si="21"/>
        <v>IRRIGATE</v>
      </c>
      <c r="P81" s="93" t="str">
        <f t="shared" si="22"/>
        <v>Check Sensors</v>
      </c>
      <c r="Q81" s="215"/>
      <c r="R81" s="215"/>
      <c r="S81" s="215"/>
      <c r="T81" s="96" t="str">
        <f t="shared" si="23"/>
        <v/>
      </c>
      <c r="U81" s="96" t="str">
        <f t="shared" si="23"/>
        <v/>
      </c>
      <c r="V81" s="96" t="str">
        <f t="shared" si="23"/>
        <v/>
      </c>
      <c r="W81" s="109"/>
      <c r="X81"/>
      <c r="Y81"/>
      <c r="Z81"/>
      <c r="AA81"/>
      <c r="AB81"/>
      <c r="AC81"/>
      <c r="AD81"/>
      <c r="AE81" s="69">
        <f t="shared" si="17"/>
        <v>-1107.3</v>
      </c>
      <c r="AF81" s="69"/>
      <c r="AG81" s="69"/>
      <c r="AH81" s="101"/>
      <c r="AI81" s="101">
        <f t="shared" si="16"/>
        <v>-60</v>
      </c>
      <c r="AL81" s="99"/>
      <c r="AS81" s="83">
        <v>69</v>
      </c>
      <c r="AT81" s="98">
        <f t="shared" si="15"/>
        <v>7.4285714285714288</v>
      </c>
      <c r="AU81" s="98">
        <f t="shared" si="29"/>
        <v>9.8571428571428648</v>
      </c>
      <c r="AV81" s="99">
        <f t="shared" si="24"/>
        <v>0</v>
      </c>
      <c r="AW81" s="99">
        <f t="shared" si="30"/>
        <v>0</v>
      </c>
    </row>
    <row r="82" spans="1:49">
      <c r="A82" s="100">
        <f t="shared" si="25"/>
        <v>40752</v>
      </c>
      <c r="B82" s="130"/>
      <c r="C82" s="84">
        <v>70</v>
      </c>
      <c r="D82" s="188"/>
      <c r="E82" s="85" t="str">
        <f t="shared" si="13"/>
        <v xml:space="preserve"> </v>
      </c>
      <c r="G82" s="87">
        <f t="shared" si="20"/>
        <v>0.2857142857142857</v>
      </c>
      <c r="H82" s="88"/>
      <c r="I82" s="89"/>
      <c r="J82" s="89"/>
      <c r="K82" s="89"/>
      <c r="L82" s="90">
        <f t="shared" si="26"/>
        <v>-3.7347786525854287</v>
      </c>
      <c r="M82" s="91">
        <f t="shared" si="27"/>
        <v>-7.4695573051708575</v>
      </c>
      <c r="N82" s="92">
        <f t="shared" si="28"/>
        <v>-8.1428571428571423</v>
      </c>
      <c r="O82" s="93" t="str">
        <f t="shared" si="21"/>
        <v>IRRIGATE</v>
      </c>
      <c r="P82" s="93" t="str">
        <f t="shared" si="22"/>
        <v>Check Sensors</v>
      </c>
      <c r="Q82" s="215"/>
      <c r="R82" s="215"/>
      <c r="S82" s="215"/>
      <c r="T82" s="96" t="str">
        <f t="shared" si="23"/>
        <v/>
      </c>
      <c r="U82" s="96" t="str">
        <f t="shared" si="23"/>
        <v/>
      </c>
      <c r="V82" s="96" t="str">
        <f t="shared" si="23"/>
        <v/>
      </c>
      <c r="W82" s="109"/>
      <c r="X82"/>
      <c r="Y82"/>
      <c r="Z82"/>
      <c r="AA82"/>
      <c r="AB82"/>
      <c r="AC82"/>
      <c r="AD82"/>
      <c r="AE82" s="69">
        <f t="shared" si="17"/>
        <v>-1167.3</v>
      </c>
      <c r="AF82" s="69"/>
      <c r="AG82" s="69"/>
      <c r="AH82" s="101"/>
      <c r="AI82" s="101">
        <f t="shared" si="16"/>
        <v>-60</v>
      </c>
      <c r="AL82" s="99"/>
      <c r="AS82" s="83">
        <v>70</v>
      </c>
      <c r="AT82" s="98">
        <f t="shared" si="15"/>
        <v>7.7142857142857144</v>
      </c>
      <c r="AU82" s="98">
        <f t="shared" si="29"/>
        <v>10.142857142857151</v>
      </c>
      <c r="AV82" s="99">
        <f t="shared" si="24"/>
        <v>0</v>
      </c>
      <c r="AW82" s="99">
        <f t="shared" si="30"/>
        <v>0</v>
      </c>
    </row>
    <row r="83" spans="1:49">
      <c r="A83" s="100">
        <f t="shared" si="25"/>
        <v>40753</v>
      </c>
      <c r="B83" s="130"/>
      <c r="C83" s="130">
        <v>71</v>
      </c>
      <c r="D83" s="188"/>
      <c r="G83" s="87">
        <f t="shared" si="20"/>
        <v>0.2857142857142857</v>
      </c>
      <c r="H83" s="88"/>
      <c r="I83" s="89"/>
      <c r="J83" s="89"/>
      <c r="K83" s="89"/>
      <c r="L83" s="90">
        <f t="shared" si="26"/>
        <v>-3.8776357954425715</v>
      </c>
      <c r="M83" s="91">
        <f t="shared" si="27"/>
        <v>-7.7552715908851431</v>
      </c>
      <c r="N83" s="92">
        <f t="shared" si="28"/>
        <v>-8.4285714285714288</v>
      </c>
      <c r="O83" s="93" t="str">
        <f t="shared" si="21"/>
        <v>IRRIGATE</v>
      </c>
      <c r="P83" s="93" t="str">
        <f t="shared" si="22"/>
        <v>Check Sensors</v>
      </c>
      <c r="Q83" s="215"/>
      <c r="R83" s="215"/>
      <c r="S83" s="215"/>
      <c r="T83" s="96" t="str">
        <f t="shared" si="23"/>
        <v/>
      </c>
      <c r="U83" s="96" t="str">
        <f t="shared" si="23"/>
        <v/>
      </c>
      <c r="V83" s="96" t="str">
        <f t="shared" si="23"/>
        <v/>
      </c>
      <c r="W83" s="109"/>
      <c r="X83"/>
      <c r="Y83"/>
      <c r="Z83"/>
      <c r="AA83"/>
      <c r="AB83"/>
      <c r="AC83"/>
      <c r="AD83"/>
      <c r="AE83" s="69">
        <f t="shared" si="17"/>
        <v>-1227.3</v>
      </c>
      <c r="AF83" s="69"/>
      <c r="AG83" s="69"/>
      <c r="AH83" s="101"/>
      <c r="AI83" s="101">
        <f t="shared" si="16"/>
        <v>-60</v>
      </c>
      <c r="AL83" s="99"/>
      <c r="AS83" s="83">
        <v>71</v>
      </c>
      <c r="AT83" s="98">
        <f t="shared" si="15"/>
        <v>8</v>
      </c>
      <c r="AU83" s="98">
        <f t="shared" si="29"/>
        <v>10.428571428571438</v>
      </c>
      <c r="AV83" s="99">
        <f t="shared" si="24"/>
        <v>0</v>
      </c>
      <c r="AW83" s="99">
        <f t="shared" si="30"/>
        <v>0</v>
      </c>
    </row>
    <row r="84" spans="1:49">
      <c r="A84" s="100">
        <f t="shared" si="25"/>
        <v>40754</v>
      </c>
      <c r="B84" s="130"/>
      <c r="C84" s="130">
        <v>72</v>
      </c>
      <c r="D84" s="188"/>
      <c r="E84" s="84"/>
      <c r="F84" s="124"/>
      <c r="G84" s="87">
        <f t="shared" si="20"/>
        <v>0.2857142857142857</v>
      </c>
      <c r="H84" s="88"/>
      <c r="I84" s="89"/>
      <c r="J84" s="89"/>
      <c r="K84" s="89"/>
      <c r="L84" s="90">
        <f t="shared" si="26"/>
        <v>-4.0204929382997143</v>
      </c>
      <c r="M84" s="91">
        <f t="shared" si="27"/>
        <v>-8.0409858765994287</v>
      </c>
      <c r="N84" s="92">
        <f t="shared" si="28"/>
        <v>-8.7142857142857153</v>
      </c>
      <c r="O84" s="93" t="str">
        <f t="shared" si="21"/>
        <v>IRRIGATE</v>
      </c>
      <c r="P84" s="93" t="str">
        <f t="shared" si="22"/>
        <v>Check Sensors</v>
      </c>
      <c r="Q84" s="215"/>
      <c r="R84" s="215"/>
      <c r="S84" s="215"/>
      <c r="T84" s="96" t="str">
        <f t="shared" si="23"/>
        <v/>
      </c>
      <c r="U84" s="96" t="str">
        <f t="shared" si="23"/>
        <v/>
      </c>
      <c r="V84" s="96" t="str">
        <f t="shared" si="23"/>
        <v/>
      </c>
      <c r="W84" s="109"/>
      <c r="X84"/>
      <c r="Y84"/>
      <c r="Z84"/>
      <c r="AA84"/>
      <c r="AB84"/>
      <c r="AC84"/>
      <c r="AD84"/>
      <c r="AE84" s="69">
        <f t="shared" si="17"/>
        <v>-1287.3</v>
      </c>
      <c r="AF84" s="69"/>
      <c r="AG84" s="69"/>
      <c r="AH84" s="101"/>
      <c r="AI84" s="101">
        <f t="shared" si="16"/>
        <v>-60</v>
      </c>
      <c r="AL84" s="99"/>
      <c r="AS84" s="83">
        <v>72</v>
      </c>
      <c r="AT84" s="98">
        <f t="shared" si="15"/>
        <v>8.2857142857142865</v>
      </c>
      <c r="AU84" s="98">
        <f t="shared" si="29"/>
        <v>10.714285714285724</v>
      </c>
      <c r="AV84" s="99">
        <f t="shared" si="24"/>
        <v>0</v>
      </c>
      <c r="AW84" s="99">
        <f t="shared" si="30"/>
        <v>0</v>
      </c>
    </row>
    <row r="85" spans="1:49" ht="13.5" thickBot="1">
      <c r="A85" s="100">
        <f t="shared" si="25"/>
        <v>40755</v>
      </c>
      <c r="B85" s="130"/>
      <c r="C85" s="130">
        <v>73</v>
      </c>
      <c r="D85" s="188" t="s">
        <v>82</v>
      </c>
      <c r="E85" s="84"/>
      <c r="F85" s="104" t="s">
        <v>38</v>
      </c>
      <c r="G85" s="87">
        <f t="shared" si="20"/>
        <v>0.2857142857142857</v>
      </c>
      <c r="H85" s="88"/>
      <c r="I85" s="89"/>
      <c r="J85" s="89"/>
      <c r="K85" s="89"/>
      <c r="L85" s="90">
        <f t="shared" si="26"/>
        <v>-4.1633500811568576</v>
      </c>
      <c r="M85" s="91">
        <f t="shared" si="27"/>
        <v>-8.3267001623137151</v>
      </c>
      <c r="N85" s="92">
        <f t="shared" si="28"/>
        <v>-9.0000000000000018</v>
      </c>
      <c r="O85" s="93" t="str">
        <f t="shared" si="21"/>
        <v>IRRIGATE</v>
      </c>
      <c r="P85" s="93" t="str">
        <f t="shared" si="22"/>
        <v>Check Sensors</v>
      </c>
      <c r="Q85" s="215"/>
      <c r="R85" s="215"/>
      <c r="S85" s="215"/>
      <c r="T85" s="96" t="str">
        <f t="shared" si="23"/>
        <v/>
      </c>
      <c r="U85" s="96" t="str">
        <f t="shared" si="23"/>
        <v/>
      </c>
      <c r="V85" s="96" t="str">
        <f t="shared" si="23"/>
        <v/>
      </c>
      <c r="W85" s="109"/>
      <c r="X85"/>
      <c r="Y85"/>
      <c r="Z85"/>
      <c r="AA85"/>
      <c r="AB85"/>
      <c r="AC85"/>
      <c r="AD85"/>
      <c r="AE85" s="69">
        <f t="shared" si="17"/>
        <v>-1347.3</v>
      </c>
      <c r="AF85" s="69"/>
      <c r="AG85" s="69"/>
      <c r="AH85" s="101"/>
      <c r="AI85" s="101">
        <f t="shared" si="16"/>
        <v>-60</v>
      </c>
      <c r="AL85" s="99"/>
      <c r="AS85" s="83">
        <v>73</v>
      </c>
      <c r="AT85" s="98">
        <f t="shared" si="15"/>
        <v>8.571428571428573</v>
      </c>
      <c r="AU85" s="98">
        <f t="shared" si="29"/>
        <v>11.000000000000011</v>
      </c>
      <c r="AV85" s="99">
        <f t="shared" si="24"/>
        <v>0</v>
      </c>
      <c r="AW85" s="99">
        <f t="shared" si="30"/>
        <v>0</v>
      </c>
    </row>
    <row r="86" spans="1:49" ht="13.5" thickBot="1">
      <c r="A86" s="100">
        <f t="shared" si="25"/>
        <v>40756</v>
      </c>
      <c r="B86" s="130"/>
      <c r="C86" s="130">
        <v>74</v>
      </c>
      <c r="D86" s="188" t="s">
        <v>83</v>
      </c>
      <c r="E86" s="148"/>
      <c r="F86" s="149">
        <v>2</v>
      </c>
      <c r="G86" s="87">
        <f t="shared" si="20"/>
        <v>0.2857142857142857</v>
      </c>
      <c r="H86" s="88"/>
      <c r="I86" s="89"/>
      <c r="J86" s="89"/>
      <c r="K86" s="89"/>
      <c r="L86" s="90">
        <f t="shared" si="26"/>
        <v>-4.3062072240140008</v>
      </c>
      <c r="M86" s="91">
        <f t="shared" si="27"/>
        <v>-8.6124144480280016</v>
      </c>
      <c r="N86" s="92">
        <f t="shared" si="28"/>
        <v>-9.2857142857142883</v>
      </c>
      <c r="O86" s="93" t="str">
        <f t="shared" si="21"/>
        <v>IRRIGATE</v>
      </c>
      <c r="P86" s="93" t="str">
        <f t="shared" si="22"/>
        <v>Check Sensors</v>
      </c>
      <c r="Q86" s="215"/>
      <c r="R86" s="215"/>
      <c r="S86" s="215"/>
      <c r="T86" s="96" t="str">
        <f t="shared" si="23"/>
        <v/>
      </c>
      <c r="U86" s="96" t="str">
        <f t="shared" si="23"/>
        <v/>
      </c>
      <c r="V86" s="96" t="str">
        <f t="shared" si="23"/>
        <v/>
      </c>
      <c r="W86" s="109"/>
      <c r="X86"/>
      <c r="Y86"/>
      <c r="Z86"/>
      <c r="AA86"/>
      <c r="AB86"/>
      <c r="AC86"/>
      <c r="AD86"/>
      <c r="AE86" s="69">
        <f t="shared" si="17"/>
        <v>-1407.3</v>
      </c>
      <c r="AF86" s="69"/>
      <c r="AG86" s="69"/>
      <c r="AH86" s="101"/>
      <c r="AI86" s="101">
        <f t="shared" si="16"/>
        <v>-60</v>
      </c>
      <c r="AL86" s="99"/>
      <c r="AS86" s="83">
        <v>74</v>
      </c>
      <c r="AT86" s="98">
        <f t="shared" si="15"/>
        <v>8.8571428571428594</v>
      </c>
      <c r="AU86" s="98">
        <f t="shared" si="29"/>
        <v>11.285714285714297</v>
      </c>
      <c r="AV86" s="99">
        <f t="shared" si="24"/>
        <v>0</v>
      </c>
      <c r="AW86" s="99">
        <f t="shared" si="30"/>
        <v>0</v>
      </c>
    </row>
    <row r="87" spans="1:49">
      <c r="A87" s="100">
        <f t="shared" si="25"/>
        <v>40757</v>
      </c>
      <c r="B87" s="130"/>
      <c r="C87" s="130">
        <v>75</v>
      </c>
      <c r="D87" s="188" t="s">
        <v>84</v>
      </c>
      <c r="E87" s="84"/>
      <c r="F87" s="171"/>
      <c r="G87" s="87">
        <f t="shared" si="20"/>
        <v>0.2857142857142857</v>
      </c>
      <c r="H87" s="88"/>
      <c r="I87" s="89"/>
      <c r="J87" s="89"/>
      <c r="K87" s="89"/>
      <c r="L87" s="90">
        <f t="shared" si="26"/>
        <v>-4.449064366871144</v>
      </c>
      <c r="M87" s="91">
        <f t="shared" si="27"/>
        <v>-8.8981287337422881</v>
      </c>
      <c r="N87" s="92">
        <f t="shared" si="28"/>
        <v>-9.5714285714285747</v>
      </c>
      <c r="O87" s="93" t="str">
        <f t="shared" si="21"/>
        <v>IRRIGATE</v>
      </c>
      <c r="P87" s="93" t="str">
        <f t="shared" si="22"/>
        <v>Check Sensors</v>
      </c>
      <c r="Q87" s="215"/>
      <c r="R87" s="215"/>
      <c r="S87" s="215"/>
      <c r="T87" s="96" t="str">
        <f t="shared" si="23"/>
        <v/>
      </c>
      <c r="U87" s="96" t="str">
        <f t="shared" si="23"/>
        <v/>
      </c>
      <c r="V87" s="96" t="str">
        <f t="shared" si="23"/>
        <v/>
      </c>
      <c r="W87" s="109"/>
      <c r="X87"/>
      <c r="Y87"/>
      <c r="Z87"/>
      <c r="AA87"/>
      <c r="AB87"/>
      <c r="AC87"/>
      <c r="AD87"/>
      <c r="AE87" s="69">
        <f t="shared" si="17"/>
        <v>-1467.3</v>
      </c>
      <c r="AF87" s="69"/>
      <c r="AG87" s="69"/>
      <c r="AH87" s="101"/>
      <c r="AI87" s="101">
        <f t="shared" si="16"/>
        <v>-60</v>
      </c>
      <c r="AL87" s="99"/>
      <c r="AS87" s="83">
        <v>75</v>
      </c>
      <c r="AT87" s="98">
        <f t="shared" si="15"/>
        <v>9.1428571428571459</v>
      </c>
      <c r="AU87" s="98">
        <f t="shared" si="29"/>
        <v>11.571428571428584</v>
      </c>
      <c r="AV87" s="99">
        <f t="shared" si="24"/>
        <v>0</v>
      </c>
      <c r="AW87" s="99">
        <f t="shared" si="30"/>
        <v>0</v>
      </c>
    </row>
    <row r="88" spans="1:49">
      <c r="A88" s="100">
        <f t="shared" si="25"/>
        <v>40758</v>
      </c>
      <c r="B88" s="130"/>
      <c r="C88" s="130">
        <v>76</v>
      </c>
      <c r="D88" s="188"/>
      <c r="E88" s="84"/>
      <c r="F88" s="171"/>
      <c r="G88" s="87">
        <f t="shared" si="20"/>
        <v>0.2857142857142857</v>
      </c>
      <c r="H88" s="88"/>
      <c r="I88" s="89"/>
      <c r="J88" s="89"/>
      <c r="K88" s="89"/>
      <c r="L88" s="90">
        <f t="shared" si="26"/>
        <v>-4.5919215097282873</v>
      </c>
      <c r="M88" s="91">
        <f t="shared" si="27"/>
        <v>-9.1838430194565746</v>
      </c>
      <c r="N88" s="92">
        <f t="shared" si="28"/>
        <v>-9.8571428571428612</v>
      </c>
      <c r="O88" s="93" t="str">
        <f t="shared" si="21"/>
        <v>IRRIGATE</v>
      </c>
      <c r="P88" s="93" t="str">
        <f t="shared" si="22"/>
        <v>Check Sensors</v>
      </c>
      <c r="Q88" s="215"/>
      <c r="R88" s="215"/>
      <c r="S88" s="215"/>
      <c r="T88" s="96" t="str">
        <f t="shared" si="23"/>
        <v/>
      </c>
      <c r="U88" s="96" t="str">
        <f t="shared" si="23"/>
        <v/>
      </c>
      <c r="V88" s="96" t="str">
        <f t="shared" si="23"/>
        <v/>
      </c>
      <c r="W88" s="109"/>
      <c r="X88"/>
      <c r="Y88"/>
      <c r="Z88"/>
      <c r="AA88"/>
      <c r="AB88"/>
      <c r="AC88"/>
      <c r="AD88"/>
      <c r="AE88" s="69">
        <f t="shared" si="17"/>
        <v>-1527.3</v>
      </c>
      <c r="AF88" s="69"/>
      <c r="AG88" s="69"/>
      <c r="AH88" s="101"/>
      <c r="AI88" s="101">
        <f t="shared" si="16"/>
        <v>-60</v>
      </c>
      <c r="AL88" s="99"/>
      <c r="AS88" s="83">
        <v>76</v>
      </c>
      <c r="AT88" s="98">
        <f t="shared" si="15"/>
        <v>9.4285714285714324</v>
      </c>
      <c r="AU88" s="98">
        <f t="shared" si="29"/>
        <v>11.85714285714287</v>
      </c>
      <c r="AV88" s="99">
        <f t="shared" si="24"/>
        <v>0</v>
      </c>
      <c r="AW88" s="99">
        <f t="shared" si="30"/>
        <v>0</v>
      </c>
    </row>
    <row r="89" spans="1:49">
      <c r="A89" s="100">
        <f t="shared" si="25"/>
        <v>40759</v>
      </c>
      <c r="B89" s="130"/>
      <c r="C89" s="130">
        <v>77</v>
      </c>
      <c r="D89" s="189"/>
      <c r="E89" s="167"/>
      <c r="F89" s="125"/>
      <c r="G89" s="87">
        <f t="shared" si="20"/>
        <v>0.2857142857142857</v>
      </c>
      <c r="H89" s="88"/>
      <c r="I89" s="89"/>
      <c r="J89" s="89"/>
      <c r="K89" s="89"/>
      <c r="L89" s="90">
        <f t="shared" si="26"/>
        <v>-4.7347786525854305</v>
      </c>
      <c r="M89" s="91">
        <f t="shared" si="27"/>
        <v>-9.469557305170861</v>
      </c>
      <c r="N89" s="92">
        <f t="shared" si="28"/>
        <v>-10.142857142857148</v>
      </c>
      <c r="O89" s="93" t="str">
        <f t="shared" si="21"/>
        <v>IRRIGATE</v>
      </c>
      <c r="P89" s="93" t="str">
        <f t="shared" si="22"/>
        <v>Check Sensors</v>
      </c>
      <c r="Q89" s="215"/>
      <c r="R89" s="215"/>
      <c r="S89" s="215"/>
      <c r="T89" s="96" t="str">
        <f t="shared" si="23"/>
        <v/>
      </c>
      <c r="U89" s="96" t="str">
        <f t="shared" si="23"/>
        <v/>
      </c>
      <c r="V89" s="96" t="str">
        <f t="shared" si="23"/>
        <v/>
      </c>
      <c r="W89" s="109"/>
      <c r="X89"/>
      <c r="Y89"/>
      <c r="Z89"/>
      <c r="AA89"/>
      <c r="AB89"/>
      <c r="AC89"/>
      <c r="AD89"/>
      <c r="AE89" s="69">
        <f t="shared" si="17"/>
        <v>-1587.3</v>
      </c>
      <c r="AF89" s="69"/>
      <c r="AG89" s="69"/>
      <c r="AH89" s="101"/>
      <c r="AI89" s="101">
        <f t="shared" si="16"/>
        <v>-60</v>
      </c>
      <c r="AL89" s="99"/>
      <c r="AS89" s="83">
        <v>77</v>
      </c>
      <c r="AT89" s="98">
        <f t="shared" si="15"/>
        <v>9.7142857142857189</v>
      </c>
      <c r="AU89" s="98">
        <f t="shared" si="29"/>
        <v>12.142857142857157</v>
      </c>
      <c r="AV89" s="99">
        <f t="shared" si="24"/>
        <v>0</v>
      </c>
      <c r="AW89" s="99">
        <f t="shared" si="30"/>
        <v>0</v>
      </c>
    </row>
    <row r="90" spans="1:49">
      <c r="A90" s="100">
        <f t="shared" si="25"/>
        <v>40760</v>
      </c>
      <c r="B90" s="130"/>
      <c r="C90" s="130">
        <v>78</v>
      </c>
      <c r="D90" s="189"/>
      <c r="E90" s="164"/>
      <c r="F90" s="87"/>
      <c r="G90" s="87">
        <f t="shared" si="20"/>
        <v>0.2857142857142857</v>
      </c>
      <c r="H90" s="88"/>
      <c r="I90" s="89"/>
      <c r="J90" s="89"/>
      <c r="K90" s="89"/>
      <c r="L90" s="90">
        <f t="shared" si="26"/>
        <v>-4.8776357954425738</v>
      </c>
      <c r="M90" s="91">
        <f t="shared" si="27"/>
        <v>-9.7552715908851475</v>
      </c>
      <c r="N90" s="92">
        <f t="shared" si="28"/>
        <v>-10.428571428571434</v>
      </c>
      <c r="O90" s="93" t="str">
        <f t="shared" si="21"/>
        <v>IRRIGATE</v>
      </c>
      <c r="P90" s="93" t="str">
        <f t="shared" si="22"/>
        <v>Check Sensors</v>
      </c>
      <c r="Q90" s="215"/>
      <c r="R90" s="215"/>
      <c r="S90" s="215"/>
      <c r="T90" s="96" t="str">
        <f t="shared" si="23"/>
        <v/>
      </c>
      <c r="U90" s="96" t="str">
        <f t="shared" si="23"/>
        <v/>
      </c>
      <c r="V90" s="96" t="str">
        <f t="shared" si="23"/>
        <v/>
      </c>
      <c r="W90" s="109"/>
      <c r="X90"/>
      <c r="Y90"/>
      <c r="Z90"/>
      <c r="AA90"/>
      <c r="AB90"/>
      <c r="AC90"/>
      <c r="AD90"/>
      <c r="AE90" s="69">
        <f t="shared" si="17"/>
        <v>-1647.3</v>
      </c>
      <c r="AF90" s="69"/>
      <c r="AG90" s="69"/>
      <c r="AH90" s="101"/>
      <c r="AI90" s="101">
        <f t="shared" si="16"/>
        <v>-60</v>
      </c>
      <c r="AL90" s="99"/>
      <c r="AS90" s="83">
        <v>78</v>
      </c>
      <c r="AT90" s="98">
        <f t="shared" si="15"/>
        <v>10.000000000000005</v>
      </c>
      <c r="AU90" s="98">
        <f t="shared" si="29"/>
        <v>12.428571428571443</v>
      </c>
      <c r="AV90" s="99">
        <f t="shared" si="24"/>
        <v>0</v>
      </c>
      <c r="AW90" s="99">
        <f t="shared" si="30"/>
        <v>0</v>
      </c>
    </row>
    <row r="91" spans="1:49">
      <c r="A91" s="100">
        <f t="shared" si="25"/>
        <v>40761</v>
      </c>
      <c r="B91" s="130"/>
      <c r="C91" s="130">
        <v>79</v>
      </c>
      <c r="D91" s="189"/>
      <c r="E91" s="84"/>
      <c r="F91" s="124"/>
      <c r="G91" s="87">
        <f t="shared" si="20"/>
        <v>0.2857142857142857</v>
      </c>
      <c r="H91" s="88"/>
      <c r="I91" s="89"/>
      <c r="J91" s="89"/>
      <c r="K91" s="89"/>
      <c r="L91" s="90">
        <f t="shared" si="26"/>
        <v>-5.020492938299717</v>
      </c>
      <c r="M91" s="91">
        <f t="shared" si="27"/>
        <v>-10.040985876599434</v>
      </c>
      <c r="N91" s="92">
        <f t="shared" si="28"/>
        <v>-10.714285714285721</v>
      </c>
      <c r="O91" s="93" t="str">
        <f t="shared" si="21"/>
        <v>IRRIGATE</v>
      </c>
      <c r="P91" s="93" t="str">
        <f t="shared" si="22"/>
        <v>Check Sensors</v>
      </c>
      <c r="Q91" s="215"/>
      <c r="R91" s="215"/>
      <c r="S91" s="215"/>
      <c r="T91" s="96" t="str">
        <f t="shared" si="23"/>
        <v/>
      </c>
      <c r="U91" s="96" t="str">
        <f t="shared" si="23"/>
        <v/>
      </c>
      <c r="V91" s="96" t="str">
        <f t="shared" si="23"/>
        <v/>
      </c>
      <c r="W91" s="109"/>
      <c r="X91"/>
      <c r="Y91"/>
      <c r="Z91"/>
      <c r="AA91"/>
      <c r="AB91"/>
      <c r="AC91"/>
      <c r="AD91"/>
      <c r="AE91" s="69">
        <f t="shared" si="17"/>
        <v>-1707.3</v>
      </c>
      <c r="AF91" s="69"/>
      <c r="AG91" s="69"/>
      <c r="AH91" s="101"/>
      <c r="AI91" s="101">
        <f t="shared" si="16"/>
        <v>-60</v>
      </c>
      <c r="AL91" s="99"/>
      <c r="AS91" s="83">
        <v>79</v>
      </c>
      <c r="AT91" s="98">
        <f t="shared" si="15"/>
        <v>10.285714285714292</v>
      </c>
      <c r="AU91" s="98">
        <f t="shared" si="29"/>
        <v>12.71428571428573</v>
      </c>
      <c r="AV91" s="99">
        <f t="shared" si="24"/>
        <v>0</v>
      </c>
      <c r="AW91" s="99">
        <f t="shared" si="30"/>
        <v>0</v>
      </c>
    </row>
    <row r="92" spans="1:49">
      <c r="A92" s="100">
        <f t="shared" si="25"/>
        <v>40762</v>
      </c>
      <c r="B92" s="130"/>
      <c r="C92" s="130">
        <v>80</v>
      </c>
      <c r="D92" s="189"/>
      <c r="E92" s="164"/>
      <c r="F92" s="125"/>
      <c r="G92" s="87">
        <f t="shared" si="20"/>
        <v>0.2857142857142857</v>
      </c>
      <c r="H92" s="88"/>
      <c r="I92" s="89"/>
      <c r="J92" s="89"/>
      <c r="K92" s="89"/>
      <c r="L92" s="90">
        <f t="shared" si="26"/>
        <v>-5.1633500811568602</v>
      </c>
      <c r="M92" s="91">
        <f t="shared" si="27"/>
        <v>-10.32670016231372</v>
      </c>
      <c r="N92" s="92">
        <f t="shared" si="28"/>
        <v>-11.000000000000007</v>
      </c>
      <c r="O92" s="93" t="str">
        <f t="shared" si="21"/>
        <v>IRRIGATE</v>
      </c>
      <c r="P92" s="93" t="str">
        <f t="shared" si="22"/>
        <v>Check Sensors</v>
      </c>
      <c r="Q92" s="215"/>
      <c r="R92" s="215"/>
      <c r="S92" s="215"/>
      <c r="T92" s="96" t="str">
        <f t="shared" si="23"/>
        <v/>
      </c>
      <c r="U92" s="96" t="str">
        <f t="shared" si="23"/>
        <v/>
      </c>
      <c r="V92" s="96" t="str">
        <f t="shared" si="23"/>
        <v/>
      </c>
      <c r="W92" s="109"/>
      <c r="X92"/>
      <c r="Y92"/>
      <c r="Z92"/>
      <c r="AA92"/>
      <c r="AB92"/>
      <c r="AC92"/>
      <c r="AD92"/>
      <c r="AE92" s="69">
        <f t="shared" si="17"/>
        <v>-1767.3</v>
      </c>
      <c r="AF92" s="69"/>
      <c r="AG92" s="69"/>
      <c r="AH92" s="101"/>
      <c r="AI92" s="101">
        <f t="shared" si="16"/>
        <v>-60</v>
      </c>
      <c r="AL92" s="99"/>
      <c r="AS92" s="83">
        <v>80</v>
      </c>
      <c r="AT92" s="98">
        <f t="shared" si="15"/>
        <v>10.571428571428578</v>
      </c>
      <c r="AU92" s="98">
        <f t="shared" si="29"/>
        <v>13.000000000000016</v>
      </c>
      <c r="AV92" s="99">
        <f t="shared" si="24"/>
        <v>0</v>
      </c>
      <c r="AW92" s="99">
        <f t="shared" si="30"/>
        <v>0</v>
      </c>
    </row>
    <row r="93" spans="1:49">
      <c r="A93" s="100">
        <f t="shared" si="25"/>
        <v>40763</v>
      </c>
      <c r="B93" s="130"/>
      <c r="C93" s="130">
        <v>81</v>
      </c>
      <c r="D93" s="189"/>
      <c r="E93" s="168"/>
      <c r="F93" s="87"/>
      <c r="G93" s="87">
        <f t="shared" si="20"/>
        <v>0.2857142857142857</v>
      </c>
      <c r="H93" s="88"/>
      <c r="I93" s="89"/>
      <c r="J93" s="89"/>
      <c r="K93" s="89"/>
      <c r="L93" s="90">
        <f t="shared" si="26"/>
        <v>-5.3062072240140035</v>
      </c>
      <c r="M93" s="91">
        <f t="shared" si="27"/>
        <v>-10.612414448028007</v>
      </c>
      <c r="N93" s="92">
        <f t="shared" si="28"/>
        <v>-11.285714285714294</v>
      </c>
      <c r="O93" s="93" t="str">
        <f t="shared" si="21"/>
        <v>IRRIGATE</v>
      </c>
      <c r="P93" s="93" t="str">
        <f t="shared" si="22"/>
        <v>Check Sensors</v>
      </c>
      <c r="Q93" s="215"/>
      <c r="R93" s="215"/>
      <c r="S93" s="215"/>
      <c r="T93" s="96" t="str">
        <f t="shared" si="23"/>
        <v/>
      </c>
      <c r="U93" s="96" t="str">
        <f t="shared" si="23"/>
        <v/>
      </c>
      <c r="V93" s="96" t="str">
        <f t="shared" si="23"/>
        <v/>
      </c>
      <c r="W93" s="109"/>
      <c r="X93"/>
      <c r="Y93"/>
      <c r="Z93"/>
      <c r="AA93"/>
      <c r="AB93"/>
      <c r="AC93"/>
      <c r="AD93"/>
      <c r="AE93" s="69">
        <f t="shared" si="17"/>
        <v>-1827.3</v>
      </c>
      <c r="AF93" s="69"/>
      <c r="AG93" s="69"/>
      <c r="AH93" s="101"/>
      <c r="AI93" s="101">
        <f t="shared" si="16"/>
        <v>-60</v>
      </c>
      <c r="AL93" s="99"/>
      <c r="AS93" s="83">
        <v>81</v>
      </c>
      <c r="AT93" s="98">
        <f t="shared" si="15"/>
        <v>10.857142857142865</v>
      </c>
      <c r="AU93" s="98">
        <f t="shared" si="29"/>
        <v>13.285714285714302</v>
      </c>
      <c r="AV93" s="99">
        <f t="shared" si="24"/>
        <v>0</v>
      </c>
      <c r="AW93" s="99">
        <f t="shared" si="30"/>
        <v>0</v>
      </c>
    </row>
    <row r="94" spans="1:49">
      <c r="A94" s="100">
        <f t="shared" si="25"/>
        <v>40764</v>
      </c>
      <c r="B94" s="130"/>
      <c r="C94" s="130">
        <v>82</v>
      </c>
      <c r="D94" s="189"/>
      <c r="E94" s="84"/>
      <c r="F94" s="87"/>
      <c r="G94" s="87">
        <f t="shared" si="20"/>
        <v>0.2857142857142857</v>
      </c>
      <c r="H94" s="88"/>
      <c r="I94" s="89"/>
      <c r="J94" s="89"/>
      <c r="K94" s="89"/>
      <c r="L94" s="90">
        <f t="shared" si="26"/>
        <v>-5.4490643668711467</v>
      </c>
      <c r="M94" s="91">
        <f t="shared" si="27"/>
        <v>-10.898128733742293</v>
      </c>
      <c r="N94" s="92">
        <f t="shared" si="28"/>
        <v>-11.57142857142858</v>
      </c>
      <c r="O94" s="93" t="str">
        <f t="shared" si="21"/>
        <v>IRRIGATE</v>
      </c>
      <c r="P94" s="93" t="str">
        <f t="shared" si="22"/>
        <v>Check Sensors</v>
      </c>
      <c r="Q94" s="215"/>
      <c r="R94" s="215"/>
      <c r="S94" s="215"/>
      <c r="T94" s="96" t="str">
        <f t="shared" si="23"/>
        <v/>
      </c>
      <c r="U94" s="96" t="str">
        <f t="shared" si="23"/>
        <v/>
      </c>
      <c r="V94" s="96" t="str">
        <f t="shared" si="23"/>
        <v/>
      </c>
      <c r="W94" s="109"/>
      <c r="X94"/>
      <c r="Y94"/>
      <c r="Z94"/>
      <c r="AA94"/>
      <c r="AB94"/>
      <c r="AC94"/>
      <c r="AD94"/>
      <c r="AE94" s="69">
        <f t="shared" si="17"/>
        <v>-1887.3</v>
      </c>
      <c r="AF94" s="69"/>
      <c r="AG94" s="69"/>
      <c r="AH94" s="101"/>
      <c r="AI94" s="101">
        <f t="shared" si="16"/>
        <v>-60</v>
      </c>
      <c r="AL94" s="99"/>
      <c r="AS94" s="83">
        <v>82</v>
      </c>
      <c r="AT94" s="98">
        <f t="shared" si="15"/>
        <v>11.142857142857151</v>
      </c>
      <c r="AU94" s="98">
        <f t="shared" si="29"/>
        <v>13.571428571428589</v>
      </c>
      <c r="AV94" s="99">
        <f t="shared" si="24"/>
        <v>0</v>
      </c>
      <c r="AW94" s="99">
        <f t="shared" si="30"/>
        <v>0</v>
      </c>
    </row>
    <row r="95" spans="1:49">
      <c r="A95" s="100">
        <f t="shared" si="25"/>
        <v>40765</v>
      </c>
      <c r="B95" s="130"/>
      <c r="C95" s="130">
        <v>83</v>
      </c>
      <c r="D95" s="189"/>
      <c r="E95" s="84"/>
      <c r="F95" s="171"/>
      <c r="G95" s="87">
        <f t="shared" si="20"/>
        <v>0.2857142857142857</v>
      </c>
      <c r="H95" s="88"/>
      <c r="I95" s="89"/>
      <c r="J95" s="89"/>
      <c r="K95" s="89"/>
      <c r="L95" s="90">
        <f t="shared" si="26"/>
        <v>-5.5919215097282899</v>
      </c>
      <c r="M95" s="91">
        <f t="shared" si="27"/>
        <v>-11.18384301945658</v>
      </c>
      <c r="N95" s="92">
        <f t="shared" si="28"/>
        <v>-11.857142857142867</v>
      </c>
      <c r="O95" s="93" t="str">
        <f t="shared" si="21"/>
        <v>IRRIGATE</v>
      </c>
      <c r="P95" s="93" t="str">
        <f t="shared" si="22"/>
        <v>Check Sensors</v>
      </c>
      <c r="Q95" s="215"/>
      <c r="R95" s="215"/>
      <c r="S95" s="215"/>
      <c r="T95" s="96" t="str">
        <f t="shared" si="23"/>
        <v/>
      </c>
      <c r="U95" s="96" t="str">
        <f t="shared" si="23"/>
        <v/>
      </c>
      <c r="V95" s="96" t="str">
        <f t="shared" si="23"/>
        <v/>
      </c>
      <c r="W95" s="109"/>
      <c r="X95"/>
      <c r="Y95"/>
      <c r="Z95"/>
      <c r="AA95"/>
      <c r="AB95"/>
      <c r="AC95"/>
      <c r="AD95"/>
      <c r="AE95" s="69">
        <f t="shared" si="17"/>
        <v>-1947.3</v>
      </c>
      <c r="AF95" s="69"/>
      <c r="AG95" s="69"/>
      <c r="AH95" s="101"/>
      <c r="AI95" s="101">
        <f t="shared" si="16"/>
        <v>-60</v>
      </c>
      <c r="AL95" s="99"/>
      <c r="AS95" s="83">
        <v>83</v>
      </c>
      <c r="AT95" s="98">
        <f t="shared" si="15"/>
        <v>11.428571428571438</v>
      </c>
      <c r="AU95" s="98">
        <f t="shared" si="29"/>
        <v>13.857142857142875</v>
      </c>
      <c r="AV95" s="99">
        <f t="shared" si="24"/>
        <v>0</v>
      </c>
      <c r="AW95" s="99">
        <f t="shared" si="30"/>
        <v>0</v>
      </c>
    </row>
    <row r="96" spans="1:49">
      <c r="A96" s="100">
        <f t="shared" si="25"/>
        <v>40766</v>
      </c>
      <c r="B96" s="130"/>
      <c r="C96" s="130">
        <v>84</v>
      </c>
      <c r="D96" s="189"/>
      <c r="E96" s="167"/>
      <c r="F96" s="171"/>
      <c r="G96" s="87">
        <f t="shared" si="20"/>
        <v>0.2857142857142857</v>
      </c>
      <c r="H96" s="88"/>
      <c r="I96" s="89"/>
      <c r="J96" s="89"/>
      <c r="K96" s="89"/>
      <c r="L96" s="90">
        <f t="shared" si="26"/>
        <v>-5.7347786525854332</v>
      </c>
      <c r="M96" s="91">
        <f t="shared" si="27"/>
        <v>-11.469557305170866</v>
      </c>
      <c r="N96" s="92">
        <f t="shared" si="28"/>
        <v>-12.142857142857153</v>
      </c>
      <c r="O96" s="93" t="str">
        <f t="shared" si="21"/>
        <v>IRRIGATE</v>
      </c>
      <c r="P96" s="93" t="str">
        <f t="shared" si="22"/>
        <v>Check Sensors</v>
      </c>
      <c r="Q96" s="215"/>
      <c r="R96" s="215"/>
      <c r="S96" s="215"/>
      <c r="T96" s="96" t="str">
        <f t="shared" si="23"/>
        <v/>
      </c>
      <c r="U96" s="96" t="str">
        <f t="shared" si="23"/>
        <v/>
      </c>
      <c r="V96" s="96" t="str">
        <f t="shared" si="23"/>
        <v/>
      </c>
      <c r="W96" s="109"/>
      <c r="X96"/>
      <c r="Y96"/>
      <c r="Z96"/>
      <c r="AA96"/>
      <c r="AB96"/>
      <c r="AC96"/>
      <c r="AD96"/>
      <c r="AE96" s="69">
        <f t="shared" si="17"/>
        <v>-2007.3</v>
      </c>
      <c r="AF96" s="69"/>
      <c r="AG96" s="69"/>
      <c r="AH96" s="101"/>
      <c r="AI96" s="101">
        <f t="shared" si="16"/>
        <v>-60</v>
      </c>
      <c r="AK96" s="131">
        <v>1398</v>
      </c>
      <c r="AL96" s="99"/>
      <c r="AS96" s="83">
        <v>84</v>
      </c>
      <c r="AT96" s="98">
        <f t="shared" si="15"/>
        <v>11.714285714285724</v>
      </c>
      <c r="AU96" s="98">
        <f t="shared" si="29"/>
        <v>14.142857142857162</v>
      </c>
      <c r="AV96" s="99">
        <f t="shared" si="24"/>
        <v>0</v>
      </c>
      <c r="AW96" s="99">
        <f t="shared" si="30"/>
        <v>0</v>
      </c>
    </row>
    <row r="97" spans="1:49">
      <c r="A97" s="100">
        <f t="shared" si="25"/>
        <v>40767</v>
      </c>
      <c r="B97" s="166"/>
      <c r="C97" s="84">
        <v>85</v>
      </c>
      <c r="D97" s="189"/>
      <c r="E97" s="164"/>
      <c r="F97" s="87"/>
      <c r="G97" s="87">
        <f t="shared" si="20"/>
        <v>0.2857142857142857</v>
      </c>
      <c r="H97" s="88"/>
      <c r="I97" s="89"/>
      <c r="J97" s="89"/>
      <c r="K97" s="89"/>
      <c r="L97" s="90">
        <f t="shared" si="26"/>
        <v>-5.8776357954425764</v>
      </c>
      <c r="M97" s="91">
        <f t="shared" si="27"/>
        <v>-11.755271590885153</v>
      </c>
      <c r="N97" s="92">
        <f t="shared" si="28"/>
        <v>-12.428571428571439</v>
      </c>
      <c r="O97" s="93" t="str">
        <f t="shared" si="21"/>
        <v>IRRIGATE</v>
      </c>
      <c r="P97" s="93" t="str">
        <f t="shared" si="22"/>
        <v>Check Sensors</v>
      </c>
      <c r="Q97" s="215"/>
      <c r="R97" s="215"/>
      <c r="S97" s="215"/>
      <c r="T97" s="96" t="str">
        <f t="shared" si="23"/>
        <v/>
      </c>
      <c r="U97" s="96" t="str">
        <f t="shared" si="23"/>
        <v/>
      </c>
      <c r="V97" s="96" t="str">
        <f t="shared" si="23"/>
        <v/>
      </c>
      <c r="W97" s="109"/>
      <c r="X97"/>
      <c r="Y97"/>
      <c r="Z97"/>
      <c r="AA97"/>
      <c r="AB97"/>
      <c r="AC97"/>
      <c r="AD97"/>
      <c r="AE97" s="69">
        <f t="shared" si="17"/>
        <v>-2067.3000000000002</v>
      </c>
      <c r="AF97" s="69"/>
      <c r="AG97" s="69"/>
      <c r="AH97" s="101"/>
      <c r="AI97" s="101">
        <f t="shared" si="16"/>
        <v>-60</v>
      </c>
      <c r="AK97" s="120" t="s">
        <v>72</v>
      </c>
      <c r="AL97" s="99"/>
      <c r="AS97" s="83">
        <v>85</v>
      </c>
      <c r="AT97" s="98">
        <f t="shared" si="15"/>
        <v>12.000000000000011</v>
      </c>
      <c r="AU97" s="98">
        <f t="shared" si="29"/>
        <v>14.428571428571448</v>
      </c>
      <c r="AV97" s="99">
        <f t="shared" si="24"/>
        <v>0</v>
      </c>
      <c r="AW97" s="99">
        <f t="shared" si="30"/>
        <v>0</v>
      </c>
    </row>
    <row r="98" spans="1:49">
      <c r="A98" s="100">
        <f t="shared" si="25"/>
        <v>40768</v>
      </c>
      <c r="B98" s="130"/>
      <c r="C98" s="84">
        <v>86</v>
      </c>
      <c r="D98" s="189"/>
      <c r="E98" s="84"/>
      <c r="F98" s="124"/>
      <c r="G98" s="87">
        <f t="shared" si="20"/>
        <v>0.2857142857142857</v>
      </c>
      <c r="H98" s="88"/>
      <c r="I98" s="89"/>
      <c r="J98" s="89"/>
      <c r="K98" s="89"/>
      <c r="L98" s="90">
        <f t="shared" si="26"/>
        <v>-6.0204929382997197</v>
      </c>
      <c r="M98" s="91">
        <f t="shared" si="27"/>
        <v>-12.040985876599439</v>
      </c>
      <c r="N98" s="92">
        <f t="shared" si="28"/>
        <v>-12.714285714285726</v>
      </c>
      <c r="O98" s="93" t="str">
        <f t="shared" si="21"/>
        <v>IRRIGATE</v>
      </c>
      <c r="P98" s="93" t="str">
        <f t="shared" si="22"/>
        <v>Check Sensors</v>
      </c>
      <c r="Q98" s="215"/>
      <c r="R98" s="215"/>
      <c r="S98" s="215"/>
      <c r="T98" s="96" t="str">
        <f t="shared" si="23"/>
        <v/>
      </c>
      <c r="U98" s="96" t="str">
        <f t="shared" si="23"/>
        <v/>
      </c>
      <c r="V98" s="96" t="str">
        <f t="shared" si="23"/>
        <v/>
      </c>
      <c r="W98" s="109"/>
      <c r="X98"/>
      <c r="Y98"/>
      <c r="Z98"/>
      <c r="AA98"/>
      <c r="AB98"/>
      <c r="AC98"/>
      <c r="AD98"/>
      <c r="AE98" s="69">
        <f t="shared" si="17"/>
        <v>-2127.3000000000002</v>
      </c>
      <c r="AF98" s="69"/>
      <c r="AG98" s="69"/>
      <c r="AH98" s="101"/>
      <c r="AI98" s="101">
        <f t="shared" si="16"/>
        <v>-60</v>
      </c>
      <c r="AL98" s="99"/>
      <c r="AS98" s="83">
        <v>86</v>
      </c>
      <c r="AT98" s="98">
        <f t="shared" si="15"/>
        <v>12.285714285714297</v>
      </c>
      <c r="AU98" s="98">
        <f t="shared" si="29"/>
        <v>14.714285714285735</v>
      </c>
      <c r="AV98" s="99">
        <f t="shared" si="24"/>
        <v>0</v>
      </c>
      <c r="AW98" s="99">
        <f t="shared" si="30"/>
        <v>0</v>
      </c>
    </row>
    <row r="99" spans="1:49">
      <c r="A99" s="100">
        <f t="shared" si="25"/>
        <v>40769</v>
      </c>
      <c r="B99" s="130"/>
      <c r="C99" s="84">
        <v>87</v>
      </c>
      <c r="D99" s="189"/>
      <c r="E99" s="164"/>
      <c r="F99" s="125"/>
      <c r="G99" s="87">
        <f t="shared" si="20"/>
        <v>0.2857142857142857</v>
      </c>
      <c r="H99" s="88"/>
      <c r="I99" s="89"/>
      <c r="J99" s="89"/>
      <c r="K99" s="89"/>
      <c r="L99" s="90">
        <f t="shared" si="26"/>
        <v>-6.1633500811568629</v>
      </c>
      <c r="M99" s="91">
        <f t="shared" si="27"/>
        <v>-12.326700162313726</v>
      </c>
      <c r="N99" s="92">
        <f t="shared" si="28"/>
        <v>-13.000000000000012</v>
      </c>
      <c r="O99" s="93" t="str">
        <f t="shared" si="21"/>
        <v>IRRIGATE</v>
      </c>
      <c r="P99" s="93" t="str">
        <f t="shared" si="22"/>
        <v>Check Sensors</v>
      </c>
      <c r="Q99" s="215"/>
      <c r="R99" s="215"/>
      <c r="S99" s="215"/>
      <c r="T99" s="96" t="str">
        <f t="shared" si="23"/>
        <v/>
      </c>
      <c r="U99" s="96" t="str">
        <f t="shared" si="23"/>
        <v/>
      </c>
      <c r="V99" s="96" t="str">
        <f t="shared" si="23"/>
        <v/>
      </c>
      <c r="W99" s="109"/>
      <c r="X99"/>
      <c r="Y99"/>
      <c r="Z99"/>
      <c r="AA99"/>
      <c r="AB99"/>
      <c r="AC99"/>
      <c r="AD99"/>
      <c r="AE99" s="69">
        <f t="shared" si="17"/>
        <v>-2187.3000000000002</v>
      </c>
      <c r="AF99" s="69"/>
      <c r="AG99" s="69"/>
      <c r="AH99" s="101"/>
      <c r="AI99" s="101">
        <f t="shared" si="16"/>
        <v>-60</v>
      </c>
      <c r="AL99" s="99"/>
      <c r="AS99" s="83">
        <v>87</v>
      </c>
      <c r="AT99" s="98">
        <f t="shared" si="15"/>
        <v>12.571428571428584</v>
      </c>
      <c r="AU99" s="98">
        <f t="shared" si="29"/>
        <v>15.000000000000021</v>
      </c>
      <c r="AV99" s="99">
        <f t="shared" si="24"/>
        <v>0</v>
      </c>
      <c r="AW99" s="99">
        <f t="shared" si="30"/>
        <v>0</v>
      </c>
    </row>
    <row r="100" spans="1:49">
      <c r="A100" s="100">
        <f t="shared" si="25"/>
        <v>40770</v>
      </c>
      <c r="B100" s="130"/>
      <c r="C100" s="84">
        <v>88</v>
      </c>
      <c r="D100" s="189"/>
      <c r="E100" s="168"/>
      <c r="F100" s="87"/>
      <c r="G100" s="87">
        <f t="shared" si="20"/>
        <v>0.2857142857142857</v>
      </c>
      <c r="H100" s="88"/>
      <c r="I100" s="89"/>
      <c r="J100" s="89"/>
      <c r="K100" s="89"/>
      <c r="L100" s="90">
        <f t="shared" si="26"/>
        <v>-6.3062072240140061</v>
      </c>
      <c r="M100" s="91">
        <f t="shared" si="27"/>
        <v>-12.612414448028012</v>
      </c>
      <c r="N100" s="92">
        <f t="shared" si="28"/>
        <v>-13.285714285714299</v>
      </c>
      <c r="O100" s="93" t="str">
        <f t="shared" si="21"/>
        <v>IRRIGATE</v>
      </c>
      <c r="P100" s="93" t="str">
        <f t="shared" si="22"/>
        <v>Check Sensors</v>
      </c>
      <c r="Q100" s="215"/>
      <c r="R100" s="215"/>
      <c r="S100" s="215"/>
      <c r="T100" s="96" t="str">
        <f t="shared" si="23"/>
        <v/>
      </c>
      <c r="U100" s="96" t="str">
        <f t="shared" si="23"/>
        <v/>
      </c>
      <c r="V100" s="96" t="str">
        <f t="shared" si="23"/>
        <v/>
      </c>
      <c r="W100" s="109"/>
      <c r="X100"/>
      <c r="Y100"/>
      <c r="Z100"/>
      <c r="AA100"/>
      <c r="AB100"/>
      <c r="AC100"/>
      <c r="AD100"/>
      <c r="AE100" s="69">
        <f t="shared" si="17"/>
        <v>-2247.3000000000002</v>
      </c>
      <c r="AF100" s="69"/>
      <c r="AG100" s="69"/>
      <c r="AH100" s="101"/>
      <c r="AI100" s="101">
        <f t="shared" si="16"/>
        <v>-60</v>
      </c>
      <c r="AL100" s="99"/>
      <c r="AS100" s="83">
        <v>88</v>
      </c>
      <c r="AT100" s="98">
        <f t="shared" si="15"/>
        <v>12.85714285714287</v>
      </c>
      <c r="AU100" s="98">
        <f t="shared" si="29"/>
        <v>15.285714285714308</v>
      </c>
      <c r="AV100" s="99">
        <f t="shared" si="24"/>
        <v>0</v>
      </c>
      <c r="AW100" s="99">
        <f t="shared" si="30"/>
        <v>0</v>
      </c>
    </row>
    <row r="101" spans="1:49">
      <c r="A101" s="100">
        <f t="shared" si="25"/>
        <v>40771</v>
      </c>
      <c r="B101" s="130"/>
      <c r="C101" s="84">
        <v>89</v>
      </c>
      <c r="D101" s="189"/>
      <c r="E101" s="84"/>
      <c r="F101" s="87"/>
      <c r="G101" s="87">
        <f t="shared" si="20"/>
        <v>0.2857142857142857</v>
      </c>
      <c r="H101" s="88"/>
      <c r="I101" s="89"/>
      <c r="J101" s="89"/>
      <c r="K101" s="89"/>
      <c r="L101" s="90">
        <f t="shared" si="26"/>
        <v>-6.4490643668711494</v>
      </c>
      <c r="M101" s="91">
        <f t="shared" si="27"/>
        <v>-12.898128733742299</v>
      </c>
      <c r="N101" s="92">
        <f t="shared" si="28"/>
        <v>-13.571428571428585</v>
      </c>
      <c r="O101" s="93" t="str">
        <f t="shared" si="21"/>
        <v>IRRIGATE</v>
      </c>
      <c r="P101" s="93" t="str">
        <f t="shared" si="22"/>
        <v>Check Sensors</v>
      </c>
      <c r="Q101" s="215"/>
      <c r="R101" s="215"/>
      <c r="S101" s="215"/>
      <c r="T101" s="96" t="str">
        <f t="shared" si="23"/>
        <v/>
      </c>
      <c r="U101" s="96" t="str">
        <f t="shared" si="23"/>
        <v/>
      </c>
      <c r="V101" s="96" t="str">
        <f t="shared" si="23"/>
        <v/>
      </c>
      <c r="W101" s="109"/>
      <c r="X101"/>
      <c r="Y101"/>
      <c r="Z101"/>
      <c r="AA101"/>
      <c r="AB101"/>
      <c r="AC101"/>
      <c r="AD101"/>
      <c r="AE101" s="69">
        <f t="shared" si="17"/>
        <v>-2307.3000000000002</v>
      </c>
      <c r="AF101" s="69"/>
      <c r="AG101" s="69"/>
      <c r="AH101" s="101"/>
      <c r="AI101" s="101">
        <f t="shared" si="16"/>
        <v>-60</v>
      </c>
      <c r="AL101" s="99"/>
      <c r="AS101" s="83">
        <v>89</v>
      </c>
      <c r="AT101" s="98">
        <f t="shared" si="15"/>
        <v>13.142857142857157</v>
      </c>
      <c r="AU101" s="98">
        <f t="shared" si="29"/>
        <v>15.571428571428594</v>
      </c>
      <c r="AV101" s="99">
        <f t="shared" si="24"/>
        <v>0</v>
      </c>
      <c r="AW101" s="99">
        <f t="shared" si="30"/>
        <v>0</v>
      </c>
    </row>
    <row r="102" spans="1:49">
      <c r="A102" s="100">
        <f t="shared" si="25"/>
        <v>40772</v>
      </c>
      <c r="B102" s="130"/>
      <c r="C102" s="84">
        <v>90</v>
      </c>
      <c r="D102" s="190"/>
      <c r="E102" s="176"/>
      <c r="F102" s="180"/>
      <c r="G102" s="178">
        <f t="shared" si="20"/>
        <v>0.2857142857142857</v>
      </c>
      <c r="H102" s="179"/>
      <c r="I102" s="177"/>
      <c r="J102" s="89"/>
      <c r="K102" s="89"/>
      <c r="L102" s="90">
        <f t="shared" si="26"/>
        <v>-6.5919215097282926</v>
      </c>
      <c r="M102" s="91">
        <f t="shared" si="27"/>
        <v>-13.183843019456585</v>
      </c>
      <c r="N102" s="92">
        <f t="shared" si="28"/>
        <v>-13.857142857142872</v>
      </c>
      <c r="O102" s="93" t="str">
        <f t="shared" si="21"/>
        <v>IRRIGATE</v>
      </c>
      <c r="P102" s="93" t="str">
        <f t="shared" si="22"/>
        <v>Check Sensors</v>
      </c>
      <c r="Q102" s="215"/>
      <c r="R102" s="215"/>
      <c r="S102" s="215"/>
      <c r="T102" s="96" t="str">
        <f t="shared" si="23"/>
        <v/>
      </c>
      <c r="U102" s="96" t="str">
        <f t="shared" si="23"/>
        <v/>
      </c>
      <c r="V102" s="96" t="str">
        <f t="shared" si="23"/>
        <v/>
      </c>
      <c r="W102" s="109"/>
      <c r="X102"/>
      <c r="Y102"/>
      <c r="Z102"/>
      <c r="AA102"/>
      <c r="AB102"/>
      <c r="AC102"/>
      <c r="AD102"/>
      <c r="AE102" s="69">
        <f t="shared" si="17"/>
        <v>-2367.3000000000002</v>
      </c>
      <c r="AF102" s="69"/>
      <c r="AG102" s="69"/>
      <c r="AH102" s="101"/>
      <c r="AI102" s="101">
        <f t="shared" si="16"/>
        <v>-60</v>
      </c>
      <c r="AS102" s="83">
        <v>90</v>
      </c>
      <c r="AT102" s="98">
        <f t="shared" si="15"/>
        <v>13.428571428571443</v>
      </c>
      <c r="AU102" s="98">
        <f t="shared" si="29"/>
        <v>15.857142857142881</v>
      </c>
      <c r="AV102" s="99">
        <f t="shared" si="24"/>
        <v>0</v>
      </c>
      <c r="AW102" s="99">
        <f t="shared" si="30"/>
        <v>0</v>
      </c>
    </row>
    <row r="103" spans="1:49">
      <c r="A103" s="100">
        <f t="shared" si="25"/>
        <v>40773</v>
      </c>
      <c r="B103" s="130"/>
      <c r="C103" s="84">
        <v>91</v>
      </c>
      <c r="D103" s="181"/>
      <c r="E103" s="167"/>
      <c r="F103" s="171"/>
      <c r="G103" s="87">
        <f>F106/7</f>
        <v>7.1428571428571425E-2</v>
      </c>
      <c r="H103" s="88"/>
      <c r="I103" s="89"/>
      <c r="J103" s="89"/>
      <c r="K103" s="89"/>
      <c r="L103" s="90">
        <f t="shared" si="26"/>
        <v>-6.6276357954425782</v>
      </c>
      <c r="M103" s="91">
        <f t="shared" si="27"/>
        <v>-13.255271590885156</v>
      </c>
      <c r="N103" s="92">
        <f t="shared" si="28"/>
        <v>-13.928571428571443</v>
      </c>
      <c r="O103" s="93" t="str">
        <f>IF(OR(M103&lt;=0,J103&gt;=87),"IRRIGATE","")</f>
        <v>IRRIGATE</v>
      </c>
      <c r="P103" s="93" t="str">
        <f t="shared" si="22"/>
        <v>Check Sensors</v>
      </c>
      <c r="Q103" s="215"/>
      <c r="R103" s="215"/>
      <c r="S103" s="215"/>
      <c r="T103" s="96" t="str">
        <f t="shared" si="23"/>
        <v/>
      </c>
      <c r="U103" s="96" t="str">
        <f t="shared" si="23"/>
        <v/>
      </c>
      <c r="V103" s="96" t="str">
        <f t="shared" si="23"/>
        <v/>
      </c>
      <c r="W103" s="109"/>
      <c r="X103"/>
      <c r="Y103"/>
      <c r="Z103"/>
      <c r="AA103"/>
      <c r="AB103"/>
      <c r="AC103"/>
      <c r="AD103"/>
      <c r="AE103" s="69">
        <f t="shared" si="17"/>
        <v>-2427.3000000000002</v>
      </c>
      <c r="AF103" s="69"/>
      <c r="AG103" s="69"/>
      <c r="AH103" s="101"/>
      <c r="AI103" s="101">
        <f t="shared" si="16"/>
        <v>-60</v>
      </c>
      <c r="AS103" s="83">
        <v>91</v>
      </c>
      <c r="AT103" s="98">
        <f t="shared" si="15"/>
        <v>13.500000000000014</v>
      </c>
      <c r="AU103" s="98">
        <f t="shared" si="29"/>
        <v>15.928571428571452</v>
      </c>
      <c r="AV103" s="99">
        <f t="shared" si="24"/>
        <v>0</v>
      </c>
      <c r="AW103" s="99">
        <f t="shared" si="30"/>
        <v>0</v>
      </c>
    </row>
    <row r="104" spans="1:49">
      <c r="A104" s="100">
        <f t="shared" si="25"/>
        <v>40774</v>
      </c>
      <c r="B104" s="130"/>
      <c r="C104" s="84">
        <v>92</v>
      </c>
      <c r="D104" s="182"/>
      <c r="E104" s="164"/>
      <c r="F104" s="87"/>
      <c r="G104" s="87">
        <f>F106/7</f>
        <v>7.1428571428571425E-2</v>
      </c>
      <c r="H104" s="88"/>
      <c r="I104" s="89"/>
      <c r="J104" s="89"/>
      <c r="K104" s="89"/>
      <c r="L104" s="90">
        <f t="shared" si="26"/>
        <v>-6.6633500811568638</v>
      </c>
      <c r="M104" s="91">
        <f t="shared" si="27"/>
        <v>-13.326700162313728</v>
      </c>
      <c r="N104" s="92">
        <f t="shared" si="28"/>
        <v>-14.000000000000014</v>
      </c>
      <c r="O104" s="93" t="str">
        <f t="shared" ref="O104:O109" si="31">IF(OR(M104&lt;=0,J104&gt;=87),"IRRIGATE","")</f>
        <v>IRRIGATE</v>
      </c>
      <c r="P104" s="93" t="str">
        <f t="shared" si="22"/>
        <v>Check Sensors</v>
      </c>
      <c r="Q104" s="215"/>
      <c r="R104" s="215"/>
      <c r="S104" s="215"/>
      <c r="T104" s="96" t="str">
        <f t="shared" si="23"/>
        <v/>
      </c>
      <c r="U104" s="96" t="str">
        <f t="shared" si="23"/>
        <v/>
      </c>
      <c r="V104" s="96" t="str">
        <f t="shared" si="23"/>
        <v/>
      </c>
      <c r="W104" s="109"/>
      <c r="X104"/>
      <c r="Y104"/>
      <c r="Z104"/>
      <c r="AA104"/>
      <c r="AB104"/>
      <c r="AC104"/>
      <c r="AD104"/>
      <c r="AE104" s="69">
        <f t="shared" si="17"/>
        <v>-2487.3000000000002</v>
      </c>
      <c r="AF104" s="69"/>
      <c r="AG104" s="69"/>
      <c r="AH104" s="101"/>
      <c r="AI104" s="101">
        <f t="shared" si="16"/>
        <v>-60</v>
      </c>
      <c r="AL104" s="99"/>
      <c r="AS104" s="83">
        <v>92</v>
      </c>
      <c r="AT104" s="98">
        <f t="shared" si="15"/>
        <v>13.571428571428585</v>
      </c>
      <c r="AU104" s="98">
        <f t="shared" si="29"/>
        <v>16.000000000000025</v>
      </c>
      <c r="AV104" s="99">
        <f t="shared" si="24"/>
        <v>0</v>
      </c>
      <c r="AW104" s="99">
        <f t="shared" si="30"/>
        <v>0</v>
      </c>
    </row>
    <row r="105" spans="1:49" ht="13.5" thickBot="1">
      <c r="A105" s="100">
        <f t="shared" si="25"/>
        <v>40775</v>
      </c>
      <c r="B105" s="130"/>
      <c r="C105" s="84">
        <v>93</v>
      </c>
      <c r="D105" s="182"/>
      <c r="E105" s="84"/>
      <c r="F105" s="124" t="s">
        <v>38</v>
      </c>
      <c r="G105" s="87">
        <f>F106/7</f>
        <v>7.1428571428571425E-2</v>
      </c>
      <c r="H105" s="88"/>
      <c r="I105" s="89"/>
      <c r="J105" s="89"/>
      <c r="K105" s="89"/>
      <c r="L105" s="90">
        <f t="shared" si="26"/>
        <v>-6.6990643668711494</v>
      </c>
      <c r="M105" s="91">
        <f t="shared" si="27"/>
        <v>-13.398128733742299</v>
      </c>
      <c r="N105" s="92">
        <f t="shared" si="28"/>
        <v>-14.071428571428585</v>
      </c>
      <c r="O105" s="93" t="str">
        <f t="shared" si="31"/>
        <v>IRRIGATE</v>
      </c>
      <c r="P105" s="93" t="str">
        <f t="shared" si="22"/>
        <v>Check Sensors</v>
      </c>
      <c r="Q105" s="215"/>
      <c r="R105" s="215"/>
      <c r="S105" s="215"/>
      <c r="T105" s="96" t="str">
        <f t="shared" si="23"/>
        <v/>
      </c>
      <c r="U105" s="96" t="str">
        <f t="shared" si="23"/>
        <v/>
      </c>
      <c r="V105" s="96" t="str">
        <f t="shared" si="23"/>
        <v/>
      </c>
      <c r="W105" s="109"/>
      <c r="X105"/>
      <c r="Y105"/>
      <c r="Z105"/>
      <c r="AA105"/>
      <c r="AB105"/>
      <c r="AC105"/>
      <c r="AD105"/>
      <c r="AE105" s="69">
        <f t="shared" si="17"/>
        <v>-2547.3000000000002</v>
      </c>
      <c r="AF105" s="69"/>
      <c r="AG105" s="69"/>
      <c r="AH105" s="101"/>
      <c r="AI105" s="101">
        <f t="shared" si="16"/>
        <v>-60</v>
      </c>
      <c r="AL105" s="99"/>
      <c r="AS105" s="83">
        <v>93</v>
      </c>
      <c r="AT105" s="98">
        <f t="shared" si="15"/>
        <v>13.642857142857157</v>
      </c>
      <c r="AU105" s="98">
        <f t="shared" si="29"/>
        <v>16.071428571428598</v>
      </c>
      <c r="AV105" s="99">
        <f t="shared" si="24"/>
        <v>0</v>
      </c>
      <c r="AW105" s="99">
        <f t="shared" si="30"/>
        <v>0</v>
      </c>
    </row>
    <row r="106" spans="1:49" ht="13.5" thickBot="1">
      <c r="A106" s="100">
        <f t="shared" si="25"/>
        <v>40776</v>
      </c>
      <c r="B106" s="130"/>
      <c r="C106" s="84">
        <v>94</v>
      </c>
      <c r="D106" s="182" t="s">
        <v>78</v>
      </c>
      <c r="E106" s="164"/>
      <c r="F106" s="170">
        <v>0.5</v>
      </c>
      <c r="G106" s="87">
        <f>F106/7</f>
        <v>7.1428571428571425E-2</v>
      </c>
      <c r="H106" s="88"/>
      <c r="I106" s="89"/>
      <c r="J106" s="89"/>
      <c r="K106" s="89"/>
      <c r="L106" s="90">
        <f t="shared" si="26"/>
        <v>-6.734778652585435</v>
      </c>
      <c r="M106" s="91">
        <f t="shared" si="27"/>
        <v>-13.46955730517087</v>
      </c>
      <c r="N106" s="92">
        <f t="shared" si="28"/>
        <v>-14.142857142857157</v>
      </c>
      <c r="O106" s="93" t="str">
        <f t="shared" si="31"/>
        <v>IRRIGATE</v>
      </c>
      <c r="P106" s="93" t="str">
        <f t="shared" si="22"/>
        <v>Check Sensors</v>
      </c>
      <c r="Q106" s="215"/>
      <c r="R106" s="215"/>
      <c r="S106" s="215"/>
      <c r="T106" s="96" t="str">
        <f t="shared" si="23"/>
        <v/>
      </c>
      <c r="U106" s="96" t="str">
        <f t="shared" si="23"/>
        <v/>
      </c>
      <c r="V106" s="96" t="str">
        <f t="shared" si="23"/>
        <v/>
      </c>
      <c r="W106" s="109"/>
      <c r="X106"/>
      <c r="Y106"/>
      <c r="Z106"/>
      <c r="AA106"/>
      <c r="AB106"/>
      <c r="AC106"/>
      <c r="AD106"/>
      <c r="AE106" s="69">
        <f t="shared" si="17"/>
        <v>-2607.3000000000002</v>
      </c>
      <c r="AF106" s="69"/>
      <c r="AG106" s="69"/>
      <c r="AH106" s="101"/>
      <c r="AI106" s="101">
        <f t="shared" si="16"/>
        <v>-60</v>
      </c>
      <c r="AL106" s="99"/>
      <c r="AS106" s="83">
        <v>94</v>
      </c>
      <c r="AT106" s="98">
        <f t="shared" si="15"/>
        <v>13.714285714285728</v>
      </c>
      <c r="AU106" s="98">
        <f t="shared" si="29"/>
        <v>16.142857142857171</v>
      </c>
      <c r="AV106" s="99">
        <f t="shared" si="24"/>
        <v>0</v>
      </c>
      <c r="AW106" s="99">
        <f t="shared" si="30"/>
        <v>0</v>
      </c>
    </row>
    <row r="107" spans="1:49">
      <c r="A107" s="100">
        <f t="shared" si="25"/>
        <v>40777</v>
      </c>
      <c r="B107" s="130"/>
      <c r="C107" s="84">
        <v>95</v>
      </c>
      <c r="D107" s="182"/>
      <c r="E107" s="168"/>
      <c r="F107" s="87"/>
      <c r="G107" s="87">
        <f>F106/7</f>
        <v>7.1428571428571425E-2</v>
      </c>
      <c r="H107" s="88"/>
      <c r="I107" s="89"/>
      <c r="J107" s="89"/>
      <c r="K107" s="89"/>
      <c r="L107" s="90">
        <f t="shared" si="26"/>
        <v>-6.7704929382997205</v>
      </c>
      <c r="M107" s="91">
        <f t="shared" si="27"/>
        <v>-13.540985876599441</v>
      </c>
      <c r="N107" s="92">
        <f t="shared" si="28"/>
        <v>-14.214285714285728</v>
      </c>
      <c r="O107" s="93" t="str">
        <f t="shared" si="31"/>
        <v>IRRIGATE</v>
      </c>
      <c r="P107" s="93" t="str">
        <f t="shared" si="22"/>
        <v>Check Sensors</v>
      </c>
      <c r="Q107" s="215"/>
      <c r="R107" s="215"/>
      <c r="S107" s="215"/>
      <c r="T107" s="96" t="str">
        <f t="shared" si="23"/>
        <v/>
      </c>
      <c r="U107" s="96" t="str">
        <f t="shared" si="23"/>
        <v/>
      </c>
      <c r="V107" s="96" t="str">
        <f t="shared" si="23"/>
        <v/>
      </c>
      <c r="W107" s="109"/>
      <c r="X107"/>
      <c r="Y107"/>
      <c r="Z107"/>
      <c r="AA107"/>
      <c r="AB107"/>
      <c r="AC107"/>
      <c r="AD107"/>
      <c r="AE107" s="69">
        <f t="shared" si="17"/>
        <v>-2667.3</v>
      </c>
      <c r="AF107" s="69"/>
      <c r="AG107" s="69"/>
      <c r="AH107" s="101"/>
      <c r="AI107" s="101">
        <f t="shared" si="16"/>
        <v>-60</v>
      </c>
      <c r="AL107" s="99"/>
      <c r="AS107" s="83">
        <v>95</v>
      </c>
      <c r="AT107" s="98">
        <f t="shared" si="15"/>
        <v>13.785714285714299</v>
      </c>
      <c r="AU107" s="98">
        <f t="shared" si="29"/>
        <v>16.214285714285744</v>
      </c>
      <c r="AV107" s="99">
        <f t="shared" si="24"/>
        <v>0</v>
      </c>
      <c r="AW107" s="99">
        <f t="shared" si="30"/>
        <v>0</v>
      </c>
    </row>
    <row r="108" spans="1:49">
      <c r="A108" s="100">
        <f t="shared" si="25"/>
        <v>40778</v>
      </c>
      <c r="B108" s="130"/>
      <c r="C108" s="130">
        <v>96</v>
      </c>
      <c r="D108" s="182"/>
      <c r="E108" s="84"/>
      <c r="F108" s="87"/>
      <c r="G108" s="87">
        <f>F106/7</f>
        <v>7.1428571428571425E-2</v>
      </c>
      <c r="H108" s="88"/>
      <c r="I108" s="89"/>
      <c r="J108" s="89"/>
      <c r="K108" s="89"/>
      <c r="L108" s="90">
        <f t="shared" si="26"/>
        <v>-6.8062072240140061</v>
      </c>
      <c r="M108" s="91">
        <f t="shared" si="27"/>
        <v>-13.612414448028012</v>
      </c>
      <c r="N108" s="92">
        <f t="shared" si="28"/>
        <v>-14.285714285714299</v>
      </c>
      <c r="O108" s="93" t="str">
        <f t="shared" si="31"/>
        <v>IRRIGATE</v>
      </c>
      <c r="P108" s="93" t="str">
        <f t="shared" si="22"/>
        <v>Check Sensors</v>
      </c>
      <c r="Q108" s="215"/>
      <c r="R108" s="215"/>
      <c r="S108" s="215"/>
      <c r="T108" s="96" t="str">
        <f t="shared" ref="T108:V139" si="32">IF(Q108="","",IF(Q108=0,$H$5,IF(((T$3+T$4*LN(Q108))-(T$3+T$4*LN(40)))*24&gt;$H$5,$H$5,((T$3+T$4*LN(Q108))-(T$3+T$4*LN(40)))*24)))</f>
        <v/>
      </c>
      <c r="U108" s="96" t="str">
        <f t="shared" si="32"/>
        <v/>
      </c>
      <c r="V108" s="96" t="str">
        <f t="shared" si="32"/>
        <v/>
      </c>
      <c r="W108" s="109"/>
      <c r="X108"/>
      <c r="Y108"/>
      <c r="Z108"/>
      <c r="AA108"/>
      <c r="AB108"/>
      <c r="AC108"/>
      <c r="AD108"/>
      <c r="AE108" s="69">
        <f t="shared" si="17"/>
        <v>-2727.3</v>
      </c>
      <c r="AF108" s="69"/>
      <c r="AG108" s="69"/>
      <c r="AH108" s="101"/>
      <c r="AI108" s="101">
        <f t="shared" si="16"/>
        <v>-60</v>
      </c>
      <c r="AL108" s="99"/>
      <c r="AS108" s="83">
        <v>96</v>
      </c>
      <c r="AT108" s="98">
        <f t="shared" si="15"/>
        <v>13.85714285714287</v>
      </c>
      <c r="AU108" s="98">
        <f t="shared" si="29"/>
        <v>16.285714285714317</v>
      </c>
      <c r="AV108" s="99">
        <f t="shared" si="24"/>
        <v>0</v>
      </c>
      <c r="AW108" s="99">
        <f t="shared" si="30"/>
        <v>0</v>
      </c>
    </row>
    <row r="109" spans="1:49" ht="13.5" thickBot="1">
      <c r="A109" s="100">
        <f t="shared" si="25"/>
        <v>40779</v>
      </c>
      <c r="B109" s="130"/>
      <c r="C109" s="130">
        <v>97</v>
      </c>
      <c r="D109" s="183"/>
      <c r="E109" s="165"/>
      <c r="F109" s="172"/>
      <c r="G109" s="108">
        <f>F106/7</f>
        <v>7.1428571428571425E-2</v>
      </c>
      <c r="H109" s="118"/>
      <c r="I109" s="119"/>
      <c r="J109" s="89"/>
      <c r="K109" s="89"/>
      <c r="L109" s="90">
        <f t="shared" si="26"/>
        <v>-6.8419215097282917</v>
      </c>
      <c r="M109" s="91">
        <f t="shared" si="27"/>
        <v>-13.683843019456583</v>
      </c>
      <c r="N109" s="92">
        <f t="shared" si="28"/>
        <v>-14.35714285714287</v>
      </c>
      <c r="O109" s="93" t="str">
        <f t="shared" si="31"/>
        <v>IRRIGATE</v>
      </c>
      <c r="P109" s="93" t="str">
        <f t="shared" si="22"/>
        <v>Check Sensors</v>
      </c>
      <c r="Q109" s="215"/>
      <c r="R109" s="215"/>
      <c r="S109" s="215"/>
      <c r="T109" s="96" t="str">
        <f t="shared" si="32"/>
        <v/>
      </c>
      <c r="U109" s="96" t="str">
        <f t="shared" si="32"/>
        <v/>
      </c>
      <c r="V109" s="96" t="str">
        <f t="shared" si="32"/>
        <v/>
      </c>
      <c r="W109" s="109"/>
      <c r="X109"/>
      <c r="Y109"/>
      <c r="Z109"/>
      <c r="AA109"/>
      <c r="AB109"/>
      <c r="AC109"/>
      <c r="AD109"/>
      <c r="AE109" s="69">
        <f t="shared" si="17"/>
        <v>-2787.3</v>
      </c>
      <c r="AF109" s="69"/>
      <c r="AG109" s="69"/>
      <c r="AH109" s="101"/>
      <c r="AI109" s="101">
        <f t="shared" si="16"/>
        <v>-60</v>
      </c>
      <c r="AL109" s="99"/>
      <c r="AS109" s="83">
        <v>97</v>
      </c>
      <c r="AT109" s="98">
        <f t="shared" si="15"/>
        <v>13.928571428571441</v>
      </c>
      <c r="AU109" s="98">
        <f t="shared" si="29"/>
        <v>16.35714285714289</v>
      </c>
      <c r="AV109" s="99">
        <f t="shared" si="24"/>
        <v>0</v>
      </c>
      <c r="AW109" s="99">
        <f t="shared" si="30"/>
        <v>0</v>
      </c>
    </row>
    <row r="110" spans="1:49">
      <c r="A110" s="100">
        <f t="shared" si="25"/>
        <v>40780</v>
      </c>
      <c r="B110" s="130"/>
      <c r="C110" s="130">
        <v>98</v>
      </c>
      <c r="D110" s="191"/>
      <c r="E110" s="167"/>
      <c r="F110" s="87"/>
      <c r="G110" s="87">
        <f>F$116/7</f>
        <v>0.14285714285714285</v>
      </c>
      <c r="H110" s="88"/>
      <c r="I110" s="89"/>
      <c r="J110" s="89"/>
      <c r="K110" s="89"/>
      <c r="L110" s="90">
        <f t="shared" si="26"/>
        <v>-6.9133500811568629</v>
      </c>
      <c r="M110" s="91">
        <f t="shared" si="27"/>
        <v>-13.826700162313726</v>
      </c>
      <c r="N110" s="92">
        <f t="shared" si="28"/>
        <v>-14.500000000000012</v>
      </c>
      <c r="O110" s="93" t="str">
        <f>IF(OR(M110&lt;=0,J110&gt;=85),"IRRIGATE","")</f>
        <v>IRRIGATE</v>
      </c>
      <c r="P110" s="93" t="str">
        <f t="shared" si="22"/>
        <v>Check Sensors</v>
      </c>
      <c r="Q110" s="215"/>
      <c r="R110" s="215"/>
      <c r="S110" s="215"/>
      <c r="T110" s="96" t="str">
        <f t="shared" si="32"/>
        <v/>
      </c>
      <c r="U110" s="96" t="str">
        <f t="shared" si="32"/>
        <v/>
      </c>
      <c r="V110" s="96" t="str">
        <f t="shared" si="32"/>
        <v/>
      </c>
      <c r="W110" s="109"/>
      <c r="X110"/>
      <c r="Y110"/>
      <c r="Z110"/>
      <c r="AA110"/>
      <c r="AB110"/>
      <c r="AC110"/>
      <c r="AD110"/>
      <c r="AE110" s="69">
        <f t="shared" si="17"/>
        <v>-2847.3</v>
      </c>
      <c r="AF110" s="69"/>
      <c r="AG110" s="69"/>
      <c r="AH110" s="101"/>
      <c r="AI110" s="101">
        <f t="shared" si="16"/>
        <v>-60</v>
      </c>
      <c r="AL110" s="99"/>
      <c r="AS110" s="83">
        <v>98</v>
      </c>
      <c r="AT110" s="98">
        <f t="shared" si="15"/>
        <v>14.071428571428584</v>
      </c>
      <c r="AU110" s="98">
        <f t="shared" si="29"/>
        <v>16.500000000000032</v>
      </c>
      <c r="AV110" s="99">
        <f t="shared" si="24"/>
        <v>0</v>
      </c>
      <c r="AW110" s="99">
        <f t="shared" si="30"/>
        <v>0</v>
      </c>
    </row>
    <row r="111" spans="1:49">
      <c r="A111" s="100">
        <f t="shared" si="25"/>
        <v>40781</v>
      </c>
      <c r="B111" s="130"/>
      <c r="C111" s="130">
        <v>99</v>
      </c>
      <c r="D111" s="192"/>
      <c r="E111" s="164"/>
      <c r="F111" s="87"/>
      <c r="G111" s="87">
        <f t="shared" ref="G111:G123" si="33">F$116/7</f>
        <v>0.14285714285714285</v>
      </c>
      <c r="H111" s="88"/>
      <c r="I111" s="89"/>
      <c r="J111" s="89"/>
      <c r="K111" s="89"/>
      <c r="L111" s="90">
        <f t="shared" si="26"/>
        <v>-6.9847786525854341</v>
      </c>
      <c r="M111" s="91">
        <f t="shared" si="27"/>
        <v>-13.969557305170868</v>
      </c>
      <c r="N111" s="92">
        <f t="shared" si="28"/>
        <v>-14.642857142857155</v>
      </c>
      <c r="O111" s="93" t="str">
        <f t="shared" ref="O111:O162" si="34">IF(OR(M111&lt;=0,J111&gt;=85),"IRRIGATE","")</f>
        <v>IRRIGATE</v>
      </c>
      <c r="P111" s="93" t="str">
        <f t="shared" si="22"/>
        <v>Check Sensors</v>
      </c>
      <c r="Q111" s="215"/>
      <c r="R111" s="215"/>
      <c r="S111" s="215"/>
      <c r="T111" s="96" t="str">
        <f t="shared" si="32"/>
        <v/>
      </c>
      <c r="U111" s="96" t="str">
        <f t="shared" si="32"/>
        <v/>
      </c>
      <c r="V111" s="96" t="str">
        <f t="shared" si="32"/>
        <v/>
      </c>
      <c r="W111" s="109"/>
      <c r="X111"/>
      <c r="Y111"/>
      <c r="Z111"/>
      <c r="AA111"/>
      <c r="AB111"/>
      <c r="AC111"/>
      <c r="AD111"/>
      <c r="AE111" s="69">
        <f t="shared" si="17"/>
        <v>-2907.3</v>
      </c>
      <c r="AF111" s="69"/>
      <c r="AG111" s="69"/>
      <c r="AH111" s="101"/>
      <c r="AI111" s="101">
        <f t="shared" si="16"/>
        <v>-60</v>
      </c>
      <c r="AL111" s="99"/>
      <c r="AS111" s="83">
        <v>99</v>
      </c>
      <c r="AT111" s="98">
        <f t="shared" ref="AT111:AT151" si="35">+AT110+G111</f>
        <v>14.214285714285726</v>
      </c>
      <c r="AU111" s="98">
        <f t="shared" si="29"/>
        <v>16.642857142857174</v>
      </c>
      <c r="AV111" s="99">
        <f t="shared" si="24"/>
        <v>0</v>
      </c>
      <c r="AW111" s="99">
        <f t="shared" si="30"/>
        <v>0</v>
      </c>
    </row>
    <row r="112" spans="1:49">
      <c r="A112" s="100">
        <f t="shared" si="25"/>
        <v>40782</v>
      </c>
      <c r="B112" s="130"/>
      <c r="C112" s="130">
        <v>100</v>
      </c>
      <c r="D112" s="192"/>
      <c r="E112" s="84"/>
      <c r="F112" s="124"/>
      <c r="G112" s="87">
        <f t="shared" si="33"/>
        <v>0.14285714285714285</v>
      </c>
      <c r="H112" s="88"/>
      <c r="I112" s="89"/>
      <c r="J112" s="89"/>
      <c r="K112" s="89"/>
      <c r="L112" s="90">
        <f t="shared" si="26"/>
        <v>-7.0562072240140052</v>
      </c>
      <c r="M112" s="91">
        <f t="shared" si="27"/>
        <v>-14.11241444802801</v>
      </c>
      <c r="N112" s="92">
        <f t="shared" si="28"/>
        <v>-14.785714285714297</v>
      </c>
      <c r="O112" s="93" t="str">
        <f t="shared" si="34"/>
        <v>IRRIGATE</v>
      </c>
      <c r="P112" s="93" t="str">
        <f t="shared" si="22"/>
        <v>Check Sensors</v>
      </c>
      <c r="Q112" s="215"/>
      <c r="R112" s="215"/>
      <c r="S112" s="215"/>
      <c r="T112" s="96" t="str">
        <f t="shared" si="32"/>
        <v/>
      </c>
      <c r="U112" s="96" t="str">
        <f t="shared" si="32"/>
        <v/>
      </c>
      <c r="V112" s="96" t="str">
        <f t="shared" si="32"/>
        <v/>
      </c>
      <c r="W112" s="109"/>
      <c r="X112"/>
      <c r="Y112"/>
      <c r="Z112"/>
      <c r="AA112"/>
      <c r="AB112"/>
      <c r="AC112"/>
      <c r="AD112"/>
      <c r="AE112" s="69">
        <f t="shared" si="17"/>
        <v>-2967.3</v>
      </c>
      <c r="AF112" s="69"/>
      <c r="AG112" s="69"/>
      <c r="AH112" s="101"/>
      <c r="AI112" s="101">
        <f t="shared" si="16"/>
        <v>-60</v>
      </c>
      <c r="AL112" s="99"/>
      <c r="AS112" s="83">
        <v>100</v>
      </c>
      <c r="AT112" s="98">
        <f t="shared" si="35"/>
        <v>14.357142857142868</v>
      </c>
      <c r="AU112" s="98">
        <f t="shared" si="29"/>
        <v>16.785714285714317</v>
      </c>
      <c r="AV112" s="99">
        <f t="shared" si="24"/>
        <v>0</v>
      </c>
      <c r="AW112" s="99">
        <f t="shared" si="30"/>
        <v>0</v>
      </c>
    </row>
    <row r="113" spans="1:49">
      <c r="A113" s="100">
        <f t="shared" si="25"/>
        <v>40783</v>
      </c>
      <c r="B113" s="130"/>
      <c r="C113" s="130">
        <v>101</v>
      </c>
      <c r="D113" s="192"/>
      <c r="E113" s="164"/>
      <c r="G113" s="87">
        <f t="shared" si="33"/>
        <v>0.14285714285714285</v>
      </c>
      <c r="H113" s="88"/>
      <c r="I113" s="89"/>
      <c r="J113" s="89"/>
      <c r="K113" s="89"/>
      <c r="L113" s="90">
        <f t="shared" si="26"/>
        <v>-7.1276357954425764</v>
      </c>
      <c r="M113" s="91">
        <f t="shared" si="27"/>
        <v>-14.255271590885153</v>
      </c>
      <c r="N113" s="92">
        <f t="shared" si="28"/>
        <v>-14.928571428571439</v>
      </c>
      <c r="O113" s="93" t="str">
        <f t="shared" si="34"/>
        <v>IRRIGATE</v>
      </c>
      <c r="P113" s="93" t="str">
        <f t="shared" si="22"/>
        <v>Check Sensors</v>
      </c>
      <c r="Q113" s="215"/>
      <c r="R113" s="215"/>
      <c r="S113" s="215"/>
      <c r="T113" s="96" t="str">
        <f t="shared" si="32"/>
        <v/>
      </c>
      <c r="U113" s="96" t="str">
        <f t="shared" si="32"/>
        <v/>
      </c>
      <c r="V113" s="96" t="str">
        <f t="shared" si="32"/>
        <v/>
      </c>
      <c r="W113" s="109"/>
      <c r="X113"/>
      <c r="Y113"/>
      <c r="Z113"/>
      <c r="AA113"/>
      <c r="AB113"/>
      <c r="AC113"/>
      <c r="AD113"/>
      <c r="AE113" s="69">
        <f t="shared" si="17"/>
        <v>-3027.3</v>
      </c>
      <c r="AF113" s="69"/>
      <c r="AG113" s="69"/>
      <c r="AH113" s="101"/>
      <c r="AI113" s="101">
        <f t="shared" ref="AI113:AI134" si="36">(AG113+AH113)/2-60</f>
        <v>-60</v>
      </c>
      <c r="AL113" s="99"/>
      <c r="AS113" s="83">
        <v>101</v>
      </c>
      <c r="AT113" s="98">
        <f t="shared" si="35"/>
        <v>14.500000000000011</v>
      </c>
      <c r="AU113" s="98">
        <f t="shared" si="29"/>
        <v>16.928571428571459</v>
      </c>
      <c r="AV113" s="99">
        <f t="shared" si="24"/>
        <v>0</v>
      </c>
      <c r="AW113" s="99">
        <f t="shared" si="30"/>
        <v>0</v>
      </c>
    </row>
    <row r="114" spans="1:49">
      <c r="A114" s="100">
        <f t="shared" si="25"/>
        <v>40784</v>
      </c>
      <c r="B114" s="130"/>
      <c r="C114" s="130">
        <v>102</v>
      </c>
      <c r="D114" s="192"/>
      <c r="E114" s="168"/>
      <c r="F114" s="87"/>
      <c r="G114" s="87">
        <f t="shared" si="33"/>
        <v>0.14285714285714285</v>
      </c>
      <c r="H114" s="88"/>
      <c r="I114" s="89"/>
      <c r="J114" s="89"/>
      <c r="K114" s="89"/>
      <c r="L114" s="90">
        <f t="shared" si="26"/>
        <v>-7.1990643668711476</v>
      </c>
      <c r="M114" s="91">
        <f t="shared" si="27"/>
        <v>-14.398128733742295</v>
      </c>
      <c r="N114" s="92">
        <f t="shared" si="28"/>
        <v>-15.071428571428582</v>
      </c>
      <c r="O114" s="93" t="str">
        <f t="shared" si="34"/>
        <v>IRRIGATE</v>
      </c>
      <c r="P114" s="93" t="str">
        <f t="shared" si="22"/>
        <v>Check Sensors</v>
      </c>
      <c r="Q114" s="215"/>
      <c r="R114" s="215"/>
      <c r="S114" s="215"/>
      <c r="T114" s="96" t="str">
        <f t="shared" si="32"/>
        <v/>
      </c>
      <c r="U114" s="96" t="str">
        <f t="shared" si="32"/>
        <v/>
      </c>
      <c r="V114" s="96" t="str">
        <f t="shared" si="32"/>
        <v/>
      </c>
      <c r="W114" s="109"/>
      <c r="X114"/>
      <c r="Y114"/>
      <c r="Z114"/>
      <c r="AA114"/>
      <c r="AB114"/>
      <c r="AC114"/>
      <c r="AD114"/>
      <c r="AE114" s="69">
        <f t="shared" ref="AE114:AE134" si="37">AE113+AI114</f>
        <v>-3087.3</v>
      </c>
      <c r="AF114" s="69"/>
      <c r="AG114" s="69"/>
      <c r="AH114" s="101"/>
      <c r="AI114" s="101">
        <f t="shared" si="36"/>
        <v>-60</v>
      </c>
      <c r="AL114" s="99"/>
      <c r="AS114" s="83">
        <v>102</v>
      </c>
      <c r="AT114" s="98">
        <f t="shared" si="35"/>
        <v>14.642857142857153</v>
      </c>
      <c r="AU114" s="98">
        <f t="shared" si="29"/>
        <v>17.071428571428601</v>
      </c>
      <c r="AV114" s="99">
        <f t="shared" si="24"/>
        <v>0</v>
      </c>
      <c r="AW114" s="99">
        <f t="shared" si="30"/>
        <v>0</v>
      </c>
    </row>
    <row r="115" spans="1:49">
      <c r="A115" s="100">
        <f t="shared" si="25"/>
        <v>40785</v>
      </c>
      <c r="B115" s="130"/>
      <c r="C115" s="130">
        <v>103</v>
      </c>
      <c r="D115" s="192" t="s">
        <v>84</v>
      </c>
      <c r="E115" s="84"/>
      <c r="G115" s="87">
        <f t="shared" si="33"/>
        <v>0.14285714285714285</v>
      </c>
      <c r="H115" s="88"/>
      <c r="I115" s="89"/>
      <c r="J115" s="89"/>
      <c r="K115" s="89"/>
      <c r="L115" s="90">
        <f t="shared" si="26"/>
        <v>-7.2704929382997188</v>
      </c>
      <c r="M115" s="91">
        <f t="shared" si="27"/>
        <v>-14.540985876599438</v>
      </c>
      <c r="N115" s="92">
        <f t="shared" si="28"/>
        <v>-15.214285714285724</v>
      </c>
      <c r="O115" s="93" t="str">
        <f t="shared" si="34"/>
        <v>IRRIGATE</v>
      </c>
      <c r="P115" s="93" t="str">
        <f t="shared" si="22"/>
        <v>Check Sensors</v>
      </c>
      <c r="Q115" s="215"/>
      <c r="R115" s="215"/>
      <c r="S115" s="215"/>
      <c r="T115" s="96" t="str">
        <f t="shared" si="32"/>
        <v/>
      </c>
      <c r="U115" s="96" t="str">
        <f t="shared" si="32"/>
        <v/>
      </c>
      <c r="V115" s="96" t="str">
        <f t="shared" si="32"/>
        <v/>
      </c>
      <c r="W115" s="109"/>
      <c r="X115"/>
      <c r="Y115"/>
      <c r="Z115"/>
      <c r="AA115"/>
      <c r="AB115"/>
      <c r="AC115"/>
      <c r="AD115"/>
      <c r="AE115" s="69">
        <f t="shared" si="37"/>
        <v>-3147.3</v>
      </c>
      <c r="AF115" s="69"/>
      <c r="AG115" s="69"/>
      <c r="AH115" s="101"/>
      <c r="AI115" s="101">
        <f t="shared" si="36"/>
        <v>-60</v>
      </c>
      <c r="AL115" s="99"/>
      <c r="AS115" s="83">
        <v>103</v>
      </c>
      <c r="AT115" s="98">
        <f t="shared" si="35"/>
        <v>14.785714285714295</v>
      </c>
      <c r="AU115" s="98">
        <f t="shared" si="29"/>
        <v>17.214285714285744</v>
      </c>
      <c r="AV115" s="99">
        <f t="shared" si="24"/>
        <v>0</v>
      </c>
      <c r="AW115" s="99">
        <f t="shared" si="30"/>
        <v>0</v>
      </c>
    </row>
    <row r="116" spans="1:49">
      <c r="A116" s="100">
        <f t="shared" si="25"/>
        <v>40786</v>
      </c>
      <c r="B116" s="130"/>
      <c r="C116" s="130">
        <v>104</v>
      </c>
      <c r="D116" s="192" t="s">
        <v>85</v>
      </c>
      <c r="E116" s="84"/>
      <c r="F116" s="198">
        <v>1</v>
      </c>
      <c r="G116" s="87">
        <f t="shared" si="33"/>
        <v>0.14285714285714285</v>
      </c>
      <c r="H116" s="88"/>
      <c r="I116" s="89"/>
      <c r="J116" s="89"/>
      <c r="K116" s="89"/>
      <c r="L116" s="90">
        <f t="shared" si="26"/>
        <v>-7.3419215097282899</v>
      </c>
      <c r="M116" s="91">
        <f t="shared" si="27"/>
        <v>-14.68384301945658</v>
      </c>
      <c r="N116" s="92">
        <f t="shared" si="28"/>
        <v>-15.357142857142867</v>
      </c>
      <c r="O116" s="93" t="str">
        <f t="shared" si="34"/>
        <v>IRRIGATE</v>
      </c>
      <c r="P116" s="93" t="str">
        <f t="shared" si="22"/>
        <v>Check Sensors</v>
      </c>
      <c r="Q116" s="215"/>
      <c r="R116" s="215"/>
      <c r="S116" s="215"/>
      <c r="T116" s="96" t="str">
        <f t="shared" si="32"/>
        <v/>
      </c>
      <c r="U116" s="96" t="str">
        <f t="shared" si="32"/>
        <v/>
      </c>
      <c r="V116" s="96" t="str">
        <f t="shared" si="32"/>
        <v/>
      </c>
      <c r="W116" s="109"/>
      <c r="X116"/>
      <c r="Y116"/>
      <c r="Z116"/>
      <c r="AA116"/>
      <c r="AB116"/>
      <c r="AC116"/>
      <c r="AD116"/>
      <c r="AE116" s="69">
        <f t="shared" si="37"/>
        <v>-3207.3</v>
      </c>
      <c r="AF116" s="69"/>
      <c r="AG116" s="69"/>
      <c r="AH116" s="101"/>
      <c r="AI116" s="101">
        <f t="shared" si="36"/>
        <v>-60</v>
      </c>
      <c r="AL116" s="99"/>
      <c r="AS116" s="83">
        <v>104</v>
      </c>
      <c r="AT116" s="98">
        <f t="shared" si="35"/>
        <v>14.928571428571438</v>
      </c>
      <c r="AU116" s="98">
        <f t="shared" si="29"/>
        <v>17.357142857142886</v>
      </c>
      <c r="AV116" s="99">
        <f t="shared" si="24"/>
        <v>0</v>
      </c>
      <c r="AW116" s="99">
        <f t="shared" si="30"/>
        <v>0</v>
      </c>
    </row>
    <row r="117" spans="1:49">
      <c r="A117" s="100">
        <f t="shared" si="25"/>
        <v>40787</v>
      </c>
      <c r="B117" s="130"/>
      <c r="C117" s="130">
        <v>105</v>
      </c>
      <c r="D117" s="192"/>
      <c r="E117" s="167"/>
      <c r="F117" s="87"/>
      <c r="G117" s="87">
        <f t="shared" si="33"/>
        <v>0.14285714285714285</v>
      </c>
      <c r="H117" s="88"/>
      <c r="I117" s="89"/>
      <c r="J117" s="89"/>
      <c r="K117" s="89"/>
      <c r="L117" s="90">
        <f t="shared" si="26"/>
        <v>-7.4133500811568611</v>
      </c>
      <c r="M117" s="91">
        <f t="shared" si="27"/>
        <v>-14.826700162313722</v>
      </c>
      <c r="N117" s="92">
        <f t="shared" si="28"/>
        <v>-15.500000000000009</v>
      </c>
      <c r="O117" s="93" t="str">
        <f t="shared" si="34"/>
        <v>IRRIGATE</v>
      </c>
      <c r="P117" s="93" t="str">
        <f t="shared" si="22"/>
        <v>Check Sensors</v>
      </c>
      <c r="Q117" s="215"/>
      <c r="R117" s="215"/>
      <c r="S117" s="215"/>
      <c r="T117" s="96" t="str">
        <f t="shared" si="32"/>
        <v/>
      </c>
      <c r="U117" s="96" t="str">
        <f t="shared" si="32"/>
        <v/>
      </c>
      <c r="V117" s="96" t="str">
        <f t="shared" si="32"/>
        <v/>
      </c>
      <c r="W117" s="109"/>
      <c r="X117"/>
      <c r="Y117"/>
      <c r="Z117"/>
      <c r="AA117"/>
      <c r="AB117"/>
      <c r="AC117"/>
      <c r="AD117"/>
      <c r="AE117" s="69">
        <f t="shared" si="37"/>
        <v>-3267.3</v>
      </c>
      <c r="AF117" s="69"/>
      <c r="AG117" s="69"/>
      <c r="AH117" s="101"/>
      <c r="AI117" s="101">
        <f t="shared" si="36"/>
        <v>-60</v>
      </c>
      <c r="AL117" s="99"/>
      <c r="AS117" s="83">
        <v>105</v>
      </c>
      <c r="AT117" s="98">
        <f t="shared" si="35"/>
        <v>15.07142857142858</v>
      </c>
      <c r="AU117" s="98">
        <f t="shared" si="29"/>
        <v>17.500000000000028</v>
      </c>
      <c r="AV117" s="99">
        <f t="shared" si="24"/>
        <v>0</v>
      </c>
      <c r="AW117" s="99">
        <f t="shared" si="30"/>
        <v>0</v>
      </c>
    </row>
    <row r="118" spans="1:49">
      <c r="A118" s="100">
        <f t="shared" si="25"/>
        <v>40788</v>
      </c>
      <c r="B118" s="130"/>
      <c r="C118" s="130">
        <v>106</v>
      </c>
      <c r="D118" s="192"/>
      <c r="E118" s="164"/>
      <c r="F118" s="87"/>
      <c r="G118" s="87">
        <f t="shared" si="33"/>
        <v>0.14285714285714285</v>
      </c>
      <c r="H118" s="88"/>
      <c r="I118" s="89"/>
      <c r="J118" s="89"/>
      <c r="K118" s="89"/>
      <c r="L118" s="90">
        <f t="shared" si="26"/>
        <v>-7.4847786525854323</v>
      </c>
      <c r="M118" s="91">
        <f t="shared" si="27"/>
        <v>-14.969557305170865</v>
      </c>
      <c r="N118" s="92">
        <f t="shared" si="28"/>
        <v>-15.642857142857151</v>
      </c>
      <c r="O118" s="93" t="str">
        <f t="shared" si="34"/>
        <v>IRRIGATE</v>
      </c>
      <c r="P118" s="93" t="str">
        <f t="shared" si="22"/>
        <v>Check Sensors</v>
      </c>
      <c r="Q118" s="215"/>
      <c r="R118" s="215"/>
      <c r="S118" s="215"/>
      <c r="T118" s="96" t="str">
        <f t="shared" si="32"/>
        <v/>
      </c>
      <c r="U118" s="96" t="str">
        <f t="shared" si="32"/>
        <v/>
      </c>
      <c r="V118" s="96" t="str">
        <f t="shared" si="32"/>
        <v/>
      </c>
      <c r="W118" s="109"/>
      <c r="X118"/>
      <c r="Y118"/>
      <c r="Z118"/>
      <c r="AA118"/>
      <c r="AB118"/>
      <c r="AC118"/>
      <c r="AD118"/>
      <c r="AE118" s="69">
        <f t="shared" si="37"/>
        <v>-3327.3</v>
      </c>
      <c r="AF118" s="69"/>
      <c r="AG118" s="69"/>
      <c r="AH118" s="101"/>
      <c r="AI118" s="101">
        <f t="shared" si="36"/>
        <v>-60</v>
      </c>
      <c r="AL118" s="99"/>
      <c r="AS118" s="83">
        <v>106</v>
      </c>
      <c r="AT118" s="98">
        <f t="shared" si="35"/>
        <v>15.214285714285722</v>
      </c>
      <c r="AU118" s="98">
        <f t="shared" si="29"/>
        <v>17.642857142857171</v>
      </c>
      <c r="AV118" s="99">
        <f t="shared" si="24"/>
        <v>0</v>
      </c>
      <c r="AW118" s="99">
        <f t="shared" si="30"/>
        <v>0</v>
      </c>
    </row>
    <row r="119" spans="1:49">
      <c r="A119" s="100">
        <f t="shared" si="25"/>
        <v>40789</v>
      </c>
      <c r="B119" s="130"/>
      <c r="C119" s="130">
        <v>107</v>
      </c>
      <c r="D119" s="192"/>
      <c r="E119" s="84"/>
      <c r="F119" s="124"/>
      <c r="G119" s="87">
        <f t="shared" si="33"/>
        <v>0.14285714285714285</v>
      </c>
      <c r="H119" s="88"/>
      <c r="I119" s="89"/>
      <c r="J119" s="89"/>
      <c r="K119" s="89"/>
      <c r="L119" s="90">
        <f t="shared" si="26"/>
        <v>-7.5562072240140035</v>
      </c>
      <c r="M119" s="91">
        <f t="shared" si="27"/>
        <v>-15.112414448028007</v>
      </c>
      <c r="N119" s="92">
        <f>IF(+N118-G119+H119+I119&lt;H$5,+N118-G119+H119+I119,H$5)</f>
        <v>-15.785714285714294</v>
      </c>
      <c r="O119" s="93" t="str">
        <f t="shared" si="34"/>
        <v>IRRIGATE</v>
      </c>
      <c r="P119" s="93" t="str">
        <f t="shared" si="22"/>
        <v>Check Sensors</v>
      </c>
      <c r="Q119" s="215"/>
      <c r="R119" s="215"/>
      <c r="S119" s="215"/>
      <c r="T119" s="96" t="str">
        <f t="shared" si="32"/>
        <v/>
      </c>
      <c r="U119" s="96" t="str">
        <f t="shared" si="32"/>
        <v/>
      </c>
      <c r="V119" s="96" t="str">
        <f t="shared" si="32"/>
        <v/>
      </c>
      <c r="W119" s="109"/>
      <c r="X119"/>
      <c r="Y119"/>
      <c r="Z119"/>
      <c r="AA119"/>
      <c r="AB119"/>
      <c r="AC119"/>
      <c r="AD119"/>
      <c r="AE119" s="69">
        <f t="shared" si="37"/>
        <v>-3387.3</v>
      </c>
      <c r="AF119" s="69"/>
      <c r="AG119" s="69"/>
      <c r="AH119" s="101"/>
      <c r="AI119" s="101">
        <f t="shared" si="36"/>
        <v>-60</v>
      </c>
      <c r="AL119" s="99"/>
      <c r="AS119" s="83">
        <v>107</v>
      </c>
      <c r="AT119" s="98">
        <f t="shared" si="35"/>
        <v>15.357142857142865</v>
      </c>
      <c r="AU119" s="98">
        <f t="shared" si="29"/>
        <v>17.785714285714313</v>
      </c>
      <c r="AV119" s="99">
        <f t="shared" si="24"/>
        <v>0</v>
      </c>
      <c r="AW119" s="99">
        <f t="shared" si="30"/>
        <v>0</v>
      </c>
    </row>
    <row r="120" spans="1:49">
      <c r="A120" s="100">
        <f t="shared" si="25"/>
        <v>40790</v>
      </c>
      <c r="B120" s="130"/>
      <c r="C120" s="130">
        <v>108</v>
      </c>
      <c r="D120" s="192"/>
      <c r="E120" s="164"/>
      <c r="F120" s="125"/>
      <c r="G120" s="87">
        <f t="shared" si="33"/>
        <v>0.14285714285714285</v>
      </c>
      <c r="H120" s="88"/>
      <c r="I120" s="89"/>
      <c r="J120" s="89"/>
      <c r="K120" s="89"/>
      <c r="L120" s="90">
        <f t="shared" si="26"/>
        <v>-7.6276357954425746</v>
      </c>
      <c r="M120" s="91">
        <f t="shared" si="27"/>
        <v>-15.255271590885149</v>
      </c>
      <c r="N120" s="92">
        <f t="shared" si="28"/>
        <v>-15.928571428571436</v>
      </c>
      <c r="O120" s="93" t="str">
        <f t="shared" si="34"/>
        <v>IRRIGATE</v>
      </c>
      <c r="P120" s="93" t="str">
        <f t="shared" si="22"/>
        <v>Check Sensors</v>
      </c>
      <c r="Q120" s="215"/>
      <c r="R120" s="215"/>
      <c r="S120" s="215"/>
      <c r="T120" s="96" t="str">
        <f t="shared" si="32"/>
        <v/>
      </c>
      <c r="U120" s="96" t="str">
        <f t="shared" si="32"/>
        <v/>
      </c>
      <c r="V120" s="96" t="str">
        <f t="shared" si="32"/>
        <v/>
      </c>
      <c r="W120" s="109"/>
      <c r="X120"/>
      <c r="Y120"/>
      <c r="Z120"/>
      <c r="AA120"/>
      <c r="AB120"/>
      <c r="AC120"/>
      <c r="AD120"/>
      <c r="AE120" s="69">
        <f t="shared" si="37"/>
        <v>-3447.3</v>
      </c>
      <c r="AF120" s="69"/>
      <c r="AG120" s="69"/>
      <c r="AH120" s="101"/>
      <c r="AI120" s="101">
        <f t="shared" si="36"/>
        <v>-60</v>
      </c>
      <c r="AL120" s="99"/>
      <c r="AS120" s="83">
        <v>108</v>
      </c>
      <c r="AT120" s="98">
        <f t="shared" si="35"/>
        <v>15.500000000000007</v>
      </c>
      <c r="AU120" s="98">
        <f t="shared" si="29"/>
        <v>17.928571428571455</v>
      </c>
      <c r="AV120" s="99">
        <f t="shared" si="24"/>
        <v>0</v>
      </c>
      <c r="AW120" s="99">
        <f t="shared" si="30"/>
        <v>0</v>
      </c>
    </row>
    <row r="121" spans="1:49">
      <c r="A121" s="100">
        <f t="shared" si="25"/>
        <v>40791</v>
      </c>
      <c r="B121" s="130"/>
      <c r="C121" s="130">
        <v>109</v>
      </c>
      <c r="D121" s="192"/>
      <c r="E121" s="168"/>
      <c r="F121" s="87"/>
      <c r="G121" s="87">
        <f t="shared" si="33"/>
        <v>0.14285714285714285</v>
      </c>
      <c r="H121" s="88"/>
      <c r="I121" s="89"/>
      <c r="J121" s="89"/>
      <c r="K121" s="89"/>
      <c r="L121" s="90">
        <f t="shared" si="26"/>
        <v>-7.6990643668711458</v>
      </c>
      <c r="M121" s="91">
        <f t="shared" si="27"/>
        <v>-15.398128733742292</v>
      </c>
      <c r="N121" s="92">
        <f t="shared" si="28"/>
        <v>-16.07142857142858</v>
      </c>
      <c r="O121" s="93" t="str">
        <f t="shared" si="34"/>
        <v>IRRIGATE</v>
      </c>
      <c r="P121" s="93" t="str">
        <f t="shared" si="22"/>
        <v>Check Sensors</v>
      </c>
      <c r="Q121" s="215"/>
      <c r="R121" s="215"/>
      <c r="S121" s="215"/>
      <c r="T121" s="96" t="str">
        <f t="shared" si="32"/>
        <v/>
      </c>
      <c r="U121" s="96" t="str">
        <f t="shared" si="32"/>
        <v/>
      </c>
      <c r="V121" s="96" t="str">
        <f t="shared" si="32"/>
        <v/>
      </c>
      <c r="W121" s="109"/>
      <c r="X121"/>
      <c r="Y121"/>
      <c r="Z121"/>
      <c r="AA121"/>
      <c r="AB121"/>
      <c r="AC121"/>
      <c r="AD121"/>
      <c r="AE121" s="69">
        <f t="shared" si="37"/>
        <v>-3507.3</v>
      </c>
      <c r="AF121" s="69"/>
      <c r="AG121" s="69"/>
      <c r="AH121" s="101"/>
      <c r="AI121" s="101">
        <f t="shared" si="36"/>
        <v>-60</v>
      </c>
      <c r="AL121" s="99"/>
      <c r="AS121" s="83">
        <v>109</v>
      </c>
      <c r="AT121" s="98">
        <f t="shared" si="35"/>
        <v>15.642857142857149</v>
      </c>
      <c r="AU121" s="98">
        <f t="shared" si="29"/>
        <v>18.071428571428598</v>
      </c>
      <c r="AV121" s="99">
        <f t="shared" si="24"/>
        <v>0</v>
      </c>
      <c r="AW121" s="99">
        <f t="shared" si="30"/>
        <v>0</v>
      </c>
    </row>
    <row r="122" spans="1:49">
      <c r="A122" s="100">
        <f t="shared" si="25"/>
        <v>40792</v>
      </c>
      <c r="B122" s="130"/>
      <c r="C122" s="130">
        <v>110</v>
      </c>
      <c r="D122" s="192"/>
      <c r="E122" s="84"/>
      <c r="F122" s="87"/>
      <c r="G122" s="87">
        <f t="shared" si="33"/>
        <v>0.14285714285714285</v>
      </c>
      <c r="H122" s="88"/>
      <c r="I122" s="89"/>
      <c r="J122" s="89"/>
      <c r="K122" s="89"/>
      <c r="L122" s="90">
        <f t="shared" si="26"/>
        <v>-7.770492938299717</v>
      </c>
      <c r="M122" s="91">
        <f t="shared" si="27"/>
        <v>-15.540985876599434</v>
      </c>
      <c r="N122" s="92">
        <f t="shared" si="28"/>
        <v>-16.214285714285722</v>
      </c>
      <c r="O122" s="93" t="str">
        <f t="shared" si="34"/>
        <v>IRRIGATE</v>
      </c>
      <c r="P122" s="93" t="str">
        <f t="shared" si="22"/>
        <v>Check Sensors</v>
      </c>
      <c r="Q122" s="215"/>
      <c r="R122" s="215"/>
      <c r="S122" s="215"/>
      <c r="T122" s="96" t="str">
        <f t="shared" si="32"/>
        <v/>
      </c>
      <c r="U122" s="96" t="str">
        <f t="shared" si="32"/>
        <v/>
      </c>
      <c r="V122" s="96" t="str">
        <f t="shared" si="32"/>
        <v/>
      </c>
      <c r="W122" s="109"/>
      <c r="X122"/>
      <c r="Y122"/>
      <c r="Z122"/>
      <c r="AA122"/>
      <c r="AB122"/>
      <c r="AC122"/>
      <c r="AD122"/>
      <c r="AE122" s="69">
        <f t="shared" si="37"/>
        <v>-3567.3</v>
      </c>
      <c r="AF122" s="69"/>
      <c r="AG122" s="69"/>
      <c r="AH122" s="101"/>
      <c r="AI122" s="101">
        <f t="shared" si="36"/>
        <v>-60</v>
      </c>
      <c r="AL122" s="99"/>
      <c r="AS122" s="83">
        <v>110</v>
      </c>
      <c r="AT122" s="98">
        <f t="shared" si="35"/>
        <v>15.785714285714292</v>
      </c>
      <c r="AU122" s="98">
        <f t="shared" si="29"/>
        <v>18.21428571428574</v>
      </c>
      <c r="AV122" s="99">
        <f t="shared" si="24"/>
        <v>0</v>
      </c>
      <c r="AW122" s="99">
        <f t="shared" si="30"/>
        <v>0</v>
      </c>
    </row>
    <row r="123" spans="1:49">
      <c r="A123" s="100">
        <f t="shared" si="25"/>
        <v>40793</v>
      </c>
      <c r="B123" s="130"/>
      <c r="C123" s="130">
        <v>111</v>
      </c>
      <c r="D123" s="193"/>
      <c r="E123" s="176"/>
      <c r="F123" s="178"/>
      <c r="G123" s="178">
        <f t="shared" si="33"/>
        <v>0.14285714285714285</v>
      </c>
      <c r="H123" s="179"/>
      <c r="I123" s="177"/>
      <c r="J123" s="89"/>
      <c r="K123" s="89"/>
      <c r="L123" s="90">
        <f t="shared" si="26"/>
        <v>-7.8419215097282882</v>
      </c>
      <c r="M123" s="91">
        <f t="shared" si="27"/>
        <v>-15.683843019456576</v>
      </c>
      <c r="N123" s="92">
        <f t="shared" si="28"/>
        <v>-16.357142857142865</v>
      </c>
      <c r="O123" s="93" t="str">
        <f t="shared" si="34"/>
        <v>IRRIGATE</v>
      </c>
      <c r="P123" s="93" t="str">
        <f t="shared" si="22"/>
        <v>Check Sensors</v>
      </c>
      <c r="Q123" s="215"/>
      <c r="R123" s="215"/>
      <c r="S123" s="215"/>
      <c r="T123" s="96" t="str">
        <f t="shared" si="32"/>
        <v/>
      </c>
      <c r="U123" s="96" t="str">
        <f t="shared" si="32"/>
        <v/>
      </c>
      <c r="V123" s="96" t="str">
        <f t="shared" si="32"/>
        <v/>
      </c>
      <c r="W123" s="109"/>
      <c r="X123"/>
      <c r="Y123"/>
      <c r="Z123"/>
      <c r="AA123"/>
      <c r="AB123"/>
      <c r="AC123"/>
      <c r="AD123"/>
      <c r="AE123" s="69">
        <f t="shared" si="37"/>
        <v>-3627.3</v>
      </c>
      <c r="AF123" s="69"/>
      <c r="AG123" s="69"/>
      <c r="AH123" s="101"/>
      <c r="AI123" s="101">
        <f t="shared" si="36"/>
        <v>-60</v>
      </c>
      <c r="AL123" s="99"/>
      <c r="AS123" s="83">
        <v>111</v>
      </c>
      <c r="AT123" s="98">
        <f t="shared" si="35"/>
        <v>15.928571428571434</v>
      </c>
      <c r="AU123" s="98">
        <f t="shared" si="29"/>
        <v>18.357142857142883</v>
      </c>
      <c r="AV123" s="99">
        <f t="shared" si="24"/>
        <v>0</v>
      </c>
      <c r="AW123" s="99">
        <f t="shared" si="30"/>
        <v>0</v>
      </c>
    </row>
    <row r="124" spans="1:49">
      <c r="A124" s="100">
        <f t="shared" si="25"/>
        <v>40794</v>
      </c>
      <c r="B124" s="130"/>
      <c r="C124" s="130">
        <v>112</v>
      </c>
      <c r="D124" s="194" t="str">
        <f t="shared" ref="D124:D137" si="38">IF(F$6=A124,"Cracked Boll"," ")</f>
        <v xml:space="preserve"> </v>
      </c>
      <c r="E124" s="167"/>
      <c r="F124" s="87"/>
      <c r="G124" s="87">
        <f>F$130/7</f>
        <v>0.10757142857142857</v>
      </c>
      <c r="H124" s="88"/>
      <c r="I124" s="89"/>
      <c r="J124" s="89"/>
      <c r="K124" s="89"/>
      <c r="L124" s="90">
        <f t="shared" si="26"/>
        <v>-7.8957072240140027</v>
      </c>
      <c r="M124" s="91">
        <f t="shared" si="27"/>
        <v>-15.791414448028005</v>
      </c>
      <c r="N124" s="92">
        <f t="shared" si="28"/>
        <v>-16.464714285714294</v>
      </c>
      <c r="O124" s="93" t="str">
        <f t="shared" si="34"/>
        <v>IRRIGATE</v>
      </c>
      <c r="P124" s="93" t="str">
        <f t="shared" si="22"/>
        <v>Check Sensors</v>
      </c>
      <c r="Q124" s="215"/>
      <c r="R124" s="215"/>
      <c r="S124" s="215"/>
      <c r="T124" s="96" t="str">
        <f t="shared" si="32"/>
        <v/>
      </c>
      <c r="U124" s="96" t="str">
        <f t="shared" si="32"/>
        <v/>
      </c>
      <c r="V124" s="96" t="str">
        <f t="shared" si="32"/>
        <v/>
      </c>
      <c r="W124" s="109"/>
      <c r="X124"/>
      <c r="Y124"/>
      <c r="Z124"/>
      <c r="AA124"/>
      <c r="AB124"/>
      <c r="AC124"/>
      <c r="AD124"/>
      <c r="AE124" s="69">
        <f t="shared" si="37"/>
        <v>-3687.3</v>
      </c>
      <c r="AF124" s="69"/>
      <c r="AG124" s="69"/>
      <c r="AH124" s="101"/>
      <c r="AI124" s="101">
        <f t="shared" si="36"/>
        <v>-60</v>
      </c>
      <c r="AL124" s="99"/>
      <c r="AS124" s="83">
        <v>112</v>
      </c>
      <c r="AT124" s="98">
        <f t="shared" si="35"/>
        <v>16.036142857142863</v>
      </c>
      <c r="AU124" s="98">
        <f t="shared" si="29"/>
        <v>18.464714285714312</v>
      </c>
      <c r="AV124" s="99">
        <f t="shared" si="24"/>
        <v>0</v>
      </c>
      <c r="AW124" s="99">
        <f t="shared" si="30"/>
        <v>0</v>
      </c>
    </row>
    <row r="125" spans="1:49">
      <c r="A125" s="100">
        <f t="shared" si="25"/>
        <v>40795</v>
      </c>
      <c r="B125" s="130"/>
      <c r="C125" s="130">
        <v>113</v>
      </c>
      <c r="D125" s="195" t="str">
        <f t="shared" si="38"/>
        <v xml:space="preserve"> </v>
      </c>
      <c r="E125" s="164"/>
      <c r="F125" s="87"/>
      <c r="G125" s="87">
        <f t="shared" ref="G125:G137" si="39">F$130/7</f>
        <v>0.10757142857142857</v>
      </c>
      <c r="H125" s="88"/>
      <c r="I125" s="89"/>
      <c r="J125" s="89"/>
      <c r="K125" s="89"/>
      <c r="L125" s="90">
        <f t="shared" si="26"/>
        <v>-7.9494929382997173</v>
      </c>
      <c r="M125" s="91">
        <f t="shared" si="27"/>
        <v>-15.898985876599435</v>
      </c>
      <c r="N125" s="92">
        <f t="shared" si="28"/>
        <v>-16.572285714285723</v>
      </c>
      <c r="O125" s="93" t="str">
        <f t="shared" si="34"/>
        <v>IRRIGATE</v>
      </c>
      <c r="P125" s="93" t="str">
        <f t="shared" si="22"/>
        <v>Check Sensors</v>
      </c>
      <c r="Q125" s="215"/>
      <c r="R125" s="215"/>
      <c r="S125" s="215"/>
      <c r="T125" s="96" t="str">
        <f t="shared" si="32"/>
        <v/>
      </c>
      <c r="U125" s="96" t="str">
        <f t="shared" si="32"/>
        <v/>
      </c>
      <c r="V125" s="96" t="str">
        <f t="shared" si="32"/>
        <v/>
      </c>
      <c r="W125" s="109"/>
      <c r="X125"/>
      <c r="Y125"/>
      <c r="Z125"/>
      <c r="AA125"/>
      <c r="AB125"/>
      <c r="AC125"/>
      <c r="AD125"/>
      <c r="AE125" s="69">
        <f t="shared" si="37"/>
        <v>-3747.3</v>
      </c>
      <c r="AF125" s="69"/>
      <c r="AG125" s="69"/>
      <c r="AH125" s="101"/>
      <c r="AI125" s="101">
        <f t="shared" si="36"/>
        <v>-60</v>
      </c>
      <c r="AL125" s="99"/>
      <c r="AS125" s="83">
        <v>113</v>
      </c>
      <c r="AT125" s="98">
        <f t="shared" si="35"/>
        <v>16.143714285714292</v>
      </c>
      <c r="AU125" s="98">
        <f t="shared" si="29"/>
        <v>18.572285714285741</v>
      </c>
      <c r="AV125" s="99">
        <f t="shared" si="24"/>
        <v>0</v>
      </c>
      <c r="AW125" s="99">
        <f t="shared" si="30"/>
        <v>0</v>
      </c>
    </row>
    <row r="126" spans="1:49">
      <c r="A126" s="100">
        <f t="shared" si="25"/>
        <v>40796</v>
      </c>
      <c r="B126" s="130"/>
      <c r="C126" s="130">
        <v>114</v>
      </c>
      <c r="D126" s="195" t="str">
        <f t="shared" si="38"/>
        <v xml:space="preserve"> </v>
      </c>
      <c r="E126" s="84"/>
      <c r="F126" s="124"/>
      <c r="G126" s="87">
        <f t="shared" si="39"/>
        <v>0.10757142857142857</v>
      </c>
      <c r="H126" s="88"/>
      <c r="I126" s="89"/>
      <c r="J126" s="89"/>
      <c r="K126" s="89"/>
      <c r="L126" s="90">
        <f t="shared" si="26"/>
        <v>-8.0032786525854309</v>
      </c>
      <c r="M126" s="91">
        <f t="shared" si="27"/>
        <v>-16.006557305170862</v>
      </c>
      <c r="N126" s="92">
        <f t="shared" si="28"/>
        <v>-16.679857142857152</v>
      </c>
      <c r="O126" s="93" t="str">
        <f t="shared" si="34"/>
        <v>IRRIGATE</v>
      </c>
      <c r="P126" s="93" t="str">
        <f t="shared" si="22"/>
        <v>Check Sensors</v>
      </c>
      <c r="Q126" s="215"/>
      <c r="R126" s="215"/>
      <c r="S126" s="217"/>
      <c r="T126" s="96" t="str">
        <f t="shared" si="32"/>
        <v/>
      </c>
      <c r="U126" s="96" t="str">
        <f t="shared" si="32"/>
        <v/>
      </c>
      <c r="V126" s="96" t="str">
        <f t="shared" si="32"/>
        <v/>
      </c>
      <c r="W126" s="109"/>
      <c r="X126"/>
      <c r="Y126"/>
      <c r="Z126"/>
      <c r="AA126"/>
      <c r="AB126"/>
      <c r="AC126"/>
      <c r="AD126"/>
      <c r="AE126" s="69">
        <f t="shared" si="37"/>
        <v>-3807.3</v>
      </c>
      <c r="AF126" s="69"/>
      <c r="AG126" s="69"/>
      <c r="AH126" s="101"/>
      <c r="AI126" s="101">
        <f t="shared" si="36"/>
        <v>-60</v>
      </c>
      <c r="AL126" s="99"/>
      <c r="AS126" s="83">
        <v>114</v>
      </c>
      <c r="AT126" s="98">
        <f t="shared" si="35"/>
        <v>16.251285714285721</v>
      </c>
      <c r="AU126" s="98">
        <f t="shared" si="29"/>
        <v>18.67985714285717</v>
      </c>
      <c r="AV126" s="99">
        <f t="shared" si="24"/>
        <v>0</v>
      </c>
      <c r="AW126" s="99">
        <f t="shared" si="30"/>
        <v>0</v>
      </c>
    </row>
    <row r="127" spans="1:49">
      <c r="A127" s="100">
        <f t="shared" si="25"/>
        <v>40797</v>
      </c>
      <c r="B127" s="166"/>
      <c r="C127" s="84">
        <v>115</v>
      </c>
      <c r="D127" s="195" t="str">
        <f t="shared" si="38"/>
        <v xml:space="preserve"> </v>
      </c>
      <c r="E127" s="164"/>
      <c r="G127" s="87">
        <f t="shared" si="39"/>
        <v>0.10757142857142857</v>
      </c>
      <c r="H127" s="88"/>
      <c r="I127" s="89"/>
      <c r="J127" s="89"/>
      <c r="K127" s="89"/>
      <c r="L127" s="90">
        <f t="shared" si="26"/>
        <v>-8.0570643668711455</v>
      </c>
      <c r="M127" s="91">
        <f t="shared" si="27"/>
        <v>-16.114128733742291</v>
      </c>
      <c r="N127" s="92">
        <f t="shared" si="28"/>
        <v>-16.787428571428581</v>
      </c>
      <c r="O127" s="93" t="str">
        <f t="shared" si="34"/>
        <v>IRRIGATE</v>
      </c>
      <c r="P127" s="93" t="str">
        <f t="shared" si="22"/>
        <v>Check Sensors</v>
      </c>
      <c r="Q127" s="215"/>
      <c r="R127" s="215"/>
      <c r="S127" s="217"/>
      <c r="T127" s="96" t="str">
        <f t="shared" si="32"/>
        <v/>
      </c>
      <c r="U127" s="96" t="str">
        <f t="shared" si="32"/>
        <v/>
      </c>
      <c r="V127" s="96" t="str">
        <f t="shared" si="32"/>
        <v/>
      </c>
      <c r="W127" s="109"/>
      <c r="X127"/>
      <c r="Y127"/>
      <c r="Z127"/>
      <c r="AA127"/>
      <c r="AB127"/>
      <c r="AC127"/>
      <c r="AD127"/>
      <c r="AE127" s="69">
        <f t="shared" si="37"/>
        <v>-3867.3</v>
      </c>
      <c r="AF127" s="69"/>
      <c r="AG127" s="69"/>
      <c r="AH127" s="101"/>
      <c r="AI127" s="101">
        <f t="shared" si="36"/>
        <v>-60</v>
      </c>
      <c r="AK127" s="97" t="s">
        <v>73</v>
      </c>
      <c r="AL127" s="99"/>
      <c r="AS127" s="83">
        <v>115</v>
      </c>
      <c r="AT127" s="98">
        <f t="shared" si="35"/>
        <v>16.358857142857151</v>
      </c>
      <c r="AU127" s="98">
        <f t="shared" si="29"/>
        <v>18.787428571428599</v>
      </c>
      <c r="AV127" s="99">
        <f t="shared" si="24"/>
        <v>0</v>
      </c>
      <c r="AW127" s="99">
        <f t="shared" si="30"/>
        <v>0</v>
      </c>
    </row>
    <row r="128" spans="1:49">
      <c r="A128" s="100">
        <f t="shared" si="25"/>
        <v>40798</v>
      </c>
      <c r="B128" s="130"/>
      <c r="C128" s="84">
        <v>116</v>
      </c>
      <c r="D128" s="195" t="str">
        <f t="shared" si="38"/>
        <v xml:space="preserve"> </v>
      </c>
      <c r="G128" s="87">
        <f t="shared" si="39"/>
        <v>0.10757142857142857</v>
      </c>
      <c r="H128" s="88"/>
      <c r="I128" s="89"/>
      <c r="J128" s="89"/>
      <c r="K128" s="89"/>
      <c r="L128" s="90">
        <f t="shared" si="26"/>
        <v>-8.11085008115686</v>
      </c>
      <c r="M128" s="91">
        <f t="shared" si="27"/>
        <v>-16.22170016231372</v>
      </c>
      <c r="N128" s="92">
        <f t="shared" si="28"/>
        <v>-16.89500000000001</v>
      </c>
      <c r="O128" s="93" t="str">
        <f t="shared" si="34"/>
        <v>IRRIGATE</v>
      </c>
      <c r="P128" s="93" t="str">
        <f t="shared" si="22"/>
        <v>Check Sensors</v>
      </c>
      <c r="Q128" s="215"/>
      <c r="R128" s="215"/>
      <c r="S128" s="217"/>
      <c r="T128" s="96" t="str">
        <f t="shared" si="32"/>
        <v/>
      </c>
      <c r="U128" s="96" t="str">
        <f t="shared" si="32"/>
        <v/>
      </c>
      <c r="V128" s="96" t="str">
        <f t="shared" si="32"/>
        <v/>
      </c>
      <c r="W128" s="109"/>
      <c r="X128"/>
      <c r="Y128"/>
      <c r="Z128"/>
      <c r="AA128"/>
      <c r="AB128"/>
      <c r="AC128"/>
      <c r="AD128"/>
      <c r="AE128" s="69">
        <f t="shared" si="37"/>
        <v>-3927.3</v>
      </c>
      <c r="AF128" s="69"/>
      <c r="AG128" s="69"/>
      <c r="AH128" s="101"/>
      <c r="AI128" s="101">
        <f t="shared" si="36"/>
        <v>-60</v>
      </c>
      <c r="AL128" s="99"/>
      <c r="AS128" s="83">
        <v>116</v>
      </c>
      <c r="AT128" s="98">
        <f t="shared" si="35"/>
        <v>16.46642857142858</v>
      </c>
      <c r="AU128" s="98">
        <f t="shared" si="29"/>
        <v>18.895000000000028</v>
      </c>
      <c r="AV128" s="99">
        <f t="shared" si="24"/>
        <v>0</v>
      </c>
      <c r="AW128" s="99">
        <f t="shared" si="30"/>
        <v>0</v>
      </c>
    </row>
    <row r="129" spans="1:49" ht="13.5" thickBot="1">
      <c r="A129" s="100">
        <f t="shared" si="25"/>
        <v>40799</v>
      </c>
      <c r="B129" s="130"/>
      <c r="C129" s="84">
        <v>117</v>
      </c>
      <c r="D129" s="192" t="s">
        <v>84</v>
      </c>
      <c r="E129" s="168"/>
      <c r="F129" s="87"/>
      <c r="G129" s="87">
        <f t="shared" si="39"/>
        <v>0.10757142857142857</v>
      </c>
      <c r="H129" s="88"/>
      <c r="I129" s="89"/>
      <c r="J129" s="89"/>
      <c r="K129" s="89"/>
      <c r="L129" s="90">
        <f t="shared" si="26"/>
        <v>-8.1646357954425746</v>
      </c>
      <c r="M129" s="91">
        <f t="shared" si="27"/>
        <v>-16.329271590885149</v>
      </c>
      <c r="N129" s="92">
        <f t="shared" si="28"/>
        <v>-17.002571428571439</v>
      </c>
      <c r="O129" s="93" t="str">
        <f t="shared" si="34"/>
        <v>IRRIGATE</v>
      </c>
      <c r="P129" s="93" t="str">
        <f t="shared" si="22"/>
        <v>Check Sensors</v>
      </c>
      <c r="Q129" s="215"/>
      <c r="R129" s="215"/>
      <c r="S129" s="217"/>
      <c r="T129" s="96" t="str">
        <f t="shared" si="32"/>
        <v/>
      </c>
      <c r="U129" s="96" t="str">
        <f t="shared" si="32"/>
        <v/>
      </c>
      <c r="V129" s="96" t="str">
        <f t="shared" si="32"/>
        <v/>
      </c>
      <c r="W129" s="109"/>
      <c r="X129"/>
      <c r="Y129"/>
      <c r="Z129"/>
      <c r="AA129"/>
      <c r="AB129"/>
      <c r="AC129"/>
      <c r="AD129"/>
      <c r="AE129" s="69">
        <f t="shared" si="37"/>
        <v>-3987.3</v>
      </c>
      <c r="AF129" s="69"/>
      <c r="AG129" s="69"/>
      <c r="AH129" s="101"/>
      <c r="AI129" s="101">
        <f t="shared" si="36"/>
        <v>-60</v>
      </c>
      <c r="AS129" s="83">
        <v>117</v>
      </c>
      <c r="AT129" s="98">
        <f t="shared" si="35"/>
        <v>16.574000000000009</v>
      </c>
      <c r="AU129" s="98">
        <f t="shared" si="29"/>
        <v>19.002571428571457</v>
      </c>
      <c r="AV129" s="99">
        <f t="shared" si="24"/>
        <v>0</v>
      </c>
      <c r="AW129" s="99">
        <f t="shared" si="30"/>
        <v>0</v>
      </c>
    </row>
    <row r="130" spans="1:49" ht="13.5" thickBot="1">
      <c r="A130" s="100">
        <f t="shared" si="25"/>
        <v>40800</v>
      </c>
      <c r="B130" s="130"/>
      <c r="C130" s="84">
        <v>118</v>
      </c>
      <c r="D130" s="192" t="s">
        <v>86</v>
      </c>
      <c r="E130" s="84"/>
      <c r="F130" s="170">
        <v>0.753</v>
      </c>
      <c r="G130" s="87">
        <f t="shared" si="39"/>
        <v>0.10757142857142857</v>
      </c>
      <c r="H130" s="88"/>
      <c r="I130" s="89"/>
      <c r="J130" s="89"/>
      <c r="K130" s="89"/>
      <c r="L130" s="90">
        <f t="shared" si="26"/>
        <v>-8.2184215097282891</v>
      </c>
      <c r="M130" s="91">
        <f t="shared" si="27"/>
        <v>-16.436843019456578</v>
      </c>
      <c r="N130" s="92">
        <f t="shared" si="28"/>
        <v>-17.110142857142868</v>
      </c>
      <c r="O130" s="93" t="str">
        <f t="shared" si="34"/>
        <v>IRRIGATE</v>
      </c>
      <c r="P130" s="93" t="str">
        <f t="shared" si="22"/>
        <v>Check Sensors</v>
      </c>
      <c r="Q130" s="215"/>
      <c r="R130" s="215"/>
      <c r="S130" s="217"/>
      <c r="T130" s="96" t="str">
        <f t="shared" si="32"/>
        <v/>
      </c>
      <c r="U130" s="96" t="str">
        <f t="shared" si="32"/>
        <v/>
      </c>
      <c r="V130" s="96" t="str">
        <f t="shared" si="32"/>
        <v/>
      </c>
      <c r="W130" s="109"/>
      <c r="X130"/>
      <c r="Y130"/>
      <c r="Z130"/>
      <c r="AA130"/>
      <c r="AB130"/>
      <c r="AC130"/>
      <c r="AD130"/>
      <c r="AE130" s="69">
        <f t="shared" si="37"/>
        <v>-4047.3</v>
      </c>
      <c r="AF130" s="69"/>
      <c r="AG130" s="69"/>
      <c r="AH130" s="101"/>
      <c r="AI130" s="101">
        <f t="shared" si="36"/>
        <v>-60</v>
      </c>
      <c r="AL130" s="99"/>
      <c r="AS130" s="83">
        <v>118</v>
      </c>
      <c r="AT130" s="98">
        <f t="shared" si="35"/>
        <v>16.681571428571438</v>
      </c>
      <c r="AU130" s="98">
        <f t="shared" si="29"/>
        <v>19.110142857142886</v>
      </c>
      <c r="AV130" s="99">
        <f t="shared" si="24"/>
        <v>0</v>
      </c>
      <c r="AW130" s="99">
        <f t="shared" si="30"/>
        <v>0</v>
      </c>
    </row>
    <row r="131" spans="1:49">
      <c r="A131" s="100">
        <f t="shared" si="25"/>
        <v>40801</v>
      </c>
      <c r="B131" s="130"/>
      <c r="C131" s="84">
        <v>119</v>
      </c>
      <c r="D131" s="195" t="str">
        <f t="shared" si="38"/>
        <v xml:space="preserve"> </v>
      </c>
      <c r="E131" s="84"/>
      <c r="F131" s="86"/>
      <c r="G131" s="87">
        <f t="shared" si="39"/>
        <v>0.10757142857142857</v>
      </c>
      <c r="H131" s="88"/>
      <c r="I131" s="89"/>
      <c r="J131" s="89"/>
      <c r="K131" s="89"/>
      <c r="L131" s="90">
        <f t="shared" si="26"/>
        <v>-8.2722072240140037</v>
      </c>
      <c r="M131" s="91">
        <f t="shared" si="27"/>
        <v>-16.544414448028007</v>
      </c>
      <c r="N131" s="92">
        <f t="shared" si="28"/>
        <v>-17.217714285714298</v>
      </c>
      <c r="O131" s="93" t="str">
        <f t="shared" si="34"/>
        <v>IRRIGATE</v>
      </c>
      <c r="P131" s="93" t="str">
        <f t="shared" si="22"/>
        <v>Check Sensors</v>
      </c>
      <c r="Q131" s="215"/>
      <c r="R131" s="215"/>
      <c r="S131" s="217"/>
      <c r="T131" s="96" t="str">
        <f t="shared" si="32"/>
        <v/>
      </c>
      <c r="U131" s="96" t="str">
        <f t="shared" si="32"/>
        <v/>
      </c>
      <c r="V131" s="96" t="str">
        <f t="shared" si="32"/>
        <v/>
      </c>
      <c r="W131" s="109"/>
      <c r="X131"/>
      <c r="Y131"/>
      <c r="Z131"/>
      <c r="AA131"/>
      <c r="AB131"/>
      <c r="AC131"/>
      <c r="AD131"/>
      <c r="AE131" s="69">
        <f t="shared" si="37"/>
        <v>-4107.3</v>
      </c>
      <c r="AF131" s="69"/>
      <c r="AG131" s="69"/>
      <c r="AH131" s="101"/>
      <c r="AI131" s="101">
        <f t="shared" si="36"/>
        <v>-60</v>
      </c>
      <c r="AL131" s="99"/>
      <c r="AS131" s="83">
        <v>119</v>
      </c>
      <c r="AT131" s="98">
        <f t="shared" si="35"/>
        <v>16.789142857142867</v>
      </c>
      <c r="AU131" s="98">
        <f t="shared" si="29"/>
        <v>19.217714285714315</v>
      </c>
      <c r="AV131" s="99">
        <f t="shared" si="24"/>
        <v>0</v>
      </c>
      <c r="AW131" s="99">
        <f t="shared" si="30"/>
        <v>0</v>
      </c>
    </row>
    <row r="132" spans="1:49">
      <c r="A132" s="100">
        <f t="shared" si="25"/>
        <v>40802</v>
      </c>
      <c r="B132" s="130"/>
      <c r="C132" s="84">
        <v>120</v>
      </c>
      <c r="D132" s="195" t="str">
        <f t="shared" si="38"/>
        <v xml:space="preserve"> </v>
      </c>
      <c r="E132" s="164"/>
      <c r="F132" s="86"/>
      <c r="G132" s="87">
        <f t="shared" si="39"/>
        <v>0.10757142857142857</v>
      </c>
      <c r="H132" s="88"/>
      <c r="I132" s="89"/>
      <c r="J132" s="89"/>
      <c r="K132" s="89"/>
      <c r="L132" s="90">
        <f t="shared" si="26"/>
        <v>-8.3259929382997182</v>
      </c>
      <c r="M132" s="91">
        <f t="shared" si="27"/>
        <v>-16.651985876599436</v>
      </c>
      <c r="N132" s="92">
        <f t="shared" si="28"/>
        <v>-17.325285714285727</v>
      </c>
      <c r="O132" s="93" t="str">
        <f t="shared" si="34"/>
        <v>IRRIGATE</v>
      </c>
      <c r="P132" s="93" t="str">
        <f t="shared" si="22"/>
        <v>Check Sensors</v>
      </c>
      <c r="Q132" s="215"/>
      <c r="R132" s="215"/>
      <c r="S132" s="217"/>
      <c r="T132" s="96" t="str">
        <f t="shared" si="32"/>
        <v/>
      </c>
      <c r="U132" s="96" t="str">
        <f t="shared" si="32"/>
        <v/>
      </c>
      <c r="V132" s="96" t="str">
        <f t="shared" si="32"/>
        <v/>
      </c>
      <c r="W132" s="109"/>
      <c r="X132"/>
      <c r="Y132"/>
      <c r="Z132"/>
      <c r="AA132"/>
      <c r="AB132"/>
      <c r="AC132"/>
      <c r="AD132"/>
      <c r="AE132" s="69">
        <f t="shared" si="37"/>
        <v>-4167.3</v>
      </c>
      <c r="AF132" s="69"/>
      <c r="AG132" s="69"/>
      <c r="AH132" s="101"/>
      <c r="AI132" s="101">
        <f t="shared" si="36"/>
        <v>-60</v>
      </c>
      <c r="AL132" s="99"/>
      <c r="AS132" s="83">
        <v>120</v>
      </c>
      <c r="AT132" s="98">
        <f t="shared" si="35"/>
        <v>16.896714285714296</v>
      </c>
      <c r="AU132" s="98">
        <f t="shared" si="29"/>
        <v>19.325285714285744</v>
      </c>
      <c r="AV132" s="99">
        <f t="shared" si="24"/>
        <v>0</v>
      </c>
      <c r="AW132" s="99">
        <f t="shared" si="30"/>
        <v>0</v>
      </c>
    </row>
    <row r="133" spans="1:49">
      <c r="A133" s="100">
        <f t="shared" si="25"/>
        <v>40803</v>
      </c>
      <c r="B133" s="130"/>
      <c r="C133" s="130">
        <v>121</v>
      </c>
      <c r="D133" s="195" t="str">
        <f t="shared" si="38"/>
        <v xml:space="preserve"> </v>
      </c>
      <c r="E133" s="84"/>
      <c r="F133" s="88"/>
      <c r="G133" s="87">
        <f t="shared" si="39"/>
        <v>0.10757142857142857</v>
      </c>
      <c r="H133" s="88"/>
      <c r="I133" s="89"/>
      <c r="J133" s="89"/>
      <c r="K133" s="89"/>
      <c r="L133" s="90">
        <f t="shared" si="26"/>
        <v>-8.3797786525854328</v>
      </c>
      <c r="M133" s="91">
        <f t="shared" si="27"/>
        <v>-16.759557305170866</v>
      </c>
      <c r="N133" s="92">
        <f t="shared" si="28"/>
        <v>-17.432857142857156</v>
      </c>
      <c r="O133" s="93" t="str">
        <f t="shared" si="34"/>
        <v>IRRIGATE</v>
      </c>
      <c r="P133" s="93" t="str">
        <f t="shared" si="22"/>
        <v>Check Sensors</v>
      </c>
      <c r="Q133" s="215"/>
      <c r="R133" s="215"/>
      <c r="S133" s="217"/>
      <c r="T133" s="96" t="str">
        <f t="shared" si="32"/>
        <v/>
      </c>
      <c r="U133" s="96" t="str">
        <f t="shared" si="32"/>
        <v/>
      </c>
      <c r="V133" s="96" t="str">
        <f t="shared" si="32"/>
        <v/>
      </c>
      <c r="W133" s="109"/>
      <c r="X133"/>
      <c r="Y133"/>
      <c r="Z133"/>
      <c r="AA133"/>
      <c r="AB133"/>
      <c r="AC133"/>
      <c r="AD133"/>
      <c r="AE133" s="69">
        <f t="shared" si="37"/>
        <v>-4227.3</v>
      </c>
      <c r="AF133" s="69"/>
      <c r="AG133" s="69"/>
      <c r="AH133" s="101"/>
      <c r="AI133" s="101">
        <f t="shared" si="36"/>
        <v>-60</v>
      </c>
      <c r="AL133" s="99"/>
      <c r="AS133" s="83">
        <v>121</v>
      </c>
      <c r="AT133" s="98">
        <f t="shared" si="35"/>
        <v>17.004285714285725</v>
      </c>
      <c r="AU133" s="98">
        <f t="shared" si="29"/>
        <v>19.432857142857173</v>
      </c>
      <c r="AV133" s="99">
        <f t="shared" si="24"/>
        <v>0</v>
      </c>
      <c r="AW133" s="99">
        <f t="shared" si="30"/>
        <v>0</v>
      </c>
    </row>
    <row r="134" spans="1:49">
      <c r="A134" s="100">
        <f t="shared" si="25"/>
        <v>40804</v>
      </c>
      <c r="B134" s="130"/>
      <c r="C134" s="130">
        <v>122</v>
      </c>
      <c r="D134" s="195" t="str">
        <f t="shared" si="38"/>
        <v xml:space="preserve"> </v>
      </c>
      <c r="E134" s="197"/>
      <c r="F134" s="175"/>
      <c r="G134" s="87">
        <f t="shared" si="39"/>
        <v>0.10757142857142857</v>
      </c>
      <c r="H134" s="88"/>
      <c r="I134" s="89"/>
      <c r="J134" s="89"/>
      <c r="K134" s="89"/>
      <c r="L134" s="90">
        <f t="shared" si="26"/>
        <v>-8.4335643668711473</v>
      </c>
      <c r="M134" s="91">
        <f t="shared" si="27"/>
        <v>-16.867128733742295</v>
      </c>
      <c r="N134" s="92">
        <f t="shared" si="28"/>
        <v>-17.540428571428585</v>
      </c>
      <c r="O134" s="93" t="str">
        <f t="shared" si="34"/>
        <v>IRRIGATE</v>
      </c>
      <c r="P134" s="93" t="str">
        <f t="shared" si="22"/>
        <v>Check Sensors</v>
      </c>
      <c r="Q134" s="215"/>
      <c r="R134" s="215"/>
      <c r="S134" s="217"/>
      <c r="T134" s="96" t="str">
        <f t="shared" si="32"/>
        <v/>
      </c>
      <c r="U134" s="96" t="str">
        <f t="shared" si="32"/>
        <v/>
      </c>
      <c r="V134" s="96" t="str">
        <f t="shared" si="32"/>
        <v/>
      </c>
      <c r="W134" s="109"/>
      <c r="X134"/>
      <c r="Y134"/>
      <c r="Z134"/>
      <c r="AA134"/>
      <c r="AB134"/>
      <c r="AC134"/>
      <c r="AD134"/>
      <c r="AE134" s="69">
        <f t="shared" si="37"/>
        <v>-4287.3</v>
      </c>
      <c r="AF134" s="69"/>
      <c r="AG134" s="69"/>
      <c r="AH134" s="101"/>
      <c r="AI134" s="101">
        <f t="shared" si="36"/>
        <v>-60</v>
      </c>
      <c r="AL134" s="99"/>
      <c r="AS134" s="83">
        <v>122</v>
      </c>
      <c r="AT134" s="98">
        <f t="shared" si="35"/>
        <v>17.111857142857154</v>
      </c>
      <c r="AU134" s="98">
        <f t="shared" si="29"/>
        <v>19.540428571428603</v>
      </c>
      <c r="AV134" s="99">
        <f t="shared" si="24"/>
        <v>0</v>
      </c>
      <c r="AW134" s="99">
        <f t="shared" si="30"/>
        <v>0</v>
      </c>
    </row>
    <row r="135" spans="1:49">
      <c r="A135" s="100">
        <f t="shared" si="25"/>
        <v>40805</v>
      </c>
      <c r="B135" s="130"/>
      <c r="C135" s="130">
        <v>123</v>
      </c>
      <c r="D135" s="195" t="str">
        <f t="shared" si="38"/>
        <v xml:space="preserve"> </v>
      </c>
      <c r="E135" s="168"/>
      <c r="F135" s="86"/>
      <c r="G135" s="87">
        <f t="shared" si="39"/>
        <v>0.10757142857142857</v>
      </c>
      <c r="H135" s="88"/>
      <c r="I135" s="89"/>
      <c r="J135" s="89"/>
      <c r="K135" s="89"/>
      <c r="L135" s="90">
        <f t="shared" si="26"/>
        <v>-8.4873500811568618</v>
      </c>
      <c r="M135" s="91">
        <f t="shared" si="27"/>
        <v>-16.974700162313724</v>
      </c>
      <c r="N135" s="92">
        <f t="shared" si="28"/>
        <v>-17.648000000000014</v>
      </c>
      <c r="O135" s="93" t="str">
        <f t="shared" si="34"/>
        <v>IRRIGATE</v>
      </c>
      <c r="P135" s="93" t="str">
        <f t="shared" si="22"/>
        <v>Check Sensors</v>
      </c>
      <c r="Q135" s="215"/>
      <c r="R135" s="215"/>
      <c r="S135" s="217"/>
      <c r="T135" s="96" t="str">
        <f t="shared" si="32"/>
        <v/>
      </c>
      <c r="U135" s="96" t="str">
        <f t="shared" si="32"/>
        <v/>
      </c>
      <c r="V135" s="96" t="str">
        <f t="shared" si="32"/>
        <v/>
      </c>
      <c r="W135" s="109"/>
      <c r="X135"/>
      <c r="Y135"/>
      <c r="Z135"/>
      <c r="AA135"/>
      <c r="AB135"/>
      <c r="AC135"/>
      <c r="AD135"/>
      <c r="AE135"/>
      <c r="AF135"/>
      <c r="AG135"/>
      <c r="AL135" s="99"/>
      <c r="AS135" s="83">
        <v>123</v>
      </c>
      <c r="AT135" s="98">
        <f t="shared" si="35"/>
        <v>17.219428571428583</v>
      </c>
      <c r="AU135" s="98">
        <f t="shared" si="29"/>
        <v>19.648000000000032</v>
      </c>
      <c r="AV135" s="99">
        <f t="shared" si="24"/>
        <v>0</v>
      </c>
      <c r="AW135" s="99">
        <f t="shared" si="30"/>
        <v>0</v>
      </c>
    </row>
    <row r="136" spans="1:49">
      <c r="A136" s="100">
        <f t="shared" si="25"/>
        <v>40806</v>
      </c>
      <c r="B136" s="130"/>
      <c r="C136" s="130">
        <v>124</v>
      </c>
      <c r="D136" s="195" t="str">
        <f t="shared" si="38"/>
        <v xml:space="preserve"> </v>
      </c>
      <c r="E136" s="84"/>
      <c r="F136" s="86"/>
      <c r="G136" s="87">
        <f t="shared" si="39"/>
        <v>0.10757142857142857</v>
      </c>
      <c r="H136" s="88"/>
      <c r="I136" s="89"/>
      <c r="J136" s="89"/>
      <c r="K136" s="89"/>
      <c r="L136" s="90">
        <f t="shared" si="26"/>
        <v>-8.5411357954425764</v>
      </c>
      <c r="M136" s="91">
        <f t="shared" si="27"/>
        <v>-17.082271590885153</v>
      </c>
      <c r="N136" s="92">
        <f t="shared" si="28"/>
        <v>-17.755571428571443</v>
      </c>
      <c r="O136" s="93" t="str">
        <f t="shared" si="34"/>
        <v>IRRIGATE</v>
      </c>
      <c r="P136" s="93" t="str">
        <f t="shared" si="22"/>
        <v>Check Sensors</v>
      </c>
      <c r="Q136" s="215"/>
      <c r="R136" s="215"/>
      <c r="S136" s="217"/>
      <c r="T136" s="96" t="str">
        <f t="shared" si="32"/>
        <v/>
      </c>
      <c r="U136" s="96" t="str">
        <f t="shared" si="32"/>
        <v/>
      </c>
      <c r="V136" s="96" t="str">
        <f t="shared" si="32"/>
        <v/>
      </c>
      <c r="W136" s="109"/>
      <c r="X136"/>
      <c r="Y136"/>
      <c r="Z136"/>
      <c r="AA136"/>
      <c r="AB136"/>
      <c r="AC136"/>
      <c r="AD136"/>
      <c r="AE136"/>
      <c r="AF136"/>
      <c r="AG136"/>
      <c r="AL136" s="99"/>
      <c r="AS136" s="83">
        <v>124</v>
      </c>
      <c r="AT136" s="98">
        <f t="shared" si="35"/>
        <v>17.327000000000012</v>
      </c>
      <c r="AU136" s="98">
        <f t="shared" si="29"/>
        <v>19.755571428571461</v>
      </c>
      <c r="AV136" s="99">
        <f t="shared" si="24"/>
        <v>0</v>
      </c>
      <c r="AW136" s="99">
        <f t="shared" si="30"/>
        <v>0</v>
      </c>
    </row>
    <row r="137" spans="1:49" ht="13.5" thickBot="1">
      <c r="A137" s="100">
        <f t="shared" si="25"/>
        <v>40807</v>
      </c>
      <c r="B137" s="130"/>
      <c r="C137" s="130">
        <v>125</v>
      </c>
      <c r="D137" s="196" t="str">
        <f t="shared" si="38"/>
        <v xml:space="preserve"> </v>
      </c>
      <c r="E137" s="165"/>
      <c r="F137" s="122"/>
      <c r="G137" s="178">
        <f t="shared" si="39"/>
        <v>0.10757142857142857</v>
      </c>
      <c r="H137" s="118"/>
      <c r="I137" s="119"/>
      <c r="J137" s="89"/>
      <c r="K137" s="89"/>
      <c r="L137" s="90">
        <f t="shared" si="26"/>
        <v>-8.5949215097282909</v>
      </c>
      <c r="M137" s="91">
        <f t="shared" si="27"/>
        <v>-17.189843019456582</v>
      </c>
      <c r="N137" s="92">
        <f t="shared" si="28"/>
        <v>-17.863142857142872</v>
      </c>
      <c r="O137" s="93" t="str">
        <f t="shared" si="34"/>
        <v>IRRIGATE</v>
      </c>
      <c r="P137" s="93" t="str">
        <f t="shared" si="22"/>
        <v>Check Sensors</v>
      </c>
      <c r="Q137" s="215"/>
      <c r="R137" s="215"/>
      <c r="S137" s="217"/>
      <c r="T137" s="96" t="str">
        <f t="shared" si="32"/>
        <v/>
      </c>
      <c r="U137" s="96" t="str">
        <f t="shared" si="32"/>
        <v/>
      </c>
      <c r="V137" s="96" t="str">
        <f t="shared" si="32"/>
        <v/>
      </c>
      <c r="W137" s="109"/>
      <c r="X137"/>
      <c r="Y137"/>
      <c r="Z137"/>
      <c r="AA137"/>
      <c r="AB137"/>
      <c r="AC137"/>
      <c r="AD137"/>
      <c r="AE137"/>
      <c r="AF137"/>
      <c r="AG137"/>
      <c r="AL137" s="99"/>
      <c r="AS137" s="83">
        <v>125</v>
      </c>
      <c r="AT137" s="98">
        <f t="shared" si="35"/>
        <v>17.434571428571441</v>
      </c>
      <c r="AU137" s="98">
        <f t="shared" si="29"/>
        <v>19.86314285714289</v>
      </c>
      <c r="AV137" s="99">
        <f t="shared" si="24"/>
        <v>0</v>
      </c>
      <c r="AW137" s="99">
        <f t="shared" si="30"/>
        <v>0</v>
      </c>
    </row>
    <row r="138" spans="1:49">
      <c r="A138" s="100">
        <f t="shared" si="25"/>
        <v>40808</v>
      </c>
      <c r="B138" s="130"/>
      <c r="C138" s="130">
        <v>126</v>
      </c>
      <c r="D138" s="201"/>
      <c r="E138" s="167"/>
      <c r="F138" s="89"/>
      <c r="G138" s="87">
        <f>F$148/7</f>
        <v>7.1428571428571425E-2</v>
      </c>
      <c r="H138" s="88"/>
      <c r="I138" s="89"/>
      <c r="J138" s="89"/>
      <c r="K138" s="89"/>
      <c r="L138" s="90">
        <f t="shared" si="26"/>
        <v>-8.6306357954425774</v>
      </c>
      <c r="M138" s="91">
        <f t="shared" si="27"/>
        <v>-17.261271590885155</v>
      </c>
      <c r="N138" s="92">
        <f t="shared" si="28"/>
        <v>-17.934571428571445</v>
      </c>
      <c r="O138" s="93" t="str">
        <f t="shared" si="34"/>
        <v>IRRIGATE</v>
      </c>
      <c r="P138" s="93" t="str">
        <f t="shared" si="22"/>
        <v>Check Sensors</v>
      </c>
      <c r="Q138" s="217"/>
      <c r="R138" s="217"/>
      <c r="S138" s="217"/>
      <c r="T138" s="96" t="str">
        <f t="shared" si="32"/>
        <v/>
      </c>
      <c r="U138" s="96" t="str">
        <f t="shared" si="32"/>
        <v/>
      </c>
      <c r="V138" s="96" t="str">
        <f t="shared" si="32"/>
        <v/>
      </c>
      <c r="W138" s="109"/>
      <c r="X138"/>
      <c r="Y138"/>
      <c r="Z138"/>
      <c r="AA138"/>
      <c r="AB138"/>
      <c r="AC138"/>
      <c r="AD138"/>
      <c r="AE138"/>
      <c r="AF138"/>
      <c r="AG138"/>
      <c r="AL138" s="99"/>
      <c r="AS138" s="83">
        <v>126</v>
      </c>
      <c r="AT138" s="98">
        <f t="shared" si="35"/>
        <v>17.506000000000014</v>
      </c>
      <c r="AU138" s="98">
        <f t="shared" si="29"/>
        <v>19.934571428571463</v>
      </c>
      <c r="AV138" s="99">
        <f t="shared" si="24"/>
        <v>0</v>
      </c>
      <c r="AW138" s="99">
        <f t="shared" si="30"/>
        <v>0</v>
      </c>
    </row>
    <row r="139" spans="1:49">
      <c r="A139" s="100">
        <f t="shared" si="25"/>
        <v>40809</v>
      </c>
      <c r="B139" s="130"/>
      <c r="C139" s="130">
        <v>127</v>
      </c>
      <c r="D139" s="202"/>
      <c r="E139" s="164"/>
      <c r="F139" s="86"/>
      <c r="G139" s="87">
        <f t="shared" ref="G139:G162" si="40">F$148/7</f>
        <v>7.1428571428571425E-2</v>
      </c>
      <c r="H139" s="88"/>
      <c r="I139" s="89"/>
      <c r="J139" s="89"/>
      <c r="K139" s="89"/>
      <c r="L139" s="90">
        <f t="shared" si="26"/>
        <v>-8.6663500811568639</v>
      </c>
      <c r="M139" s="91">
        <f t="shared" si="27"/>
        <v>-17.332700162313728</v>
      </c>
      <c r="N139" s="92">
        <f t="shared" si="28"/>
        <v>-18.006000000000018</v>
      </c>
      <c r="O139" s="93" t="str">
        <f t="shared" si="34"/>
        <v>IRRIGATE</v>
      </c>
      <c r="P139" s="93" t="str">
        <f t="shared" si="22"/>
        <v>Check Sensors</v>
      </c>
      <c r="Q139" s="123"/>
      <c r="R139" s="123"/>
      <c r="S139" s="123"/>
      <c r="T139" s="96" t="str">
        <f t="shared" si="32"/>
        <v/>
      </c>
      <c r="U139" s="96" t="str">
        <f t="shared" si="32"/>
        <v/>
      </c>
      <c r="V139" s="96" t="str">
        <f t="shared" si="32"/>
        <v/>
      </c>
      <c r="W139" s="109"/>
      <c r="X139"/>
      <c r="Y139"/>
      <c r="Z139"/>
      <c r="AA139"/>
      <c r="AB139"/>
      <c r="AC139"/>
      <c r="AD139"/>
      <c r="AE139"/>
      <c r="AF139"/>
      <c r="AG139"/>
      <c r="AL139" s="99"/>
      <c r="AS139" s="83">
        <v>127</v>
      </c>
      <c r="AT139" s="98">
        <f t="shared" si="35"/>
        <v>17.577428571428587</v>
      </c>
      <c r="AU139" s="98">
        <f t="shared" si="29"/>
        <v>20.006000000000036</v>
      </c>
      <c r="AV139" s="99">
        <f t="shared" si="24"/>
        <v>0</v>
      </c>
      <c r="AW139" s="99">
        <f t="shared" si="30"/>
        <v>0</v>
      </c>
    </row>
    <row r="140" spans="1:49">
      <c r="A140" s="100">
        <f t="shared" si="25"/>
        <v>40810</v>
      </c>
      <c r="B140" s="130"/>
      <c r="C140" s="130">
        <v>128</v>
      </c>
      <c r="D140" s="202"/>
      <c r="E140" s="84"/>
      <c r="F140" s="88"/>
      <c r="G140" s="87">
        <f t="shared" si="40"/>
        <v>7.1428571428571425E-2</v>
      </c>
      <c r="H140" s="88"/>
      <c r="I140" s="89"/>
      <c r="J140" s="89"/>
      <c r="K140" s="89"/>
      <c r="L140" s="90">
        <f t="shared" si="26"/>
        <v>-8.7020643668711504</v>
      </c>
      <c r="M140" s="91">
        <f t="shared" si="27"/>
        <v>-17.404128733742301</v>
      </c>
      <c r="N140" s="92">
        <f t="shared" si="28"/>
        <v>-18.077428571428591</v>
      </c>
      <c r="O140" s="93" t="str">
        <f t="shared" si="34"/>
        <v>IRRIGATE</v>
      </c>
      <c r="P140" s="93" t="str">
        <f t="shared" ref="P140:P162" si="41">IF(M140&lt;0.3,"Check Sensors","")</f>
        <v>Check Sensors</v>
      </c>
      <c r="Q140" s="123"/>
      <c r="R140" s="123"/>
      <c r="S140" s="123"/>
      <c r="T140" s="96" t="str">
        <f t="shared" ref="T140:V164" si="42">IF(Q140="","",IF(Q140=0,$H$5,IF(((T$3+T$4*LN(Q140))-(T$3+T$4*LN(40)))*24&gt;$H$5,$H$5,((T$3+T$4*LN(Q140))-(T$3+T$4*LN(40)))*24)))</f>
        <v/>
      </c>
      <c r="U140" s="96" t="str">
        <f t="shared" si="42"/>
        <v/>
      </c>
      <c r="V140" s="96" t="str">
        <f t="shared" si="42"/>
        <v/>
      </c>
      <c r="W140" s="109"/>
      <c r="X140"/>
      <c r="Y140"/>
      <c r="Z140"/>
      <c r="AA140"/>
      <c r="AB140"/>
      <c r="AC140"/>
      <c r="AD140"/>
      <c r="AE140"/>
      <c r="AF140"/>
      <c r="AG140"/>
      <c r="AL140" s="99"/>
      <c r="AS140" s="83">
        <v>128</v>
      </c>
      <c r="AT140" s="98">
        <f t="shared" si="35"/>
        <v>17.64885714285716</v>
      </c>
      <c r="AU140" s="98">
        <f t="shared" si="29"/>
        <v>20.077428571428609</v>
      </c>
      <c r="AV140" s="99">
        <f t="shared" ref="AV140:AV151" si="43">+H140+I140</f>
        <v>0</v>
      </c>
      <c r="AW140" s="99">
        <f t="shared" si="30"/>
        <v>0</v>
      </c>
    </row>
    <row r="141" spans="1:49">
      <c r="A141" s="100">
        <f t="shared" ref="A141:A164" si="44">+A140+1</f>
        <v>40811</v>
      </c>
      <c r="B141" s="130"/>
      <c r="C141" s="130">
        <v>129</v>
      </c>
      <c r="D141" s="202"/>
      <c r="E141" s="148"/>
      <c r="F141" s="175"/>
      <c r="G141" s="87">
        <f t="shared" si="40"/>
        <v>7.1428571428571425E-2</v>
      </c>
      <c r="H141" s="88"/>
      <c r="I141" s="89"/>
      <c r="J141" s="89"/>
      <c r="K141" s="89"/>
      <c r="L141" s="90">
        <f t="shared" ref="L141:L151" si="45">IF(+M141/$H$5&gt;1,1,+M141/$H$5)</f>
        <v>-8.7377786525854368</v>
      </c>
      <c r="M141" s="91">
        <f t="shared" ref="M141:M151" si="46">IF(Q141="",IF(R141="",IF(S141="",IF((M140-G141)+(H141)+(I141)&gt;$H$5,$H$5,(M140-G141)+(H141)+(I141)),AVERAGE(T141:V141)),AVERAGE(T141:V141)),AVERAGE(T141:V141))</f>
        <v>-17.475557305170874</v>
      </c>
      <c r="N141" s="92">
        <f t="shared" ref="N141:N151" si="47">IF(+N140-G141+H141+I141&lt;H$5,+N140-G141+H141+I141,H$5)</f>
        <v>-18.148857142857164</v>
      </c>
      <c r="O141" s="93" t="str">
        <f t="shared" si="34"/>
        <v>IRRIGATE</v>
      </c>
      <c r="P141" s="93" t="str">
        <f t="shared" si="41"/>
        <v>Check Sensors</v>
      </c>
      <c r="Q141" s="123"/>
      <c r="R141" s="123"/>
      <c r="S141" s="123"/>
      <c r="T141" s="96" t="str">
        <f t="shared" si="42"/>
        <v/>
      </c>
      <c r="U141" s="96" t="str">
        <f t="shared" si="42"/>
        <v/>
      </c>
      <c r="V141" s="96" t="str">
        <f t="shared" si="42"/>
        <v/>
      </c>
      <c r="W141" s="109"/>
      <c r="X141"/>
      <c r="Y141"/>
      <c r="Z141"/>
      <c r="AA141"/>
      <c r="AB141"/>
      <c r="AC141"/>
      <c r="AD141"/>
      <c r="AE141"/>
      <c r="AF141"/>
      <c r="AG141"/>
      <c r="AL141" s="99"/>
      <c r="AS141" s="83">
        <v>129</v>
      </c>
      <c r="AT141" s="98">
        <f t="shared" si="35"/>
        <v>17.720285714285733</v>
      </c>
      <c r="AU141" s="98">
        <f t="shared" ref="AU141:AU151" si="48">+AU140+G141</f>
        <v>20.148857142857182</v>
      </c>
      <c r="AV141" s="99">
        <f t="shared" si="43"/>
        <v>0</v>
      </c>
      <c r="AW141" s="99">
        <f t="shared" ref="AW141:AW151" si="49">+AV141+AW140</f>
        <v>0</v>
      </c>
    </row>
    <row r="142" spans="1:49">
      <c r="A142" s="100">
        <f t="shared" si="44"/>
        <v>40812</v>
      </c>
      <c r="B142" s="130"/>
      <c r="C142" s="130">
        <v>130</v>
      </c>
      <c r="D142" s="202"/>
      <c r="E142" s="168"/>
      <c r="F142" s="86"/>
      <c r="G142" s="87">
        <f t="shared" si="40"/>
        <v>7.1428571428571425E-2</v>
      </c>
      <c r="H142" s="88"/>
      <c r="I142" s="89"/>
      <c r="J142" s="89"/>
      <c r="K142" s="89"/>
      <c r="L142" s="90">
        <f t="shared" si="45"/>
        <v>-8.7734929382997233</v>
      </c>
      <c r="M142" s="91">
        <f t="shared" si="46"/>
        <v>-17.546985876599447</v>
      </c>
      <c r="N142" s="92">
        <f t="shared" si="47"/>
        <v>-18.220285714285737</v>
      </c>
      <c r="O142" s="93" t="str">
        <f t="shared" si="34"/>
        <v>IRRIGATE</v>
      </c>
      <c r="P142" s="93" t="str">
        <f t="shared" si="41"/>
        <v>Check Sensors</v>
      </c>
      <c r="Q142" s="123"/>
      <c r="R142" s="123"/>
      <c r="S142" s="123"/>
      <c r="T142" s="96" t="str">
        <f t="shared" si="42"/>
        <v/>
      </c>
      <c r="U142" s="96" t="str">
        <f t="shared" si="42"/>
        <v/>
      </c>
      <c r="V142" s="96" t="str">
        <f t="shared" si="42"/>
        <v/>
      </c>
      <c r="W142" s="109"/>
      <c r="X142"/>
      <c r="Y142"/>
      <c r="Z142"/>
      <c r="AA142"/>
      <c r="AB142"/>
      <c r="AC142"/>
      <c r="AD142"/>
      <c r="AE142"/>
      <c r="AF142"/>
      <c r="AG142"/>
      <c r="AL142" s="99"/>
      <c r="AS142" s="83">
        <v>130</v>
      </c>
      <c r="AT142" s="98">
        <f t="shared" si="35"/>
        <v>17.791714285714306</v>
      </c>
      <c r="AU142" s="98">
        <f t="shared" si="48"/>
        <v>20.220285714285755</v>
      </c>
      <c r="AV142" s="99">
        <f t="shared" si="43"/>
        <v>0</v>
      </c>
      <c r="AW142" s="99">
        <f t="shared" si="49"/>
        <v>0</v>
      </c>
    </row>
    <row r="143" spans="1:49">
      <c r="A143" s="100">
        <f t="shared" si="44"/>
        <v>40813</v>
      </c>
      <c r="B143" s="130"/>
      <c r="C143" s="130">
        <v>131</v>
      </c>
      <c r="D143" s="202"/>
      <c r="E143" s="84"/>
      <c r="F143" s="86"/>
      <c r="G143" s="87">
        <f t="shared" si="40"/>
        <v>7.1428571428571425E-2</v>
      </c>
      <c r="H143" s="88"/>
      <c r="I143" s="89"/>
      <c r="J143" s="89"/>
      <c r="K143" s="89"/>
      <c r="L143" s="90">
        <f t="shared" si="45"/>
        <v>-8.8092072240140098</v>
      </c>
      <c r="M143" s="91">
        <f t="shared" si="46"/>
        <v>-17.61841444802802</v>
      </c>
      <c r="N143" s="92">
        <f t="shared" si="47"/>
        <v>-18.29171428571431</v>
      </c>
      <c r="O143" s="93" t="str">
        <f t="shared" si="34"/>
        <v>IRRIGATE</v>
      </c>
      <c r="P143" s="93" t="str">
        <f t="shared" si="41"/>
        <v>Check Sensors</v>
      </c>
      <c r="Q143" s="123"/>
      <c r="R143" s="123"/>
      <c r="S143" s="123"/>
      <c r="T143" s="96" t="str">
        <f t="shared" si="42"/>
        <v/>
      </c>
      <c r="U143" s="96" t="str">
        <f t="shared" si="42"/>
        <v/>
      </c>
      <c r="V143" s="96" t="str">
        <f t="shared" si="42"/>
        <v/>
      </c>
      <c r="W143" s="109"/>
      <c r="X143"/>
      <c r="Y143"/>
      <c r="Z143"/>
      <c r="AA143"/>
      <c r="AB143"/>
      <c r="AC143"/>
      <c r="AD143"/>
      <c r="AE143"/>
      <c r="AF143"/>
      <c r="AG143"/>
      <c r="AL143" s="99"/>
      <c r="AS143" s="83">
        <v>131</v>
      </c>
      <c r="AT143" s="98">
        <f t="shared" si="35"/>
        <v>17.863142857142879</v>
      </c>
      <c r="AU143" s="98">
        <f t="shared" si="48"/>
        <v>20.291714285714328</v>
      </c>
      <c r="AV143" s="99">
        <f t="shared" si="43"/>
        <v>0</v>
      </c>
      <c r="AW143" s="99">
        <f t="shared" si="49"/>
        <v>0</v>
      </c>
    </row>
    <row r="144" spans="1:49">
      <c r="A144" s="100">
        <f t="shared" si="44"/>
        <v>40814</v>
      </c>
      <c r="B144" s="130"/>
      <c r="C144" s="130">
        <v>132</v>
      </c>
      <c r="D144" s="202"/>
      <c r="E144" s="84"/>
      <c r="F144" s="86"/>
      <c r="G144" s="87">
        <f t="shared" si="40"/>
        <v>7.1428571428571425E-2</v>
      </c>
      <c r="H144" s="88"/>
      <c r="I144" s="89"/>
      <c r="J144" s="89"/>
      <c r="K144" s="89"/>
      <c r="L144" s="90">
        <f t="shared" si="45"/>
        <v>-8.8449215097282963</v>
      </c>
      <c r="M144" s="91">
        <f t="shared" si="46"/>
        <v>-17.689843019456593</v>
      </c>
      <c r="N144" s="92">
        <f t="shared" si="47"/>
        <v>-18.363142857142883</v>
      </c>
      <c r="O144" s="93" t="str">
        <f t="shared" si="34"/>
        <v>IRRIGATE</v>
      </c>
      <c r="P144" s="93" t="str">
        <f t="shared" si="41"/>
        <v>Check Sensors</v>
      </c>
      <c r="Q144" s="123"/>
      <c r="R144" s="123"/>
      <c r="S144" s="123"/>
      <c r="T144" s="96" t="str">
        <f t="shared" si="42"/>
        <v/>
      </c>
      <c r="U144" s="96" t="str">
        <f t="shared" si="42"/>
        <v/>
      </c>
      <c r="V144" s="96" t="str">
        <f t="shared" si="42"/>
        <v/>
      </c>
      <c r="W144" s="109"/>
      <c r="X144"/>
      <c r="Y144"/>
      <c r="Z144"/>
      <c r="AA144"/>
      <c r="AB144"/>
      <c r="AC144"/>
      <c r="AD144"/>
      <c r="AE144"/>
      <c r="AF144"/>
      <c r="AG144"/>
      <c r="AL144" s="99"/>
      <c r="AS144" s="83">
        <v>132</v>
      </c>
      <c r="AT144" s="98">
        <f t="shared" si="35"/>
        <v>17.934571428571452</v>
      </c>
      <c r="AU144" s="98">
        <f t="shared" si="48"/>
        <v>20.363142857142901</v>
      </c>
      <c r="AV144" s="99">
        <f t="shared" si="43"/>
        <v>0</v>
      </c>
      <c r="AW144" s="99">
        <f t="shared" si="49"/>
        <v>0</v>
      </c>
    </row>
    <row r="145" spans="1:49">
      <c r="A145" s="100">
        <f t="shared" si="44"/>
        <v>40815</v>
      </c>
      <c r="B145" s="130"/>
      <c r="C145" s="130">
        <v>133</v>
      </c>
      <c r="D145" s="202"/>
      <c r="E145" s="167"/>
      <c r="F145" s="89"/>
      <c r="G145" s="87">
        <f t="shared" si="40"/>
        <v>7.1428571428571425E-2</v>
      </c>
      <c r="H145" s="88"/>
      <c r="I145" s="89"/>
      <c r="J145" s="89"/>
      <c r="K145" s="89"/>
      <c r="L145" s="90">
        <f t="shared" si="45"/>
        <v>-8.8806357954425827</v>
      </c>
      <c r="M145" s="91">
        <f t="shared" si="46"/>
        <v>-17.761271590885165</v>
      </c>
      <c r="N145" s="92">
        <f t="shared" si="47"/>
        <v>-18.434571428571456</v>
      </c>
      <c r="O145" s="93" t="str">
        <f t="shared" si="34"/>
        <v>IRRIGATE</v>
      </c>
      <c r="P145" s="93" t="str">
        <f t="shared" si="41"/>
        <v>Check Sensors</v>
      </c>
      <c r="Q145" s="123"/>
      <c r="R145" s="123"/>
      <c r="S145" s="123"/>
      <c r="T145" s="96" t="str">
        <f t="shared" si="42"/>
        <v/>
      </c>
      <c r="U145" s="96" t="str">
        <f t="shared" si="42"/>
        <v/>
      </c>
      <c r="V145" s="96" t="str">
        <f t="shared" si="42"/>
        <v/>
      </c>
      <c r="W145" s="109"/>
      <c r="X145"/>
      <c r="Y145"/>
      <c r="Z145"/>
      <c r="AA145"/>
      <c r="AB145"/>
      <c r="AC145"/>
      <c r="AD145"/>
      <c r="AE145"/>
      <c r="AF145"/>
      <c r="AG145"/>
      <c r="AL145" s="99"/>
      <c r="AS145" s="83">
        <v>133</v>
      </c>
      <c r="AT145" s="98">
        <f t="shared" si="35"/>
        <v>18.006000000000025</v>
      </c>
      <c r="AU145" s="98">
        <f t="shared" si="48"/>
        <v>20.434571428571473</v>
      </c>
      <c r="AV145" s="99">
        <f t="shared" si="43"/>
        <v>0</v>
      </c>
      <c r="AW145" s="99">
        <f t="shared" si="49"/>
        <v>0</v>
      </c>
    </row>
    <row r="146" spans="1:49">
      <c r="A146" s="100">
        <f t="shared" si="44"/>
        <v>40816</v>
      </c>
      <c r="B146" s="130"/>
      <c r="C146" s="130">
        <v>134</v>
      </c>
      <c r="D146" s="192" t="s">
        <v>87</v>
      </c>
      <c r="E146" s="164"/>
      <c r="F146" s="86"/>
      <c r="G146" s="87">
        <f t="shared" si="40"/>
        <v>7.1428571428571425E-2</v>
      </c>
      <c r="H146" s="88"/>
      <c r="I146" s="89"/>
      <c r="J146" s="89"/>
      <c r="K146" s="89"/>
      <c r="L146" s="90">
        <f t="shared" si="45"/>
        <v>-8.9163500811568692</v>
      </c>
      <c r="M146" s="91">
        <f t="shared" si="46"/>
        <v>-17.832700162313738</v>
      </c>
      <c r="N146" s="92">
        <f t="shared" si="47"/>
        <v>-18.506000000000029</v>
      </c>
      <c r="O146" s="93" t="str">
        <f t="shared" si="34"/>
        <v>IRRIGATE</v>
      </c>
      <c r="P146" s="93" t="str">
        <f t="shared" si="41"/>
        <v>Check Sensors</v>
      </c>
      <c r="Q146" s="123"/>
      <c r="R146" s="123"/>
      <c r="S146" s="123"/>
      <c r="T146" s="96" t="str">
        <f t="shared" si="42"/>
        <v/>
      </c>
      <c r="U146" s="96" t="str">
        <f t="shared" si="42"/>
        <v/>
      </c>
      <c r="V146" s="96" t="str">
        <f t="shared" si="42"/>
        <v/>
      </c>
      <c r="W146" s="109"/>
      <c r="X146"/>
      <c r="Y146"/>
      <c r="Z146"/>
      <c r="AA146"/>
      <c r="AB146"/>
      <c r="AC146"/>
      <c r="AD146"/>
      <c r="AE146"/>
      <c r="AF146"/>
      <c r="AG146"/>
      <c r="AL146" s="99"/>
      <c r="AS146" s="83">
        <v>134</v>
      </c>
      <c r="AT146" s="98">
        <f t="shared" si="35"/>
        <v>18.077428571428598</v>
      </c>
      <c r="AU146" s="98">
        <f t="shared" si="48"/>
        <v>20.506000000000046</v>
      </c>
      <c r="AV146" s="99">
        <f t="shared" si="43"/>
        <v>0</v>
      </c>
      <c r="AW146" s="99">
        <f t="shared" si="49"/>
        <v>0</v>
      </c>
    </row>
    <row r="147" spans="1:49" ht="13.5" thickBot="1">
      <c r="A147" s="100">
        <f t="shared" si="44"/>
        <v>40817</v>
      </c>
      <c r="B147" s="130"/>
      <c r="C147" s="130">
        <v>135</v>
      </c>
      <c r="D147" s="192" t="s">
        <v>84</v>
      </c>
      <c r="E147" s="84"/>
      <c r="F147" s="88"/>
      <c r="G147" s="87">
        <f t="shared" si="40"/>
        <v>7.1428571428571425E-2</v>
      </c>
      <c r="H147" s="88"/>
      <c r="I147" s="89"/>
      <c r="J147" s="89"/>
      <c r="K147" s="89"/>
      <c r="L147" s="90">
        <f t="shared" si="45"/>
        <v>-8.9520643668711557</v>
      </c>
      <c r="M147" s="91">
        <f t="shared" si="46"/>
        <v>-17.904128733742311</v>
      </c>
      <c r="N147" s="92">
        <f t="shared" si="47"/>
        <v>-18.577428571428602</v>
      </c>
      <c r="O147" s="93" t="str">
        <f t="shared" si="34"/>
        <v>IRRIGATE</v>
      </c>
      <c r="P147" s="93" t="str">
        <f t="shared" si="41"/>
        <v>Check Sensors</v>
      </c>
      <c r="Q147" s="123"/>
      <c r="R147" s="123"/>
      <c r="S147" s="123"/>
      <c r="T147" s="96" t="str">
        <f t="shared" si="42"/>
        <v/>
      </c>
      <c r="U147" s="96" t="str">
        <f t="shared" si="42"/>
        <v/>
      </c>
      <c r="V147" s="96" t="str">
        <f t="shared" si="42"/>
        <v/>
      </c>
      <c r="W147" s="109"/>
      <c r="X147"/>
      <c r="Y147"/>
      <c r="Z147"/>
      <c r="AA147"/>
      <c r="AB147"/>
      <c r="AC147"/>
      <c r="AD147"/>
      <c r="AE147"/>
      <c r="AF147"/>
      <c r="AG147"/>
      <c r="AL147" s="99"/>
      <c r="AS147" s="83">
        <v>135</v>
      </c>
      <c r="AT147" s="98">
        <f t="shared" si="35"/>
        <v>18.148857142857171</v>
      </c>
      <c r="AU147" s="98">
        <f t="shared" si="48"/>
        <v>20.577428571428619</v>
      </c>
      <c r="AV147" s="99">
        <f t="shared" si="43"/>
        <v>0</v>
      </c>
      <c r="AW147" s="99">
        <f t="shared" si="49"/>
        <v>0</v>
      </c>
    </row>
    <row r="148" spans="1:49" ht="13.5" thickBot="1">
      <c r="A148" s="100">
        <f t="shared" si="44"/>
        <v>40818</v>
      </c>
      <c r="B148" s="130"/>
      <c r="C148" s="130">
        <v>136</v>
      </c>
      <c r="D148" s="202"/>
      <c r="E148" s="148"/>
      <c r="F148" s="149">
        <v>0.5</v>
      </c>
      <c r="G148" s="87">
        <f t="shared" si="40"/>
        <v>7.1428571428571425E-2</v>
      </c>
      <c r="H148" s="88"/>
      <c r="I148" s="89"/>
      <c r="J148" s="89"/>
      <c r="K148" s="89"/>
      <c r="L148" s="90">
        <f t="shared" si="45"/>
        <v>-8.9877786525854422</v>
      </c>
      <c r="M148" s="91">
        <f t="shared" si="46"/>
        <v>-17.975557305170884</v>
      </c>
      <c r="N148" s="92">
        <f t="shared" si="47"/>
        <v>-18.648857142857175</v>
      </c>
      <c r="O148" s="93" t="str">
        <f t="shared" si="34"/>
        <v>IRRIGATE</v>
      </c>
      <c r="P148" s="93" t="str">
        <f t="shared" si="41"/>
        <v>Check Sensors</v>
      </c>
      <c r="Q148" s="123"/>
      <c r="R148" s="123"/>
      <c r="S148" s="123"/>
      <c r="T148" s="96" t="str">
        <f t="shared" si="42"/>
        <v/>
      </c>
      <c r="U148" s="96" t="str">
        <f t="shared" si="42"/>
        <v/>
      </c>
      <c r="V148" s="96" t="str">
        <f t="shared" si="42"/>
        <v/>
      </c>
      <c r="W148" s="109"/>
      <c r="X148"/>
      <c r="Y148"/>
      <c r="Z148"/>
      <c r="AA148"/>
      <c r="AB148"/>
      <c r="AC148"/>
      <c r="AD148"/>
      <c r="AE148"/>
      <c r="AF148"/>
      <c r="AG148"/>
      <c r="AL148" s="99"/>
      <c r="AS148" s="83">
        <v>136</v>
      </c>
      <c r="AT148" s="98">
        <f t="shared" si="35"/>
        <v>18.220285714285744</v>
      </c>
      <c r="AU148" s="98">
        <f t="shared" si="48"/>
        <v>20.648857142857192</v>
      </c>
      <c r="AV148" s="99">
        <f t="shared" si="43"/>
        <v>0</v>
      </c>
      <c r="AW148" s="99">
        <f t="shared" si="49"/>
        <v>0</v>
      </c>
    </row>
    <row r="149" spans="1:49">
      <c r="A149" s="100">
        <f t="shared" si="44"/>
        <v>40819</v>
      </c>
      <c r="B149" s="130"/>
      <c r="C149" s="130">
        <v>137</v>
      </c>
      <c r="D149" s="202"/>
      <c r="E149" s="168"/>
      <c r="F149" s="86"/>
      <c r="G149" s="87">
        <f t="shared" si="40"/>
        <v>7.1428571428571425E-2</v>
      </c>
      <c r="H149" s="88"/>
      <c r="I149" s="89"/>
      <c r="J149" s="89"/>
      <c r="K149" s="89"/>
      <c r="L149" s="90">
        <f t="shared" si="45"/>
        <v>-9.0234929382997286</v>
      </c>
      <c r="M149" s="91">
        <f t="shared" si="46"/>
        <v>-18.046985876599457</v>
      </c>
      <c r="N149" s="92">
        <f t="shared" si="47"/>
        <v>-18.720285714285748</v>
      </c>
      <c r="O149" s="93" t="str">
        <f t="shared" si="34"/>
        <v>IRRIGATE</v>
      </c>
      <c r="P149" s="93" t="str">
        <f t="shared" si="41"/>
        <v>Check Sensors</v>
      </c>
      <c r="Q149" s="123"/>
      <c r="R149" s="123"/>
      <c r="S149" s="123"/>
      <c r="T149" s="96" t="str">
        <f t="shared" si="42"/>
        <v/>
      </c>
      <c r="U149" s="96" t="str">
        <f t="shared" si="42"/>
        <v/>
      </c>
      <c r="V149" s="96" t="str">
        <f t="shared" si="42"/>
        <v/>
      </c>
      <c r="W149" s="109"/>
      <c r="X149"/>
      <c r="Y149"/>
      <c r="Z149"/>
      <c r="AA149"/>
      <c r="AB149"/>
      <c r="AC149"/>
      <c r="AD149"/>
      <c r="AE149"/>
      <c r="AF149"/>
      <c r="AG149"/>
      <c r="AL149" s="99"/>
      <c r="AS149" s="83">
        <v>137</v>
      </c>
      <c r="AT149" s="98">
        <f t="shared" si="35"/>
        <v>18.291714285714317</v>
      </c>
      <c r="AU149" s="98">
        <f t="shared" si="48"/>
        <v>20.720285714285765</v>
      </c>
      <c r="AV149" s="99">
        <f t="shared" si="43"/>
        <v>0</v>
      </c>
      <c r="AW149" s="99">
        <f t="shared" si="49"/>
        <v>0</v>
      </c>
    </row>
    <row r="150" spans="1:49">
      <c r="A150" s="100">
        <f t="shared" si="44"/>
        <v>40820</v>
      </c>
      <c r="B150" s="130"/>
      <c r="C150" s="130">
        <v>138</v>
      </c>
      <c r="D150" s="202"/>
      <c r="E150" s="84"/>
      <c r="F150" s="86"/>
      <c r="G150" s="87">
        <f t="shared" si="40"/>
        <v>7.1428571428571425E-2</v>
      </c>
      <c r="H150" s="88"/>
      <c r="I150" s="89"/>
      <c r="J150" s="89"/>
      <c r="K150" s="89"/>
      <c r="L150" s="90">
        <f t="shared" si="45"/>
        <v>-9.0592072240140151</v>
      </c>
      <c r="M150" s="91">
        <f t="shared" si="46"/>
        <v>-18.11841444802803</v>
      </c>
      <c r="N150" s="92">
        <f t="shared" si="47"/>
        <v>-18.79171428571432</v>
      </c>
      <c r="O150" s="93" t="str">
        <f t="shared" si="34"/>
        <v>IRRIGATE</v>
      </c>
      <c r="P150" s="93" t="str">
        <f t="shared" si="41"/>
        <v>Check Sensors</v>
      </c>
      <c r="Q150" s="123"/>
      <c r="R150" s="123"/>
      <c r="S150" s="123"/>
      <c r="T150" s="96" t="str">
        <f t="shared" si="42"/>
        <v/>
      </c>
      <c r="U150" s="96" t="str">
        <f t="shared" si="42"/>
        <v/>
      </c>
      <c r="V150" s="96" t="str">
        <f t="shared" si="42"/>
        <v/>
      </c>
      <c r="W150" s="109"/>
      <c r="X150"/>
      <c r="Y150"/>
      <c r="Z150"/>
      <c r="AA150"/>
      <c r="AB150"/>
      <c r="AC150"/>
      <c r="AD150"/>
      <c r="AE150"/>
      <c r="AF150"/>
      <c r="AG150"/>
      <c r="AL150" s="99"/>
      <c r="AS150" s="83">
        <v>138</v>
      </c>
      <c r="AT150" s="98">
        <f t="shared" si="35"/>
        <v>18.36314285714289</v>
      </c>
      <c r="AU150" s="98">
        <f t="shared" si="48"/>
        <v>20.791714285714338</v>
      </c>
      <c r="AV150" s="99">
        <f t="shared" si="43"/>
        <v>0</v>
      </c>
      <c r="AW150" s="99">
        <f t="shared" si="49"/>
        <v>0</v>
      </c>
    </row>
    <row r="151" spans="1:49" ht="13.5" thickBot="1">
      <c r="A151" s="100">
        <f t="shared" si="44"/>
        <v>40821</v>
      </c>
      <c r="B151" s="130"/>
      <c r="C151" s="130">
        <v>139</v>
      </c>
      <c r="D151" s="202"/>
      <c r="E151" s="84"/>
      <c r="F151" s="86"/>
      <c r="G151" s="87">
        <f t="shared" si="40"/>
        <v>7.1428571428571425E-2</v>
      </c>
      <c r="H151" s="88"/>
      <c r="I151" s="89"/>
      <c r="J151" s="89"/>
      <c r="K151" s="89"/>
      <c r="L151" s="90">
        <f t="shared" si="45"/>
        <v>-9.0949215097283016</v>
      </c>
      <c r="M151" s="91">
        <f t="shared" si="46"/>
        <v>-18.189843019456603</v>
      </c>
      <c r="N151" s="92">
        <f t="shared" si="47"/>
        <v>-18.863142857142893</v>
      </c>
      <c r="O151" s="93" t="str">
        <f t="shared" si="34"/>
        <v>IRRIGATE</v>
      </c>
      <c r="P151" s="93" t="str">
        <f t="shared" si="41"/>
        <v>Check Sensors</v>
      </c>
      <c r="Q151" s="123"/>
      <c r="R151" s="123"/>
      <c r="S151" s="123"/>
      <c r="T151" s="96" t="str">
        <f t="shared" si="42"/>
        <v/>
      </c>
      <c r="U151" s="96" t="str">
        <f t="shared" si="42"/>
        <v/>
      </c>
      <c r="V151" s="96" t="str">
        <f t="shared" si="42"/>
        <v/>
      </c>
      <c r="W151" s="109"/>
      <c r="X151"/>
      <c r="Y151"/>
      <c r="Z151"/>
      <c r="AA151"/>
      <c r="AB151"/>
      <c r="AC151"/>
      <c r="AD151"/>
      <c r="AE151"/>
      <c r="AF151"/>
      <c r="AG151"/>
      <c r="AL151" s="99"/>
      <c r="AS151" s="83">
        <v>139</v>
      </c>
      <c r="AT151" s="98">
        <f t="shared" si="35"/>
        <v>18.434571428571463</v>
      </c>
      <c r="AU151" s="98">
        <f t="shared" si="48"/>
        <v>20.863142857142911</v>
      </c>
      <c r="AV151" s="99">
        <f t="shared" si="43"/>
        <v>0</v>
      </c>
      <c r="AW151" s="99">
        <f t="shared" si="49"/>
        <v>0</v>
      </c>
    </row>
    <row r="152" spans="1:49">
      <c r="A152" s="100">
        <f t="shared" si="44"/>
        <v>40822</v>
      </c>
      <c r="B152" s="166"/>
      <c r="C152" s="199">
        <v>140</v>
      </c>
      <c r="D152" s="202"/>
      <c r="E152" s="168"/>
      <c r="F152" s="87"/>
      <c r="G152" s="87">
        <f t="shared" si="40"/>
        <v>7.1428571428571425E-2</v>
      </c>
      <c r="J152" s="125"/>
      <c r="K152" s="125"/>
      <c r="L152" s="90">
        <f t="shared" ref="L152:L162" si="50">IF(+M152/$H$5&gt;1,1,+M152/$H$5)</f>
        <v>-9.1306357954425881</v>
      </c>
      <c r="M152" s="91">
        <f t="shared" ref="M152:M162" si="51">IF(Q152="",IF(R152="",IF(S152="",IF((M151-G152)+(H152)+(I152)&gt;$H$5,$H$5,(M151-G152)+(H152)+(I152)),AVERAGE(T152:V152)),AVERAGE(T152:V152)),AVERAGE(T152:V152))</f>
        <v>-18.261271590885176</v>
      </c>
      <c r="N152" s="92">
        <f t="shared" ref="N152:N162" si="52">IF(+N151-G152+H152+I152&lt;H$5,+N151-G152+H152+I152,H$5)</f>
        <v>-18.934571428571466</v>
      </c>
      <c r="O152" s="93" t="str">
        <f t="shared" si="34"/>
        <v>IRRIGATE</v>
      </c>
      <c r="P152" s="93" t="str">
        <f t="shared" si="41"/>
        <v>Check Sensors</v>
      </c>
      <c r="Q152" s="212"/>
      <c r="R152" s="212"/>
      <c r="S152" s="212"/>
      <c r="T152" s="96" t="str">
        <f t="shared" si="42"/>
        <v/>
      </c>
      <c r="U152" s="96" t="str">
        <f t="shared" si="42"/>
        <v/>
      </c>
      <c r="V152" s="96" t="str">
        <f t="shared" si="42"/>
        <v/>
      </c>
      <c r="W152" s="109"/>
      <c r="X152"/>
      <c r="Y152"/>
      <c r="Z152"/>
      <c r="AA152"/>
      <c r="AB152"/>
      <c r="AC152"/>
      <c r="AD152"/>
      <c r="AE152"/>
      <c r="AF152"/>
      <c r="AG152"/>
      <c r="AL152" s="99"/>
      <c r="AS152" s="83">
        <v>140</v>
      </c>
      <c r="AW152" s="99"/>
    </row>
    <row r="153" spans="1:49">
      <c r="A153" s="100">
        <f t="shared" si="44"/>
        <v>40823</v>
      </c>
      <c r="B153" s="130"/>
      <c r="C153" s="200">
        <v>141</v>
      </c>
      <c r="D153" s="202"/>
      <c r="E153" s="84"/>
      <c r="F153" s="87"/>
      <c r="G153" s="87">
        <f t="shared" si="40"/>
        <v>7.1428571428571425E-2</v>
      </c>
      <c r="J153" s="125"/>
      <c r="K153" s="125"/>
      <c r="L153" s="90">
        <f t="shared" si="50"/>
        <v>-9.1663500811568746</v>
      </c>
      <c r="M153" s="91">
        <f t="shared" si="51"/>
        <v>-18.332700162313749</v>
      </c>
      <c r="N153" s="92">
        <f t="shared" si="52"/>
        <v>-19.006000000000039</v>
      </c>
      <c r="O153" s="93" t="str">
        <f t="shared" si="34"/>
        <v>IRRIGATE</v>
      </c>
      <c r="P153" s="93" t="str">
        <f t="shared" si="41"/>
        <v>Check Sensors</v>
      </c>
      <c r="Q153" s="212"/>
      <c r="R153" s="212"/>
      <c r="S153" s="212"/>
      <c r="T153" s="96" t="str">
        <f t="shared" si="42"/>
        <v/>
      </c>
      <c r="U153" s="96" t="str">
        <f t="shared" si="42"/>
        <v/>
      </c>
      <c r="V153" s="96" t="str">
        <f t="shared" si="42"/>
        <v/>
      </c>
      <c r="W153" s="109"/>
      <c r="X153"/>
      <c r="Y153"/>
      <c r="Z153"/>
      <c r="AA153"/>
      <c r="AB153"/>
      <c r="AC153"/>
      <c r="AD153"/>
      <c r="AE153"/>
      <c r="AF153"/>
      <c r="AG153"/>
      <c r="AS153" s="83">
        <v>141</v>
      </c>
    </row>
    <row r="154" spans="1:49">
      <c r="A154" s="100">
        <f t="shared" si="44"/>
        <v>40824</v>
      </c>
      <c r="B154" s="130"/>
      <c r="C154" s="200">
        <v>142</v>
      </c>
      <c r="D154" s="202"/>
      <c r="E154" s="84"/>
      <c r="F154" s="87"/>
      <c r="G154" s="87">
        <f t="shared" si="40"/>
        <v>7.1428571428571425E-2</v>
      </c>
      <c r="H154" s="124"/>
      <c r="I154" s="124"/>
      <c r="J154" s="124"/>
      <c r="K154" s="124"/>
      <c r="L154" s="90">
        <f t="shared" si="50"/>
        <v>-9.202064366871161</v>
      </c>
      <c r="M154" s="91">
        <f t="shared" si="51"/>
        <v>-18.404128733742322</v>
      </c>
      <c r="N154" s="92">
        <f t="shared" si="52"/>
        <v>-19.077428571428612</v>
      </c>
      <c r="O154" s="93" t="str">
        <f t="shared" si="34"/>
        <v>IRRIGATE</v>
      </c>
      <c r="P154" s="93" t="str">
        <f t="shared" si="41"/>
        <v>Check Sensors</v>
      </c>
      <c r="Q154" s="212"/>
      <c r="R154" s="212"/>
      <c r="S154" s="212"/>
      <c r="T154" s="96" t="str">
        <f t="shared" si="42"/>
        <v/>
      </c>
      <c r="U154" s="96" t="str">
        <f t="shared" si="42"/>
        <v/>
      </c>
      <c r="V154" s="96" t="str">
        <f t="shared" si="42"/>
        <v/>
      </c>
      <c r="W154" s="109"/>
      <c r="X154"/>
      <c r="Y154"/>
      <c r="Z154"/>
      <c r="AA154"/>
      <c r="AB154"/>
      <c r="AC154"/>
      <c r="AD154"/>
      <c r="AE154"/>
      <c r="AF154"/>
      <c r="AG154"/>
      <c r="AS154" s="83">
        <v>142</v>
      </c>
    </row>
    <row r="155" spans="1:49">
      <c r="A155" s="100">
        <f t="shared" si="44"/>
        <v>40825</v>
      </c>
      <c r="B155" s="130"/>
      <c r="C155" s="200">
        <v>143</v>
      </c>
      <c r="D155" s="202"/>
      <c r="E155" s="84"/>
      <c r="F155" s="87"/>
      <c r="G155" s="87">
        <f t="shared" si="40"/>
        <v>7.1428571428571425E-2</v>
      </c>
      <c r="H155" s="124"/>
      <c r="I155" s="124"/>
      <c r="J155" s="124"/>
      <c r="K155" s="124"/>
      <c r="L155" s="90">
        <f t="shared" si="50"/>
        <v>-9.2377786525854475</v>
      </c>
      <c r="M155" s="91">
        <f t="shared" si="51"/>
        <v>-18.475557305170895</v>
      </c>
      <c r="N155" s="92">
        <f t="shared" si="52"/>
        <v>-19.148857142857185</v>
      </c>
      <c r="O155" s="93" t="str">
        <f t="shared" si="34"/>
        <v>IRRIGATE</v>
      </c>
      <c r="P155" s="93" t="str">
        <f t="shared" si="41"/>
        <v>Check Sensors</v>
      </c>
      <c r="Q155" s="212"/>
      <c r="R155" s="212"/>
      <c r="S155" s="212"/>
      <c r="T155" s="96" t="str">
        <f t="shared" si="42"/>
        <v/>
      </c>
      <c r="U155" s="96" t="str">
        <f t="shared" si="42"/>
        <v/>
      </c>
      <c r="V155" s="96" t="str">
        <f t="shared" si="42"/>
        <v/>
      </c>
      <c r="W155" s="109"/>
      <c r="X155"/>
      <c r="Y155"/>
      <c r="Z155"/>
      <c r="AA155"/>
      <c r="AB155"/>
      <c r="AC155"/>
      <c r="AD155"/>
      <c r="AE155"/>
      <c r="AF155"/>
      <c r="AG155"/>
      <c r="AS155" s="83">
        <v>143</v>
      </c>
    </row>
    <row r="156" spans="1:49">
      <c r="A156" s="100">
        <f t="shared" si="44"/>
        <v>40826</v>
      </c>
      <c r="B156" s="130"/>
      <c r="C156" s="200">
        <v>144</v>
      </c>
      <c r="D156" s="202"/>
      <c r="E156" s="84"/>
      <c r="F156" s="87"/>
      <c r="G156" s="87">
        <f t="shared" si="40"/>
        <v>7.1428571428571425E-2</v>
      </c>
      <c r="H156" s="124"/>
      <c r="I156" s="124"/>
      <c r="J156" s="124"/>
      <c r="K156" s="124"/>
      <c r="L156" s="90">
        <f t="shared" si="50"/>
        <v>-9.273492938299734</v>
      </c>
      <c r="M156" s="91">
        <f t="shared" si="51"/>
        <v>-18.546985876599468</v>
      </c>
      <c r="N156" s="92">
        <f t="shared" si="52"/>
        <v>-19.220285714285758</v>
      </c>
      <c r="O156" s="93" t="str">
        <f t="shared" si="34"/>
        <v>IRRIGATE</v>
      </c>
      <c r="P156" s="93" t="str">
        <f t="shared" si="41"/>
        <v>Check Sensors</v>
      </c>
      <c r="Q156" s="212"/>
      <c r="R156" s="212"/>
      <c r="S156" s="212"/>
      <c r="T156" s="96" t="str">
        <f t="shared" si="42"/>
        <v/>
      </c>
      <c r="U156" s="96" t="str">
        <f t="shared" si="42"/>
        <v/>
      </c>
      <c r="V156" s="96" t="str">
        <f t="shared" si="42"/>
        <v/>
      </c>
      <c r="W156" s="109"/>
      <c r="X156"/>
      <c r="Y156"/>
      <c r="Z156"/>
      <c r="AA156"/>
      <c r="AB156"/>
      <c r="AC156"/>
      <c r="AD156"/>
      <c r="AE156"/>
      <c r="AF156"/>
      <c r="AG156"/>
      <c r="AS156" s="83">
        <v>144</v>
      </c>
    </row>
    <row r="157" spans="1:49">
      <c r="A157" s="100">
        <f t="shared" si="44"/>
        <v>40827</v>
      </c>
      <c r="B157" s="101"/>
      <c r="C157" s="200">
        <v>145</v>
      </c>
      <c r="D157" s="202"/>
      <c r="E157" s="84"/>
      <c r="F157" s="87"/>
      <c r="G157" s="87">
        <f t="shared" si="40"/>
        <v>7.1428571428571425E-2</v>
      </c>
      <c r="H157" s="124"/>
      <c r="I157" s="124"/>
      <c r="J157" s="124"/>
      <c r="K157" s="124"/>
      <c r="L157" s="90">
        <f t="shared" si="50"/>
        <v>-9.3092072240140205</v>
      </c>
      <c r="M157" s="91">
        <f t="shared" si="51"/>
        <v>-18.618414448028041</v>
      </c>
      <c r="N157" s="92">
        <f t="shared" si="52"/>
        <v>-19.291714285714331</v>
      </c>
      <c r="O157" s="93" t="str">
        <f t="shared" si="34"/>
        <v>IRRIGATE</v>
      </c>
      <c r="P157" s="93" t="str">
        <f t="shared" si="41"/>
        <v>Check Sensors</v>
      </c>
      <c r="Q157" s="212"/>
      <c r="R157" s="212"/>
      <c r="S157" s="212"/>
      <c r="T157" s="96" t="str">
        <f t="shared" si="42"/>
        <v/>
      </c>
      <c r="U157" s="96" t="str">
        <f t="shared" si="42"/>
        <v/>
      </c>
      <c r="V157" s="96" t="str">
        <f t="shared" si="42"/>
        <v/>
      </c>
      <c r="W157" s="109"/>
      <c r="X157"/>
      <c r="Y157"/>
      <c r="Z157"/>
      <c r="AA157"/>
      <c r="AB157"/>
      <c r="AC157"/>
      <c r="AD157"/>
      <c r="AE157"/>
      <c r="AF157"/>
      <c r="AG157"/>
      <c r="AS157" s="83">
        <v>145</v>
      </c>
    </row>
    <row r="158" spans="1:49">
      <c r="A158" s="100">
        <f t="shared" si="44"/>
        <v>40828</v>
      </c>
      <c r="B158" s="101"/>
      <c r="C158" s="200">
        <v>146</v>
      </c>
      <c r="D158" s="202"/>
      <c r="E158" s="84"/>
      <c r="F158" s="87"/>
      <c r="G158" s="87">
        <f t="shared" si="40"/>
        <v>7.1428571428571425E-2</v>
      </c>
      <c r="H158" s="124"/>
      <c r="I158" s="124"/>
      <c r="J158" s="124"/>
      <c r="K158" s="124"/>
      <c r="L158" s="90">
        <f t="shared" si="50"/>
        <v>-9.3449215097283069</v>
      </c>
      <c r="M158" s="91">
        <f t="shared" si="51"/>
        <v>-18.689843019456614</v>
      </c>
      <c r="N158" s="92">
        <f t="shared" si="52"/>
        <v>-19.363142857142904</v>
      </c>
      <c r="O158" s="93" t="str">
        <f t="shared" si="34"/>
        <v>IRRIGATE</v>
      </c>
      <c r="P158" s="93" t="str">
        <f t="shared" si="41"/>
        <v>Check Sensors</v>
      </c>
      <c r="Q158" s="212"/>
      <c r="R158" s="212"/>
      <c r="S158" s="212"/>
      <c r="T158" s="96" t="str">
        <f t="shared" si="42"/>
        <v/>
      </c>
      <c r="U158" s="96" t="str">
        <f t="shared" si="42"/>
        <v/>
      </c>
      <c r="V158" s="96" t="str">
        <f t="shared" si="42"/>
        <v/>
      </c>
      <c r="W158" s="109"/>
      <c r="X158"/>
      <c r="Y158"/>
      <c r="Z158"/>
      <c r="AA158"/>
      <c r="AB158"/>
      <c r="AC158"/>
      <c r="AD158"/>
      <c r="AE158"/>
      <c r="AF158"/>
      <c r="AG158"/>
      <c r="AS158" s="83">
        <v>146</v>
      </c>
    </row>
    <row r="159" spans="1:49">
      <c r="A159" s="100">
        <f t="shared" si="44"/>
        <v>40829</v>
      </c>
      <c r="B159" s="101"/>
      <c r="C159" s="200">
        <v>147</v>
      </c>
      <c r="D159" s="202"/>
      <c r="E159" s="84"/>
      <c r="F159" s="87"/>
      <c r="G159" s="87">
        <f t="shared" si="40"/>
        <v>7.1428571428571425E-2</v>
      </c>
      <c r="H159" s="124"/>
      <c r="I159" s="124"/>
      <c r="J159" s="124"/>
      <c r="K159" s="124"/>
      <c r="L159" s="90">
        <f t="shared" si="50"/>
        <v>-9.3806357954425934</v>
      </c>
      <c r="M159" s="91">
        <f t="shared" si="51"/>
        <v>-18.761271590885187</v>
      </c>
      <c r="N159" s="92">
        <f t="shared" si="52"/>
        <v>-19.434571428571477</v>
      </c>
      <c r="O159" s="93" t="str">
        <f t="shared" si="34"/>
        <v>IRRIGATE</v>
      </c>
      <c r="P159" s="93" t="str">
        <f t="shared" si="41"/>
        <v>Check Sensors</v>
      </c>
      <c r="Q159" s="212"/>
      <c r="R159" s="212"/>
      <c r="S159" s="212"/>
      <c r="T159" s="96" t="str">
        <f t="shared" si="42"/>
        <v/>
      </c>
      <c r="U159" s="96" t="str">
        <f t="shared" si="42"/>
        <v/>
      </c>
      <c r="V159" s="96" t="str">
        <f t="shared" si="42"/>
        <v/>
      </c>
      <c r="W159" s="109"/>
      <c r="X159"/>
      <c r="Y159"/>
      <c r="Z159"/>
      <c r="AA159"/>
      <c r="AB159"/>
      <c r="AC159"/>
      <c r="AD159"/>
      <c r="AE159"/>
      <c r="AF159"/>
      <c r="AG159"/>
      <c r="AS159" s="83">
        <v>147</v>
      </c>
    </row>
    <row r="160" spans="1:49">
      <c r="A160" s="100">
        <f t="shared" si="44"/>
        <v>40830</v>
      </c>
      <c r="B160" s="101"/>
      <c r="C160" s="200">
        <v>148</v>
      </c>
      <c r="D160" s="202"/>
      <c r="E160" s="84"/>
      <c r="F160" s="87"/>
      <c r="G160" s="87">
        <f t="shared" si="40"/>
        <v>7.1428571428571425E-2</v>
      </c>
      <c r="H160" s="124"/>
      <c r="I160" s="124"/>
      <c r="J160" s="124"/>
      <c r="K160" s="124"/>
      <c r="L160" s="90">
        <f t="shared" si="50"/>
        <v>-9.4163500811568799</v>
      </c>
      <c r="M160" s="91">
        <f t="shared" si="51"/>
        <v>-18.83270016231376</v>
      </c>
      <c r="N160" s="92">
        <f t="shared" si="52"/>
        <v>-19.50600000000005</v>
      </c>
      <c r="O160" s="93" t="str">
        <f t="shared" si="34"/>
        <v>IRRIGATE</v>
      </c>
      <c r="P160" s="93" t="str">
        <f t="shared" si="41"/>
        <v>Check Sensors</v>
      </c>
      <c r="Q160" s="213"/>
      <c r="R160" s="214"/>
      <c r="S160" s="214"/>
      <c r="T160" s="96" t="str">
        <f t="shared" si="42"/>
        <v/>
      </c>
      <c r="U160" s="96" t="str">
        <f t="shared" si="42"/>
        <v/>
      </c>
      <c r="V160" s="96" t="str">
        <f t="shared" si="42"/>
        <v/>
      </c>
      <c r="W160" s="109"/>
      <c r="X160"/>
      <c r="Y160"/>
      <c r="Z160"/>
      <c r="AA160"/>
      <c r="AB160"/>
      <c r="AC160"/>
      <c r="AD160"/>
      <c r="AE160"/>
      <c r="AF160"/>
      <c r="AG160"/>
      <c r="AS160" s="83">
        <v>148</v>
      </c>
    </row>
    <row r="161" spans="1:45">
      <c r="A161" s="100">
        <f t="shared" si="44"/>
        <v>40831</v>
      </c>
      <c r="B161" s="101"/>
      <c r="C161" s="200">
        <v>149</v>
      </c>
      <c r="D161" s="202"/>
      <c r="E161" s="84"/>
      <c r="F161" s="87"/>
      <c r="G161" s="87">
        <f t="shared" si="40"/>
        <v>7.1428571428571425E-2</v>
      </c>
      <c r="H161" s="124"/>
      <c r="I161" s="124"/>
      <c r="J161" s="124"/>
      <c r="K161" s="124"/>
      <c r="L161" s="90">
        <f t="shared" si="50"/>
        <v>-9.4520643668711664</v>
      </c>
      <c r="M161" s="91">
        <f t="shared" si="51"/>
        <v>-18.904128733742333</v>
      </c>
      <c r="N161" s="92">
        <f t="shared" si="52"/>
        <v>-19.577428571428623</v>
      </c>
      <c r="O161" s="93" t="str">
        <f t="shared" si="34"/>
        <v>IRRIGATE</v>
      </c>
      <c r="P161" s="93" t="str">
        <f t="shared" si="41"/>
        <v>Check Sensors</v>
      </c>
      <c r="Q161" s="213"/>
      <c r="R161" s="214"/>
      <c r="S161" s="214"/>
      <c r="T161" s="96" t="str">
        <f t="shared" si="42"/>
        <v/>
      </c>
      <c r="U161" s="96" t="str">
        <f t="shared" si="42"/>
        <v/>
      </c>
      <c r="V161" s="96" t="str">
        <f t="shared" si="42"/>
        <v/>
      </c>
      <c r="W161" s="109"/>
      <c r="X161"/>
      <c r="Y161"/>
      <c r="Z161"/>
      <c r="AA161"/>
      <c r="AB161"/>
      <c r="AC161"/>
      <c r="AD161"/>
      <c r="AE161"/>
      <c r="AF161"/>
      <c r="AG161"/>
      <c r="AS161" s="83">
        <v>149</v>
      </c>
    </row>
    <row r="162" spans="1:45">
      <c r="A162" s="100">
        <f t="shared" si="44"/>
        <v>40832</v>
      </c>
      <c r="B162" s="101"/>
      <c r="C162" s="200">
        <v>150</v>
      </c>
      <c r="D162" s="203"/>
      <c r="E162" s="176"/>
      <c r="F162" s="178"/>
      <c r="G162" s="178">
        <f t="shared" si="40"/>
        <v>7.1428571428571425E-2</v>
      </c>
      <c r="H162" s="178"/>
      <c r="I162" s="178"/>
      <c r="J162" s="124"/>
      <c r="K162" s="124"/>
      <c r="L162" s="90">
        <f t="shared" si="50"/>
        <v>-9.4877786525854528</v>
      </c>
      <c r="M162" s="91">
        <f t="shared" si="51"/>
        <v>-18.975557305170906</v>
      </c>
      <c r="N162" s="92">
        <f t="shared" si="52"/>
        <v>-19.648857142857196</v>
      </c>
      <c r="O162" s="93" t="str">
        <f t="shared" si="34"/>
        <v>IRRIGATE</v>
      </c>
      <c r="P162" s="93" t="str">
        <f t="shared" si="41"/>
        <v>Check Sensors</v>
      </c>
      <c r="Q162" s="213"/>
      <c r="R162" s="214"/>
      <c r="S162" s="214"/>
      <c r="T162" s="96" t="str">
        <f t="shared" si="42"/>
        <v/>
      </c>
      <c r="U162" s="96" t="str">
        <f t="shared" si="42"/>
        <v/>
      </c>
      <c r="V162" s="96" t="str">
        <f t="shared" si="42"/>
        <v/>
      </c>
      <c r="W162" s="109"/>
      <c r="X162"/>
      <c r="Y162"/>
      <c r="Z162"/>
      <c r="AA162"/>
      <c r="AB162"/>
      <c r="AC162"/>
      <c r="AD162"/>
      <c r="AE162"/>
      <c r="AF162"/>
      <c r="AG162"/>
      <c r="AS162" s="83">
        <v>150</v>
      </c>
    </row>
    <row r="163" spans="1:45">
      <c r="A163" s="100">
        <f t="shared" si="44"/>
        <v>40833</v>
      </c>
      <c r="B163" s="101"/>
      <c r="C163" s="152">
        <v>151</v>
      </c>
      <c r="D163" s="147"/>
      <c r="E163" s="84"/>
      <c r="F163" s="87"/>
      <c r="G163" s="124">
        <f>SUM(G12:G162)</f>
        <v>21.648857142857214</v>
      </c>
      <c r="H163" s="124">
        <f>SUM(H12:H162)</f>
        <v>0</v>
      </c>
      <c r="I163" s="124">
        <f>SUM(I12:I162)</f>
        <v>0</v>
      </c>
      <c r="J163" s="124"/>
      <c r="K163" s="124"/>
      <c r="L163" s="124"/>
      <c r="M163" s="125"/>
      <c r="O163" s="127"/>
      <c r="P163" s="127"/>
      <c r="T163" s="96" t="str">
        <f t="shared" si="42"/>
        <v/>
      </c>
      <c r="U163" s="96" t="str">
        <f t="shared" si="42"/>
        <v/>
      </c>
      <c r="V163" s="96" t="str">
        <f t="shared" si="42"/>
        <v/>
      </c>
      <c r="W163" s="109"/>
      <c r="X163"/>
      <c r="Y163"/>
      <c r="Z163"/>
      <c r="AA163"/>
      <c r="AB163"/>
      <c r="AC163"/>
      <c r="AD163"/>
      <c r="AE163"/>
      <c r="AF163"/>
      <c r="AG163"/>
      <c r="AS163" s="83">
        <v>151</v>
      </c>
    </row>
    <row r="164" spans="1:45">
      <c r="A164" s="100">
        <f t="shared" si="44"/>
        <v>40834</v>
      </c>
      <c r="B164" s="101"/>
      <c r="C164" s="152">
        <v>152</v>
      </c>
      <c r="D164" s="147"/>
      <c r="E164" s="84"/>
      <c r="F164" s="87"/>
      <c r="G164" s="87"/>
      <c r="H164" s="124" t="s">
        <v>61</v>
      </c>
      <c r="I164" s="125">
        <f>+H163+I163</f>
        <v>0</v>
      </c>
      <c r="J164" s="124"/>
      <c r="K164" s="124"/>
      <c r="L164" s="124"/>
      <c r="M164" s="125"/>
      <c r="O164" s="127"/>
      <c r="P164" s="127"/>
      <c r="T164" s="96" t="str">
        <f t="shared" si="42"/>
        <v/>
      </c>
      <c r="U164" s="96" t="str">
        <f t="shared" si="42"/>
        <v/>
      </c>
      <c r="V164" s="96" t="str">
        <f t="shared" si="42"/>
        <v/>
      </c>
      <c r="W164" s="109"/>
      <c r="X164"/>
      <c r="Y164"/>
      <c r="Z164"/>
      <c r="AA164"/>
      <c r="AB164"/>
      <c r="AC164"/>
      <c r="AD164"/>
      <c r="AE164"/>
      <c r="AF164"/>
      <c r="AG164"/>
      <c r="AS164" s="83">
        <v>152</v>
      </c>
    </row>
    <row r="165" spans="1:45">
      <c r="M165" s="87"/>
    </row>
    <row r="166" spans="1:45">
      <c r="M166" s="87"/>
    </row>
    <row r="167" spans="1:45">
      <c r="M167" s="87"/>
    </row>
    <row r="168" spans="1:45">
      <c r="M168" s="87"/>
    </row>
    <row r="169" spans="1:45">
      <c r="M169" s="87"/>
    </row>
    <row r="170" spans="1:45">
      <c r="M170" s="87"/>
    </row>
    <row r="171" spans="1:45">
      <c r="M171" s="87"/>
    </row>
    <row r="172" spans="1:45">
      <c r="M172" s="87"/>
    </row>
    <row r="173" spans="1:45">
      <c r="M173" s="87"/>
    </row>
    <row r="174" spans="1:45">
      <c r="M174" s="87"/>
    </row>
    <row r="175" spans="1:45">
      <c r="M175" s="87"/>
    </row>
    <row r="176" spans="1:45">
      <c r="M176" s="87"/>
    </row>
    <row r="177" spans="13:13">
      <c r="M177" s="87"/>
    </row>
    <row r="178" spans="13:13">
      <c r="M178" s="87"/>
    </row>
    <row r="179" spans="13:13">
      <c r="M179" s="87"/>
    </row>
    <row r="180" spans="13:13">
      <c r="M180" s="87"/>
    </row>
    <row r="181" spans="13:13">
      <c r="M181" s="87"/>
    </row>
    <row r="182" spans="13:13">
      <c r="M182" s="87"/>
    </row>
    <row r="183" spans="13:13">
      <c r="M183" s="87"/>
    </row>
    <row r="184" spans="13:13">
      <c r="M184" s="87"/>
    </row>
    <row r="185" spans="13:13">
      <c r="M185" s="87"/>
    </row>
    <row r="186" spans="13:13">
      <c r="M186" s="87"/>
    </row>
    <row r="187" spans="13:13">
      <c r="M187" s="87"/>
    </row>
    <row r="188" spans="13:13">
      <c r="M188" s="87"/>
    </row>
    <row r="189" spans="13:13">
      <c r="M189" s="87"/>
    </row>
    <row r="190" spans="13:13">
      <c r="M190" s="87"/>
    </row>
    <row r="191" spans="13:13">
      <c r="M191" s="87"/>
    </row>
    <row r="192" spans="13:13">
      <c r="M192" s="87"/>
    </row>
    <row r="193" spans="13:13">
      <c r="M193" s="87"/>
    </row>
    <row r="194" spans="13:13">
      <c r="M194" s="87"/>
    </row>
    <row r="195" spans="13:13">
      <c r="M195" s="87"/>
    </row>
    <row r="196" spans="13:13">
      <c r="M196" s="87"/>
    </row>
    <row r="197" spans="13:13">
      <c r="M197" s="87"/>
    </row>
    <row r="198" spans="13:13">
      <c r="M198" s="87"/>
    </row>
    <row r="199" spans="13:13">
      <c r="M199" s="87"/>
    </row>
    <row r="200" spans="13:13">
      <c r="M200" s="87"/>
    </row>
    <row r="201" spans="13:13">
      <c r="M201" s="87"/>
    </row>
    <row r="202" spans="13:13">
      <c r="M202" s="87"/>
    </row>
    <row r="203" spans="13:13">
      <c r="M203" s="87"/>
    </row>
    <row r="204" spans="13:13">
      <c r="M204" s="87"/>
    </row>
    <row r="205" spans="13:13">
      <c r="M205" s="87"/>
    </row>
    <row r="206" spans="13:13">
      <c r="M206" s="87"/>
    </row>
    <row r="207" spans="13:13">
      <c r="M207" s="87"/>
    </row>
    <row r="208" spans="13:13">
      <c r="M208" s="87"/>
    </row>
    <row r="209" spans="13:13">
      <c r="M209" s="87"/>
    </row>
    <row r="210" spans="13:13">
      <c r="M210" s="87"/>
    </row>
    <row r="211" spans="13:13">
      <c r="M211" s="87"/>
    </row>
    <row r="212" spans="13:13">
      <c r="M212" s="87"/>
    </row>
    <row r="213" spans="13:13">
      <c r="M213" s="87"/>
    </row>
    <row r="214" spans="13:13">
      <c r="M214" s="87"/>
    </row>
    <row r="215" spans="13:13">
      <c r="M215" s="87"/>
    </row>
    <row r="216" spans="13:13">
      <c r="M216" s="87"/>
    </row>
    <row r="217" spans="13:13">
      <c r="M217" s="87"/>
    </row>
    <row r="218" spans="13:13">
      <c r="M218" s="87"/>
    </row>
    <row r="219" spans="13:13">
      <c r="M219" s="87"/>
    </row>
    <row r="220" spans="13:13">
      <c r="M220" s="87"/>
    </row>
    <row r="221" spans="13:13">
      <c r="M221" s="87"/>
    </row>
    <row r="222" spans="13:13">
      <c r="M222" s="87"/>
    </row>
    <row r="223" spans="13:13">
      <c r="M223" s="87"/>
    </row>
    <row r="224" spans="13:13">
      <c r="M224" s="87"/>
    </row>
    <row r="225" spans="13:13">
      <c r="M225" s="87"/>
    </row>
    <row r="226" spans="13:13">
      <c r="M226" s="87"/>
    </row>
    <row r="227" spans="13:13">
      <c r="M227" s="87"/>
    </row>
    <row r="228" spans="13:13">
      <c r="M228" s="87"/>
    </row>
    <row r="229" spans="13:13">
      <c r="M229" s="87"/>
    </row>
    <row r="230" spans="13:13">
      <c r="M230" s="87"/>
    </row>
    <row r="231" spans="13:13">
      <c r="M231" s="87"/>
    </row>
    <row r="232" spans="13:13">
      <c r="M232" s="87"/>
    </row>
    <row r="233" spans="13:13">
      <c r="M233" s="87"/>
    </row>
    <row r="234" spans="13:13">
      <c r="M234" s="87"/>
    </row>
    <row r="235" spans="13:13">
      <c r="M235" s="87"/>
    </row>
    <row r="236" spans="13:13">
      <c r="M236" s="87"/>
    </row>
    <row r="237" spans="13:13">
      <c r="M237" s="87"/>
    </row>
    <row r="238" spans="13:13">
      <c r="M238" s="87"/>
    </row>
    <row r="239" spans="13:13">
      <c r="M239" s="87"/>
    </row>
    <row r="240" spans="13:13">
      <c r="M240" s="87"/>
    </row>
    <row r="241" spans="13:13">
      <c r="M241" s="87"/>
    </row>
    <row r="242" spans="13:13">
      <c r="M242" s="87"/>
    </row>
    <row r="243" spans="13:13">
      <c r="M243" s="87"/>
    </row>
    <row r="244" spans="13:13">
      <c r="M244" s="87"/>
    </row>
    <row r="245" spans="13:13">
      <c r="M245" s="87"/>
    </row>
    <row r="246" spans="13:13">
      <c r="M246" s="87"/>
    </row>
    <row r="247" spans="13:13">
      <c r="M247" s="87"/>
    </row>
    <row r="248" spans="13:13">
      <c r="M248" s="87"/>
    </row>
    <row r="249" spans="13:13">
      <c r="M249" s="87"/>
    </row>
    <row r="250" spans="13:13">
      <c r="M250" s="87"/>
    </row>
    <row r="251" spans="13:13">
      <c r="M251" s="87"/>
    </row>
    <row r="252" spans="13:13">
      <c r="M252" s="87"/>
    </row>
    <row r="253" spans="13:13">
      <c r="M253" s="87"/>
    </row>
    <row r="254" spans="13:13">
      <c r="M254" s="87"/>
    </row>
    <row r="255" spans="13:13">
      <c r="M255" s="87"/>
    </row>
    <row r="256" spans="13:13">
      <c r="M256" s="87"/>
    </row>
    <row r="257" spans="13:13">
      <c r="M257" s="87"/>
    </row>
    <row r="258" spans="13:13">
      <c r="M258" s="87"/>
    </row>
    <row r="259" spans="13:13">
      <c r="M259" s="87"/>
    </row>
    <row r="260" spans="13:13">
      <c r="M260" s="87"/>
    </row>
    <row r="261" spans="13:13">
      <c r="M261" s="87"/>
    </row>
    <row r="262" spans="13:13">
      <c r="M262" s="87"/>
    </row>
    <row r="263" spans="13:13">
      <c r="M263" s="87"/>
    </row>
    <row r="264" spans="13:13">
      <c r="M264" s="87"/>
    </row>
    <row r="265" spans="13:13">
      <c r="M265" s="87"/>
    </row>
    <row r="266" spans="13:13">
      <c r="M266" s="87"/>
    </row>
    <row r="267" spans="13:13">
      <c r="M267" s="87"/>
    </row>
    <row r="268" spans="13:13">
      <c r="M268" s="87"/>
    </row>
    <row r="269" spans="13:13">
      <c r="M269" s="87"/>
    </row>
    <row r="270" spans="13:13">
      <c r="M270" s="87"/>
    </row>
    <row r="271" spans="13:13">
      <c r="M271" s="87"/>
    </row>
    <row r="272" spans="13:13">
      <c r="M272" s="87"/>
    </row>
    <row r="273" spans="13:13">
      <c r="M273" s="87"/>
    </row>
    <row r="274" spans="13:13">
      <c r="M274" s="87"/>
    </row>
    <row r="275" spans="13:13">
      <c r="M275" s="87"/>
    </row>
    <row r="276" spans="13:13">
      <c r="M276" s="87"/>
    </row>
    <row r="277" spans="13:13">
      <c r="M277" s="87"/>
    </row>
    <row r="278" spans="13:13">
      <c r="M278" s="87"/>
    </row>
    <row r="279" spans="13:13">
      <c r="M279" s="87"/>
    </row>
    <row r="280" spans="13:13">
      <c r="M280" s="87"/>
    </row>
    <row r="281" spans="13:13">
      <c r="M281" s="87"/>
    </row>
    <row r="282" spans="13:13">
      <c r="M282" s="87"/>
    </row>
    <row r="283" spans="13:13">
      <c r="M283" s="87"/>
    </row>
    <row r="284" spans="13:13">
      <c r="M284" s="87"/>
    </row>
    <row r="285" spans="13:13">
      <c r="M285" s="87"/>
    </row>
    <row r="286" spans="13:13">
      <c r="M286" s="87"/>
    </row>
    <row r="287" spans="13:13">
      <c r="M287" s="87"/>
    </row>
    <row r="288" spans="13:13">
      <c r="M288" s="87"/>
    </row>
    <row r="289" spans="13:13">
      <c r="M289" s="87"/>
    </row>
    <row r="290" spans="13:13">
      <c r="M290" s="87"/>
    </row>
    <row r="291" spans="13:13">
      <c r="M291" s="87"/>
    </row>
    <row r="292" spans="13:13">
      <c r="M292" s="87"/>
    </row>
    <row r="293" spans="13:13">
      <c r="M293" s="87"/>
    </row>
    <row r="294" spans="13:13">
      <c r="M294" s="87"/>
    </row>
    <row r="295" spans="13:13">
      <c r="M295" s="87"/>
    </row>
    <row r="296" spans="13:13">
      <c r="M296" s="87"/>
    </row>
    <row r="297" spans="13:13">
      <c r="M297" s="87"/>
    </row>
    <row r="298" spans="13:13">
      <c r="M298" s="87"/>
    </row>
    <row r="299" spans="13:13">
      <c r="M299" s="87"/>
    </row>
    <row r="300" spans="13:13">
      <c r="M300" s="87"/>
    </row>
    <row r="301" spans="13:13">
      <c r="M301" s="87"/>
    </row>
    <row r="302" spans="13:13">
      <c r="M302" s="87"/>
    </row>
    <row r="303" spans="13:13">
      <c r="M303" s="87"/>
    </row>
    <row r="304" spans="13:13">
      <c r="M304" s="87"/>
    </row>
    <row r="305" spans="13:13">
      <c r="M305" s="87"/>
    </row>
    <row r="306" spans="13:13">
      <c r="M306" s="87"/>
    </row>
    <row r="307" spans="13:13">
      <c r="M307" s="87"/>
    </row>
    <row r="308" spans="13:13">
      <c r="M308" s="87"/>
    </row>
    <row r="309" spans="13:13">
      <c r="M309" s="87"/>
    </row>
    <row r="310" spans="13:13">
      <c r="M310" s="87"/>
    </row>
    <row r="311" spans="13:13">
      <c r="M311" s="87"/>
    </row>
    <row r="312" spans="13:13">
      <c r="M312" s="87"/>
    </row>
    <row r="313" spans="13:13">
      <c r="M313" s="87"/>
    </row>
    <row r="314" spans="13:13">
      <c r="M314" s="87"/>
    </row>
    <row r="315" spans="13:13">
      <c r="M315" s="87"/>
    </row>
    <row r="316" spans="13:13">
      <c r="M316" s="87"/>
    </row>
    <row r="317" spans="13:13">
      <c r="M317" s="87"/>
    </row>
    <row r="318" spans="13:13">
      <c r="M318" s="87"/>
    </row>
    <row r="319" spans="13:13">
      <c r="M319" s="87"/>
    </row>
    <row r="320" spans="13:13">
      <c r="M320" s="87"/>
    </row>
    <row r="321" spans="13:13">
      <c r="M321" s="87"/>
    </row>
    <row r="322" spans="13:13">
      <c r="M322" s="87"/>
    </row>
    <row r="323" spans="13:13">
      <c r="M323" s="87"/>
    </row>
    <row r="324" spans="13:13">
      <c r="M324" s="87"/>
    </row>
    <row r="325" spans="13:13">
      <c r="M325" s="87"/>
    </row>
    <row r="326" spans="13:13">
      <c r="M326" s="87"/>
    </row>
    <row r="327" spans="13:13">
      <c r="M327" s="87"/>
    </row>
    <row r="328" spans="13:13">
      <c r="M328" s="87"/>
    </row>
    <row r="329" spans="13:13">
      <c r="M329" s="87"/>
    </row>
    <row r="330" spans="13:13">
      <c r="M330" s="87"/>
    </row>
    <row r="331" spans="13:13">
      <c r="M331" s="87"/>
    </row>
    <row r="332" spans="13:13">
      <c r="M332" s="87"/>
    </row>
    <row r="333" spans="13:13">
      <c r="M333" s="87"/>
    </row>
    <row r="334" spans="13:13">
      <c r="M334" s="87"/>
    </row>
    <row r="335" spans="13:13">
      <c r="M335" s="87"/>
    </row>
    <row r="336" spans="13:13">
      <c r="M336" s="87"/>
    </row>
    <row r="337" spans="13:13">
      <c r="M337" s="87"/>
    </row>
    <row r="338" spans="13:13">
      <c r="M338" s="87"/>
    </row>
    <row r="339" spans="13:13">
      <c r="M339" s="87"/>
    </row>
    <row r="340" spans="13:13">
      <c r="M340" s="87"/>
    </row>
    <row r="341" spans="13:13">
      <c r="M341" s="87"/>
    </row>
    <row r="342" spans="13:13">
      <c r="M342" s="87"/>
    </row>
    <row r="343" spans="13:13">
      <c r="M343" s="87"/>
    </row>
    <row r="344" spans="13:13">
      <c r="M344" s="87"/>
    </row>
    <row r="345" spans="13:13">
      <c r="M345" s="87"/>
    </row>
    <row r="346" spans="13:13">
      <c r="M346" s="87"/>
    </row>
    <row r="347" spans="13:13">
      <c r="M347" s="87"/>
    </row>
    <row r="348" spans="13:13">
      <c r="M348" s="87"/>
    </row>
    <row r="349" spans="13:13">
      <c r="M349" s="87"/>
    </row>
    <row r="350" spans="13:13">
      <c r="M350" s="87"/>
    </row>
    <row r="351" spans="13:13">
      <c r="M351" s="87"/>
    </row>
    <row r="352" spans="13:13">
      <c r="M352" s="87"/>
    </row>
    <row r="353" spans="13:13">
      <c r="M353" s="87"/>
    </row>
    <row r="354" spans="13:13">
      <c r="M354" s="87"/>
    </row>
    <row r="355" spans="13:13">
      <c r="M355" s="87"/>
    </row>
    <row r="356" spans="13:13">
      <c r="M356" s="87"/>
    </row>
    <row r="357" spans="13:13">
      <c r="M357" s="87"/>
    </row>
    <row r="358" spans="13:13">
      <c r="M358" s="87"/>
    </row>
    <row r="359" spans="13:13">
      <c r="M359" s="87"/>
    </row>
    <row r="360" spans="13:13">
      <c r="M360" s="87"/>
    </row>
    <row r="361" spans="13:13">
      <c r="M361" s="87"/>
    </row>
    <row r="362" spans="13:13">
      <c r="M362" s="87"/>
    </row>
    <row r="363" spans="13:13">
      <c r="M363" s="87"/>
    </row>
    <row r="364" spans="13:13">
      <c r="M364" s="87"/>
    </row>
    <row r="365" spans="13:13">
      <c r="M365" s="87"/>
    </row>
    <row r="366" spans="13:13">
      <c r="M366" s="87"/>
    </row>
    <row r="367" spans="13:13">
      <c r="M367" s="87"/>
    </row>
    <row r="368" spans="13:13">
      <c r="M368" s="87"/>
    </row>
    <row r="369" spans="13:13">
      <c r="M369" s="87"/>
    </row>
    <row r="370" spans="13:13">
      <c r="M370" s="87"/>
    </row>
    <row r="371" spans="13:13">
      <c r="M371" s="87"/>
    </row>
    <row r="372" spans="13:13">
      <c r="M372" s="87"/>
    </row>
    <row r="373" spans="13:13">
      <c r="M373" s="87"/>
    </row>
    <row r="374" spans="13:13">
      <c r="M374" s="87"/>
    </row>
    <row r="375" spans="13:13">
      <c r="M375" s="87"/>
    </row>
    <row r="376" spans="13:13">
      <c r="M376" s="87"/>
    </row>
    <row r="377" spans="13:13">
      <c r="M377" s="87"/>
    </row>
    <row r="378" spans="13:13">
      <c r="M378" s="87"/>
    </row>
    <row r="379" spans="13:13">
      <c r="M379" s="87"/>
    </row>
    <row r="380" spans="13:13">
      <c r="M380" s="87"/>
    </row>
    <row r="381" spans="13:13">
      <c r="M381" s="87"/>
    </row>
    <row r="382" spans="13:13">
      <c r="M382" s="87"/>
    </row>
    <row r="383" spans="13:13">
      <c r="M383" s="87"/>
    </row>
    <row r="384" spans="13:13">
      <c r="M384" s="87"/>
    </row>
    <row r="385" spans="13:13">
      <c r="M385" s="87"/>
    </row>
    <row r="386" spans="13:13">
      <c r="M386" s="87"/>
    </row>
    <row r="387" spans="13:13">
      <c r="M387" s="87"/>
    </row>
    <row r="388" spans="13:13">
      <c r="M388" s="87"/>
    </row>
    <row r="389" spans="13:13">
      <c r="M389" s="87"/>
    </row>
    <row r="390" spans="13:13">
      <c r="M390" s="87"/>
    </row>
    <row r="391" spans="13:13">
      <c r="M391" s="87"/>
    </row>
    <row r="392" spans="13:13">
      <c r="M392" s="87"/>
    </row>
    <row r="393" spans="13:13">
      <c r="M393" s="87"/>
    </row>
    <row r="394" spans="13:13">
      <c r="M394" s="87"/>
    </row>
    <row r="395" spans="13:13">
      <c r="M395" s="87"/>
    </row>
    <row r="396" spans="13:13">
      <c r="M396" s="87"/>
    </row>
    <row r="397" spans="13:13">
      <c r="M397" s="87"/>
    </row>
    <row r="398" spans="13:13">
      <c r="M398" s="87"/>
    </row>
    <row r="399" spans="13:13">
      <c r="M399" s="87"/>
    </row>
    <row r="400" spans="13:13">
      <c r="M400" s="87"/>
    </row>
    <row r="401" spans="13:13">
      <c r="M401" s="87"/>
    </row>
    <row r="402" spans="13:13">
      <c r="M402" s="87"/>
    </row>
    <row r="403" spans="13:13">
      <c r="M403" s="87"/>
    </row>
    <row r="404" spans="13:13">
      <c r="M404" s="87"/>
    </row>
    <row r="405" spans="13:13">
      <c r="M405" s="87"/>
    </row>
    <row r="406" spans="13:13">
      <c r="M406" s="87"/>
    </row>
    <row r="407" spans="13:13">
      <c r="M407" s="87"/>
    </row>
    <row r="408" spans="13:13">
      <c r="M408" s="87"/>
    </row>
    <row r="409" spans="13:13">
      <c r="M409" s="87"/>
    </row>
    <row r="410" spans="13:13">
      <c r="M410" s="87"/>
    </row>
    <row r="411" spans="13:13">
      <c r="M411" s="87"/>
    </row>
    <row r="412" spans="13:13">
      <c r="M412" s="87"/>
    </row>
    <row r="413" spans="13:13">
      <c r="M413" s="87"/>
    </row>
    <row r="414" spans="13:13">
      <c r="M414" s="87"/>
    </row>
    <row r="415" spans="13:13">
      <c r="M415" s="87"/>
    </row>
    <row r="416" spans="13:13">
      <c r="M416" s="87"/>
    </row>
    <row r="417" spans="13:13">
      <c r="M417" s="87"/>
    </row>
    <row r="418" spans="13:13">
      <c r="M418" s="87"/>
    </row>
    <row r="419" spans="13:13">
      <c r="M419" s="87"/>
    </row>
    <row r="420" spans="13:13">
      <c r="M420" s="87"/>
    </row>
    <row r="421" spans="13:13">
      <c r="M421" s="87"/>
    </row>
    <row r="422" spans="13:13">
      <c r="M422" s="87"/>
    </row>
    <row r="423" spans="13:13">
      <c r="M423" s="87"/>
    </row>
    <row r="424" spans="13:13">
      <c r="M424" s="87"/>
    </row>
    <row r="425" spans="13:13">
      <c r="M425" s="87"/>
    </row>
    <row r="426" spans="13:13">
      <c r="M426" s="87"/>
    </row>
    <row r="427" spans="13:13">
      <c r="M427" s="87"/>
    </row>
    <row r="428" spans="13:13">
      <c r="M428" s="87"/>
    </row>
    <row r="429" spans="13:13">
      <c r="M429" s="87"/>
    </row>
    <row r="430" spans="13:13">
      <c r="M430" s="87"/>
    </row>
    <row r="431" spans="13:13">
      <c r="M431" s="87"/>
    </row>
    <row r="432" spans="13:13">
      <c r="M432" s="87"/>
    </row>
    <row r="433" spans="13:13">
      <c r="M433" s="87"/>
    </row>
    <row r="434" spans="13:13">
      <c r="M434" s="87"/>
    </row>
    <row r="435" spans="13:13">
      <c r="M435" s="87"/>
    </row>
    <row r="436" spans="13:13">
      <c r="M436" s="87"/>
    </row>
    <row r="437" spans="13:13">
      <c r="M437" s="87"/>
    </row>
    <row r="438" spans="13:13">
      <c r="M438" s="87"/>
    </row>
    <row r="439" spans="13:13">
      <c r="M439" s="87"/>
    </row>
    <row r="440" spans="13:13">
      <c r="M440" s="87"/>
    </row>
    <row r="441" spans="13:13">
      <c r="M441" s="87"/>
    </row>
    <row r="442" spans="13:13">
      <c r="M442" s="87"/>
    </row>
    <row r="443" spans="13:13">
      <c r="M443" s="87"/>
    </row>
    <row r="444" spans="13:13">
      <c r="M444" s="87"/>
    </row>
    <row r="445" spans="13:13">
      <c r="M445" s="87"/>
    </row>
    <row r="446" spans="13:13">
      <c r="M446" s="87"/>
    </row>
    <row r="447" spans="13:13">
      <c r="M447" s="87"/>
    </row>
    <row r="448" spans="13:13">
      <c r="M448" s="87"/>
    </row>
    <row r="449" spans="13:13">
      <c r="M449" s="87"/>
    </row>
    <row r="450" spans="13:13">
      <c r="M450" s="87"/>
    </row>
    <row r="451" spans="13:13">
      <c r="M451" s="87"/>
    </row>
    <row r="452" spans="13:13">
      <c r="M452" s="87"/>
    </row>
    <row r="453" spans="13:13">
      <c r="M453" s="87"/>
    </row>
    <row r="454" spans="13:13">
      <c r="M454" s="87"/>
    </row>
    <row r="455" spans="13:13">
      <c r="M455" s="87"/>
    </row>
    <row r="456" spans="13:13">
      <c r="M456" s="87"/>
    </row>
    <row r="457" spans="13:13">
      <c r="M457" s="87"/>
    </row>
    <row r="458" spans="13:13">
      <c r="M458" s="87"/>
    </row>
    <row r="459" spans="13:13">
      <c r="M459" s="87"/>
    </row>
    <row r="460" spans="13:13">
      <c r="M460" s="87"/>
    </row>
    <row r="461" spans="13:13">
      <c r="M461" s="87"/>
    </row>
    <row r="462" spans="13:13">
      <c r="M462" s="87"/>
    </row>
    <row r="463" spans="13:13">
      <c r="M463" s="87"/>
    </row>
    <row r="464" spans="13:13">
      <c r="M464" s="87"/>
    </row>
    <row r="465" spans="13:13">
      <c r="M465" s="87"/>
    </row>
    <row r="466" spans="13:13">
      <c r="M466" s="87"/>
    </row>
    <row r="467" spans="13:13">
      <c r="M467" s="87"/>
    </row>
    <row r="468" spans="13:13">
      <c r="M468" s="87"/>
    </row>
    <row r="469" spans="13:13">
      <c r="M469" s="87"/>
    </row>
    <row r="470" spans="13:13">
      <c r="M470" s="87"/>
    </row>
    <row r="471" spans="13:13">
      <c r="M471" s="87"/>
    </row>
    <row r="472" spans="13:13">
      <c r="M472" s="87"/>
    </row>
    <row r="473" spans="13:13">
      <c r="M473" s="87"/>
    </row>
    <row r="474" spans="13:13">
      <c r="M474" s="87"/>
    </row>
    <row r="475" spans="13:13">
      <c r="M475" s="87"/>
    </row>
    <row r="476" spans="13:13">
      <c r="M476" s="87"/>
    </row>
    <row r="477" spans="13:13">
      <c r="M477" s="87"/>
    </row>
    <row r="478" spans="13:13">
      <c r="M478" s="87"/>
    </row>
    <row r="479" spans="13:13">
      <c r="M479" s="87"/>
    </row>
    <row r="480" spans="13:13">
      <c r="M480" s="87"/>
    </row>
    <row r="481" spans="13:13">
      <c r="M481" s="87"/>
    </row>
    <row r="482" spans="13:13">
      <c r="M482" s="87"/>
    </row>
    <row r="483" spans="13:13">
      <c r="M483" s="87"/>
    </row>
    <row r="484" spans="13:13">
      <c r="M484" s="87"/>
    </row>
    <row r="485" spans="13:13">
      <c r="M485" s="87"/>
    </row>
    <row r="486" spans="13:13">
      <c r="M486" s="87"/>
    </row>
    <row r="487" spans="13:13">
      <c r="M487" s="87"/>
    </row>
    <row r="488" spans="13:13">
      <c r="M488" s="87"/>
    </row>
    <row r="489" spans="13:13">
      <c r="M489" s="87"/>
    </row>
    <row r="490" spans="13:13">
      <c r="M490" s="87"/>
    </row>
    <row r="491" spans="13:13">
      <c r="M491" s="87"/>
    </row>
    <row r="492" spans="13:13">
      <c r="M492" s="87"/>
    </row>
    <row r="493" spans="13:13">
      <c r="M493" s="87"/>
    </row>
    <row r="494" spans="13:13">
      <c r="M494" s="87"/>
    </row>
    <row r="495" spans="13:13">
      <c r="M495" s="87"/>
    </row>
    <row r="496" spans="13:13">
      <c r="M496" s="87"/>
    </row>
    <row r="497" spans="13:13">
      <c r="M497" s="87"/>
    </row>
    <row r="498" spans="13:13">
      <c r="M498" s="87"/>
    </row>
    <row r="499" spans="13:13">
      <c r="M499" s="87"/>
    </row>
    <row r="500" spans="13:13">
      <c r="M500" s="87"/>
    </row>
    <row r="501" spans="13:13">
      <c r="M501" s="87"/>
    </row>
    <row r="502" spans="13:13">
      <c r="M502" s="87"/>
    </row>
    <row r="503" spans="13:13">
      <c r="M503" s="87"/>
    </row>
    <row r="504" spans="13:13">
      <c r="M504" s="87"/>
    </row>
    <row r="505" spans="13:13">
      <c r="M505" s="87"/>
    </row>
    <row r="506" spans="13:13">
      <c r="M506" s="87"/>
    </row>
    <row r="507" spans="13:13">
      <c r="M507" s="87"/>
    </row>
    <row r="508" spans="13:13">
      <c r="M508" s="87"/>
    </row>
    <row r="509" spans="13:13">
      <c r="M509" s="87"/>
    </row>
    <row r="510" spans="13:13">
      <c r="M510" s="87"/>
    </row>
    <row r="511" spans="13:13">
      <c r="M511" s="87"/>
    </row>
    <row r="512" spans="13:13">
      <c r="M512" s="87"/>
    </row>
    <row r="513" spans="13:13">
      <c r="M513" s="87"/>
    </row>
    <row r="514" spans="13:13">
      <c r="M514" s="87"/>
    </row>
    <row r="515" spans="13:13">
      <c r="M515" s="87"/>
    </row>
    <row r="516" spans="13:13">
      <c r="M516" s="87"/>
    </row>
    <row r="517" spans="13:13">
      <c r="M517" s="87"/>
    </row>
    <row r="518" spans="13:13">
      <c r="M518" s="87"/>
    </row>
    <row r="519" spans="13:13">
      <c r="M519" s="87"/>
    </row>
    <row r="520" spans="13:13">
      <c r="M520" s="87"/>
    </row>
    <row r="521" spans="13:13">
      <c r="M521" s="87"/>
    </row>
    <row r="522" spans="13:13">
      <c r="M522" s="87"/>
    </row>
    <row r="523" spans="13:13">
      <c r="M523" s="87"/>
    </row>
    <row r="524" spans="13:13">
      <c r="M524" s="87"/>
    </row>
    <row r="525" spans="13:13">
      <c r="M525" s="87"/>
    </row>
    <row r="526" spans="13:13">
      <c r="M526" s="87"/>
    </row>
    <row r="527" spans="13:13">
      <c r="M527" s="87"/>
    </row>
    <row r="528" spans="13:13">
      <c r="M528" s="87"/>
    </row>
    <row r="529" spans="13:13">
      <c r="M529" s="87"/>
    </row>
    <row r="530" spans="13:13">
      <c r="M530" s="87"/>
    </row>
    <row r="531" spans="13:13">
      <c r="M531" s="87"/>
    </row>
    <row r="532" spans="13:13">
      <c r="M532" s="87"/>
    </row>
    <row r="533" spans="13:13">
      <c r="M533" s="87"/>
    </row>
    <row r="534" spans="13:13">
      <c r="M534" s="87"/>
    </row>
    <row r="535" spans="13:13">
      <c r="M535" s="87"/>
    </row>
    <row r="536" spans="13:13">
      <c r="M536" s="87"/>
    </row>
    <row r="537" spans="13:13">
      <c r="M537" s="87"/>
    </row>
    <row r="538" spans="13:13">
      <c r="M538" s="87"/>
    </row>
    <row r="539" spans="13:13">
      <c r="M539" s="87"/>
    </row>
    <row r="540" spans="13:13">
      <c r="M540" s="87"/>
    </row>
    <row r="541" spans="13:13">
      <c r="M541" s="87"/>
    </row>
    <row r="542" spans="13:13">
      <c r="M542" s="87"/>
    </row>
    <row r="543" spans="13:13">
      <c r="M543" s="87"/>
    </row>
    <row r="544" spans="13:13">
      <c r="M544" s="87"/>
    </row>
    <row r="545" spans="13:13">
      <c r="M545" s="87"/>
    </row>
    <row r="546" spans="13:13">
      <c r="M546" s="87"/>
    </row>
    <row r="547" spans="13:13">
      <c r="M547" s="87"/>
    </row>
    <row r="548" spans="13:13">
      <c r="M548" s="87"/>
    </row>
    <row r="549" spans="13:13">
      <c r="M549" s="87"/>
    </row>
    <row r="550" spans="13:13">
      <c r="M550" s="87"/>
    </row>
    <row r="551" spans="13:13">
      <c r="M551" s="87"/>
    </row>
    <row r="552" spans="13:13">
      <c r="M552" s="87"/>
    </row>
    <row r="553" spans="13:13">
      <c r="M553" s="87"/>
    </row>
    <row r="554" spans="13:13">
      <c r="M554" s="87"/>
    </row>
    <row r="555" spans="13:13">
      <c r="M555" s="87"/>
    </row>
    <row r="556" spans="13:13">
      <c r="M556" s="87"/>
    </row>
    <row r="557" spans="13:13">
      <c r="M557" s="87"/>
    </row>
    <row r="558" spans="13:13">
      <c r="M558" s="87"/>
    </row>
    <row r="559" spans="13:13">
      <c r="M559" s="87"/>
    </row>
    <row r="560" spans="13:13">
      <c r="M560" s="87"/>
    </row>
    <row r="561" spans="13:13">
      <c r="M561" s="87"/>
    </row>
    <row r="562" spans="13:13">
      <c r="M562" s="87"/>
    </row>
    <row r="563" spans="13:13">
      <c r="M563" s="87"/>
    </row>
    <row r="564" spans="13:13">
      <c r="M564" s="87"/>
    </row>
    <row r="565" spans="13:13">
      <c r="M565" s="87"/>
    </row>
    <row r="566" spans="13:13">
      <c r="M566" s="87"/>
    </row>
    <row r="567" spans="13:13">
      <c r="M567" s="87"/>
    </row>
    <row r="568" spans="13:13">
      <c r="M568" s="87"/>
    </row>
    <row r="569" spans="13:13">
      <c r="M569" s="87"/>
    </row>
    <row r="570" spans="13:13">
      <c r="M570" s="87"/>
    </row>
    <row r="571" spans="13:13">
      <c r="M571" s="87"/>
    </row>
    <row r="572" spans="13:13">
      <c r="M572" s="87"/>
    </row>
    <row r="573" spans="13:13">
      <c r="M573" s="87"/>
    </row>
    <row r="574" spans="13:13">
      <c r="M574" s="87"/>
    </row>
    <row r="575" spans="13:13">
      <c r="M575" s="87"/>
    </row>
    <row r="576" spans="13:13">
      <c r="M576" s="87"/>
    </row>
    <row r="577" spans="13:13">
      <c r="M577" s="87"/>
    </row>
    <row r="578" spans="13:13">
      <c r="M578" s="87"/>
    </row>
    <row r="579" spans="13:13">
      <c r="M579" s="87"/>
    </row>
    <row r="580" spans="13:13">
      <c r="M580" s="87"/>
    </row>
    <row r="581" spans="13:13">
      <c r="M581" s="87"/>
    </row>
    <row r="582" spans="13:13">
      <c r="M582" s="87"/>
    </row>
    <row r="583" spans="13:13">
      <c r="M583" s="87"/>
    </row>
    <row r="584" spans="13:13">
      <c r="M584" s="87"/>
    </row>
    <row r="585" spans="13:13">
      <c r="M585" s="87"/>
    </row>
    <row r="586" spans="13:13">
      <c r="M586" s="87"/>
    </row>
    <row r="587" spans="13:13">
      <c r="M587" s="87"/>
    </row>
    <row r="588" spans="13:13">
      <c r="M588" s="87"/>
    </row>
    <row r="589" spans="13:13">
      <c r="M589" s="87"/>
    </row>
    <row r="590" spans="13:13">
      <c r="M590" s="87"/>
    </row>
    <row r="591" spans="13:13">
      <c r="M591" s="87"/>
    </row>
    <row r="592" spans="13:13">
      <c r="M592" s="87"/>
    </row>
    <row r="593" spans="13:13">
      <c r="M593" s="87"/>
    </row>
    <row r="594" spans="13:13">
      <c r="M594" s="87"/>
    </row>
    <row r="595" spans="13:13">
      <c r="M595" s="87"/>
    </row>
    <row r="596" spans="13:13">
      <c r="M596" s="87"/>
    </row>
    <row r="597" spans="13:13">
      <c r="M597" s="87"/>
    </row>
    <row r="598" spans="13:13">
      <c r="M598" s="87"/>
    </row>
    <row r="599" spans="13:13">
      <c r="M599" s="87"/>
    </row>
    <row r="600" spans="13:13">
      <c r="M600" s="87"/>
    </row>
    <row r="601" spans="13:13">
      <c r="M601" s="87"/>
    </row>
    <row r="602" spans="13:13">
      <c r="M602" s="87"/>
    </row>
    <row r="603" spans="13:13">
      <c r="M603" s="87"/>
    </row>
    <row r="604" spans="13:13">
      <c r="M604" s="87"/>
    </row>
    <row r="605" spans="13:13">
      <c r="M605" s="87"/>
    </row>
    <row r="606" spans="13:13">
      <c r="M606" s="87"/>
    </row>
    <row r="607" spans="13:13">
      <c r="M607" s="87"/>
    </row>
    <row r="608" spans="13:13">
      <c r="M608" s="87"/>
    </row>
    <row r="609" spans="13:13">
      <c r="M609" s="87"/>
    </row>
    <row r="610" spans="13:13">
      <c r="M610" s="87"/>
    </row>
    <row r="611" spans="13:13">
      <c r="M611" s="87"/>
    </row>
    <row r="612" spans="13:13">
      <c r="M612" s="87"/>
    </row>
    <row r="613" spans="13:13">
      <c r="M613" s="87"/>
    </row>
    <row r="614" spans="13:13">
      <c r="M614" s="87"/>
    </row>
    <row r="615" spans="13:13">
      <c r="M615" s="87"/>
    </row>
    <row r="616" spans="13:13">
      <c r="M616" s="87"/>
    </row>
    <row r="617" spans="13:13">
      <c r="M617" s="87"/>
    </row>
    <row r="618" spans="13:13">
      <c r="M618" s="87"/>
    </row>
    <row r="619" spans="13:13">
      <c r="M619" s="87"/>
    </row>
    <row r="620" spans="13:13">
      <c r="M620" s="87"/>
    </row>
    <row r="621" spans="13:13">
      <c r="M621" s="87"/>
    </row>
    <row r="622" spans="13:13">
      <c r="M622" s="87"/>
    </row>
    <row r="623" spans="13:13">
      <c r="M623" s="87"/>
    </row>
    <row r="624" spans="13:13">
      <c r="M624" s="87"/>
    </row>
    <row r="625" spans="13:13">
      <c r="M625" s="87"/>
    </row>
    <row r="626" spans="13:13">
      <c r="M626" s="87"/>
    </row>
    <row r="627" spans="13:13">
      <c r="M627" s="87"/>
    </row>
    <row r="628" spans="13:13">
      <c r="M628" s="87"/>
    </row>
    <row r="629" spans="13:13">
      <c r="M629" s="87"/>
    </row>
    <row r="630" spans="13:13">
      <c r="M630" s="87"/>
    </row>
    <row r="631" spans="13:13">
      <c r="M631" s="87"/>
    </row>
    <row r="632" spans="13:13">
      <c r="M632" s="87"/>
    </row>
    <row r="633" spans="13:13">
      <c r="M633" s="87"/>
    </row>
    <row r="634" spans="13:13">
      <c r="M634" s="87"/>
    </row>
    <row r="635" spans="13:13">
      <c r="M635" s="87"/>
    </row>
    <row r="636" spans="13:13">
      <c r="M636" s="87"/>
    </row>
    <row r="637" spans="13:13">
      <c r="M637" s="87"/>
    </row>
    <row r="638" spans="13:13">
      <c r="M638" s="87"/>
    </row>
    <row r="639" spans="13:13">
      <c r="M639" s="87"/>
    </row>
    <row r="640" spans="13:13">
      <c r="M640" s="87"/>
    </row>
    <row r="641" spans="13:13">
      <c r="M641" s="87"/>
    </row>
    <row r="642" spans="13:13">
      <c r="M642" s="87"/>
    </row>
    <row r="643" spans="13:13">
      <c r="M643" s="87"/>
    </row>
    <row r="644" spans="13:13">
      <c r="M644" s="87"/>
    </row>
    <row r="645" spans="13:13">
      <c r="M645" s="87"/>
    </row>
    <row r="646" spans="13:13">
      <c r="M646" s="87"/>
    </row>
    <row r="647" spans="13:13">
      <c r="M647" s="87"/>
    </row>
    <row r="648" spans="13:13">
      <c r="M648" s="87"/>
    </row>
    <row r="649" spans="13:13">
      <c r="M649" s="87"/>
    </row>
    <row r="650" spans="13:13">
      <c r="M650" s="87"/>
    </row>
    <row r="651" spans="13:13">
      <c r="M651" s="87"/>
    </row>
    <row r="652" spans="13:13">
      <c r="M652" s="87"/>
    </row>
    <row r="653" spans="13:13">
      <c r="M653" s="87"/>
    </row>
    <row r="654" spans="13:13">
      <c r="M654" s="87"/>
    </row>
    <row r="655" spans="13:13">
      <c r="M655" s="87"/>
    </row>
    <row r="656" spans="13:13">
      <c r="M656" s="87"/>
    </row>
    <row r="657" spans="13:13">
      <c r="M657" s="87"/>
    </row>
    <row r="658" spans="13:13">
      <c r="M658" s="87"/>
    </row>
    <row r="659" spans="13:13">
      <c r="M659" s="87"/>
    </row>
    <row r="660" spans="13:13">
      <c r="M660" s="87"/>
    </row>
    <row r="661" spans="13:13">
      <c r="M661" s="87"/>
    </row>
    <row r="662" spans="13:13">
      <c r="M662" s="87"/>
    </row>
    <row r="663" spans="13:13">
      <c r="M663" s="87"/>
    </row>
    <row r="664" spans="13:13">
      <c r="M664" s="87"/>
    </row>
    <row r="665" spans="13:13">
      <c r="M665" s="87"/>
    </row>
    <row r="666" spans="13:13">
      <c r="M666" s="87"/>
    </row>
    <row r="667" spans="13:13">
      <c r="M667" s="87"/>
    </row>
    <row r="668" spans="13:13">
      <c r="M668" s="87"/>
    </row>
    <row r="669" spans="13:13">
      <c r="M669" s="87"/>
    </row>
    <row r="670" spans="13:13">
      <c r="M670" s="87"/>
    </row>
    <row r="671" spans="13:13">
      <c r="M671" s="87"/>
    </row>
    <row r="672" spans="13:13">
      <c r="M672" s="87"/>
    </row>
    <row r="673" spans="13:13">
      <c r="M673" s="87"/>
    </row>
    <row r="674" spans="13:13">
      <c r="M674" s="87"/>
    </row>
    <row r="675" spans="13:13">
      <c r="M675" s="87"/>
    </row>
    <row r="676" spans="13:13">
      <c r="M676" s="87"/>
    </row>
    <row r="677" spans="13:13">
      <c r="M677" s="87"/>
    </row>
    <row r="678" spans="13:13">
      <c r="M678" s="87"/>
    </row>
    <row r="679" spans="13:13">
      <c r="M679" s="87"/>
    </row>
    <row r="680" spans="13:13">
      <c r="M680" s="87"/>
    </row>
    <row r="681" spans="13:13">
      <c r="M681" s="87"/>
    </row>
    <row r="682" spans="13:13">
      <c r="M682" s="87"/>
    </row>
    <row r="683" spans="13:13">
      <c r="M683" s="87"/>
    </row>
    <row r="684" spans="13:13">
      <c r="M684" s="87"/>
    </row>
    <row r="685" spans="13:13">
      <c r="M685" s="87"/>
    </row>
    <row r="686" spans="13:13">
      <c r="M686" s="87"/>
    </row>
    <row r="687" spans="13:13">
      <c r="M687" s="87"/>
    </row>
    <row r="688" spans="13:13">
      <c r="M688" s="87"/>
    </row>
    <row r="689" spans="13:13">
      <c r="M689" s="87"/>
    </row>
    <row r="690" spans="13:13">
      <c r="M690" s="87"/>
    </row>
    <row r="691" spans="13:13">
      <c r="M691" s="87"/>
    </row>
    <row r="692" spans="13:13">
      <c r="M692" s="87"/>
    </row>
    <row r="693" spans="13:13">
      <c r="M693" s="87"/>
    </row>
    <row r="694" spans="13:13">
      <c r="M694" s="87"/>
    </row>
    <row r="695" spans="13:13">
      <c r="M695" s="87"/>
    </row>
    <row r="696" spans="13:13">
      <c r="M696" s="87"/>
    </row>
    <row r="697" spans="13:13">
      <c r="M697" s="87"/>
    </row>
    <row r="698" spans="13:13">
      <c r="M698" s="87"/>
    </row>
    <row r="699" spans="13:13">
      <c r="M699" s="87"/>
    </row>
    <row r="700" spans="13:13">
      <c r="M700" s="87"/>
    </row>
    <row r="701" spans="13:13">
      <c r="M701" s="87"/>
    </row>
    <row r="702" spans="13:13">
      <c r="M702" s="87"/>
    </row>
    <row r="703" spans="13:13">
      <c r="M703" s="87"/>
    </row>
    <row r="704" spans="13:13">
      <c r="M704" s="87"/>
    </row>
    <row r="705" spans="13:13">
      <c r="M705" s="87"/>
    </row>
    <row r="706" spans="13:13">
      <c r="M706" s="87"/>
    </row>
    <row r="707" spans="13:13">
      <c r="M707" s="87"/>
    </row>
    <row r="708" spans="13:13">
      <c r="M708" s="87"/>
    </row>
    <row r="709" spans="13:13">
      <c r="M709" s="87"/>
    </row>
    <row r="710" spans="13:13">
      <c r="M710" s="87"/>
    </row>
    <row r="711" spans="13:13">
      <c r="M711" s="87"/>
    </row>
    <row r="712" spans="13:13">
      <c r="M712" s="87"/>
    </row>
    <row r="713" spans="13:13">
      <c r="M713" s="87"/>
    </row>
    <row r="714" spans="13:13">
      <c r="M714" s="87"/>
    </row>
    <row r="715" spans="13:13">
      <c r="M715" s="87"/>
    </row>
    <row r="716" spans="13:13">
      <c r="M716" s="87"/>
    </row>
    <row r="717" spans="13:13">
      <c r="M717" s="87"/>
    </row>
    <row r="718" spans="13:13">
      <c r="M718" s="87"/>
    </row>
    <row r="719" spans="13:13">
      <c r="M719" s="87"/>
    </row>
    <row r="720" spans="13:13">
      <c r="M720" s="87"/>
    </row>
    <row r="721" spans="13:13">
      <c r="M721" s="87"/>
    </row>
    <row r="722" spans="13:13">
      <c r="M722" s="87"/>
    </row>
    <row r="723" spans="13:13">
      <c r="M723" s="87"/>
    </row>
    <row r="724" spans="13:13">
      <c r="M724" s="87"/>
    </row>
    <row r="725" spans="13:13">
      <c r="M725" s="87"/>
    </row>
    <row r="726" spans="13:13">
      <c r="M726" s="87"/>
    </row>
    <row r="727" spans="13:13">
      <c r="M727" s="87"/>
    </row>
    <row r="728" spans="13:13">
      <c r="M728" s="87"/>
    </row>
    <row r="729" spans="13:13">
      <c r="M729" s="87"/>
    </row>
    <row r="730" spans="13:13">
      <c r="M730" s="87"/>
    </row>
    <row r="731" spans="13:13">
      <c r="M731" s="87"/>
    </row>
    <row r="732" spans="13:13">
      <c r="M732" s="87"/>
    </row>
    <row r="733" spans="13:13">
      <c r="M733" s="87"/>
    </row>
    <row r="734" spans="13:13">
      <c r="M734" s="87"/>
    </row>
    <row r="735" spans="13:13">
      <c r="M735" s="87"/>
    </row>
    <row r="736" spans="13:13">
      <c r="M736" s="87"/>
    </row>
    <row r="737" spans="13:13">
      <c r="M737" s="87"/>
    </row>
    <row r="738" spans="13:13">
      <c r="M738" s="87"/>
    </row>
    <row r="739" spans="13:13">
      <c r="M739" s="87"/>
    </row>
    <row r="740" spans="13:13">
      <c r="M740" s="87"/>
    </row>
    <row r="741" spans="13:13">
      <c r="M741" s="87"/>
    </row>
    <row r="742" spans="13:13">
      <c r="M742" s="87"/>
    </row>
    <row r="743" spans="13:13">
      <c r="M743" s="87"/>
    </row>
    <row r="744" spans="13:13">
      <c r="M744" s="87"/>
    </row>
    <row r="745" spans="13:13">
      <c r="M745" s="87"/>
    </row>
    <row r="746" spans="13:13">
      <c r="M746" s="87"/>
    </row>
    <row r="747" spans="13:13">
      <c r="M747" s="87"/>
    </row>
    <row r="748" spans="13:13">
      <c r="M748" s="87"/>
    </row>
    <row r="749" spans="13:13">
      <c r="M749" s="87"/>
    </row>
    <row r="750" spans="13:13">
      <c r="M750" s="87"/>
    </row>
    <row r="751" spans="13:13">
      <c r="M751" s="87"/>
    </row>
    <row r="752" spans="13:13">
      <c r="M752" s="87"/>
    </row>
    <row r="753" spans="13:13">
      <c r="M753" s="87"/>
    </row>
    <row r="754" spans="13:13">
      <c r="M754" s="87"/>
    </row>
    <row r="755" spans="13:13">
      <c r="M755" s="87"/>
    </row>
    <row r="756" spans="13:13">
      <c r="M756" s="87"/>
    </row>
    <row r="757" spans="13:13">
      <c r="M757" s="87"/>
    </row>
    <row r="758" spans="13:13">
      <c r="M758" s="87"/>
    </row>
    <row r="759" spans="13:13">
      <c r="M759" s="87"/>
    </row>
    <row r="760" spans="13:13">
      <c r="M760" s="87"/>
    </row>
    <row r="761" spans="13:13">
      <c r="M761" s="87"/>
    </row>
    <row r="762" spans="13:13">
      <c r="M762" s="87"/>
    </row>
    <row r="763" spans="13:13">
      <c r="M763" s="87"/>
    </row>
    <row r="764" spans="13:13">
      <c r="M764" s="87"/>
    </row>
    <row r="765" spans="13:13">
      <c r="M765" s="87"/>
    </row>
    <row r="766" spans="13:13">
      <c r="M766" s="87"/>
    </row>
    <row r="767" spans="13:13">
      <c r="M767" s="87"/>
    </row>
    <row r="768" spans="13:13">
      <c r="M768" s="87"/>
    </row>
    <row r="769" spans="13:13">
      <c r="M769" s="87"/>
    </row>
    <row r="770" spans="13:13">
      <c r="M770" s="87"/>
    </row>
    <row r="771" spans="13:13">
      <c r="M771" s="87"/>
    </row>
    <row r="772" spans="13:13">
      <c r="M772" s="87"/>
    </row>
    <row r="773" spans="13:13">
      <c r="M773" s="87"/>
    </row>
    <row r="774" spans="13:13">
      <c r="M774" s="87"/>
    </row>
    <row r="775" spans="13:13">
      <c r="M775" s="87"/>
    </row>
    <row r="776" spans="13:13">
      <c r="M776" s="87"/>
    </row>
    <row r="777" spans="13:13">
      <c r="M777" s="87"/>
    </row>
    <row r="778" spans="13:13">
      <c r="M778" s="87"/>
    </row>
    <row r="779" spans="13:13">
      <c r="M779" s="87"/>
    </row>
    <row r="780" spans="13:13">
      <c r="M780" s="87"/>
    </row>
    <row r="781" spans="13:13">
      <c r="M781" s="87"/>
    </row>
    <row r="782" spans="13:13">
      <c r="M782" s="87"/>
    </row>
    <row r="783" spans="13:13">
      <c r="M783" s="87"/>
    </row>
    <row r="784" spans="13:13">
      <c r="M784" s="87"/>
    </row>
    <row r="785" spans="13:13">
      <c r="M785" s="87"/>
    </row>
    <row r="786" spans="13:13">
      <c r="M786" s="87"/>
    </row>
    <row r="787" spans="13:13">
      <c r="M787" s="87"/>
    </row>
    <row r="788" spans="13:13">
      <c r="M788" s="87"/>
    </row>
    <row r="789" spans="13:13">
      <c r="M789" s="87"/>
    </row>
    <row r="790" spans="13:13">
      <c r="M790" s="87"/>
    </row>
    <row r="791" spans="13:13">
      <c r="M791" s="87"/>
    </row>
    <row r="792" spans="13:13">
      <c r="M792" s="87"/>
    </row>
    <row r="793" spans="13:13">
      <c r="M793" s="87"/>
    </row>
    <row r="794" spans="13:13">
      <c r="M794" s="87"/>
    </row>
    <row r="795" spans="13:13">
      <c r="M795" s="87"/>
    </row>
    <row r="796" spans="13:13">
      <c r="M796" s="87"/>
    </row>
    <row r="797" spans="13:13">
      <c r="M797" s="87"/>
    </row>
    <row r="798" spans="13:13">
      <c r="M798" s="87"/>
    </row>
    <row r="799" spans="13:13">
      <c r="M799" s="87"/>
    </row>
    <row r="800" spans="13:13">
      <c r="M800" s="87"/>
    </row>
    <row r="801" spans="13:13">
      <c r="M801" s="87"/>
    </row>
    <row r="802" spans="13:13">
      <c r="M802" s="87"/>
    </row>
    <row r="803" spans="13:13">
      <c r="M803" s="87"/>
    </row>
    <row r="804" spans="13:13">
      <c r="M804" s="87"/>
    </row>
    <row r="805" spans="13:13">
      <c r="M805" s="87"/>
    </row>
    <row r="806" spans="13:13">
      <c r="M806" s="87"/>
    </row>
    <row r="807" spans="13:13">
      <c r="M807" s="87"/>
    </row>
    <row r="808" spans="13:13">
      <c r="M808" s="87"/>
    </row>
    <row r="809" spans="13:13">
      <c r="M809" s="87"/>
    </row>
    <row r="810" spans="13:13">
      <c r="M810" s="87"/>
    </row>
    <row r="811" spans="13:13">
      <c r="M811" s="87"/>
    </row>
    <row r="812" spans="13:13">
      <c r="M812" s="87"/>
    </row>
    <row r="813" spans="13:13">
      <c r="M813" s="87"/>
    </row>
    <row r="814" spans="13:13">
      <c r="M814" s="87"/>
    </row>
    <row r="815" spans="13:13">
      <c r="M815" s="87"/>
    </row>
    <row r="816" spans="13:13">
      <c r="M816" s="87"/>
    </row>
    <row r="817" spans="13:13">
      <c r="M817" s="87"/>
    </row>
    <row r="818" spans="13:13">
      <c r="M818" s="87"/>
    </row>
    <row r="819" spans="13:13">
      <c r="M819" s="87"/>
    </row>
    <row r="820" spans="13:13">
      <c r="M820" s="87"/>
    </row>
    <row r="821" spans="13:13">
      <c r="M821" s="87"/>
    </row>
    <row r="822" spans="13:13">
      <c r="M822" s="87"/>
    </row>
    <row r="823" spans="13:13">
      <c r="M823" s="87"/>
    </row>
    <row r="824" spans="13:13">
      <c r="M824" s="87"/>
    </row>
    <row r="825" spans="13:13">
      <c r="M825" s="87"/>
    </row>
    <row r="826" spans="13:13">
      <c r="M826" s="87"/>
    </row>
    <row r="827" spans="13:13">
      <c r="M827" s="87"/>
    </row>
    <row r="828" spans="13:13">
      <c r="M828" s="87"/>
    </row>
    <row r="829" spans="13:13">
      <c r="M829" s="87"/>
    </row>
    <row r="830" spans="13:13">
      <c r="M830" s="87"/>
    </row>
    <row r="831" spans="13:13">
      <c r="M831" s="87"/>
    </row>
    <row r="832" spans="13:13">
      <c r="M832" s="87"/>
    </row>
    <row r="833" spans="13:13">
      <c r="M833" s="87"/>
    </row>
    <row r="834" spans="13:13">
      <c r="M834" s="87"/>
    </row>
    <row r="835" spans="13:13">
      <c r="M835" s="87"/>
    </row>
    <row r="836" spans="13:13">
      <c r="M836" s="87"/>
    </row>
    <row r="837" spans="13:13">
      <c r="M837" s="87"/>
    </row>
    <row r="838" spans="13:13">
      <c r="M838" s="87"/>
    </row>
    <row r="839" spans="13:13">
      <c r="M839" s="87"/>
    </row>
    <row r="840" spans="13:13">
      <c r="M840" s="87"/>
    </row>
    <row r="841" spans="13:13">
      <c r="M841" s="87"/>
    </row>
    <row r="842" spans="13:13">
      <c r="M842" s="87"/>
    </row>
    <row r="843" spans="13:13">
      <c r="M843" s="87"/>
    </row>
    <row r="844" spans="13:13">
      <c r="M844" s="87"/>
    </row>
    <row r="845" spans="13:13">
      <c r="M845" s="87"/>
    </row>
    <row r="846" spans="13:13">
      <c r="M846" s="87"/>
    </row>
    <row r="847" spans="13:13">
      <c r="M847" s="87"/>
    </row>
    <row r="848" spans="13:13">
      <c r="M848" s="87"/>
    </row>
    <row r="849" spans="13:13">
      <c r="M849" s="87"/>
    </row>
    <row r="850" spans="13:13">
      <c r="M850" s="87"/>
    </row>
    <row r="851" spans="13:13">
      <c r="M851" s="87"/>
    </row>
    <row r="852" spans="13:13">
      <c r="M852" s="87"/>
    </row>
    <row r="853" spans="13:13">
      <c r="M853" s="87"/>
    </row>
    <row r="854" spans="13:13">
      <c r="M854" s="87"/>
    </row>
    <row r="855" spans="13:13">
      <c r="M855" s="87"/>
    </row>
    <row r="856" spans="13:13">
      <c r="M856" s="87"/>
    </row>
    <row r="857" spans="13:13">
      <c r="M857" s="87"/>
    </row>
    <row r="858" spans="13:13">
      <c r="M858" s="87"/>
    </row>
    <row r="859" spans="13:13">
      <c r="M859" s="87"/>
    </row>
    <row r="860" spans="13:13">
      <c r="M860" s="87"/>
    </row>
    <row r="861" spans="13:13">
      <c r="M861" s="87"/>
    </row>
    <row r="862" spans="13:13">
      <c r="M862" s="87"/>
    </row>
    <row r="863" spans="13:13">
      <c r="M863" s="87"/>
    </row>
    <row r="864" spans="13:13">
      <c r="M864" s="87"/>
    </row>
    <row r="865" spans="13:13">
      <c r="M865" s="87"/>
    </row>
    <row r="866" spans="13:13">
      <c r="M866" s="87"/>
    </row>
    <row r="867" spans="13:13">
      <c r="M867" s="87"/>
    </row>
    <row r="868" spans="13:13">
      <c r="M868" s="87"/>
    </row>
    <row r="869" spans="13:13">
      <c r="M869" s="87"/>
    </row>
    <row r="870" spans="13:13">
      <c r="M870" s="87"/>
    </row>
    <row r="871" spans="13:13">
      <c r="M871" s="87"/>
    </row>
    <row r="872" spans="13:13">
      <c r="M872" s="87"/>
    </row>
    <row r="873" spans="13:13">
      <c r="M873" s="87"/>
    </row>
    <row r="874" spans="13:13">
      <c r="M874" s="87"/>
    </row>
    <row r="875" spans="13:13">
      <c r="M875" s="87"/>
    </row>
    <row r="876" spans="13:13">
      <c r="M876" s="87"/>
    </row>
    <row r="877" spans="13:13">
      <c r="M877" s="87"/>
    </row>
    <row r="878" spans="13:13">
      <c r="M878" s="87"/>
    </row>
    <row r="879" spans="13:13">
      <c r="M879" s="87"/>
    </row>
    <row r="880" spans="13:13">
      <c r="M880" s="87"/>
    </row>
    <row r="881" spans="13:13">
      <c r="M881" s="87"/>
    </row>
    <row r="882" spans="13:13">
      <c r="M882" s="87"/>
    </row>
    <row r="883" spans="13:13">
      <c r="M883" s="87"/>
    </row>
    <row r="884" spans="13:13">
      <c r="M884" s="87"/>
    </row>
    <row r="885" spans="13:13">
      <c r="M885" s="87"/>
    </row>
    <row r="886" spans="13:13">
      <c r="M886" s="87"/>
    </row>
    <row r="887" spans="13:13">
      <c r="M887" s="87"/>
    </row>
    <row r="888" spans="13:13">
      <c r="M888" s="87"/>
    </row>
    <row r="889" spans="13:13">
      <c r="M889" s="87"/>
    </row>
    <row r="890" spans="13:13">
      <c r="M890" s="87"/>
    </row>
    <row r="891" spans="13:13">
      <c r="M891" s="87"/>
    </row>
    <row r="892" spans="13:13">
      <c r="M892" s="87"/>
    </row>
    <row r="893" spans="13:13">
      <c r="M893" s="87"/>
    </row>
    <row r="894" spans="13:13">
      <c r="M894" s="87"/>
    </row>
    <row r="895" spans="13:13">
      <c r="M895" s="87"/>
    </row>
    <row r="896" spans="13:13">
      <c r="M896" s="87"/>
    </row>
    <row r="897" spans="13:13">
      <c r="M897" s="87"/>
    </row>
    <row r="898" spans="13:13">
      <c r="M898" s="87"/>
    </row>
    <row r="899" spans="13:13">
      <c r="M899" s="87"/>
    </row>
    <row r="900" spans="13:13">
      <c r="M900" s="87"/>
    </row>
    <row r="901" spans="13:13">
      <c r="M901" s="87"/>
    </row>
    <row r="902" spans="13:13">
      <c r="M902" s="87"/>
    </row>
    <row r="903" spans="13:13">
      <c r="M903" s="87"/>
    </row>
    <row r="904" spans="13:13">
      <c r="M904" s="87"/>
    </row>
    <row r="905" spans="13:13">
      <c r="M905" s="87"/>
    </row>
    <row r="906" spans="13:13">
      <c r="M906" s="87"/>
    </row>
    <row r="907" spans="13:13">
      <c r="M907" s="87"/>
    </row>
    <row r="908" spans="13:13">
      <c r="M908" s="87"/>
    </row>
    <row r="909" spans="13:13">
      <c r="M909" s="87"/>
    </row>
    <row r="910" spans="13:13">
      <c r="M910" s="87"/>
    </row>
    <row r="911" spans="13:13">
      <c r="M911" s="87"/>
    </row>
    <row r="912" spans="13:13">
      <c r="M912" s="87"/>
    </row>
    <row r="913" spans="13:13">
      <c r="M913" s="87"/>
    </row>
    <row r="914" spans="13:13">
      <c r="M914" s="87"/>
    </row>
    <row r="915" spans="13:13">
      <c r="M915" s="87"/>
    </row>
    <row r="916" spans="13:13">
      <c r="M916" s="87"/>
    </row>
    <row r="917" spans="13:13">
      <c r="M917" s="87"/>
    </row>
    <row r="918" spans="13:13">
      <c r="M918" s="87"/>
    </row>
    <row r="919" spans="13:13">
      <c r="M919" s="87"/>
    </row>
    <row r="920" spans="13:13">
      <c r="M920" s="87"/>
    </row>
    <row r="921" spans="13:13">
      <c r="M921" s="87"/>
    </row>
    <row r="922" spans="13:13">
      <c r="M922" s="87"/>
    </row>
    <row r="923" spans="13:13">
      <c r="M923" s="87"/>
    </row>
    <row r="924" spans="13:13">
      <c r="M924" s="87"/>
    </row>
    <row r="925" spans="13:13">
      <c r="M925" s="87"/>
    </row>
    <row r="926" spans="13:13">
      <c r="M926" s="87"/>
    </row>
    <row r="927" spans="13:13">
      <c r="M927" s="87"/>
    </row>
    <row r="928" spans="13:13">
      <c r="M928" s="87"/>
    </row>
    <row r="929" spans="13:13">
      <c r="M929" s="87"/>
    </row>
    <row r="930" spans="13:13">
      <c r="M930" s="87"/>
    </row>
    <row r="931" spans="13:13">
      <c r="M931" s="87"/>
    </row>
    <row r="932" spans="13:13">
      <c r="M932" s="87"/>
    </row>
    <row r="933" spans="13:13">
      <c r="M933" s="87"/>
    </row>
    <row r="934" spans="13:13">
      <c r="M934" s="87"/>
    </row>
    <row r="935" spans="13:13">
      <c r="M935" s="87"/>
    </row>
    <row r="936" spans="13:13">
      <c r="M936" s="87"/>
    </row>
    <row r="937" spans="13:13">
      <c r="M937" s="87"/>
    </row>
    <row r="938" spans="13:13">
      <c r="M938" s="87"/>
    </row>
    <row r="939" spans="13:13">
      <c r="M939" s="87"/>
    </row>
    <row r="940" spans="13:13">
      <c r="M940" s="87"/>
    </row>
    <row r="941" spans="13:13">
      <c r="M941" s="87"/>
    </row>
    <row r="942" spans="13:13">
      <c r="M942" s="87"/>
    </row>
    <row r="943" spans="13:13">
      <c r="M943" s="87"/>
    </row>
    <row r="944" spans="13:13">
      <c r="M944" s="87"/>
    </row>
    <row r="945" spans="13:13">
      <c r="M945" s="87"/>
    </row>
    <row r="946" spans="13:13">
      <c r="M946" s="87"/>
    </row>
    <row r="947" spans="13:13">
      <c r="M947" s="87"/>
    </row>
    <row r="948" spans="13:13">
      <c r="M948" s="87"/>
    </row>
    <row r="949" spans="13:13">
      <c r="M949" s="87"/>
    </row>
    <row r="950" spans="13:13">
      <c r="M950" s="87"/>
    </row>
    <row r="951" spans="13:13">
      <c r="M951" s="87"/>
    </row>
    <row r="952" spans="13:13">
      <c r="M952" s="87"/>
    </row>
    <row r="953" spans="13:13">
      <c r="M953" s="87"/>
    </row>
    <row r="954" spans="13:13">
      <c r="M954" s="87"/>
    </row>
    <row r="955" spans="13:13">
      <c r="M955" s="87"/>
    </row>
    <row r="956" spans="13:13">
      <c r="M956" s="87"/>
    </row>
    <row r="957" spans="13:13">
      <c r="M957" s="87"/>
    </row>
    <row r="958" spans="13:13">
      <c r="M958" s="87"/>
    </row>
    <row r="959" spans="13:13">
      <c r="M959" s="87"/>
    </row>
    <row r="960" spans="13:13">
      <c r="M960" s="87"/>
    </row>
    <row r="961" spans="13:13">
      <c r="M961" s="87"/>
    </row>
    <row r="962" spans="13:13">
      <c r="M962" s="87"/>
    </row>
    <row r="963" spans="13:13">
      <c r="M963" s="87"/>
    </row>
    <row r="964" spans="13:13">
      <c r="M964" s="87"/>
    </row>
    <row r="965" spans="13:13">
      <c r="M965" s="87"/>
    </row>
    <row r="966" spans="13:13">
      <c r="M966" s="87"/>
    </row>
    <row r="967" spans="13:13">
      <c r="M967" s="87"/>
    </row>
    <row r="968" spans="13:13">
      <c r="M968" s="87"/>
    </row>
  </sheetData>
  <mergeCells count="1">
    <mergeCell ref="H7:I7"/>
  </mergeCells>
  <conditionalFormatting sqref="L12:L162">
    <cfRule type="cellIs" dxfId="5" priority="7" stopIfTrue="1" operator="greaterThanOrEqual">
      <formula>0%</formula>
    </cfRule>
    <cfRule type="cellIs" dxfId="4" priority="8" stopIfTrue="1" operator="lessThan">
      <formula>0%</formula>
    </cfRule>
  </conditionalFormatting>
  <conditionalFormatting sqref="P12:P151">
    <cfRule type="cellIs" dxfId="3" priority="6" stopIfTrue="1" operator="equal">
      <formula>"Check Sensors"</formula>
    </cfRule>
  </conditionalFormatting>
  <conditionalFormatting sqref="O12:O162">
    <cfRule type="cellIs" dxfId="2" priority="4" stopIfTrue="1" operator="equal">
      <formula>"IRRIGATE"</formula>
    </cfRule>
    <cfRule type="cellIs" dxfId="1" priority="5" stopIfTrue="1" operator="equal">
      <formula>"LAST IRRIGATION"</formula>
    </cfRule>
  </conditionalFormatting>
  <conditionalFormatting sqref="P152:P162">
    <cfRule type="cellIs" dxfId="0" priority="1" stopIfTrue="1" operator="equal">
      <formula>"Check Sensors"</formula>
    </cfRule>
  </conditionalFormatting>
  <pageMargins left="0.75" right="0.75" top="1" bottom="1" header="0.5" footer="0.5"/>
  <pageSetup orientation="portrait" horizontalDpi="4294967293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PEANUTS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</dc:creator>
  <cp:lastModifiedBy>William Edwards</cp:lastModifiedBy>
  <dcterms:created xsi:type="dcterms:W3CDTF">2013-03-04T16:39:33Z</dcterms:created>
  <dcterms:modified xsi:type="dcterms:W3CDTF">2013-05-23T14:46:36Z</dcterms:modified>
</cp:coreProperties>
</file>