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rrencurd/Desktop/Desktop Folders/Consumption, Life Expectancy, and Diseases/"/>
    </mc:Choice>
  </mc:AlternateContent>
  <bookViews>
    <workbookView xWindow="0" yWindow="460" windowWidth="25600" windowHeight="14500" tabRatio="500"/>
  </bookViews>
  <sheets>
    <sheet name="DATA" sheetId="1" r:id="rId1"/>
    <sheet name="Sheet2" sheetId="2" r:id="rId2"/>
    <sheet name="ANALYSIS" sheetId="3" r:id="rId3"/>
  </sheets>
  <definedNames>
    <definedName name="_xlnm._FilterDatabase" localSheetId="0" hidden="1">DATA!$C$1:$GC$333</definedName>
    <definedName name="_xlnm._FilterDatabase" localSheetId="1" hidden="1">Sheet2!$AT$1:$AW$52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C105" i="1" l="1"/>
  <c r="O115" i="1"/>
  <c r="O171" i="1"/>
  <c r="AU69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BF76" i="1"/>
  <c r="AO2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7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Z171" i="1"/>
  <c r="BZ170" i="1"/>
  <c r="BZ169" i="1"/>
  <c r="BZ168" i="1"/>
  <c r="BZ167" i="1"/>
  <c r="BZ164" i="1"/>
  <c r="BZ163" i="1"/>
  <c r="BZ162" i="1"/>
  <c r="BZ160" i="1"/>
  <c r="BZ158" i="1"/>
  <c r="BZ155" i="1"/>
  <c r="BZ154" i="1"/>
  <c r="BZ152" i="1"/>
  <c r="BZ151" i="1"/>
  <c r="BZ149" i="1"/>
  <c r="BZ148" i="1"/>
  <c r="BZ147" i="1"/>
  <c r="BZ140" i="1"/>
  <c r="BZ139" i="1"/>
  <c r="BZ137" i="1"/>
  <c r="BZ135" i="1"/>
  <c r="BZ134" i="1"/>
  <c r="BZ133" i="1"/>
  <c r="BZ131" i="1"/>
  <c r="BZ129" i="1"/>
  <c r="BZ128" i="1"/>
  <c r="BZ125" i="1"/>
  <c r="BZ122" i="1"/>
  <c r="BZ118" i="1"/>
  <c r="BZ117" i="1"/>
  <c r="BZ116" i="1"/>
  <c r="BZ114" i="1"/>
  <c r="BZ113" i="1"/>
  <c r="BZ112" i="1"/>
  <c r="BZ111" i="1"/>
  <c r="BZ110" i="1"/>
  <c r="BZ108" i="1"/>
  <c r="BZ106" i="1"/>
  <c r="BZ103" i="1"/>
  <c r="BZ102" i="1"/>
  <c r="BZ100" i="1"/>
  <c r="BZ99" i="1"/>
  <c r="BZ109" i="1"/>
  <c r="BZ98" i="1"/>
  <c r="BZ97" i="1"/>
  <c r="BZ95" i="1"/>
  <c r="BZ92" i="1"/>
  <c r="BZ90" i="1"/>
  <c r="BZ89" i="1"/>
  <c r="BZ88" i="1"/>
  <c r="BZ86" i="1"/>
  <c r="BZ84" i="1"/>
  <c r="BZ83" i="1"/>
  <c r="BZ81" i="1"/>
  <c r="BZ78" i="1"/>
  <c r="BZ77" i="1"/>
  <c r="BZ73" i="1"/>
  <c r="BZ71" i="1"/>
  <c r="BZ70" i="1"/>
  <c r="BZ68" i="1"/>
  <c r="BZ67" i="1"/>
  <c r="BZ66" i="1"/>
  <c r="BZ65" i="1"/>
  <c r="BZ64" i="1"/>
  <c r="BZ61" i="1"/>
  <c r="BZ60" i="1"/>
  <c r="BZ56" i="1"/>
  <c r="BZ50" i="1"/>
  <c r="BZ48" i="1"/>
  <c r="BZ47" i="1"/>
  <c r="BZ46" i="1"/>
  <c r="BZ45" i="1"/>
  <c r="BZ44" i="1"/>
  <c r="BZ43" i="1"/>
  <c r="BZ42" i="1"/>
  <c r="BZ41" i="1"/>
  <c r="BZ40" i="1"/>
  <c r="BZ39" i="1"/>
  <c r="BZ33" i="1"/>
  <c r="BZ30" i="1"/>
  <c r="BZ27" i="1"/>
  <c r="BZ26" i="1"/>
  <c r="BZ25" i="1"/>
  <c r="BZ22" i="1"/>
  <c r="BZ19" i="1"/>
  <c r="BZ16" i="1"/>
  <c r="CA13" i="1"/>
  <c r="BZ14" i="1"/>
  <c r="BZ12" i="1"/>
  <c r="BZ11" i="1"/>
  <c r="BZ6" i="1"/>
  <c r="BZ5" i="1"/>
  <c r="BZ4" i="1"/>
  <c r="BZ3" i="1"/>
  <c r="BZ2" i="1"/>
  <c r="BZ172" i="1"/>
  <c r="BZ150" i="1"/>
  <c r="BZ145" i="1"/>
  <c r="BZ121" i="1"/>
  <c r="BZ94" i="1"/>
  <c r="BZ91" i="1"/>
  <c r="BZ87" i="1"/>
  <c r="BZ76" i="1"/>
  <c r="BZ62" i="1"/>
  <c r="BZ55" i="1"/>
  <c r="BZ29" i="1"/>
  <c r="BZ23" i="1"/>
  <c r="BZ18" i="1"/>
  <c r="BZ159" i="1"/>
  <c r="BZ104" i="1"/>
  <c r="BZ57" i="1"/>
  <c r="BZ69" i="1"/>
  <c r="CT175" i="1"/>
  <c r="CK173" i="1"/>
  <c r="CM173" i="1"/>
  <c r="CO173" i="1"/>
  <c r="CQ173" i="1"/>
  <c r="CS173" i="1"/>
  <c r="CU173" i="1"/>
  <c r="CW173" i="1"/>
  <c r="CY173" i="1"/>
  <c r="DA173" i="1"/>
  <c r="DC173" i="1"/>
  <c r="DE173" i="1"/>
  <c r="DG173" i="1"/>
  <c r="DI173" i="1"/>
  <c r="DK173" i="1"/>
  <c r="DM173" i="1"/>
  <c r="DO173" i="1"/>
  <c r="DQ173" i="1"/>
  <c r="DS173" i="1"/>
  <c r="DU173" i="1"/>
  <c r="CV175" i="1"/>
  <c r="CX175" i="1"/>
  <c r="CZ175" i="1"/>
  <c r="DD175" i="1"/>
  <c r="DF175" i="1"/>
  <c r="DH175" i="1"/>
  <c r="DJ175" i="1"/>
  <c r="DL175" i="1"/>
  <c r="DN175" i="1"/>
  <c r="DP175" i="1"/>
  <c r="DR175" i="1"/>
  <c r="DT175" i="1"/>
  <c r="DV175" i="1"/>
  <c r="CT176" i="1"/>
  <c r="CV176" i="1"/>
  <c r="CX176" i="1"/>
  <c r="CZ176" i="1"/>
  <c r="DD176" i="1"/>
  <c r="DF176" i="1"/>
  <c r="DH176" i="1"/>
  <c r="DJ176" i="1"/>
  <c r="DL176" i="1"/>
  <c r="DN176" i="1"/>
  <c r="DP176" i="1"/>
  <c r="DR176" i="1"/>
  <c r="DT176" i="1"/>
  <c r="DV176" i="1"/>
  <c r="DX175" i="1"/>
  <c r="CJ335" i="1"/>
  <c r="BZ96" i="1"/>
  <c r="AU146" i="1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32" i="2"/>
  <c r="BB12" i="2"/>
  <c r="BB11" i="2"/>
  <c r="BB10" i="2"/>
  <c r="BB9" i="2"/>
  <c r="BB8" i="2"/>
  <c r="BB7" i="2"/>
  <c r="BB6" i="2"/>
  <c r="BB5" i="2"/>
  <c r="BB4" i="2"/>
  <c r="BB3" i="2"/>
  <c r="BB2" i="2"/>
  <c r="AW52" i="2"/>
  <c r="AW50" i="2"/>
  <c r="AW51" i="2"/>
  <c r="AW49" i="2"/>
  <c r="AW47" i="2"/>
  <c r="AW48" i="2"/>
  <c r="AW46" i="2"/>
  <c r="AW45" i="2"/>
  <c r="AW44" i="2"/>
  <c r="AW43" i="2"/>
  <c r="AW42" i="2"/>
  <c r="AW41" i="2"/>
  <c r="AW40" i="2"/>
  <c r="AW39" i="2"/>
  <c r="AW38" i="2"/>
  <c r="AW37" i="2"/>
  <c r="AW30" i="2"/>
  <c r="AW29" i="2"/>
  <c r="AW36" i="2"/>
  <c r="AW34" i="2"/>
  <c r="AW33" i="2"/>
  <c r="AW32" i="2"/>
  <c r="AW35" i="2"/>
  <c r="AW31" i="2"/>
  <c r="AW28" i="2"/>
  <c r="AW26" i="2"/>
  <c r="AW27" i="2"/>
  <c r="AW25" i="2"/>
  <c r="AW24" i="2"/>
  <c r="AW21" i="2"/>
  <c r="AW22" i="2"/>
  <c r="AW23" i="2"/>
  <c r="AW20" i="2"/>
  <c r="AW19" i="2"/>
  <c r="AW18" i="2"/>
  <c r="AW14" i="2"/>
  <c r="AW17" i="2"/>
  <c r="AW16" i="2"/>
  <c r="AW15" i="2"/>
  <c r="AW13" i="2"/>
  <c r="AW12" i="2"/>
  <c r="AW11" i="2"/>
  <c r="AW10" i="2"/>
  <c r="AW8" i="2"/>
  <c r="AW7" i="2"/>
  <c r="AW6" i="2"/>
  <c r="AW4" i="2"/>
  <c r="AW5" i="2"/>
  <c r="AW2" i="2"/>
  <c r="AW3" i="2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Y11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0" i="1"/>
  <c r="BY9" i="1"/>
  <c r="BY8" i="1"/>
  <c r="BY7" i="1"/>
  <c r="BY6" i="1"/>
  <c r="BY5" i="1"/>
  <c r="BY4" i="1"/>
  <c r="BY3" i="1"/>
  <c r="BY2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E3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O173" i="1"/>
  <c r="O17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54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GA173" i="1"/>
  <c r="GB173" i="1"/>
  <c r="GA172" i="1"/>
  <c r="GB172" i="1"/>
  <c r="GA171" i="1"/>
  <c r="GB171" i="1"/>
  <c r="GA170" i="1"/>
  <c r="GB170" i="1"/>
  <c r="GA169" i="1"/>
  <c r="GB169" i="1"/>
  <c r="GA168" i="1"/>
  <c r="GB168" i="1"/>
  <c r="GA167" i="1"/>
  <c r="GB167" i="1"/>
  <c r="GA166" i="1"/>
  <c r="GB166" i="1"/>
  <c r="GA165" i="1"/>
  <c r="GB165" i="1"/>
  <c r="GA164" i="1"/>
  <c r="GB164" i="1"/>
  <c r="GA163" i="1"/>
  <c r="GB163" i="1"/>
  <c r="GA162" i="1"/>
  <c r="GB162" i="1"/>
  <c r="GA161" i="1"/>
  <c r="GB161" i="1"/>
  <c r="GA160" i="1"/>
  <c r="GB160" i="1"/>
  <c r="GA159" i="1"/>
  <c r="GB159" i="1"/>
  <c r="GA158" i="1"/>
  <c r="GB158" i="1"/>
  <c r="GA157" i="1"/>
  <c r="GB157" i="1"/>
  <c r="GA156" i="1"/>
  <c r="GB156" i="1"/>
  <c r="GA155" i="1"/>
  <c r="GB155" i="1"/>
  <c r="GA154" i="1"/>
  <c r="GB154" i="1"/>
  <c r="GA153" i="1"/>
  <c r="GB153" i="1"/>
  <c r="GA152" i="1"/>
  <c r="GB152" i="1"/>
  <c r="GA151" i="1"/>
  <c r="GB151" i="1"/>
  <c r="GA150" i="1"/>
  <c r="GB150" i="1"/>
  <c r="GA149" i="1"/>
  <c r="GB149" i="1"/>
  <c r="GA148" i="1"/>
  <c r="GB148" i="1"/>
  <c r="GA147" i="1"/>
  <c r="GB147" i="1"/>
  <c r="GA146" i="1"/>
  <c r="GB146" i="1"/>
  <c r="GA145" i="1"/>
  <c r="GB145" i="1"/>
  <c r="GA144" i="1"/>
  <c r="GB144" i="1"/>
  <c r="GA143" i="1"/>
  <c r="GB143" i="1"/>
  <c r="GA142" i="1"/>
  <c r="GB142" i="1"/>
  <c r="GA141" i="1"/>
  <c r="GB141" i="1"/>
  <c r="GA140" i="1"/>
  <c r="GB140" i="1"/>
  <c r="GA139" i="1"/>
  <c r="GB139" i="1"/>
  <c r="GA138" i="1"/>
  <c r="GB138" i="1"/>
  <c r="GA137" i="1"/>
  <c r="GB137" i="1"/>
  <c r="GA136" i="1"/>
  <c r="GB136" i="1"/>
  <c r="GA135" i="1"/>
  <c r="GB135" i="1"/>
  <c r="GA134" i="1"/>
  <c r="GB134" i="1"/>
  <c r="GA133" i="1"/>
  <c r="GB133" i="1"/>
  <c r="GA132" i="1"/>
  <c r="GB132" i="1"/>
  <c r="GA131" i="1"/>
  <c r="GB131" i="1"/>
  <c r="GA130" i="1"/>
  <c r="GB130" i="1"/>
  <c r="GA129" i="1"/>
  <c r="GB129" i="1"/>
  <c r="GA128" i="1"/>
  <c r="GB128" i="1"/>
  <c r="GA127" i="1"/>
  <c r="GB127" i="1"/>
  <c r="GA126" i="1"/>
  <c r="GB126" i="1"/>
  <c r="GA125" i="1"/>
  <c r="GB125" i="1"/>
  <c r="GA124" i="1"/>
  <c r="GB124" i="1"/>
  <c r="GA123" i="1"/>
  <c r="GB123" i="1"/>
  <c r="GA122" i="1"/>
  <c r="GB122" i="1"/>
  <c r="GA121" i="1"/>
  <c r="GB121" i="1"/>
  <c r="GA120" i="1"/>
  <c r="GB120" i="1"/>
  <c r="GA119" i="1"/>
  <c r="GB119" i="1"/>
  <c r="GA118" i="1"/>
  <c r="GB118" i="1"/>
  <c r="GA117" i="1"/>
  <c r="GB117" i="1"/>
  <c r="GA116" i="1"/>
  <c r="GB116" i="1"/>
  <c r="GA115" i="1"/>
  <c r="GB115" i="1"/>
  <c r="GA114" i="1"/>
  <c r="GB114" i="1"/>
  <c r="GA113" i="1"/>
  <c r="GB113" i="1"/>
  <c r="GA112" i="1"/>
  <c r="GB112" i="1"/>
  <c r="GA111" i="1"/>
  <c r="GB111" i="1"/>
  <c r="GA110" i="1"/>
  <c r="GB110" i="1"/>
  <c r="GA109" i="1"/>
  <c r="GB109" i="1"/>
  <c r="GA108" i="1"/>
  <c r="GB108" i="1"/>
  <c r="GA107" i="1"/>
  <c r="GB107" i="1"/>
  <c r="GA106" i="1"/>
  <c r="GB106" i="1"/>
  <c r="GA105" i="1"/>
  <c r="GB105" i="1"/>
  <c r="GA104" i="1"/>
  <c r="GB104" i="1"/>
  <c r="GA103" i="1"/>
  <c r="GB103" i="1"/>
  <c r="GA102" i="1"/>
  <c r="GB102" i="1"/>
  <c r="GA101" i="1"/>
  <c r="GB101" i="1"/>
  <c r="GA100" i="1"/>
  <c r="GB100" i="1"/>
  <c r="GA99" i="1"/>
  <c r="GB99" i="1"/>
  <c r="GA98" i="1"/>
  <c r="GB98" i="1"/>
  <c r="GA97" i="1"/>
  <c r="GB97" i="1"/>
  <c r="GA96" i="1"/>
  <c r="GB96" i="1"/>
  <c r="GA95" i="1"/>
  <c r="GB95" i="1"/>
  <c r="GA94" i="1"/>
  <c r="GB94" i="1"/>
  <c r="GA93" i="1"/>
  <c r="GB93" i="1"/>
  <c r="GA92" i="1"/>
  <c r="GB92" i="1"/>
  <c r="GA91" i="1"/>
  <c r="GB91" i="1"/>
  <c r="GA90" i="1"/>
  <c r="GB90" i="1"/>
  <c r="GA89" i="1"/>
  <c r="GB89" i="1"/>
  <c r="GA88" i="1"/>
  <c r="GB88" i="1"/>
  <c r="GA87" i="1"/>
  <c r="GB87" i="1"/>
  <c r="GA86" i="1"/>
  <c r="GB86" i="1"/>
  <c r="GA85" i="1"/>
  <c r="GB85" i="1"/>
  <c r="GA84" i="1"/>
  <c r="GB84" i="1"/>
  <c r="GA83" i="1"/>
  <c r="GB83" i="1"/>
  <c r="GA82" i="1"/>
  <c r="GB82" i="1"/>
  <c r="GA81" i="1"/>
  <c r="GB81" i="1"/>
  <c r="GA80" i="1"/>
  <c r="GB80" i="1"/>
  <c r="GA79" i="1"/>
  <c r="GB79" i="1"/>
  <c r="GA78" i="1"/>
  <c r="GB78" i="1"/>
  <c r="GA77" i="1"/>
  <c r="GB77" i="1"/>
  <c r="GA76" i="1"/>
  <c r="GB76" i="1"/>
  <c r="GA75" i="1"/>
  <c r="GB75" i="1"/>
  <c r="GA74" i="1"/>
  <c r="GB74" i="1"/>
  <c r="GA73" i="1"/>
  <c r="GB73" i="1"/>
  <c r="GA72" i="1"/>
  <c r="GB72" i="1"/>
  <c r="GA71" i="1"/>
  <c r="GB71" i="1"/>
  <c r="GA70" i="1"/>
  <c r="GB70" i="1"/>
  <c r="GA69" i="1"/>
  <c r="GB69" i="1"/>
  <c r="GA68" i="1"/>
  <c r="GB68" i="1"/>
  <c r="GA67" i="1"/>
  <c r="GB67" i="1"/>
  <c r="GA66" i="1"/>
  <c r="GB66" i="1"/>
  <c r="GA65" i="1"/>
  <c r="GB65" i="1"/>
  <c r="GA64" i="1"/>
  <c r="GB64" i="1"/>
  <c r="GA63" i="1"/>
  <c r="GB63" i="1"/>
  <c r="GA62" i="1"/>
  <c r="GB62" i="1"/>
  <c r="GA61" i="1"/>
  <c r="GB61" i="1"/>
  <c r="GA60" i="1"/>
  <c r="GB60" i="1"/>
  <c r="GA59" i="1"/>
  <c r="GB59" i="1"/>
  <c r="GA58" i="1"/>
  <c r="GB58" i="1"/>
  <c r="GA57" i="1"/>
  <c r="GB57" i="1"/>
  <c r="GA56" i="1"/>
  <c r="GB56" i="1"/>
  <c r="GA55" i="1"/>
  <c r="GB55" i="1"/>
  <c r="GA54" i="1"/>
  <c r="GB54" i="1"/>
  <c r="GA53" i="1"/>
  <c r="GB53" i="1"/>
  <c r="GA52" i="1"/>
  <c r="GB52" i="1"/>
  <c r="GA51" i="1"/>
  <c r="GB51" i="1"/>
  <c r="GA50" i="1"/>
  <c r="GB50" i="1"/>
  <c r="GA49" i="1"/>
  <c r="GB49" i="1"/>
  <c r="GA48" i="1"/>
  <c r="GB48" i="1"/>
  <c r="GA47" i="1"/>
  <c r="GB47" i="1"/>
  <c r="GA46" i="1"/>
  <c r="GB46" i="1"/>
  <c r="GA45" i="1"/>
  <c r="GB45" i="1"/>
  <c r="GA44" i="1"/>
  <c r="GB44" i="1"/>
  <c r="GA43" i="1"/>
  <c r="GB43" i="1"/>
  <c r="GA42" i="1"/>
  <c r="GB42" i="1"/>
  <c r="GA41" i="1"/>
  <c r="GB41" i="1"/>
  <c r="GA40" i="1"/>
  <c r="GB40" i="1"/>
  <c r="GA39" i="1"/>
  <c r="GB39" i="1"/>
  <c r="GA38" i="1"/>
  <c r="GB38" i="1"/>
  <c r="GA37" i="1"/>
  <c r="GB37" i="1"/>
  <c r="GA36" i="1"/>
  <c r="GB36" i="1"/>
  <c r="GA35" i="1"/>
  <c r="GB35" i="1"/>
  <c r="GA34" i="1"/>
  <c r="GB34" i="1"/>
  <c r="GA33" i="1"/>
  <c r="GB33" i="1"/>
  <c r="GA32" i="1"/>
  <c r="GB32" i="1"/>
  <c r="GA31" i="1"/>
  <c r="GB31" i="1"/>
  <c r="GA30" i="1"/>
  <c r="GB30" i="1"/>
  <c r="GA29" i="1"/>
  <c r="GB29" i="1"/>
  <c r="GA28" i="1"/>
  <c r="GB28" i="1"/>
  <c r="GA27" i="1"/>
  <c r="GB27" i="1"/>
  <c r="GA26" i="1"/>
  <c r="GB26" i="1"/>
  <c r="GA25" i="1"/>
  <c r="GB25" i="1"/>
  <c r="GA24" i="1"/>
  <c r="GB24" i="1"/>
  <c r="GA23" i="1"/>
  <c r="GB23" i="1"/>
  <c r="GA22" i="1"/>
  <c r="GB22" i="1"/>
  <c r="GA21" i="1"/>
  <c r="GB21" i="1"/>
  <c r="GA20" i="1"/>
  <c r="GB20" i="1"/>
  <c r="GA19" i="1"/>
  <c r="GB19" i="1"/>
  <c r="GA18" i="1"/>
  <c r="GB18" i="1"/>
  <c r="GA17" i="1"/>
  <c r="GB17" i="1"/>
  <c r="GA16" i="1"/>
  <c r="GB16" i="1"/>
  <c r="GA15" i="1"/>
  <c r="GB15" i="1"/>
  <c r="GA14" i="1"/>
  <c r="GB14" i="1"/>
  <c r="GA13" i="1"/>
  <c r="GB13" i="1"/>
  <c r="GA12" i="1"/>
  <c r="GB12" i="1"/>
  <c r="GA11" i="1"/>
  <c r="GB11" i="1"/>
  <c r="GA10" i="1"/>
  <c r="GB10" i="1"/>
  <c r="GA9" i="1"/>
  <c r="GB9" i="1"/>
  <c r="GA8" i="1"/>
  <c r="GB8" i="1"/>
  <c r="GA7" i="1"/>
  <c r="GB7" i="1"/>
  <c r="GA6" i="1"/>
  <c r="GB6" i="1"/>
  <c r="GA5" i="1"/>
  <c r="GB5" i="1"/>
  <c r="GA4" i="1"/>
  <c r="GB4" i="1"/>
  <c r="GA3" i="1"/>
  <c r="GB3" i="1"/>
  <c r="GA2" i="1"/>
  <c r="GB2" i="1"/>
  <c r="FI173" i="1"/>
  <c r="FI2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I85" i="1"/>
  <c r="FI86" i="1"/>
  <c r="FI87" i="1"/>
  <c r="FI88" i="1"/>
  <c r="FI89" i="1"/>
  <c r="FI90" i="1"/>
  <c r="FI91" i="1"/>
  <c r="FI92" i="1"/>
  <c r="FI93" i="1"/>
  <c r="FI94" i="1"/>
  <c r="FI95" i="1"/>
  <c r="FI96" i="1"/>
  <c r="FI97" i="1"/>
  <c r="FI98" i="1"/>
  <c r="FI99" i="1"/>
  <c r="FI100" i="1"/>
  <c r="FI101" i="1"/>
  <c r="FI102" i="1"/>
  <c r="FI103" i="1"/>
  <c r="FI104" i="1"/>
  <c r="FI105" i="1"/>
  <c r="FI106" i="1"/>
  <c r="FI107" i="1"/>
  <c r="FI108" i="1"/>
  <c r="FI109" i="1"/>
  <c r="FI110" i="1"/>
  <c r="FI111" i="1"/>
  <c r="FI112" i="1"/>
  <c r="FI113" i="1"/>
  <c r="FI114" i="1"/>
  <c r="FI115" i="1"/>
  <c r="FI116" i="1"/>
  <c r="FI117" i="1"/>
  <c r="FI118" i="1"/>
  <c r="FI119" i="1"/>
  <c r="FI120" i="1"/>
  <c r="FI121" i="1"/>
  <c r="FI122" i="1"/>
  <c r="FI123" i="1"/>
  <c r="FI124" i="1"/>
  <c r="FI125" i="1"/>
  <c r="FI126" i="1"/>
  <c r="FI127" i="1"/>
  <c r="FI128" i="1"/>
  <c r="FI129" i="1"/>
  <c r="FI130" i="1"/>
  <c r="FI131" i="1"/>
  <c r="FI132" i="1"/>
  <c r="FI133" i="1"/>
  <c r="FI134" i="1"/>
  <c r="FI135" i="1"/>
  <c r="FI136" i="1"/>
  <c r="FI137" i="1"/>
  <c r="FI138" i="1"/>
  <c r="FI139" i="1"/>
  <c r="FI140" i="1"/>
  <c r="FI141" i="1"/>
  <c r="FI142" i="1"/>
  <c r="FI143" i="1"/>
  <c r="FI144" i="1"/>
  <c r="FI145" i="1"/>
  <c r="FI146" i="1"/>
  <c r="FI147" i="1"/>
  <c r="FI148" i="1"/>
  <c r="FI149" i="1"/>
  <c r="FI150" i="1"/>
  <c r="FI151" i="1"/>
  <c r="FI152" i="1"/>
  <c r="FI153" i="1"/>
  <c r="FI154" i="1"/>
  <c r="FI155" i="1"/>
  <c r="FI156" i="1"/>
  <c r="FI157" i="1"/>
  <c r="FI158" i="1"/>
  <c r="FI159" i="1"/>
  <c r="FI160" i="1"/>
  <c r="FI161" i="1"/>
  <c r="FI162" i="1"/>
  <c r="FI163" i="1"/>
  <c r="FI164" i="1"/>
  <c r="FI165" i="1"/>
  <c r="FI166" i="1"/>
  <c r="FI167" i="1"/>
  <c r="FI168" i="1"/>
  <c r="FI169" i="1"/>
  <c r="FI170" i="1"/>
  <c r="FI171" i="1"/>
  <c r="FI172" i="1"/>
  <c r="GC173" i="1"/>
  <c r="GC172" i="1"/>
  <c r="GC171" i="1"/>
  <c r="GC170" i="1"/>
  <c r="GC169" i="1"/>
  <c r="GC168" i="1"/>
  <c r="GC167" i="1"/>
  <c r="GC166" i="1"/>
  <c r="GC165" i="1"/>
  <c r="GC164" i="1"/>
  <c r="GC163" i="1"/>
  <c r="GC162" i="1"/>
  <c r="GC161" i="1"/>
  <c r="GC160" i="1"/>
  <c r="GC159" i="1"/>
  <c r="GC158" i="1"/>
  <c r="GC157" i="1"/>
  <c r="GC156" i="1"/>
  <c r="GC155" i="1"/>
  <c r="GC154" i="1"/>
  <c r="GC153" i="1"/>
  <c r="GC152" i="1"/>
  <c r="GC151" i="1"/>
  <c r="GC150" i="1"/>
  <c r="GC149" i="1"/>
  <c r="GC148" i="1"/>
  <c r="GC147" i="1"/>
  <c r="GC146" i="1"/>
  <c r="GC145" i="1"/>
  <c r="GC144" i="1"/>
  <c r="GC143" i="1"/>
  <c r="GC142" i="1"/>
  <c r="GC141" i="1"/>
  <c r="GC140" i="1"/>
  <c r="GC139" i="1"/>
  <c r="GC138" i="1"/>
  <c r="GC137" i="1"/>
  <c r="GC136" i="1"/>
  <c r="GC135" i="1"/>
  <c r="GC134" i="1"/>
  <c r="GC133" i="1"/>
  <c r="GC132" i="1"/>
  <c r="GC131" i="1"/>
  <c r="GC130" i="1"/>
  <c r="GC129" i="1"/>
  <c r="GC128" i="1"/>
  <c r="GC127" i="1"/>
  <c r="GC126" i="1"/>
  <c r="GC125" i="1"/>
  <c r="GC124" i="1"/>
  <c r="GC123" i="1"/>
  <c r="GC122" i="1"/>
  <c r="GC121" i="1"/>
  <c r="GC120" i="1"/>
  <c r="GC119" i="1"/>
  <c r="GC118" i="1"/>
  <c r="GC117" i="1"/>
  <c r="GC116" i="1"/>
  <c r="GC115" i="1"/>
  <c r="GC114" i="1"/>
  <c r="GC113" i="1"/>
  <c r="GC112" i="1"/>
  <c r="GC111" i="1"/>
  <c r="GC110" i="1"/>
  <c r="GC109" i="1"/>
  <c r="GC108" i="1"/>
  <c r="GC107" i="1"/>
  <c r="GC106" i="1"/>
  <c r="GC105" i="1"/>
  <c r="GC104" i="1"/>
  <c r="GC103" i="1"/>
  <c r="GC102" i="1"/>
  <c r="GC101" i="1"/>
  <c r="GC100" i="1"/>
  <c r="GC99" i="1"/>
  <c r="GC98" i="1"/>
  <c r="GC97" i="1"/>
  <c r="GC96" i="1"/>
  <c r="GC95" i="1"/>
  <c r="GC94" i="1"/>
  <c r="GC93" i="1"/>
  <c r="GC92" i="1"/>
  <c r="GC91" i="1"/>
  <c r="GC90" i="1"/>
  <c r="GC89" i="1"/>
  <c r="GC88" i="1"/>
  <c r="GC87" i="1"/>
  <c r="GC86" i="1"/>
  <c r="GC85" i="1"/>
  <c r="GC84" i="1"/>
  <c r="GC83" i="1"/>
  <c r="GC82" i="1"/>
  <c r="GC81" i="1"/>
  <c r="GC80" i="1"/>
  <c r="GC79" i="1"/>
  <c r="GC78" i="1"/>
  <c r="GC77" i="1"/>
  <c r="GC76" i="1"/>
  <c r="GC75" i="1"/>
  <c r="GC74" i="1"/>
  <c r="GC73" i="1"/>
  <c r="GC72" i="1"/>
  <c r="GC71" i="1"/>
  <c r="GC70" i="1"/>
  <c r="GC69" i="1"/>
  <c r="GC68" i="1"/>
  <c r="GC67" i="1"/>
  <c r="GC66" i="1"/>
  <c r="GC65" i="1"/>
  <c r="GC64" i="1"/>
  <c r="GC63" i="1"/>
  <c r="GC62" i="1"/>
  <c r="GC61" i="1"/>
  <c r="GC60" i="1"/>
  <c r="GC59" i="1"/>
  <c r="GC58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GC43" i="1"/>
  <c r="GC42" i="1"/>
  <c r="GC41" i="1"/>
  <c r="GC40" i="1"/>
  <c r="GC39" i="1"/>
  <c r="GC38" i="1"/>
  <c r="GC37" i="1"/>
  <c r="GC36" i="1"/>
  <c r="GC35" i="1"/>
  <c r="GC34" i="1"/>
  <c r="GC33" i="1"/>
  <c r="GC32" i="1"/>
  <c r="GC31" i="1"/>
  <c r="GC30" i="1"/>
  <c r="GC29" i="1"/>
  <c r="GC28" i="1"/>
  <c r="GC27" i="1"/>
  <c r="GC26" i="1"/>
  <c r="GC25" i="1"/>
  <c r="GC24" i="1"/>
  <c r="GC23" i="1"/>
  <c r="GC22" i="1"/>
  <c r="GC21" i="1"/>
  <c r="GC20" i="1"/>
  <c r="GC19" i="1"/>
  <c r="GC18" i="1"/>
  <c r="GC17" i="1"/>
  <c r="GC16" i="1"/>
  <c r="GC15" i="1"/>
  <c r="GC14" i="1"/>
  <c r="GC13" i="1"/>
  <c r="GC12" i="1"/>
  <c r="GC11" i="1"/>
  <c r="GC10" i="1"/>
  <c r="GC9" i="1"/>
  <c r="GC8" i="1"/>
  <c r="GC7" i="1"/>
  <c r="GC6" i="1"/>
  <c r="GC5" i="1"/>
  <c r="GC4" i="1"/>
  <c r="GC3" i="1"/>
  <c r="GC2" i="1"/>
  <c r="FR173" i="1"/>
  <c r="FV173" i="1"/>
  <c r="FX173" i="1"/>
  <c r="FY173" i="1"/>
  <c r="FR3" i="1"/>
  <c r="FV3" i="1"/>
  <c r="FX3" i="1"/>
  <c r="FY3" i="1"/>
  <c r="FR4" i="1"/>
  <c r="FV4" i="1"/>
  <c r="FX4" i="1"/>
  <c r="FY4" i="1"/>
  <c r="FR5" i="1"/>
  <c r="FV5" i="1"/>
  <c r="FX5" i="1"/>
  <c r="FY5" i="1"/>
  <c r="FR6" i="1"/>
  <c r="FV6" i="1"/>
  <c r="FX6" i="1"/>
  <c r="FY6" i="1"/>
  <c r="FR7" i="1"/>
  <c r="FV7" i="1"/>
  <c r="FX7" i="1"/>
  <c r="FY7" i="1"/>
  <c r="FR8" i="1"/>
  <c r="FV8" i="1"/>
  <c r="FX8" i="1"/>
  <c r="FY8" i="1"/>
  <c r="FR9" i="1"/>
  <c r="FV9" i="1"/>
  <c r="FX9" i="1"/>
  <c r="FY9" i="1"/>
  <c r="FR10" i="1"/>
  <c r="FV10" i="1"/>
  <c r="FX10" i="1"/>
  <c r="FY10" i="1"/>
  <c r="FR11" i="1"/>
  <c r="FV11" i="1"/>
  <c r="FX11" i="1"/>
  <c r="FY11" i="1"/>
  <c r="FR12" i="1"/>
  <c r="FV12" i="1"/>
  <c r="FX12" i="1"/>
  <c r="FY12" i="1"/>
  <c r="FR13" i="1"/>
  <c r="FV13" i="1"/>
  <c r="FX13" i="1"/>
  <c r="FY13" i="1"/>
  <c r="FR14" i="1"/>
  <c r="FV14" i="1"/>
  <c r="FX14" i="1"/>
  <c r="FY14" i="1"/>
  <c r="FR15" i="1"/>
  <c r="FV15" i="1"/>
  <c r="FX15" i="1"/>
  <c r="FY15" i="1"/>
  <c r="FR16" i="1"/>
  <c r="FV16" i="1"/>
  <c r="FX16" i="1"/>
  <c r="FY16" i="1"/>
  <c r="FR17" i="1"/>
  <c r="FV17" i="1"/>
  <c r="FX17" i="1"/>
  <c r="FY17" i="1"/>
  <c r="FR18" i="1"/>
  <c r="FV18" i="1"/>
  <c r="FX18" i="1"/>
  <c r="FY18" i="1"/>
  <c r="FR19" i="1"/>
  <c r="FV19" i="1"/>
  <c r="FX19" i="1"/>
  <c r="FY19" i="1"/>
  <c r="FR20" i="1"/>
  <c r="FV20" i="1"/>
  <c r="FX20" i="1"/>
  <c r="FY20" i="1"/>
  <c r="FR21" i="1"/>
  <c r="FV21" i="1"/>
  <c r="FX21" i="1"/>
  <c r="FY21" i="1"/>
  <c r="FR22" i="1"/>
  <c r="FV22" i="1"/>
  <c r="FX22" i="1"/>
  <c r="FY22" i="1"/>
  <c r="FR23" i="1"/>
  <c r="FV23" i="1"/>
  <c r="FX23" i="1"/>
  <c r="FY23" i="1"/>
  <c r="FR24" i="1"/>
  <c r="FV24" i="1"/>
  <c r="FX24" i="1"/>
  <c r="FY24" i="1"/>
  <c r="FR25" i="1"/>
  <c r="FV25" i="1"/>
  <c r="FX25" i="1"/>
  <c r="FY25" i="1"/>
  <c r="FR26" i="1"/>
  <c r="FV26" i="1"/>
  <c r="FX26" i="1"/>
  <c r="FY26" i="1"/>
  <c r="FR27" i="1"/>
  <c r="FV27" i="1"/>
  <c r="FX27" i="1"/>
  <c r="FY27" i="1"/>
  <c r="FR28" i="1"/>
  <c r="FV28" i="1"/>
  <c r="FX28" i="1"/>
  <c r="FY28" i="1"/>
  <c r="FR29" i="1"/>
  <c r="FV29" i="1"/>
  <c r="FX29" i="1"/>
  <c r="FY29" i="1"/>
  <c r="FR30" i="1"/>
  <c r="FV30" i="1"/>
  <c r="FX30" i="1"/>
  <c r="FY30" i="1"/>
  <c r="FR31" i="1"/>
  <c r="FV31" i="1"/>
  <c r="FX31" i="1"/>
  <c r="FY31" i="1"/>
  <c r="FR32" i="1"/>
  <c r="FV32" i="1"/>
  <c r="FX32" i="1"/>
  <c r="FY32" i="1"/>
  <c r="FR33" i="1"/>
  <c r="FV33" i="1"/>
  <c r="FX33" i="1"/>
  <c r="FY33" i="1"/>
  <c r="FR34" i="1"/>
  <c r="FV34" i="1"/>
  <c r="FX34" i="1"/>
  <c r="FY34" i="1"/>
  <c r="FR35" i="1"/>
  <c r="FV35" i="1"/>
  <c r="FX35" i="1"/>
  <c r="FY35" i="1"/>
  <c r="FR36" i="1"/>
  <c r="FV36" i="1"/>
  <c r="FX36" i="1"/>
  <c r="FY36" i="1"/>
  <c r="FR37" i="1"/>
  <c r="FV37" i="1"/>
  <c r="FX37" i="1"/>
  <c r="FY37" i="1"/>
  <c r="FR38" i="1"/>
  <c r="FV38" i="1"/>
  <c r="FX38" i="1"/>
  <c r="FY38" i="1"/>
  <c r="FR39" i="1"/>
  <c r="FV39" i="1"/>
  <c r="FX39" i="1"/>
  <c r="FY39" i="1"/>
  <c r="FR40" i="1"/>
  <c r="FV40" i="1"/>
  <c r="FX40" i="1"/>
  <c r="FY40" i="1"/>
  <c r="FR41" i="1"/>
  <c r="FV41" i="1"/>
  <c r="FX41" i="1"/>
  <c r="FY41" i="1"/>
  <c r="FR42" i="1"/>
  <c r="FV42" i="1"/>
  <c r="FX42" i="1"/>
  <c r="FY42" i="1"/>
  <c r="FR43" i="1"/>
  <c r="FV43" i="1"/>
  <c r="FX43" i="1"/>
  <c r="FY43" i="1"/>
  <c r="FR45" i="1"/>
  <c r="FV45" i="1"/>
  <c r="FX45" i="1"/>
  <c r="FY45" i="1"/>
  <c r="FR46" i="1"/>
  <c r="FV46" i="1"/>
  <c r="FX46" i="1"/>
  <c r="FY46" i="1"/>
  <c r="FR47" i="1"/>
  <c r="FV47" i="1"/>
  <c r="FX47" i="1"/>
  <c r="FY47" i="1"/>
  <c r="FR48" i="1"/>
  <c r="FV48" i="1"/>
  <c r="FX48" i="1"/>
  <c r="FY48" i="1"/>
  <c r="FR49" i="1"/>
  <c r="FV49" i="1"/>
  <c r="FX49" i="1"/>
  <c r="FY49" i="1"/>
  <c r="FR50" i="1"/>
  <c r="FV50" i="1"/>
  <c r="FX50" i="1"/>
  <c r="FY50" i="1"/>
  <c r="FR51" i="1"/>
  <c r="FV51" i="1"/>
  <c r="FX51" i="1"/>
  <c r="FY51" i="1"/>
  <c r="FR52" i="1"/>
  <c r="FV52" i="1"/>
  <c r="FX52" i="1"/>
  <c r="FY52" i="1"/>
  <c r="FR53" i="1"/>
  <c r="FV53" i="1"/>
  <c r="FX53" i="1"/>
  <c r="FY53" i="1"/>
  <c r="FR54" i="1"/>
  <c r="FV54" i="1"/>
  <c r="FX54" i="1"/>
  <c r="FY54" i="1"/>
  <c r="FR55" i="1"/>
  <c r="FV55" i="1"/>
  <c r="FX55" i="1"/>
  <c r="FY55" i="1"/>
  <c r="FR56" i="1"/>
  <c r="FV56" i="1"/>
  <c r="FX56" i="1"/>
  <c r="FY56" i="1"/>
  <c r="FR57" i="1"/>
  <c r="FV57" i="1"/>
  <c r="FX57" i="1"/>
  <c r="FY57" i="1"/>
  <c r="FR58" i="1"/>
  <c r="FV58" i="1"/>
  <c r="FX58" i="1"/>
  <c r="FY58" i="1"/>
  <c r="FR59" i="1"/>
  <c r="FV59" i="1"/>
  <c r="FX59" i="1"/>
  <c r="FY59" i="1"/>
  <c r="FR60" i="1"/>
  <c r="FV60" i="1"/>
  <c r="FX60" i="1"/>
  <c r="FY60" i="1"/>
  <c r="FR61" i="1"/>
  <c r="FV61" i="1"/>
  <c r="FX61" i="1"/>
  <c r="FY61" i="1"/>
  <c r="FR62" i="1"/>
  <c r="FV62" i="1"/>
  <c r="FX62" i="1"/>
  <c r="FY62" i="1"/>
  <c r="FR63" i="1"/>
  <c r="FV63" i="1"/>
  <c r="FX63" i="1"/>
  <c r="FY63" i="1"/>
  <c r="FR64" i="1"/>
  <c r="FV64" i="1"/>
  <c r="FX64" i="1"/>
  <c r="FY64" i="1"/>
  <c r="FR65" i="1"/>
  <c r="FV65" i="1"/>
  <c r="FX65" i="1"/>
  <c r="FY65" i="1"/>
  <c r="FR66" i="1"/>
  <c r="FV66" i="1"/>
  <c r="FX66" i="1"/>
  <c r="FY66" i="1"/>
  <c r="FR67" i="1"/>
  <c r="FV67" i="1"/>
  <c r="FX67" i="1"/>
  <c r="FY67" i="1"/>
  <c r="FR68" i="1"/>
  <c r="FV68" i="1"/>
  <c r="FX68" i="1"/>
  <c r="FY68" i="1"/>
  <c r="FR69" i="1"/>
  <c r="FV69" i="1"/>
  <c r="FX69" i="1"/>
  <c r="FY69" i="1"/>
  <c r="FR70" i="1"/>
  <c r="FV70" i="1"/>
  <c r="FX70" i="1"/>
  <c r="FY70" i="1"/>
  <c r="FR71" i="1"/>
  <c r="FV71" i="1"/>
  <c r="FX71" i="1"/>
  <c r="FY71" i="1"/>
  <c r="FR72" i="1"/>
  <c r="FV72" i="1"/>
  <c r="FX72" i="1"/>
  <c r="FY72" i="1"/>
  <c r="FR73" i="1"/>
  <c r="FV73" i="1"/>
  <c r="FX73" i="1"/>
  <c r="FY73" i="1"/>
  <c r="FR74" i="1"/>
  <c r="FV74" i="1"/>
  <c r="FX74" i="1"/>
  <c r="FY74" i="1"/>
  <c r="FR75" i="1"/>
  <c r="FV75" i="1"/>
  <c r="FX75" i="1"/>
  <c r="FY75" i="1"/>
  <c r="FR76" i="1"/>
  <c r="FV76" i="1"/>
  <c r="FX76" i="1"/>
  <c r="FY76" i="1"/>
  <c r="FR77" i="1"/>
  <c r="FV77" i="1"/>
  <c r="FX77" i="1"/>
  <c r="FY77" i="1"/>
  <c r="FR78" i="1"/>
  <c r="FV78" i="1"/>
  <c r="FX78" i="1"/>
  <c r="FY78" i="1"/>
  <c r="FR79" i="1"/>
  <c r="FV79" i="1"/>
  <c r="FX79" i="1"/>
  <c r="FY79" i="1"/>
  <c r="FR80" i="1"/>
  <c r="FV80" i="1"/>
  <c r="FX80" i="1"/>
  <c r="FY80" i="1"/>
  <c r="FR81" i="1"/>
  <c r="FV81" i="1"/>
  <c r="FX81" i="1"/>
  <c r="FY81" i="1"/>
  <c r="FR82" i="1"/>
  <c r="FV82" i="1"/>
  <c r="FX82" i="1"/>
  <c r="FY82" i="1"/>
  <c r="FR83" i="1"/>
  <c r="FV83" i="1"/>
  <c r="FX83" i="1"/>
  <c r="FY83" i="1"/>
  <c r="FR84" i="1"/>
  <c r="FV84" i="1"/>
  <c r="FX84" i="1"/>
  <c r="FY84" i="1"/>
  <c r="FR85" i="1"/>
  <c r="FV85" i="1"/>
  <c r="FX85" i="1"/>
  <c r="FY85" i="1"/>
  <c r="FR86" i="1"/>
  <c r="FV86" i="1"/>
  <c r="FX86" i="1"/>
  <c r="FY86" i="1"/>
  <c r="FR87" i="1"/>
  <c r="FV87" i="1"/>
  <c r="FX87" i="1"/>
  <c r="FY87" i="1"/>
  <c r="FR88" i="1"/>
  <c r="FV88" i="1"/>
  <c r="FX88" i="1"/>
  <c r="FY88" i="1"/>
  <c r="FR89" i="1"/>
  <c r="FV89" i="1"/>
  <c r="FX89" i="1"/>
  <c r="FY89" i="1"/>
  <c r="FR90" i="1"/>
  <c r="FV90" i="1"/>
  <c r="FX90" i="1"/>
  <c r="FY90" i="1"/>
  <c r="FR91" i="1"/>
  <c r="FV91" i="1"/>
  <c r="FX91" i="1"/>
  <c r="FY91" i="1"/>
  <c r="FR92" i="1"/>
  <c r="FV92" i="1"/>
  <c r="FX92" i="1"/>
  <c r="FY92" i="1"/>
  <c r="FR93" i="1"/>
  <c r="FV93" i="1"/>
  <c r="FX93" i="1"/>
  <c r="FY93" i="1"/>
  <c r="FR94" i="1"/>
  <c r="FV94" i="1"/>
  <c r="FX94" i="1"/>
  <c r="FY94" i="1"/>
  <c r="FR95" i="1"/>
  <c r="FV95" i="1"/>
  <c r="FX95" i="1"/>
  <c r="FY95" i="1"/>
  <c r="FR96" i="1"/>
  <c r="FV96" i="1"/>
  <c r="FX96" i="1"/>
  <c r="FY96" i="1"/>
  <c r="FR97" i="1"/>
  <c r="FV97" i="1"/>
  <c r="FX97" i="1"/>
  <c r="FY97" i="1"/>
  <c r="FR98" i="1"/>
  <c r="FV98" i="1"/>
  <c r="FX98" i="1"/>
  <c r="FY98" i="1"/>
  <c r="FR99" i="1"/>
  <c r="FV99" i="1"/>
  <c r="FX99" i="1"/>
  <c r="FY99" i="1"/>
  <c r="FR100" i="1"/>
  <c r="FV100" i="1"/>
  <c r="FX100" i="1"/>
  <c r="FY100" i="1"/>
  <c r="FR101" i="1"/>
  <c r="FV101" i="1"/>
  <c r="FX101" i="1"/>
  <c r="FY101" i="1"/>
  <c r="FR102" i="1"/>
  <c r="FV102" i="1"/>
  <c r="FX102" i="1"/>
  <c r="FY102" i="1"/>
  <c r="FR103" i="1"/>
  <c r="FV103" i="1"/>
  <c r="FX103" i="1"/>
  <c r="FY103" i="1"/>
  <c r="FR104" i="1"/>
  <c r="FV104" i="1"/>
  <c r="FX104" i="1"/>
  <c r="FY104" i="1"/>
  <c r="FR105" i="1"/>
  <c r="FV105" i="1"/>
  <c r="FX105" i="1"/>
  <c r="FY105" i="1"/>
  <c r="FR106" i="1"/>
  <c r="FV106" i="1"/>
  <c r="FX106" i="1"/>
  <c r="FY106" i="1"/>
  <c r="FR107" i="1"/>
  <c r="FV107" i="1"/>
  <c r="FX107" i="1"/>
  <c r="FY107" i="1"/>
  <c r="FR108" i="1"/>
  <c r="FV108" i="1"/>
  <c r="FX108" i="1"/>
  <c r="FY108" i="1"/>
  <c r="FR109" i="1"/>
  <c r="FV109" i="1"/>
  <c r="FX109" i="1"/>
  <c r="FY109" i="1"/>
  <c r="FR110" i="1"/>
  <c r="FV110" i="1"/>
  <c r="FX110" i="1"/>
  <c r="FY110" i="1"/>
  <c r="FR111" i="1"/>
  <c r="FV111" i="1"/>
  <c r="FX111" i="1"/>
  <c r="FY111" i="1"/>
  <c r="FR112" i="1"/>
  <c r="FV112" i="1"/>
  <c r="FX112" i="1"/>
  <c r="FY112" i="1"/>
  <c r="FR113" i="1"/>
  <c r="FV113" i="1"/>
  <c r="FX113" i="1"/>
  <c r="FY113" i="1"/>
  <c r="FR114" i="1"/>
  <c r="FV114" i="1"/>
  <c r="FX114" i="1"/>
  <c r="FY114" i="1"/>
  <c r="FR115" i="1"/>
  <c r="FV115" i="1"/>
  <c r="FX115" i="1"/>
  <c r="FY115" i="1"/>
  <c r="FR116" i="1"/>
  <c r="FV116" i="1"/>
  <c r="FX116" i="1"/>
  <c r="FY116" i="1"/>
  <c r="FR117" i="1"/>
  <c r="FV117" i="1"/>
  <c r="FX117" i="1"/>
  <c r="FY117" i="1"/>
  <c r="FR118" i="1"/>
  <c r="FV118" i="1"/>
  <c r="FX118" i="1"/>
  <c r="FY118" i="1"/>
  <c r="FR119" i="1"/>
  <c r="FV119" i="1"/>
  <c r="FX119" i="1"/>
  <c r="FY119" i="1"/>
  <c r="FR120" i="1"/>
  <c r="FV120" i="1"/>
  <c r="FX120" i="1"/>
  <c r="FY120" i="1"/>
  <c r="FR121" i="1"/>
  <c r="FV121" i="1"/>
  <c r="FX121" i="1"/>
  <c r="FY121" i="1"/>
  <c r="FR122" i="1"/>
  <c r="FV122" i="1"/>
  <c r="FX122" i="1"/>
  <c r="FY122" i="1"/>
  <c r="FR123" i="1"/>
  <c r="FV123" i="1"/>
  <c r="FX123" i="1"/>
  <c r="FY123" i="1"/>
  <c r="FR124" i="1"/>
  <c r="FV124" i="1"/>
  <c r="FX124" i="1"/>
  <c r="FY124" i="1"/>
  <c r="FR125" i="1"/>
  <c r="FV125" i="1"/>
  <c r="FX125" i="1"/>
  <c r="FY125" i="1"/>
  <c r="FR126" i="1"/>
  <c r="FV126" i="1"/>
  <c r="FX126" i="1"/>
  <c r="FY126" i="1"/>
  <c r="FR127" i="1"/>
  <c r="FV127" i="1"/>
  <c r="FX127" i="1"/>
  <c r="FY127" i="1"/>
  <c r="FR128" i="1"/>
  <c r="FV128" i="1"/>
  <c r="FX128" i="1"/>
  <c r="FY128" i="1"/>
  <c r="FR129" i="1"/>
  <c r="FV129" i="1"/>
  <c r="FX129" i="1"/>
  <c r="FY129" i="1"/>
  <c r="FR130" i="1"/>
  <c r="FV130" i="1"/>
  <c r="FX130" i="1"/>
  <c r="FY130" i="1"/>
  <c r="FR131" i="1"/>
  <c r="FV131" i="1"/>
  <c r="FX131" i="1"/>
  <c r="FY131" i="1"/>
  <c r="FR132" i="1"/>
  <c r="FV132" i="1"/>
  <c r="FX132" i="1"/>
  <c r="FY132" i="1"/>
  <c r="FR133" i="1"/>
  <c r="FV133" i="1"/>
  <c r="FX133" i="1"/>
  <c r="FY133" i="1"/>
  <c r="FR134" i="1"/>
  <c r="FV134" i="1"/>
  <c r="FX134" i="1"/>
  <c r="FY134" i="1"/>
  <c r="FR135" i="1"/>
  <c r="FV135" i="1"/>
  <c r="FX135" i="1"/>
  <c r="FY135" i="1"/>
  <c r="FR136" i="1"/>
  <c r="FV136" i="1"/>
  <c r="FX136" i="1"/>
  <c r="FY136" i="1"/>
  <c r="FR137" i="1"/>
  <c r="FV137" i="1"/>
  <c r="FX137" i="1"/>
  <c r="FY137" i="1"/>
  <c r="FR138" i="1"/>
  <c r="FV138" i="1"/>
  <c r="FX138" i="1"/>
  <c r="FY138" i="1"/>
  <c r="FR139" i="1"/>
  <c r="FV139" i="1"/>
  <c r="FX139" i="1"/>
  <c r="FY139" i="1"/>
  <c r="FR140" i="1"/>
  <c r="FV140" i="1"/>
  <c r="FX140" i="1"/>
  <c r="FY140" i="1"/>
  <c r="FR141" i="1"/>
  <c r="FV141" i="1"/>
  <c r="FX141" i="1"/>
  <c r="FY141" i="1"/>
  <c r="FR142" i="1"/>
  <c r="FV142" i="1"/>
  <c r="FX142" i="1"/>
  <c r="FY142" i="1"/>
  <c r="FR143" i="1"/>
  <c r="FV143" i="1"/>
  <c r="FX143" i="1"/>
  <c r="FY143" i="1"/>
  <c r="FR144" i="1"/>
  <c r="FV144" i="1"/>
  <c r="FX144" i="1"/>
  <c r="FY144" i="1"/>
  <c r="FR145" i="1"/>
  <c r="FV145" i="1"/>
  <c r="FX145" i="1"/>
  <c r="FY145" i="1"/>
  <c r="FR146" i="1"/>
  <c r="FV146" i="1"/>
  <c r="FX146" i="1"/>
  <c r="FY146" i="1"/>
  <c r="FR147" i="1"/>
  <c r="FV147" i="1"/>
  <c r="FX147" i="1"/>
  <c r="FY147" i="1"/>
  <c r="FR148" i="1"/>
  <c r="FV148" i="1"/>
  <c r="FX148" i="1"/>
  <c r="FY148" i="1"/>
  <c r="FR149" i="1"/>
  <c r="FV149" i="1"/>
  <c r="FX149" i="1"/>
  <c r="FY149" i="1"/>
  <c r="FR150" i="1"/>
  <c r="FV150" i="1"/>
  <c r="FX150" i="1"/>
  <c r="FY150" i="1"/>
  <c r="FR151" i="1"/>
  <c r="FV151" i="1"/>
  <c r="FX151" i="1"/>
  <c r="FY151" i="1"/>
  <c r="FR152" i="1"/>
  <c r="FV152" i="1"/>
  <c r="FX152" i="1"/>
  <c r="FY152" i="1"/>
  <c r="FR153" i="1"/>
  <c r="FV153" i="1"/>
  <c r="FX153" i="1"/>
  <c r="FY153" i="1"/>
  <c r="FR154" i="1"/>
  <c r="FV154" i="1"/>
  <c r="FX154" i="1"/>
  <c r="FY154" i="1"/>
  <c r="FR155" i="1"/>
  <c r="FV155" i="1"/>
  <c r="FX155" i="1"/>
  <c r="FY155" i="1"/>
  <c r="FR156" i="1"/>
  <c r="FV156" i="1"/>
  <c r="FX156" i="1"/>
  <c r="FY156" i="1"/>
  <c r="FR157" i="1"/>
  <c r="FV157" i="1"/>
  <c r="FX157" i="1"/>
  <c r="FY157" i="1"/>
  <c r="FR158" i="1"/>
  <c r="FV158" i="1"/>
  <c r="FX158" i="1"/>
  <c r="FY158" i="1"/>
  <c r="FR159" i="1"/>
  <c r="FV159" i="1"/>
  <c r="FX159" i="1"/>
  <c r="FY159" i="1"/>
  <c r="FR160" i="1"/>
  <c r="FV160" i="1"/>
  <c r="FX160" i="1"/>
  <c r="FY160" i="1"/>
  <c r="FR161" i="1"/>
  <c r="FV161" i="1"/>
  <c r="FX161" i="1"/>
  <c r="FY161" i="1"/>
  <c r="FR162" i="1"/>
  <c r="FV162" i="1"/>
  <c r="FX162" i="1"/>
  <c r="FY162" i="1"/>
  <c r="FR163" i="1"/>
  <c r="FV163" i="1"/>
  <c r="FX163" i="1"/>
  <c r="FY163" i="1"/>
  <c r="FR164" i="1"/>
  <c r="FV164" i="1"/>
  <c r="FX164" i="1"/>
  <c r="FY164" i="1"/>
  <c r="FR165" i="1"/>
  <c r="FV165" i="1"/>
  <c r="FX165" i="1"/>
  <c r="FY165" i="1"/>
  <c r="FR166" i="1"/>
  <c r="FV166" i="1"/>
  <c r="FX166" i="1"/>
  <c r="FY166" i="1"/>
  <c r="FR167" i="1"/>
  <c r="FV167" i="1"/>
  <c r="FX167" i="1"/>
  <c r="FY167" i="1"/>
  <c r="FR168" i="1"/>
  <c r="FV168" i="1"/>
  <c r="FX168" i="1"/>
  <c r="FY168" i="1"/>
  <c r="FR169" i="1"/>
  <c r="FV169" i="1"/>
  <c r="FX169" i="1"/>
  <c r="FY169" i="1"/>
  <c r="FR170" i="1"/>
  <c r="FV170" i="1"/>
  <c r="FX170" i="1"/>
  <c r="FY170" i="1"/>
  <c r="FR171" i="1"/>
  <c r="FV171" i="1"/>
  <c r="FX171" i="1"/>
  <c r="FY171" i="1"/>
  <c r="FR172" i="1"/>
  <c r="FV172" i="1"/>
  <c r="FX172" i="1"/>
  <c r="FY172" i="1"/>
  <c r="FR2" i="1"/>
  <c r="FT2" i="1"/>
  <c r="FV2" i="1"/>
  <c r="FX2" i="1"/>
  <c r="FY2" i="1"/>
  <c r="FZ173" i="1"/>
  <c r="FZ172" i="1"/>
  <c r="FZ171" i="1"/>
  <c r="FZ170" i="1"/>
  <c r="FZ169" i="1"/>
  <c r="FZ168" i="1"/>
  <c r="FZ167" i="1"/>
  <c r="FZ166" i="1"/>
  <c r="FZ165" i="1"/>
  <c r="FZ164" i="1"/>
  <c r="FZ163" i="1"/>
  <c r="FZ162" i="1"/>
  <c r="FZ161" i="1"/>
  <c r="FZ160" i="1"/>
  <c r="FZ159" i="1"/>
  <c r="FZ158" i="1"/>
  <c r="FZ157" i="1"/>
  <c r="FZ156" i="1"/>
  <c r="FZ155" i="1"/>
  <c r="FZ154" i="1"/>
  <c r="FZ153" i="1"/>
  <c r="FZ152" i="1"/>
  <c r="FZ151" i="1"/>
  <c r="FZ150" i="1"/>
  <c r="FZ149" i="1"/>
  <c r="FZ148" i="1"/>
  <c r="FZ147" i="1"/>
  <c r="FZ146" i="1"/>
  <c r="FZ145" i="1"/>
  <c r="FZ144" i="1"/>
  <c r="FZ143" i="1"/>
  <c r="FZ142" i="1"/>
  <c r="FZ141" i="1"/>
  <c r="FZ140" i="1"/>
  <c r="FZ139" i="1"/>
  <c r="FZ138" i="1"/>
  <c r="FZ137" i="1"/>
  <c r="FZ136" i="1"/>
  <c r="FZ135" i="1"/>
  <c r="FZ134" i="1"/>
  <c r="FZ133" i="1"/>
  <c r="FZ132" i="1"/>
  <c r="FZ131" i="1"/>
  <c r="FZ130" i="1"/>
  <c r="FZ129" i="1"/>
  <c r="FZ128" i="1"/>
  <c r="FZ127" i="1"/>
  <c r="FZ126" i="1"/>
  <c r="FZ125" i="1"/>
  <c r="FZ124" i="1"/>
  <c r="FZ123" i="1"/>
  <c r="FZ122" i="1"/>
  <c r="FZ121" i="1"/>
  <c r="FZ120" i="1"/>
  <c r="FZ119" i="1"/>
  <c r="FZ118" i="1"/>
  <c r="FZ117" i="1"/>
  <c r="FZ116" i="1"/>
  <c r="FZ115" i="1"/>
  <c r="FZ114" i="1"/>
  <c r="FZ113" i="1"/>
  <c r="FZ112" i="1"/>
  <c r="FZ111" i="1"/>
  <c r="FZ110" i="1"/>
  <c r="FZ109" i="1"/>
  <c r="FZ108" i="1"/>
  <c r="FZ107" i="1"/>
  <c r="FZ106" i="1"/>
  <c r="FZ105" i="1"/>
  <c r="FZ104" i="1"/>
  <c r="FZ103" i="1"/>
  <c r="FZ102" i="1"/>
  <c r="FZ101" i="1"/>
  <c r="FZ100" i="1"/>
  <c r="FZ99" i="1"/>
  <c r="FZ98" i="1"/>
  <c r="FZ97" i="1"/>
  <c r="FZ96" i="1"/>
  <c r="FZ95" i="1"/>
  <c r="FZ94" i="1"/>
  <c r="FZ93" i="1"/>
  <c r="FZ92" i="1"/>
  <c r="FZ91" i="1"/>
  <c r="FZ90" i="1"/>
  <c r="FZ89" i="1"/>
  <c r="FZ88" i="1"/>
  <c r="FZ87" i="1"/>
  <c r="FZ86" i="1"/>
  <c r="FZ85" i="1"/>
  <c r="FZ84" i="1"/>
  <c r="FZ83" i="1"/>
  <c r="FZ82" i="1"/>
  <c r="FZ81" i="1"/>
  <c r="FZ80" i="1"/>
  <c r="FZ79" i="1"/>
  <c r="FZ78" i="1"/>
  <c r="FZ77" i="1"/>
  <c r="FZ76" i="1"/>
  <c r="FZ75" i="1"/>
  <c r="FZ74" i="1"/>
  <c r="FZ73" i="1"/>
  <c r="FZ72" i="1"/>
  <c r="FZ71" i="1"/>
  <c r="FZ70" i="1"/>
  <c r="FZ69" i="1"/>
  <c r="FZ68" i="1"/>
  <c r="FZ67" i="1"/>
  <c r="FZ66" i="1"/>
  <c r="FZ65" i="1"/>
  <c r="FZ64" i="1"/>
  <c r="FZ63" i="1"/>
  <c r="FZ62" i="1"/>
  <c r="FZ61" i="1"/>
  <c r="FZ60" i="1"/>
  <c r="FZ59" i="1"/>
  <c r="FZ58" i="1"/>
  <c r="FZ57" i="1"/>
  <c r="FZ56" i="1"/>
  <c r="FZ55" i="1"/>
  <c r="FZ54" i="1"/>
  <c r="FZ53" i="1"/>
  <c r="FZ52" i="1"/>
  <c r="FZ51" i="1"/>
  <c r="FZ50" i="1"/>
  <c r="FZ49" i="1"/>
  <c r="FZ48" i="1"/>
  <c r="FZ47" i="1"/>
  <c r="FZ46" i="1"/>
  <c r="FZ45" i="1"/>
  <c r="FZ44" i="1"/>
  <c r="FZ43" i="1"/>
  <c r="FZ42" i="1"/>
  <c r="FZ41" i="1"/>
  <c r="FZ40" i="1"/>
  <c r="FZ39" i="1"/>
  <c r="FZ38" i="1"/>
  <c r="FZ37" i="1"/>
  <c r="FZ36" i="1"/>
  <c r="FZ35" i="1"/>
  <c r="FZ34" i="1"/>
  <c r="FZ33" i="1"/>
  <c r="FZ32" i="1"/>
  <c r="FZ31" i="1"/>
  <c r="FZ30" i="1"/>
  <c r="FZ29" i="1"/>
  <c r="FZ28" i="1"/>
  <c r="FZ27" i="1"/>
  <c r="FZ26" i="1"/>
  <c r="FZ25" i="1"/>
  <c r="FZ24" i="1"/>
  <c r="FZ23" i="1"/>
  <c r="FZ22" i="1"/>
  <c r="FZ21" i="1"/>
  <c r="FZ20" i="1"/>
  <c r="FZ19" i="1"/>
  <c r="FZ18" i="1"/>
  <c r="FZ15" i="1"/>
  <c r="FZ14" i="1"/>
  <c r="FZ13" i="1"/>
  <c r="FZ12" i="1"/>
  <c r="FZ11" i="1"/>
  <c r="FZ17" i="1"/>
  <c r="FZ16" i="1"/>
  <c r="FZ10" i="1"/>
  <c r="FZ9" i="1"/>
  <c r="FZ8" i="1"/>
  <c r="FZ7" i="1"/>
  <c r="FZ6" i="1"/>
  <c r="FZ5" i="1"/>
  <c r="FZ4" i="1"/>
  <c r="FZ3" i="1"/>
  <c r="FZ2" i="1"/>
  <c r="FY174" i="1"/>
  <c r="FR44" i="1"/>
  <c r="FV44" i="1"/>
  <c r="FX44" i="1"/>
  <c r="FN3" i="1"/>
  <c r="FN2" i="1"/>
  <c r="FW3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3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2" i="1"/>
  <c r="FS173" i="1"/>
  <c r="FS172" i="1"/>
  <c r="FS171" i="1"/>
  <c r="FS170" i="1"/>
  <c r="FS169" i="1"/>
  <c r="FS168" i="1"/>
  <c r="FS167" i="1"/>
  <c r="FS166" i="1"/>
  <c r="FS165" i="1"/>
  <c r="FS164" i="1"/>
  <c r="FS163" i="1"/>
  <c r="FS162" i="1"/>
  <c r="FS161" i="1"/>
  <c r="FS160" i="1"/>
  <c r="FS159" i="1"/>
  <c r="FS158" i="1"/>
  <c r="FS157" i="1"/>
  <c r="FS156" i="1"/>
  <c r="FS155" i="1"/>
  <c r="FS154" i="1"/>
  <c r="FS153" i="1"/>
  <c r="FS152" i="1"/>
  <c r="FS151" i="1"/>
  <c r="FS150" i="1"/>
  <c r="FS149" i="1"/>
  <c r="FS148" i="1"/>
  <c r="FS147" i="1"/>
  <c r="FS146" i="1"/>
  <c r="FS145" i="1"/>
  <c r="FS144" i="1"/>
  <c r="FS143" i="1"/>
  <c r="FS142" i="1"/>
  <c r="FS141" i="1"/>
  <c r="FS140" i="1"/>
  <c r="FS139" i="1"/>
  <c r="FS138" i="1"/>
  <c r="FS137" i="1"/>
  <c r="FS136" i="1"/>
  <c r="FS135" i="1"/>
  <c r="FS134" i="1"/>
  <c r="FS133" i="1"/>
  <c r="FS132" i="1"/>
  <c r="FS131" i="1"/>
  <c r="FS130" i="1"/>
  <c r="FS129" i="1"/>
  <c r="FS128" i="1"/>
  <c r="FS127" i="1"/>
  <c r="FS126" i="1"/>
  <c r="FS125" i="1"/>
  <c r="FS124" i="1"/>
  <c r="FS123" i="1"/>
  <c r="FS122" i="1"/>
  <c r="FS121" i="1"/>
  <c r="FS120" i="1"/>
  <c r="FS119" i="1"/>
  <c r="FS118" i="1"/>
  <c r="FS117" i="1"/>
  <c r="FS116" i="1"/>
  <c r="FS115" i="1"/>
  <c r="FS114" i="1"/>
  <c r="FS113" i="1"/>
  <c r="FS112" i="1"/>
  <c r="FS111" i="1"/>
  <c r="FS110" i="1"/>
  <c r="FS109" i="1"/>
  <c r="FS108" i="1"/>
  <c r="FS107" i="1"/>
  <c r="FS106" i="1"/>
  <c r="FS105" i="1"/>
  <c r="FS104" i="1"/>
  <c r="FS103" i="1"/>
  <c r="FS102" i="1"/>
  <c r="FS101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S83" i="1"/>
  <c r="FS82" i="1"/>
  <c r="FS81" i="1"/>
  <c r="FS80" i="1"/>
  <c r="FS79" i="1"/>
  <c r="FS78" i="1"/>
  <c r="FS77" i="1"/>
  <c r="FS76" i="1"/>
  <c r="FS75" i="1"/>
  <c r="FS74" i="1"/>
  <c r="FS73" i="1"/>
  <c r="FS72" i="1"/>
  <c r="FS71" i="1"/>
  <c r="FS70" i="1"/>
  <c r="FS69" i="1"/>
  <c r="FS68" i="1"/>
  <c r="FS67" i="1"/>
  <c r="FS66" i="1"/>
  <c r="FS65" i="1"/>
  <c r="FS64" i="1"/>
  <c r="FS63" i="1"/>
  <c r="FS62" i="1"/>
  <c r="FS61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S42" i="1"/>
  <c r="FS41" i="1"/>
  <c r="FS40" i="1"/>
  <c r="FS39" i="1"/>
  <c r="FS38" i="1"/>
  <c r="FS37" i="1"/>
  <c r="FS36" i="1"/>
  <c r="FS35" i="1"/>
  <c r="FS34" i="1"/>
  <c r="FS33" i="1"/>
  <c r="FS32" i="1"/>
  <c r="FS31" i="1"/>
  <c r="FS30" i="1"/>
  <c r="FS29" i="1"/>
  <c r="FS28" i="1"/>
  <c r="FS27" i="1"/>
  <c r="FS26" i="1"/>
  <c r="FS25" i="1"/>
  <c r="FS24" i="1"/>
  <c r="FS23" i="1"/>
  <c r="FS22" i="1"/>
  <c r="FS21" i="1"/>
  <c r="FS20" i="1"/>
  <c r="FS19" i="1"/>
  <c r="FS18" i="1"/>
  <c r="FS17" i="1"/>
  <c r="FS16" i="1"/>
  <c r="FS15" i="1"/>
  <c r="FS14" i="1"/>
  <c r="FS13" i="1"/>
  <c r="FS12" i="1"/>
  <c r="FS11" i="1"/>
  <c r="FS10" i="1"/>
  <c r="FS9" i="1"/>
  <c r="FS8" i="1"/>
  <c r="FS7" i="1"/>
  <c r="FS6" i="1"/>
  <c r="FS5" i="1"/>
  <c r="FS4" i="1"/>
  <c r="FS3" i="1"/>
  <c r="FS2" i="1"/>
  <c r="S13" i="2"/>
  <c r="S16" i="2"/>
  <c r="S24" i="2"/>
  <c r="S23" i="2"/>
  <c r="S25" i="2"/>
  <c r="S21" i="2"/>
  <c r="S2" i="2"/>
  <c r="S18" i="2"/>
  <c r="S19" i="2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D174" i="1"/>
  <c r="FN173" i="1"/>
  <c r="FN172" i="1"/>
  <c r="FN171" i="1"/>
  <c r="FN170" i="1"/>
  <c r="FN169" i="1"/>
  <c r="FN168" i="1"/>
  <c r="FN167" i="1"/>
  <c r="FN166" i="1"/>
  <c r="FN165" i="1"/>
  <c r="FN164" i="1"/>
  <c r="FN163" i="1"/>
  <c r="FN162" i="1"/>
  <c r="FN161" i="1"/>
  <c r="FN160" i="1"/>
  <c r="FN159" i="1"/>
  <c r="FN158" i="1"/>
  <c r="FN157" i="1"/>
  <c r="FN156" i="1"/>
  <c r="FN155" i="1"/>
  <c r="FN154" i="1"/>
  <c r="FN153" i="1"/>
  <c r="FN152" i="1"/>
  <c r="FN151" i="1"/>
  <c r="FN150" i="1"/>
  <c r="FN149" i="1"/>
  <c r="FN148" i="1"/>
  <c r="FN147" i="1"/>
  <c r="FN146" i="1"/>
  <c r="FN145" i="1"/>
  <c r="FN144" i="1"/>
  <c r="FN143" i="1"/>
  <c r="FN142" i="1"/>
  <c r="FN141" i="1"/>
  <c r="FN140" i="1"/>
  <c r="FN139" i="1"/>
  <c r="FN138" i="1"/>
  <c r="FN137" i="1"/>
  <c r="FN136" i="1"/>
  <c r="FN135" i="1"/>
  <c r="FN134" i="1"/>
  <c r="FN133" i="1"/>
  <c r="FN132" i="1"/>
  <c r="FN131" i="1"/>
  <c r="FN130" i="1"/>
  <c r="FN129" i="1"/>
  <c r="FN128" i="1"/>
  <c r="FN127" i="1"/>
  <c r="FN126" i="1"/>
  <c r="FN125" i="1"/>
  <c r="FN124" i="1"/>
  <c r="FN123" i="1"/>
  <c r="FN122" i="1"/>
  <c r="FN121" i="1"/>
  <c r="FN120" i="1"/>
  <c r="FN119" i="1"/>
  <c r="FN118" i="1"/>
  <c r="FN117" i="1"/>
  <c r="FN116" i="1"/>
  <c r="FN115" i="1"/>
  <c r="FN114" i="1"/>
  <c r="FN113" i="1"/>
  <c r="FN112" i="1"/>
  <c r="FN111" i="1"/>
  <c r="FN110" i="1"/>
  <c r="FN109" i="1"/>
  <c r="FN108" i="1"/>
  <c r="FN107" i="1"/>
  <c r="FN106" i="1"/>
  <c r="FN105" i="1"/>
  <c r="FN104" i="1"/>
  <c r="FN103" i="1"/>
  <c r="FN102" i="1"/>
  <c r="FN101" i="1"/>
  <c r="FN100" i="1"/>
  <c r="FN99" i="1"/>
  <c r="FN98" i="1"/>
  <c r="FN97" i="1"/>
  <c r="FN96" i="1"/>
  <c r="FN95" i="1"/>
  <c r="FN94" i="1"/>
  <c r="FN93" i="1"/>
  <c r="FN92" i="1"/>
  <c r="FN91" i="1"/>
  <c r="FN90" i="1"/>
  <c r="FN89" i="1"/>
  <c r="FN88" i="1"/>
  <c r="FN87" i="1"/>
  <c r="FN86" i="1"/>
  <c r="FN85" i="1"/>
  <c r="FN84" i="1"/>
  <c r="FN83" i="1"/>
  <c r="FN81" i="1"/>
  <c r="FN80" i="1"/>
  <c r="FN79" i="1"/>
  <c r="FN78" i="1"/>
  <c r="FN77" i="1"/>
  <c r="FN76" i="1"/>
  <c r="FN75" i="1"/>
  <c r="FN74" i="1"/>
  <c r="FN73" i="1"/>
  <c r="FN72" i="1"/>
  <c r="FN71" i="1"/>
  <c r="FN70" i="1"/>
  <c r="FN69" i="1"/>
  <c r="FN68" i="1"/>
  <c r="FN67" i="1"/>
  <c r="FN66" i="1"/>
  <c r="FN65" i="1"/>
  <c r="FN64" i="1"/>
  <c r="FN63" i="1"/>
  <c r="FN62" i="1"/>
  <c r="FN61" i="1"/>
  <c r="FN60" i="1"/>
  <c r="FN59" i="1"/>
  <c r="FN58" i="1"/>
  <c r="FN57" i="1"/>
  <c r="FN56" i="1"/>
  <c r="FN55" i="1"/>
  <c r="FN54" i="1"/>
  <c r="FN53" i="1"/>
  <c r="FN52" i="1"/>
  <c r="FN51" i="1"/>
  <c r="FN50" i="1"/>
  <c r="FN49" i="1"/>
  <c r="FN48" i="1"/>
  <c r="FN47" i="1"/>
  <c r="FN46" i="1"/>
  <c r="FN45" i="1"/>
  <c r="FN44" i="1"/>
  <c r="FN43" i="1"/>
  <c r="FN42" i="1"/>
  <c r="FN41" i="1"/>
  <c r="FN40" i="1"/>
  <c r="FN39" i="1"/>
  <c r="FN38" i="1"/>
  <c r="FN37" i="1"/>
  <c r="FN36" i="1"/>
  <c r="FN35" i="1"/>
  <c r="FN34" i="1"/>
  <c r="FN33" i="1"/>
  <c r="FN32" i="1"/>
  <c r="FN31" i="1"/>
  <c r="FN30" i="1"/>
  <c r="FN29" i="1"/>
  <c r="FN28" i="1"/>
  <c r="FN27" i="1"/>
  <c r="FN26" i="1"/>
  <c r="FN25" i="1"/>
  <c r="FN24" i="1"/>
  <c r="FN23" i="1"/>
  <c r="FN22" i="1"/>
  <c r="FN21" i="1"/>
  <c r="FN20" i="1"/>
  <c r="FN19" i="1"/>
  <c r="FN18" i="1"/>
  <c r="FN17" i="1"/>
  <c r="FN16" i="1"/>
  <c r="FN15" i="1"/>
  <c r="FN14" i="1"/>
  <c r="FN13" i="1"/>
  <c r="FN12" i="1"/>
  <c r="FN11" i="1"/>
  <c r="FN10" i="1"/>
  <c r="FN9" i="1"/>
  <c r="FN8" i="1"/>
  <c r="FN7" i="1"/>
  <c r="FN6" i="1"/>
  <c r="FN5" i="1"/>
  <c r="FN4" i="1"/>
  <c r="FN82" i="1"/>
  <c r="CM140" i="1"/>
  <c r="CO140" i="1"/>
  <c r="CQ140" i="1"/>
  <c r="CK140" i="1"/>
  <c r="CS140" i="1"/>
  <c r="DC140" i="1"/>
  <c r="CU140" i="1"/>
  <c r="CW140" i="1"/>
  <c r="CY140" i="1"/>
  <c r="DA140" i="1"/>
  <c r="DE140" i="1"/>
  <c r="DG140" i="1"/>
  <c r="DI140" i="1"/>
  <c r="DK140" i="1"/>
  <c r="DM140" i="1"/>
  <c r="DO140" i="1"/>
  <c r="DQ140" i="1"/>
  <c r="DS140" i="1"/>
  <c r="DU140" i="1"/>
  <c r="DW140" i="1"/>
  <c r="DY140" i="1"/>
  <c r="EA140" i="1"/>
  <c r="EC140" i="1"/>
  <c r="EE140" i="1"/>
  <c r="EG140" i="1"/>
  <c r="EI140" i="1"/>
  <c r="EK140" i="1"/>
  <c r="EM140" i="1"/>
  <c r="EO140" i="1"/>
  <c r="EQ140" i="1"/>
  <c r="ES140" i="1"/>
  <c r="EU140" i="1"/>
  <c r="EW140" i="1"/>
  <c r="EY140" i="1"/>
  <c r="FA140" i="1"/>
  <c r="FC140" i="1"/>
  <c r="FE140" i="1"/>
  <c r="FG140" i="1"/>
  <c r="FK140" i="1"/>
  <c r="FM140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DW173" i="1"/>
  <c r="DY173" i="1"/>
  <c r="EA173" i="1"/>
  <c r="EC173" i="1"/>
  <c r="EE173" i="1"/>
  <c r="EG173" i="1"/>
  <c r="EI173" i="1"/>
  <c r="EK173" i="1"/>
  <c r="EM173" i="1"/>
  <c r="EO173" i="1"/>
  <c r="EQ173" i="1"/>
  <c r="ES173" i="1"/>
  <c r="EU173" i="1"/>
  <c r="EW173" i="1"/>
  <c r="EY173" i="1"/>
  <c r="FA173" i="1"/>
  <c r="FC173" i="1"/>
  <c r="FE173" i="1"/>
  <c r="FG173" i="1"/>
  <c r="FK173" i="1"/>
  <c r="FM173" i="1"/>
  <c r="CM2" i="1"/>
  <c r="CO2" i="1"/>
  <c r="CQ2" i="1"/>
  <c r="CK2" i="1"/>
  <c r="CS2" i="1"/>
  <c r="DC2" i="1"/>
  <c r="CU2" i="1"/>
  <c r="CW2" i="1"/>
  <c r="CY2" i="1"/>
  <c r="DA2" i="1"/>
  <c r="DE2" i="1"/>
  <c r="DG2" i="1"/>
  <c r="DI2" i="1"/>
  <c r="DK2" i="1"/>
  <c r="DM2" i="1"/>
  <c r="DO2" i="1"/>
  <c r="DQ2" i="1"/>
  <c r="DS2" i="1"/>
  <c r="DU2" i="1"/>
  <c r="DW2" i="1"/>
  <c r="DY2" i="1"/>
  <c r="EA2" i="1"/>
  <c r="EC2" i="1"/>
  <c r="EE2" i="1"/>
  <c r="EG2" i="1"/>
  <c r="EI2" i="1"/>
  <c r="EK2" i="1"/>
  <c r="EM2" i="1"/>
  <c r="EO2" i="1"/>
  <c r="EQ2" i="1"/>
  <c r="ES2" i="1"/>
  <c r="EU2" i="1"/>
  <c r="EW2" i="1"/>
  <c r="EY2" i="1"/>
  <c r="FA2" i="1"/>
  <c r="FC2" i="1"/>
  <c r="FE2" i="1"/>
  <c r="FG2" i="1"/>
  <c r="FK2" i="1"/>
  <c r="FM2" i="1"/>
  <c r="CM3" i="1"/>
  <c r="CO3" i="1"/>
  <c r="CQ3" i="1"/>
  <c r="CK3" i="1"/>
  <c r="CS3" i="1"/>
  <c r="DC3" i="1"/>
  <c r="CU3" i="1"/>
  <c r="CW3" i="1"/>
  <c r="CY3" i="1"/>
  <c r="DA3" i="1"/>
  <c r="DE3" i="1"/>
  <c r="DG3" i="1"/>
  <c r="DI3" i="1"/>
  <c r="DK3" i="1"/>
  <c r="DM3" i="1"/>
  <c r="DO3" i="1"/>
  <c r="DQ3" i="1"/>
  <c r="DS3" i="1"/>
  <c r="DU3" i="1"/>
  <c r="DW3" i="1"/>
  <c r="DY3" i="1"/>
  <c r="EA3" i="1"/>
  <c r="EC3" i="1"/>
  <c r="EE3" i="1"/>
  <c r="EG3" i="1"/>
  <c r="EI3" i="1"/>
  <c r="EK3" i="1"/>
  <c r="EM3" i="1"/>
  <c r="EO3" i="1"/>
  <c r="EQ3" i="1"/>
  <c r="ES3" i="1"/>
  <c r="EU3" i="1"/>
  <c r="EW3" i="1"/>
  <c r="EY3" i="1"/>
  <c r="FA3" i="1"/>
  <c r="FC3" i="1"/>
  <c r="FE3" i="1"/>
  <c r="FG3" i="1"/>
  <c r="FK3" i="1"/>
  <c r="FM3" i="1"/>
  <c r="CM4" i="1"/>
  <c r="CO4" i="1"/>
  <c r="CQ4" i="1"/>
  <c r="CK4" i="1"/>
  <c r="CS4" i="1"/>
  <c r="DC4" i="1"/>
  <c r="CU4" i="1"/>
  <c r="CW4" i="1"/>
  <c r="CY4" i="1"/>
  <c r="DA4" i="1"/>
  <c r="DE4" i="1"/>
  <c r="DG4" i="1"/>
  <c r="DI4" i="1"/>
  <c r="DK4" i="1"/>
  <c r="DM4" i="1"/>
  <c r="DO4" i="1"/>
  <c r="DQ4" i="1"/>
  <c r="DS4" i="1"/>
  <c r="DU4" i="1"/>
  <c r="DW4" i="1"/>
  <c r="DY4" i="1"/>
  <c r="EA4" i="1"/>
  <c r="EC4" i="1"/>
  <c r="EE4" i="1"/>
  <c r="EG4" i="1"/>
  <c r="EI4" i="1"/>
  <c r="EK4" i="1"/>
  <c r="EM4" i="1"/>
  <c r="EO4" i="1"/>
  <c r="EQ4" i="1"/>
  <c r="ES4" i="1"/>
  <c r="EU4" i="1"/>
  <c r="EW4" i="1"/>
  <c r="EY4" i="1"/>
  <c r="FA4" i="1"/>
  <c r="FC4" i="1"/>
  <c r="FE4" i="1"/>
  <c r="FG4" i="1"/>
  <c r="FK4" i="1"/>
  <c r="FM4" i="1"/>
  <c r="CM5" i="1"/>
  <c r="CO5" i="1"/>
  <c r="CQ5" i="1"/>
  <c r="CK5" i="1"/>
  <c r="CS5" i="1"/>
  <c r="DC5" i="1"/>
  <c r="CU5" i="1"/>
  <c r="CW5" i="1"/>
  <c r="CY5" i="1"/>
  <c r="DA5" i="1"/>
  <c r="DE5" i="1"/>
  <c r="DG5" i="1"/>
  <c r="DI5" i="1"/>
  <c r="DK5" i="1"/>
  <c r="DM5" i="1"/>
  <c r="DO5" i="1"/>
  <c r="DQ5" i="1"/>
  <c r="DS5" i="1"/>
  <c r="DU5" i="1"/>
  <c r="DW5" i="1"/>
  <c r="DY5" i="1"/>
  <c r="EA5" i="1"/>
  <c r="EC5" i="1"/>
  <c r="EE5" i="1"/>
  <c r="EG5" i="1"/>
  <c r="EI5" i="1"/>
  <c r="EK5" i="1"/>
  <c r="EM5" i="1"/>
  <c r="EO5" i="1"/>
  <c r="EQ5" i="1"/>
  <c r="ES5" i="1"/>
  <c r="EU5" i="1"/>
  <c r="EW5" i="1"/>
  <c r="EY5" i="1"/>
  <c r="FA5" i="1"/>
  <c r="FC5" i="1"/>
  <c r="FE5" i="1"/>
  <c r="FG5" i="1"/>
  <c r="FK5" i="1"/>
  <c r="FM5" i="1"/>
  <c r="CM6" i="1"/>
  <c r="CO6" i="1"/>
  <c r="CQ6" i="1"/>
  <c r="CK6" i="1"/>
  <c r="CS6" i="1"/>
  <c r="DC6" i="1"/>
  <c r="CU6" i="1"/>
  <c r="CW6" i="1"/>
  <c r="CY6" i="1"/>
  <c r="DA6" i="1"/>
  <c r="DE6" i="1"/>
  <c r="DG6" i="1"/>
  <c r="DI6" i="1"/>
  <c r="DK6" i="1"/>
  <c r="DM6" i="1"/>
  <c r="DO6" i="1"/>
  <c r="DQ6" i="1"/>
  <c r="DS6" i="1"/>
  <c r="DU6" i="1"/>
  <c r="DW6" i="1"/>
  <c r="DY6" i="1"/>
  <c r="EA6" i="1"/>
  <c r="EC6" i="1"/>
  <c r="EE6" i="1"/>
  <c r="EG6" i="1"/>
  <c r="EI6" i="1"/>
  <c r="EK6" i="1"/>
  <c r="EM6" i="1"/>
  <c r="EO6" i="1"/>
  <c r="EQ6" i="1"/>
  <c r="ES6" i="1"/>
  <c r="EU6" i="1"/>
  <c r="EW6" i="1"/>
  <c r="EY6" i="1"/>
  <c r="FA6" i="1"/>
  <c r="FC6" i="1"/>
  <c r="FE6" i="1"/>
  <c r="FG6" i="1"/>
  <c r="FK6" i="1"/>
  <c r="FM6" i="1"/>
  <c r="CM7" i="1"/>
  <c r="CO7" i="1"/>
  <c r="CQ7" i="1"/>
  <c r="CK7" i="1"/>
  <c r="CS7" i="1"/>
  <c r="DC7" i="1"/>
  <c r="CU7" i="1"/>
  <c r="CW7" i="1"/>
  <c r="CY7" i="1"/>
  <c r="DA7" i="1"/>
  <c r="DE7" i="1"/>
  <c r="DG7" i="1"/>
  <c r="DI7" i="1"/>
  <c r="DK7" i="1"/>
  <c r="DM7" i="1"/>
  <c r="DO7" i="1"/>
  <c r="DQ7" i="1"/>
  <c r="DS7" i="1"/>
  <c r="DU7" i="1"/>
  <c r="DW7" i="1"/>
  <c r="DY7" i="1"/>
  <c r="EA7" i="1"/>
  <c r="EC7" i="1"/>
  <c r="EE7" i="1"/>
  <c r="EG7" i="1"/>
  <c r="EI7" i="1"/>
  <c r="EK7" i="1"/>
  <c r="EM7" i="1"/>
  <c r="EO7" i="1"/>
  <c r="EQ7" i="1"/>
  <c r="ES7" i="1"/>
  <c r="EU7" i="1"/>
  <c r="EW7" i="1"/>
  <c r="EY7" i="1"/>
  <c r="FA7" i="1"/>
  <c r="FC7" i="1"/>
  <c r="FE7" i="1"/>
  <c r="FG7" i="1"/>
  <c r="FK7" i="1"/>
  <c r="FM7" i="1"/>
  <c r="CM8" i="1"/>
  <c r="CO8" i="1"/>
  <c r="CQ8" i="1"/>
  <c r="CK8" i="1"/>
  <c r="CS8" i="1"/>
  <c r="DC8" i="1"/>
  <c r="CU8" i="1"/>
  <c r="CW8" i="1"/>
  <c r="CY8" i="1"/>
  <c r="DA8" i="1"/>
  <c r="DE8" i="1"/>
  <c r="DG8" i="1"/>
  <c r="DI8" i="1"/>
  <c r="DK8" i="1"/>
  <c r="DM8" i="1"/>
  <c r="DO8" i="1"/>
  <c r="DQ8" i="1"/>
  <c r="DS8" i="1"/>
  <c r="DU8" i="1"/>
  <c r="DW8" i="1"/>
  <c r="DY8" i="1"/>
  <c r="EA8" i="1"/>
  <c r="EC8" i="1"/>
  <c r="EE8" i="1"/>
  <c r="EG8" i="1"/>
  <c r="EI8" i="1"/>
  <c r="EK8" i="1"/>
  <c r="EM8" i="1"/>
  <c r="EO8" i="1"/>
  <c r="EQ8" i="1"/>
  <c r="ES8" i="1"/>
  <c r="EU8" i="1"/>
  <c r="EW8" i="1"/>
  <c r="EY8" i="1"/>
  <c r="FA8" i="1"/>
  <c r="FC8" i="1"/>
  <c r="FE8" i="1"/>
  <c r="FG8" i="1"/>
  <c r="FK8" i="1"/>
  <c r="FM8" i="1"/>
  <c r="CM9" i="1"/>
  <c r="CO9" i="1"/>
  <c r="CQ9" i="1"/>
  <c r="CK9" i="1"/>
  <c r="CS9" i="1"/>
  <c r="DC9" i="1"/>
  <c r="CU9" i="1"/>
  <c r="CW9" i="1"/>
  <c r="CY9" i="1"/>
  <c r="DA9" i="1"/>
  <c r="DE9" i="1"/>
  <c r="DG9" i="1"/>
  <c r="DI9" i="1"/>
  <c r="DK9" i="1"/>
  <c r="DM9" i="1"/>
  <c r="DO9" i="1"/>
  <c r="DQ9" i="1"/>
  <c r="DS9" i="1"/>
  <c r="DU9" i="1"/>
  <c r="DW9" i="1"/>
  <c r="DY9" i="1"/>
  <c r="EA9" i="1"/>
  <c r="EC9" i="1"/>
  <c r="EE9" i="1"/>
  <c r="EG9" i="1"/>
  <c r="EI9" i="1"/>
  <c r="EK9" i="1"/>
  <c r="EM9" i="1"/>
  <c r="EO9" i="1"/>
  <c r="EQ9" i="1"/>
  <c r="ES9" i="1"/>
  <c r="EU9" i="1"/>
  <c r="EW9" i="1"/>
  <c r="EY9" i="1"/>
  <c r="FA9" i="1"/>
  <c r="FC9" i="1"/>
  <c r="FE9" i="1"/>
  <c r="FG9" i="1"/>
  <c r="FK9" i="1"/>
  <c r="FM9" i="1"/>
  <c r="CM10" i="1"/>
  <c r="CO10" i="1"/>
  <c r="CQ10" i="1"/>
  <c r="CK10" i="1"/>
  <c r="CS10" i="1"/>
  <c r="DC10" i="1"/>
  <c r="CU10" i="1"/>
  <c r="CW10" i="1"/>
  <c r="CY10" i="1"/>
  <c r="DA10" i="1"/>
  <c r="DE10" i="1"/>
  <c r="DG10" i="1"/>
  <c r="DI10" i="1"/>
  <c r="DK10" i="1"/>
  <c r="DM10" i="1"/>
  <c r="DO10" i="1"/>
  <c r="DQ10" i="1"/>
  <c r="DS10" i="1"/>
  <c r="DU10" i="1"/>
  <c r="DW10" i="1"/>
  <c r="DY10" i="1"/>
  <c r="EA10" i="1"/>
  <c r="EC10" i="1"/>
  <c r="EE10" i="1"/>
  <c r="EG10" i="1"/>
  <c r="EI10" i="1"/>
  <c r="EK10" i="1"/>
  <c r="EM10" i="1"/>
  <c r="EO10" i="1"/>
  <c r="EQ10" i="1"/>
  <c r="ES10" i="1"/>
  <c r="EU10" i="1"/>
  <c r="EW10" i="1"/>
  <c r="EY10" i="1"/>
  <c r="FA10" i="1"/>
  <c r="FC10" i="1"/>
  <c r="FE10" i="1"/>
  <c r="FG10" i="1"/>
  <c r="FK10" i="1"/>
  <c r="FM10" i="1"/>
  <c r="CM11" i="1"/>
  <c r="CO11" i="1"/>
  <c r="CQ11" i="1"/>
  <c r="CK11" i="1"/>
  <c r="CS11" i="1"/>
  <c r="DC11" i="1"/>
  <c r="CU11" i="1"/>
  <c r="CW11" i="1"/>
  <c r="CY11" i="1"/>
  <c r="DA11" i="1"/>
  <c r="DE11" i="1"/>
  <c r="DG11" i="1"/>
  <c r="DI11" i="1"/>
  <c r="DK11" i="1"/>
  <c r="DM11" i="1"/>
  <c r="DO11" i="1"/>
  <c r="DQ11" i="1"/>
  <c r="DS11" i="1"/>
  <c r="DU11" i="1"/>
  <c r="DW11" i="1"/>
  <c r="DY11" i="1"/>
  <c r="EA11" i="1"/>
  <c r="EC11" i="1"/>
  <c r="EE11" i="1"/>
  <c r="EG11" i="1"/>
  <c r="EI11" i="1"/>
  <c r="EK11" i="1"/>
  <c r="EM11" i="1"/>
  <c r="EO11" i="1"/>
  <c r="EQ11" i="1"/>
  <c r="ES11" i="1"/>
  <c r="EU11" i="1"/>
  <c r="EW11" i="1"/>
  <c r="EY11" i="1"/>
  <c r="FA11" i="1"/>
  <c r="FC11" i="1"/>
  <c r="FE11" i="1"/>
  <c r="FG11" i="1"/>
  <c r="FK11" i="1"/>
  <c r="FM11" i="1"/>
  <c r="CM12" i="1"/>
  <c r="CO12" i="1"/>
  <c r="CQ12" i="1"/>
  <c r="CK12" i="1"/>
  <c r="CS12" i="1"/>
  <c r="DC12" i="1"/>
  <c r="CU12" i="1"/>
  <c r="CW12" i="1"/>
  <c r="CY12" i="1"/>
  <c r="DA12" i="1"/>
  <c r="DE12" i="1"/>
  <c r="DG12" i="1"/>
  <c r="DI12" i="1"/>
  <c r="DK12" i="1"/>
  <c r="DM12" i="1"/>
  <c r="DO12" i="1"/>
  <c r="DQ12" i="1"/>
  <c r="DS12" i="1"/>
  <c r="DU12" i="1"/>
  <c r="DW12" i="1"/>
  <c r="DY12" i="1"/>
  <c r="EA12" i="1"/>
  <c r="EC12" i="1"/>
  <c r="EE12" i="1"/>
  <c r="EG12" i="1"/>
  <c r="EI12" i="1"/>
  <c r="EK12" i="1"/>
  <c r="EM12" i="1"/>
  <c r="EO12" i="1"/>
  <c r="EQ12" i="1"/>
  <c r="ES12" i="1"/>
  <c r="EU12" i="1"/>
  <c r="EW12" i="1"/>
  <c r="EY12" i="1"/>
  <c r="FA12" i="1"/>
  <c r="FC12" i="1"/>
  <c r="FE12" i="1"/>
  <c r="FG12" i="1"/>
  <c r="FK12" i="1"/>
  <c r="FM12" i="1"/>
  <c r="CM13" i="1"/>
  <c r="CO13" i="1"/>
  <c r="CQ13" i="1"/>
  <c r="CK13" i="1"/>
  <c r="CS13" i="1"/>
  <c r="DC13" i="1"/>
  <c r="CU13" i="1"/>
  <c r="CW13" i="1"/>
  <c r="CY13" i="1"/>
  <c r="DA13" i="1"/>
  <c r="DE13" i="1"/>
  <c r="DG13" i="1"/>
  <c r="DI13" i="1"/>
  <c r="DK13" i="1"/>
  <c r="DM13" i="1"/>
  <c r="DO13" i="1"/>
  <c r="DQ13" i="1"/>
  <c r="DS13" i="1"/>
  <c r="DU13" i="1"/>
  <c r="DW13" i="1"/>
  <c r="DY13" i="1"/>
  <c r="EA13" i="1"/>
  <c r="EC13" i="1"/>
  <c r="EE13" i="1"/>
  <c r="EG13" i="1"/>
  <c r="EI13" i="1"/>
  <c r="EK13" i="1"/>
  <c r="EM13" i="1"/>
  <c r="EO13" i="1"/>
  <c r="EQ13" i="1"/>
  <c r="ES13" i="1"/>
  <c r="EU13" i="1"/>
  <c r="EW13" i="1"/>
  <c r="EY13" i="1"/>
  <c r="FA13" i="1"/>
  <c r="FC13" i="1"/>
  <c r="FE13" i="1"/>
  <c r="FG13" i="1"/>
  <c r="FK13" i="1"/>
  <c r="FM13" i="1"/>
  <c r="CM14" i="1"/>
  <c r="CO14" i="1"/>
  <c r="CQ14" i="1"/>
  <c r="CK14" i="1"/>
  <c r="CS14" i="1"/>
  <c r="DC14" i="1"/>
  <c r="CU14" i="1"/>
  <c r="CW14" i="1"/>
  <c r="CY14" i="1"/>
  <c r="DA14" i="1"/>
  <c r="DE14" i="1"/>
  <c r="DG14" i="1"/>
  <c r="DI14" i="1"/>
  <c r="DK14" i="1"/>
  <c r="DM14" i="1"/>
  <c r="DO14" i="1"/>
  <c r="DQ14" i="1"/>
  <c r="DS14" i="1"/>
  <c r="DU14" i="1"/>
  <c r="DW14" i="1"/>
  <c r="DY14" i="1"/>
  <c r="EA14" i="1"/>
  <c r="EC14" i="1"/>
  <c r="EE14" i="1"/>
  <c r="EG14" i="1"/>
  <c r="EI14" i="1"/>
  <c r="EK14" i="1"/>
  <c r="EM14" i="1"/>
  <c r="EO14" i="1"/>
  <c r="EQ14" i="1"/>
  <c r="ES14" i="1"/>
  <c r="EU14" i="1"/>
  <c r="EW14" i="1"/>
  <c r="EY14" i="1"/>
  <c r="FA14" i="1"/>
  <c r="FC14" i="1"/>
  <c r="FE14" i="1"/>
  <c r="FG14" i="1"/>
  <c r="FK14" i="1"/>
  <c r="FM14" i="1"/>
  <c r="CM15" i="1"/>
  <c r="CO15" i="1"/>
  <c r="CQ15" i="1"/>
  <c r="CK15" i="1"/>
  <c r="CS15" i="1"/>
  <c r="DC15" i="1"/>
  <c r="CU15" i="1"/>
  <c r="CW15" i="1"/>
  <c r="CY15" i="1"/>
  <c r="DA15" i="1"/>
  <c r="DE15" i="1"/>
  <c r="DG15" i="1"/>
  <c r="DI15" i="1"/>
  <c r="DK15" i="1"/>
  <c r="DM15" i="1"/>
  <c r="DO15" i="1"/>
  <c r="DQ15" i="1"/>
  <c r="DS15" i="1"/>
  <c r="DU15" i="1"/>
  <c r="DW15" i="1"/>
  <c r="DY15" i="1"/>
  <c r="EA15" i="1"/>
  <c r="EC15" i="1"/>
  <c r="EE15" i="1"/>
  <c r="EG15" i="1"/>
  <c r="EI15" i="1"/>
  <c r="EK15" i="1"/>
  <c r="EM15" i="1"/>
  <c r="EO15" i="1"/>
  <c r="EQ15" i="1"/>
  <c r="ES15" i="1"/>
  <c r="EU15" i="1"/>
  <c r="EW15" i="1"/>
  <c r="EY15" i="1"/>
  <c r="FA15" i="1"/>
  <c r="FC15" i="1"/>
  <c r="FE15" i="1"/>
  <c r="FG15" i="1"/>
  <c r="FK15" i="1"/>
  <c r="FM15" i="1"/>
  <c r="CM16" i="1"/>
  <c r="CO16" i="1"/>
  <c r="CQ16" i="1"/>
  <c r="CK16" i="1"/>
  <c r="CS16" i="1"/>
  <c r="DC16" i="1"/>
  <c r="CU16" i="1"/>
  <c r="CW16" i="1"/>
  <c r="CY16" i="1"/>
  <c r="DA16" i="1"/>
  <c r="DE16" i="1"/>
  <c r="DG16" i="1"/>
  <c r="DI16" i="1"/>
  <c r="DK16" i="1"/>
  <c r="DM16" i="1"/>
  <c r="DO16" i="1"/>
  <c r="DQ16" i="1"/>
  <c r="DS16" i="1"/>
  <c r="DU16" i="1"/>
  <c r="DW16" i="1"/>
  <c r="DY16" i="1"/>
  <c r="EA16" i="1"/>
  <c r="EC16" i="1"/>
  <c r="EE16" i="1"/>
  <c r="EG16" i="1"/>
  <c r="EI16" i="1"/>
  <c r="EK16" i="1"/>
  <c r="EM16" i="1"/>
  <c r="EO16" i="1"/>
  <c r="EQ16" i="1"/>
  <c r="ES16" i="1"/>
  <c r="EU16" i="1"/>
  <c r="EW16" i="1"/>
  <c r="EY16" i="1"/>
  <c r="FA16" i="1"/>
  <c r="FC16" i="1"/>
  <c r="FE16" i="1"/>
  <c r="FG16" i="1"/>
  <c r="FK16" i="1"/>
  <c r="FM16" i="1"/>
  <c r="CM17" i="1"/>
  <c r="CO17" i="1"/>
  <c r="CQ17" i="1"/>
  <c r="CK17" i="1"/>
  <c r="CS17" i="1"/>
  <c r="DC17" i="1"/>
  <c r="CU17" i="1"/>
  <c r="CW17" i="1"/>
  <c r="CY17" i="1"/>
  <c r="DA17" i="1"/>
  <c r="DE17" i="1"/>
  <c r="DG17" i="1"/>
  <c r="DI17" i="1"/>
  <c r="DK17" i="1"/>
  <c r="DM17" i="1"/>
  <c r="DO17" i="1"/>
  <c r="DQ17" i="1"/>
  <c r="DS17" i="1"/>
  <c r="DU17" i="1"/>
  <c r="DW17" i="1"/>
  <c r="DY17" i="1"/>
  <c r="EA17" i="1"/>
  <c r="EC17" i="1"/>
  <c r="EE17" i="1"/>
  <c r="EG17" i="1"/>
  <c r="EI17" i="1"/>
  <c r="EK17" i="1"/>
  <c r="EM17" i="1"/>
  <c r="EO17" i="1"/>
  <c r="EQ17" i="1"/>
  <c r="ES17" i="1"/>
  <c r="EU17" i="1"/>
  <c r="EW17" i="1"/>
  <c r="EY17" i="1"/>
  <c r="FA17" i="1"/>
  <c r="FC17" i="1"/>
  <c r="FE17" i="1"/>
  <c r="FG17" i="1"/>
  <c r="FK17" i="1"/>
  <c r="FM17" i="1"/>
  <c r="CM18" i="1"/>
  <c r="CO18" i="1"/>
  <c r="CQ18" i="1"/>
  <c r="CK18" i="1"/>
  <c r="CS18" i="1"/>
  <c r="DC18" i="1"/>
  <c r="CU18" i="1"/>
  <c r="CW18" i="1"/>
  <c r="CY18" i="1"/>
  <c r="DA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FE18" i="1"/>
  <c r="FG18" i="1"/>
  <c r="FK18" i="1"/>
  <c r="FM18" i="1"/>
  <c r="CM19" i="1"/>
  <c r="CO19" i="1"/>
  <c r="CQ19" i="1"/>
  <c r="CK19" i="1"/>
  <c r="CS19" i="1"/>
  <c r="DC19" i="1"/>
  <c r="CU19" i="1"/>
  <c r="CW19" i="1"/>
  <c r="CY19" i="1"/>
  <c r="DA19" i="1"/>
  <c r="DE19" i="1"/>
  <c r="DG19" i="1"/>
  <c r="DI19" i="1"/>
  <c r="DK19" i="1"/>
  <c r="DM19" i="1"/>
  <c r="DO19" i="1"/>
  <c r="DQ19" i="1"/>
  <c r="DS19" i="1"/>
  <c r="DU19" i="1"/>
  <c r="DW19" i="1"/>
  <c r="DY19" i="1"/>
  <c r="EA19" i="1"/>
  <c r="EC19" i="1"/>
  <c r="EE19" i="1"/>
  <c r="EG19" i="1"/>
  <c r="EI19" i="1"/>
  <c r="EK19" i="1"/>
  <c r="EM19" i="1"/>
  <c r="EO19" i="1"/>
  <c r="EQ19" i="1"/>
  <c r="ES19" i="1"/>
  <c r="EU19" i="1"/>
  <c r="EW19" i="1"/>
  <c r="EY19" i="1"/>
  <c r="FA19" i="1"/>
  <c r="FC19" i="1"/>
  <c r="FE19" i="1"/>
  <c r="FG19" i="1"/>
  <c r="FK19" i="1"/>
  <c r="FM19" i="1"/>
  <c r="CM20" i="1"/>
  <c r="CO20" i="1"/>
  <c r="CQ20" i="1"/>
  <c r="CK20" i="1"/>
  <c r="CS20" i="1"/>
  <c r="DC20" i="1"/>
  <c r="CU20" i="1"/>
  <c r="CW20" i="1"/>
  <c r="CY20" i="1"/>
  <c r="DA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FE20" i="1"/>
  <c r="FG20" i="1"/>
  <c r="FK20" i="1"/>
  <c r="FM20" i="1"/>
  <c r="CM21" i="1"/>
  <c r="CO21" i="1"/>
  <c r="CQ21" i="1"/>
  <c r="CK21" i="1"/>
  <c r="CS21" i="1"/>
  <c r="DC21" i="1"/>
  <c r="CU21" i="1"/>
  <c r="CW21" i="1"/>
  <c r="CY21" i="1"/>
  <c r="DA21" i="1"/>
  <c r="DE21" i="1"/>
  <c r="DG21" i="1"/>
  <c r="DI21" i="1"/>
  <c r="DK21" i="1"/>
  <c r="DM21" i="1"/>
  <c r="DO21" i="1"/>
  <c r="DQ21" i="1"/>
  <c r="DS21" i="1"/>
  <c r="DU21" i="1"/>
  <c r="DW21" i="1"/>
  <c r="DY21" i="1"/>
  <c r="EA21" i="1"/>
  <c r="EC21" i="1"/>
  <c r="EE21" i="1"/>
  <c r="EG21" i="1"/>
  <c r="EI21" i="1"/>
  <c r="EK21" i="1"/>
  <c r="EM21" i="1"/>
  <c r="EO21" i="1"/>
  <c r="EQ21" i="1"/>
  <c r="ES21" i="1"/>
  <c r="EU21" i="1"/>
  <c r="EW21" i="1"/>
  <c r="EY21" i="1"/>
  <c r="FA21" i="1"/>
  <c r="FC21" i="1"/>
  <c r="FE21" i="1"/>
  <c r="FG21" i="1"/>
  <c r="FK21" i="1"/>
  <c r="FM21" i="1"/>
  <c r="CM22" i="1"/>
  <c r="CO22" i="1"/>
  <c r="CQ22" i="1"/>
  <c r="CK22" i="1"/>
  <c r="CS22" i="1"/>
  <c r="DC22" i="1"/>
  <c r="CU22" i="1"/>
  <c r="CW22" i="1"/>
  <c r="CY22" i="1"/>
  <c r="DA22" i="1"/>
  <c r="DE22" i="1"/>
  <c r="DG22" i="1"/>
  <c r="DI22" i="1"/>
  <c r="DK22" i="1"/>
  <c r="DM22" i="1"/>
  <c r="DO22" i="1"/>
  <c r="DQ22" i="1"/>
  <c r="DS22" i="1"/>
  <c r="DU22" i="1"/>
  <c r="DW22" i="1"/>
  <c r="DY22" i="1"/>
  <c r="EA22" i="1"/>
  <c r="EC22" i="1"/>
  <c r="EE22" i="1"/>
  <c r="EG22" i="1"/>
  <c r="EI22" i="1"/>
  <c r="EK22" i="1"/>
  <c r="EM22" i="1"/>
  <c r="EO22" i="1"/>
  <c r="EQ22" i="1"/>
  <c r="ES22" i="1"/>
  <c r="EU22" i="1"/>
  <c r="EW22" i="1"/>
  <c r="EY22" i="1"/>
  <c r="FA22" i="1"/>
  <c r="FC22" i="1"/>
  <c r="FE22" i="1"/>
  <c r="FG22" i="1"/>
  <c r="FK22" i="1"/>
  <c r="FM22" i="1"/>
  <c r="CM23" i="1"/>
  <c r="CO23" i="1"/>
  <c r="CQ23" i="1"/>
  <c r="CK23" i="1"/>
  <c r="CS23" i="1"/>
  <c r="DC23" i="1"/>
  <c r="CU23" i="1"/>
  <c r="CW23" i="1"/>
  <c r="CY23" i="1"/>
  <c r="DA23" i="1"/>
  <c r="DE23" i="1"/>
  <c r="DG23" i="1"/>
  <c r="DI23" i="1"/>
  <c r="DK23" i="1"/>
  <c r="DM23" i="1"/>
  <c r="DO23" i="1"/>
  <c r="DQ23" i="1"/>
  <c r="DS23" i="1"/>
  <c r="DU23" i="1"/>
  <c r="DW23" i="1"/>
  <c r="DY23" i="1"/>
  <c r="EA23" i="1"/>
  <c r="EC23" i="1"/>
  <c r="EE23" i="1"/>
  <c r="EG23" i="1"/>
  <c r="EI23" i="1"/>
  <c r="EK23" i="1"/>
  <c r="EM23" i="1"/>
  <c r="EO23" i="1"/>
  <c r="EQ23" i="1"/>
  <c r="ES23" i="1"/>
  <c r="EU23" i="1"/>
  <c r="EW23" i="1"/>
  <c r="EY23" i="1"/>
  <c r="FA23" i="1"/>
  <c r="FC23" i="1"/>
  <c r="FE23" i="1"/>
  <c r="FG23" i="1"/>
  <c r="FK23" i="1"/>
  <c r="FM23" i="1"/>
  <c r="CM24" i="1"/>
  <c r="CO24" i="1"/>
  <c r="CQ24" i="1"/>
  <c r="CK24" i="1"/>
  <c r="CS24" i="1"/>
  <c r="DC24" i="1"/>
  <c r="CU24" i="1"/>
  <c r="CW24" i="1"/>
  <c r="CY24" i="1"/>
  <c r="DA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FE24" i="1"/>
  <c r="FG24" i="1"/>
  <c r="FK24" i="1"/>
  <c r="FM24" i="1"/>
  <c r="CM25" i="1"/>
  <c r="CO25" i="1"/>
  <c r="CQ25" i="1"/>
  <c r="CK25" i="1"/>
  <c r="CS25" i="1"/>
  <c r="DC25" i="1"/>
  <c r="CU25" i="1"/>
  <c r="CW25" i="1"/>
  <c r="CY25" i="1"/>
  <c r="DA25" i="1"/>
  <c r="DE25" i="1"/>
  <c r="DG25" i="1"/>
  <c r="DI25" i="1"/>
  <c r="DK25" i="1"/>
  <c r="DM25" i="1"/>
  <c r="DO25" i="1"/>
  <c r="DQ25" i="1"/>
  <c r="DS25" i="1"/>
  <c r="DU25" i="1"/>
  <c r="DW25" i="1"/>
  <c r="DY25" i="1"/>
  <c r="EA25" i="1"/>
  <c r="EC25" i="1"/>
  <c r="EE25" i="1"/>
  <c r="EG25" i="1"/>
  <c r="EI25" i="1"/>
  <c r="EK25" i="1"/>
  <c r="EM25" i="1"/>
  <c r="EO25" i="1"/>
  <c r="EQ25" i="1"/>
  <c r="ES25" i="1"/>
  <c r="EU25" i="1"/>
  <c r="EW25" i="1"/>
  <c r="EY25" i="1"/>
  <c r="FA25" i="1"/>
  <c r="FC25" i="1"/>
  <c r="FE25" i="1"/>
  <c r="FG25" i="1"/>
  <c r="FK25" i="1"/>
  <c r="FM25" i="1"/>
  <c r="CM26" i="1"/>
  <c r="CO26" i="1"/>
  <c r="CQ26" i="1"/>
  <c r="CK26" i="1"/>
  <c r="CS26" i="1"/>
  <c r="DC26" i="1"/>
  <c r="CU26" i="1"/>
  <c r="CW26" i="1"/>
  <c r="CY26" i="1"/>
  <c r="DA26" i="1"/>
  <c r="DE26" i="1"/>
  <c r="DG26" i="1"/>
  <c r="DI26" i="1"/>
  <c r="DK26" i="1"/>
  <c r="DM26" i="1"/>
  <c r="DO26" i="1"/>
  <c r="DQ26" i="1"/>
  <c r="DS26" i="1"/>
  <c r="DU26" i="1"/>
  <c r="DW26" i="1"/>
  <c r="DY26" i="1"/>
  <c r="EA26" i="1"/>
  <c r="EC26" i="1"/>
  <c r="EE26" i="1"/>
  <c r="EG26" i="1"/>
  <c r="EI26" i="1"/>
  <c r="EK26" i="1"/>
  <c r="EM26" i="1"/>
  <c r="EO26" i="1"/>
  <c r="EQ26" i="1"/>
  <c r="ES26" i="1"/>
  <c r="EU26" i="1"/>
  <c r="EW26" i="1"/>
  <c r="EY26" i="1"/>
  <c r="FA26" i="1"/>
  <c r="FC26" i="1"/>
  <c r="FE26" i="1"/>
  <c r="FG26" i="1"/>
  <c r="FK26" i="1"/>
  <c r="FM26" i="1"/>
  <c r="CM27" i="1"/>
  <c r="CO27" i="1"/>
  <c r="CQ27" i="1"/>
  <c r="CK27" i="1"/>
  <c r="CS27" i="1"/>
  <c r="DC27" i="1"/>
  <c r="CU27" i="1"/>
  <c r="CW27" i="1"/>
  <c r="CY27" i="1"/>
  <c r="DA27" i="1"/>
  <c r="DE27" i="1"/>
  <c r="DG27" i="1"/>
  <c r="DI27" i="1"/>
  <c r="DK27" i="1"/>
  <c r="DM27" i="1"/>
  <c r="DO27" i="1"/>
  <c r="DQ27" i="1"/>
  <c r="DS27" i="1"/>
  <c r="DU27" i="1"/>
  <c r="DW27" i="1"/>
  <c r="DY27" i="1"/>
  <c r="EA27" i="1"/>
  <c r="EC27" i="1"/>
  <c r="EE27" i="1"/>
  <c r="EG27" i="1"/>
  <c r="EI27" i="1"/>
  <c r="EK27" i="1"/>
  <c r="EM27" i="1"/>
  <c r="EO27" i="1"/>
  <c r="EQ27" i="1"/>
  <c r="ES27" i="1"/>
  <c r="EU27" i="1"/>
  <c r="EW27" i="1"/>
  <c r="EY27" i="1"/>
  <c r="FA27" i="1"/>
  <c r="FC27" i="1"/>
  <c r="FE27" i="1"/>
  <c r="FG27" i="1"/>
  <c r="FK27" i="1"/>
  <c r="FM27" i="1"/>
  <c r="CM28" i="1"/>
  <c r="CO28" i="1"/>
  <c r="CQ28" i="1"/>
  <c r="CK28" i="1"/>
  <c r="CS28" i="1"/>
  <c r="DC28" i="1"/>
  <c r="CU28" i="1"/>
  <c r="CW28" i="1"/>
  <c r="CY28" i="1"/>
  <c r="DA28" i="1"/>
  <c r="DE28" i="1"/>
  <c r="DG28" i="1"/>
  <c r="DI28" i="1"/>
  <c r="DK28" i="1"/>
  <c r="DM28" i="1"/>
  <c r="DO28" i="1"/>
  <c r="DQ28" i="1"/>
  <c r="DS28" i="1"/>
  <c r="DU28" i="1"/>
  <c r="DW28" i="1"/>
  <c r="DY28" i="1"/>
  <c r="EA28" i="1"/>
  <c r="EC28" i="1"/>
  <c r="EE28" i="1"/>
  <c r="EG28" i="1"/>
  <c r="EI28" i="1"/>
  <c r="EK28" i="1"/>
  <c r="EM28" i="1"/>
  <c r="EO28" i="1"/>
  <c r="EQ28" i="1"/>
  <c r="ES28" i="1"/>
  <c r="EU28" i="1"/>
  <c r="EW28" i="1"/>
  <c r="EY28" i="1"/>
  <c r="FA28" i="1"/>
  <c r="FC28" i="1"/>
  <c r="FE28" i="1"/>
  <c r="FG28" i="1"/>
  <c r="FK28" i="1"/>
  <c r="FM28" i="1"/>
  <c r="CM29" i="1"/>
  <c r="CO29" i="1"/>
  <c r="CQ29" i="1"/>
  <c r="CK29" i="1"/>
  <c r="CS29" i="1"/>
  <c r="DC29" i="1"/>
  <c r="CU29" i="1"/>
  <c r="CW29" i="1"/>
  <c r="CY29" i="1"/>
  <c r="DA29" i="1"/>
  <c r="DE29" i="1"/>
  <c r="DG29" i="1"/>
  <c r="DI29" i="1"/>
  <c r="DK29" i="1"/>
  <c r="DM29" i="1"/>
  <c r="DO29" i="1"/>
  <c r="DQ29" i="1"/>
  <c r="DS29" i="1"/>
  <c r="DU29" i="1"/>
  <c r="DW29" i="1"/>
  <c r="DY29" i="1"/>
  <c r="EA29" i="1"/>
  <c r="EC29" i="1"/>
  <c r="EE29" i="1"/>
  <c r="EG29" i="1"/>
  <c r="EI29" i="1"/>
  <c r="EK29" i="1"/>
  <c r="EM29" i="1"/>
  <c r="EO29" i="1"/>
  <c r="EQ29" i="1"/>
  <c r="ES29" i="1"/>
  <c r="EU29" i="1"/>
  <c r="EW29" i="1"/>
  <c r="EY29" i="1"/>
  <c r="FA29" i="1"/>
  <c r="FC29" i="1"/>
  <c r="FE29" i="1"/>
  <c r="FG29" i="1"/>
  <c r="FK29" i="1"/>
  <c r="FM29" i="1"/>
  <c r="CM30" i="1"/>
  <c r="CO30" i="1"/>
  <c r="CQ30" i="1"/>
  <c r="CK30" i="1"/>
  <c r="CS30" i="1"/>
  <c r="DC30" i="1"/>
  <c r="CU30" i="1"/>
  <c r="CW30" i="1"/>
  <c r="CY30" i="1"/>
  <c r="DA30" i="1"/>
  <c r="DE30" i="1"/>
  <c r="DG30" i="1"/>
  <c r="DI30" i="1"/>
  <c r="DK30" i="1"/>
  <c r="DM30" i="1"/>
  <c r="DO30" i="1"/>
  <c r="DQ30" i="1"/>
  <c r="DS30" i="1"/>
  <c r="DU30" i="1"/>
  <c r="DW30" i="1"/>
  <c r="DY30" i="1"/>
  <c r="EA30" i="1"/>
  <c r="EC30" i="1"/>
  <c r="EE30" i="1"/>
  <c r="EG30" i="1"/>
  <c r="EI30" i="1"/>
  <c r="EK30" i="1"/>
  <c r="EM30" i="1"/>
  <c r="EO30" i="1"/>
  <c r="EQ30" i="1"/>
  <c r="ES30" i="1"/>
  <c r="EU30" i="1"/>
  <c r="EW30" i="1"/>
  <c r="EY30" i="1"/>
  <c r="FA30" i="1"/>
  <c r="FC30" i="1"/>
  <c r="FE30" i="1"/>
  <c r="FG30" i="1"/>
  <c r="FK30" i="1"/>
  <c r="FM30" i="1"/>
  <c r="CM31" i="1"/>
  <c r="CO31" i="1"/>
  <c r="CQ31" i="1"/>
  <c r="CK31" i="1"/>
  <c r="CS31" i="1"/>
  <c r="DC31" i="1"/>
  <c r="CU31" i="1"/>
  <c r="CW31" i="1"/>
  <c r="CY31" i="1"/>
  <c r="DA31" i="1"/>
  <c r="DE31" i="1"/>
  <c r="DG31" i="1"/>
  <c r="DI31" i="1"/>
  <c r="DK31" i="1"/>
  <c r="DM31" i="1"/>
  <c r="DO31" i="1"/>
  <c r="DQ31" i="1"/>
  <c r="DS31" i="1"/>
  <c r="DU31" i="1"/>
  <c r="DW31" i="1"/>
  <c r="DY31" i="1"/>
  <c r="EA31" i="1"/>
  <c r="EC31" i="1"/>
  <c r="EE31" i="1"/>
  <c r="EG31" i="1"/>
  <c r="EI31" i="1"/>
  <c r="EK31" i="1"/>
  <c r="EM31" i="1"/>
  <c r="EO31" i="1"/>
  <c r="EQ31" i="1"/>
  <c r="ES31" i="1"/>
  <c r="EU31" i="1"/>
  <c r="EW31" i="1"/>
  <c r="EY31" i="1"/>
  <c r="FA31" i="1"/>
  <c r="FC31" i="1"/>
  <c r="FE31" i="1"/>
  <c r="FG31" i="1"/>
  <c r="FK31" i="1"/>
  <c r="FM31" i="1"/>
  <c r="CM32" i="1"/>
  <c r="CO32" i="1"/>
  <c r="CQ32" i="1"/>
  <c r="CK32" i="1"/>
  <c r="CS32" i="1"/>
  <c r="DC32" i="1"/>
  <c r="CU32" i="1"/>
  <c r="CW32" i="1"/>
  <c r="CY32" i="1"/>
  <c r="DA32" i="1"/>
  <c r="DE32" i="1"/>
  <c r="DG32" i="1"/>
  <c r="DI32" i="1"/>
  <c r="DK32" i="1"/>
  <c r="DM32" i="1"/>
  <c r="DO32" i="1"/>
  <c r="DQ32" i="1"/>
  <c r="DS32" i="1"/>
  <c r="DU32" i="1"/>
  <c r="DW32" i="1"/>
  <c r="DY32" i="1"/>
  <c r="EA32" i="1"/>
  <c r="EC32" i="1"/>
  <c r="EE32" i="1"/>
  <c r="EG32" i="1"/>
  <c r="EI32" i="1"/>
  <c r="EK32" i="1"/>
  <c r="EM32" i="1"/>
  <c r="EO32" i="1"/>
  <c r="EQ32" i="1"/>
  <c r="ES32" i="1"/>
  <c r="EU32" i="1"/>
  <c r="EW32" i="1"/>
  <c r="EY32" i="1"/>
  <c r="FA32" i="1"/>
  <c r="FC32" i="1"/>
  <c r="FE32" i="1"/>
  <c r="FG32" i="1"/>
  <c r="FK32" i="1"/>
  <c r="FM32" i="1"/>
  <c r="CM33" i="1"/>
  <c r="CO33" i="1"/>
  <c r="CQ33" i="1"/>
  <c r="CK33" i="1"/>
  <c r="CS33" i="1"/>
  <c r="DC33" i="1"/>
  <c r="CU33" i="1"/>
  <c r="CW33" i="1"/>
  <c r="CY33" i="1"/>
  <c r="DA33" i="1"/>
  <c r="DE33" i="1"/>
  <c r="DG33" i="1"/>
  <c r="DI33" i="1"/>
  <c r="DK33" i="1"/>
  <c r="DM33" i="1"/>
  <c r="DO33" i="1"/>
  <c r="DQ33" i="1"/>
  <c r="DS33" i="1"/>
  <c r="DU33" i="1"/>
  <c r="DW33" i="1"/>
  <c r="DY33" i="1"/>
  <c r="EA33" i="1"/>
  <c r="EC33" i="1"/>
  <c r="EE33" i="1"/>
  <c r="EG33" i="1"/>
  <c r="EI33" i="1"/>
  <c r="EK33" i="1"/>
  <c r="EM33" i="1"/>
  <c r="EO33" i="1"/>
  <c r="EQ33" i="1"/>
  <c r="ES33" i="1"/>
  <c r="EU33" i="1"/>
  <c r="EW33" i="1"/>
  <c r="EY33" i="1"/>
  <c r="FA33" i="1"/>
  <c r="FC33" i="1"/>
  <c r="FE33" i="1"/>
  <c r="FG33" i="1"/>
  <c r="FK33" i="1"/>
  <c r="FM33" i="1"/>
  <c r="CM34" i="1"/>
  <c r="CO34" i="1"/>
  <c r="CQ34" i="1"/>
  <c r="CK34" i="1"/>
  <c r="CS34" i="1"/>
  <c r="DC34" i="1"/>
  <c r="CU34" i="1"/>
  <c r="CW34" i="1"/>
  <c r="CY34" i="1"/>
  <c r="DA34" i="1"/>
  <c r="DE34" i="1"/>
  <c r="DG34" i="1"/>
  <c r="DI34" i="1"/>
  <c r="DK34" i="1"/>
  <c r="DM34" i="1"/>
  <c r="DO34" i="1"/>
  <c r="DQ34" i="1"/>
  <c r="DS34" i="1"/>
  <c r="DU34" i="1"/>
  <c r="DW34" i="1"/>
  <c r="DY34" i="1"/>
  <c r="EA34" i="1"/>
  <c r="EC34" i="1"/>
  <c r="EE34" i="1"/>
  <c r="EG34" i="1"/>
  <c r="EI34" i="1"/>
  <c r="EK34" i="1"/>
  <c r="EM34" i="1"/>
  <c r="EO34" i="1"/>
  <c r="EQ34" i="1"/>
  <c r="ES34" i="1"/>
  <c r="EU34" i="1"/>
  <c r="EW34" i="1"/>
  <c r="EY34" i="1"/>
  <c r="FA34" i="1"/>
  <c r="FC34" i="1"/>
  <c r="FE34" i="1"/>
  <c r="FG34" i="1"/>
  <c r="FK34" i="1"/>
  <c r="FM34" i="1"/>
  <c r="CM35" i="1"/>
  <c r="CO35" i="1"/>
  <c r="CQ35" i="1"/>
  <c r="CK35" i="1"/>
  <c r="CS35" i="1"/>
  <c r="DC35" i="1"/>
  <c r="CU35" i="1"/>
  <c r="CW35" i="1"/>
  <c r="CY35" i="1"/>
  <c r="DA35" i="1"/>
  <c r="DE35" i="1"/>
  <c r="DG35" i="1"/>
  <c r="DI35" i="1"/>
  <c r="DK35" i="1"/>
  <c r="DM35" i="1"/>
  <c r="DO35" i="1"/>
  <c r="DQ35" i="1"/>
  <c r="DS35" i="1"/>
  <c r="DU35" i="1"/>
  <c r="DW35" i="1"/>
  <c r="DY35" i="1"/>
  <c r="EA35" i="1"/>
  <c r="EC35" i="1"/>
  <c r="EE35" i="1"/>
  <c r="EG35" i="1"/>
  <c r="EI35" i="1"/>
  <c r="EK35" i="1"/>
  <c r="EM35" i="1"/>
  <c r="EO35" i="1"/>
  <c r="EQ35" i="1"/>
  <c r="ES35" i="1"/>
  <c r="EU35" i="1"/>
  <c r="EW35" i="1"/>
  <c r="EY35" i="1"/>
  <c r="FA35" i="1"/>
  <c r="FC35" i="1"/>
  <c r="FE35" i="1"/>
  <c r="FG35" i="1"/>
  <c r="FK35" i="1"/>
  <c r="FM35" i="1"/>
  <c r="CM36" i="1"/>
  <c r="CO36" i="1"/>
  <c r="CQ36" i="1"/>
  <c r="CK36" i="1"/>
  <c r="CS36" i="1"/>
  <c r="DC36" i="1"/>
  <c r="CU36" i="1"/>
  <c r="CW36" i="1"/>
  <c r="CY36" i="1"/>
  <c r="DA36" i="1"/>
  <c r="DE36" i="1"/>
  <c r="DG36" i="1"/>
  <c r="DI36" i="1"/>
  <c r="DK36" i="1"/>
  <c r="DM36" i="1"/>
  <c r="DO36" i="1"/>
  <c r="DQ36" i="1"/>
  <c r="DS36" i="1"/>
  <c r="DU36" i="1"/>
  <c r="DW36" i="1"/>
  <c r="DY36" i="1"/>
  <c r="EA36" i="1"/>
  <c r="EC36" i="1"/>
  <c r="EE36" i="1"/>
  <c r="EG36" i="1"/>
  <c r="EI36" i="1"/>
  <c r="EK36" i="1"/>
  <c r="EM36" i="1"/>
  <c r="EO36" i="1"/>
  <c r="EQ36" i="1"/>
  <c r="ES36" i="1"/>
  <c r="EU36" i="1"/>
  <c r="EW36" i="1"/>
  <c r="EY36" i="1"/>
  <c r="FA36" i="1"/>
  <c r="FC36" i="1"/>
  <c r="FE36" i="1"/>
  <c r="FG36" i="1"/>
  <c r="FK36" i="1"/>
  <c r="FM36" i="1"/>
  <c r="CM37" i="1"/>
  <c r="CO37" i="1"/>
  <c r="CQ37" i="1"/>
  <c r="CK37" i="1"/>
  <c r="CS37" i="1"/>
  <c r="DC37" i="1"/>
  <c r="CU37" i="1"/>
  <c r="CW37" i="1"/>
  <c r="CY37" i="1"/>
  <c r="DA37" i="1"/>
  <c r="DE37" i="1"/>
  <c r="DG37" i="1"/>
  <c r="DI37" i="1"/>
  <c r="DK37" i="1"/>
  <c r="DM37" i="1"/>
  <c r="DO37" i="1"/>
  <c r="DQ37" i="1"/>
  <c r="DS37" i="1"/>
  <c r="DU37" i="1"/>
  <c r="DW37" i="1"/>
  <c r="DY37" i="1"/>
  <c r="EA37" i="1"/>
  <c r="EC37" i="1"/>
  <c r="EE37" i="1"/>
  <c r="EG37" i="1"/>
  <c r="EI37" i="1"/>
  <c r="EK37" i="1"/>
  <c r="EM37" i="1"/>
  <c r="EO37" i="1"/>
  <c r="EQ37" i="1"/>
  <c r="ES37" i="1"/>
  <c r="EU37" i="1"/>
  <c r="EW37" i="1"/>
  <c r="EY37" i="1"/>
  <c r="FA37" i="1"/>
  <c r="FC37" i="1"/>
  <c r="FE37" i="1"/>
  <c r="FG37" i="1"/>
  <c r="FK37" i="1"/>
  <c r="FM37" i="1"/>
  <c r="CM38" i="1"/>
  <c r="CO38" i="1"/>
  <c r="CQ38" i="1"/>
  <c r="CK38" i="1"/>
  <c r="CS38" i="1"/>
  <c r="DC38" i="1"/>
  <c r="CU38" i="1"/>
  <c r="CW38" i="1"/>
  <c r="CY38" i="1"/>
  <c r="DA38" i="1"/>
  <c r="DE38" i="1"/>
  <c r="DG38" i="1"/>
  <c r="DI38" i="1"/>
  <c r="DK38" i="1"/>
  <c r="DM38" i="1"/>
  <c r="DO38" i="1"/>
  <c r="DQ38" i="1"/>
  <c r="DS38" i="1"/>
  <c r="DU38" i="1"/>
  <c r="DW38" i="1"/>
  <c r="DY38" i="1"/>
  <c r="EA38" i="1"/>
  <c r="EC38" i="1"/>
  <c r="EE38" i="1"/>
  <c r="EG38" i="1"/>
  <c r="EI38" i="1"/>
  <c r="EK38" i="1"/>
  <c r="EM38" i="1"/>
  <c r="EO38" i="1"/>
  <c r="EQ38" i="1"/>
  <c r="ES38" i="1"/>
  <c r="EU38" i="1"/>
  <c r="EW38" i="1"/>
  <c r="EY38" i="1"/>
  <c r="FA38" i="1"/>
  <c r="FC38" i="1"/>
  <c r="FE38" i="1"/>
  <c r="FG38" i="1"/>
  <c r="FK38" i="1"/>
  <c r="FM38" i="1"/>
  <c r="CM39" i="1"/>
  <c r="CO39" i="1"/>
  <c r="CQ39" i="1"/>
  <c r="CK39" i="1"/>
  <c r="CS39" i="1"/>
  <c r="DC39" i="1"/>
  <c r="CU39" i="1"/>
  <c r="CW39" i="1"/>
  <c r="CY39" i="1"/>
  <c r="DA39" i="1"/>
  <c r="DE39" i="1"/>
  <c r="DG39" i="1"/>
  <c r="DI39" i="1"/>
  <c r="DK39" i="1"/>
  <c r="DM39" i="1"/>
  <c r="DO39" i="1"/>
  <c r="DQ39" i="1"/>
  <c r="DS39" i="1"/>
  <c r="DU39" i="1"/>
  <c r="DW39" i="1"/>
  <c r="DY39" i="1"/>
  <c r="EA39" i="1"/>
  <c r="EC39" i="1"/>
  <c r="EE39" i="1"/>
  <c r="EG39" i="1"/>
  <c r="EI39" i="1"/>
  <c r="EK39" i="1"/>
  <c r="EM39" i="1"/>
  <c r="EO39" i="1"/>
  <c r="EQ39" i="1"/>
  <c r="ES39" i="1"/>
  <c r="EU39" i="1"/>
  <c r="EW39" i="1"/>
  <c r="EY39" i="1"/>
  <c r="FA39" i="1"/>
  <c r="FC39" i="1"/>
  <c r="FE39" i="1"/>
  <c r="FG39" i="1"/>
  <c r="FK39" i="1"/>
  <c r="FM39" i="1"/>
  <c r="CM40" i="1"/>
  <c r="CO40" i="1"/>
  <c r="CQ40" i="1"/>
  <c r="CK40" i="1"/>
  <c r="CS40" i="1"/>
  <c r="DC40" i="1"/>
  <c r="CU40" i="1"/>
  <c r="CW40" i="1"/>
  <c r="CY40" i="1"/>
  <c r="DA40" i="1"/>
  <c r="DE40" i="1"/>
  <c r="DG40" i="1"/>
  <c r="DI40" i="1"/>
  <c r="DK40" i="1"/>
  <c r="DM40" i="1"/>
  <c r="DO40" i="1"/>
  <c r="DQ40" i="1"/>
  <c r="DS40" i="1"/>
  <c r="DU40" i="1"/>
  <c r="DW40" i="1"/>
  <c r="DY40" i="1"/>
  <c r="EA40" i="1"/>
  <c r="EC40" i="1"/>
  <c r="EE40" i="1"/>
  <c r="EG40" i="1"/>
  <c r="EI40" i="1"/>
  <c r="EK40" i="1"/>
  <c r="EM40" i="1"/>
  <c r="EO40" i="1"/>
  <c r="EQ40" i="1"/>
  <c r="ES40" i="1"/>
  <c r="EU40" i="1"/>
  <c r="EW40" i="1"/>
  <c r="EY40" i="1"/>
  <c r="FA40" i="1"/>
  <c r="FC40" i="1"/>
  <c r="FE40" i="1"/>
  <c r="FG40" i="1"/>
  <c r="FK40" i="1"/>
  <c r="FM40" i="1"/>
  <c r="CM41" i="1"/>
  <c r="CO41" i="1"/>
  <c r="CQ41" i="1"/>
  <c r="CK41" i="1"/>
  <c r="CS41" i="1"/>
  <c r="DC41" i="1"/>
  <c r="CU41" i="1"/>
  <c r="CW41" i="1"/>
  <c r="CY41" i="1"/>
  <c r="DA41" i="1"/>
  <c r="DE41" i="1"/>
  <c r="DG41" i="1"/>
  <c r="DI41" i="1"/>
  <c r="DK41" i="1"/>
  <c r="DM41" i="1"/>
  <c r="DO41" i="1"/>
  <c r="DQ41" i="1"/>
  <c r="DS41" i="1"/>
  <c r="DU41" i="1"/>
  <c r="DW41" i="1"/>
  <c r="DY41" i="1"/>
  <c r="EA41" i="1"/>
  <c r="EC41" i="1"/>
  <c r="EE41" i="1"/>
  <c r="EG41" i="1"/>
  <c r="EI41" i="1"/>
  <c r="EK41" i="1"/>
  <c r="EM41" i="1"/>
  <c r="EO41" i="1"/>
  <c r="EQ41" i="1"/>
  <c r="ES41" i="1"/>
  <c r="EU41" i="1"/>
  <c r="EW41" i="1"/>
  <c r="EY41" i="1"/>
  <c r="FA41" i="1"/>
  <c r="FC41" i="1"/>
  <c r="FE41" i="1"/>
  <c r="FG41" i="1"/>
  <c r="FK41" i="1"/>
  <c r="FM41" i="1"/>
  <c r="CM42" i="1"/>
  <c r="CO42" i="1"/>
  <c r="CQ42" i="1"/>
  <c r="CK42" i="1"/>
  <c r="CS42" i="1"/>
  <c r="DC42" i="1"/>
  <c r="CU42" i="1"/>
  <c r="CW42" i="1"/>
  <c r="CY42" i="1"/>
  <c r="DA42" i="1"/>
  <c r="DE42" i="1"/>
  <c r="DG42" i="1"/>
  <c r="DI42" i="1"/>
  <c r="DK42" i="1"/>
  <c r="DM42" i="1"/>
  <c r="DO42" i="1"/>
  <c r="DQ42" i="1"/>
  <c r="DS42" i="1"/>
  <c r="DU42" i="1"/>
  <c r="DW42" i="1"/>
  <c r="DY42" i="1"/>
  <c r="EA42" i="1"/>
  <c r="EC42" i="1"/>
  <c r="EE42" i="1"/>
  <c r="EG42" i="1"/>
  <c r="EI42" i="1"/>
  <c r="EK42" i="1"/>
  <c r="EM42" i="1"/>
  <c r="EO42" i="1"/>
  <c r="EQ42" i="1"/>
  <c r="ES42" i="1"/>
  <c r="EU42" i="1"/>
  <c r="EW42" i="1"/>
  <c r="EY42" i="1"/>
  <c r="FA42" i="1"/>
  <c r="FC42" i="1"/>
  <c r="FE42" i="1"/>
  <c r="FG42" i="1"/>
  <c r="FK42" i="1"/>
  <c r="FM42" i="1"/>
  <c r="CM43" i="1"/>
  <c r="CO43" i="1"/>
  <c r="CQ43" i="1"/>
  <c r="CK43" i="1"/>
  <c r="CS43" i="1"/>
  <c r="DC43" i="1"/>
  <c r="CU43" i="1"/>
  <c r="CW43" i="1"/>
  <c r="CY43" i="1"/>
  <c r="DA43" i="1"/>
  <c r="DE43" i="1"/>
  <c r="DG43" i="1"/>
  <c r="DI43" i="1"/>
  <c r="DK43" i="1"/>
  <c r="DM43" i="1"/>
  <c r="DO43" i="1"/>
  <c r="DQ43" i="1"/>
  <c r="DS43" i="1"/>
  <c r="DU43" i="1"/>
  <c r="DW43" i="1"/>
  <c r="DY43" i="1"/>
  <c r="EA43" i="1"/>
  <c r="EC43" i="1"/>
  <c r="EE43" i="1"/>
  <c r="EG43" i="1"/>
  <c r="EI43" i="1"/>
  <c r="EK43" i="1"/>
  <c r="EM43" i="1"/>
  <c r="EO43" i="1"/>
  <c r="EQ43" i="1"/>
  <c r="ES43" i="1"/>
  <c r="EU43" i="1"/>
  <c r="EW43" i="1"/>
  <c r="EY43" i="1"/>
  <c r="FA43" i="1"/>
  <c r="FC43" i="1"/>
  <c r="FE43" i="1"/>
  <c r="FG43" i="1"/>
  <c r="FK43" i="1"/>
  <c r="FM43" i="1"/>
  <c r="CM44" i="1"/>
  <c r="CO44" i="1"/>
  <c r="CQ44" i="1"/>
  <c r="CK44" i="1"/>
  <c r="CS44" i="1"/>
  <c r="DC44" i="1"/>
  <c r="CU44" i="1"/>
  <c r="CW44" i="1"/>
  <c r="CY44" i="1"/>
  <c r="DA44" i="1"/>
  <c r="DE44" i="1"/>
  <c r="DG44" i="1"/>
  <c r="DI44" i="1"/>
  <c r="DK44" i="1"/>
  <c r="DM44" i="1"/>
  <c r="DO44" i="1"/>
  <c r="DQ44" i="1"/>
  <c r="DS44" i="1"/>
  <c r="DU44" i="1"/>
  <c r="DW44" i="1"/>
  <c r="DY44" i="1"/>
  <c r="EA44" i="1"/>
  <c r="EC44" i="1"/>
  <c r="EE44" i="1"/>
  <c r="EG44" i="1"/>
  <c r="EI44" i="1"/>
  <c r="EK44" i="1"/>
  <c r="EM44" i="1"/>
  <c r="EO44" i="1"/>
  <c r="EQ44" i="1"/>
  <c r="ES44" i="1"/>
  <c r="EU44" i="1"/>
  <c r="EW44" i="1"/>
  <c r="EY44" i="1"/>
  <c r="FA44" i="1"/>
  <c r="FC44" i="1"/>
  <c r="FE44" i="1"/>
  <c r="FG44" i="1"/>
  <c r="FK44" i="1"/>
  <c r="FM44" i="1"/>
  <c r="CM45" i="1"/>
  <c r="CO45" i="1"/>
  <c r="CQ45" i="1"/>
  <c r="CK45" i="1"/>
  <c r="CS45" i="1"/>
  <c r="DC45" i="1"/>
  <c r="CU45" i="1"/>
  <c r="CW45" i="1"/>
  <c r="CY45" i="1"/>
  <c r="DA45" i="1"/>
  <c r="DE45" i="1"/>
  <c r="DG45" i="1"/>
  <c r="DI45" i="1"/>
  <c r="DK45" i="1"/>
  <c r="DM45" i="1"/>
  <c r="DO45" i="1"/>
  <c r="DQ45" i="1"/>
  <c r="DS45" i="1"/>
  <c r="DU45" i="1"/>
  <c r="DW45" i="1"/>
  <c r="DY45" i="1"/>
  <c r="EA45" i="1"/>
  <c r="EC45" i="1"/>
  <c r="EE45" i="1"/>
  <c r="EG45" i="1"/>
  <c r="EI45" i="1"/>
  <c r="EK45" i="1"/>
  <c r="EM45" i="1"/>
  <c r="EO45" i="1"/>
  <c r="EQ45" i="1"/>
  <c r="ES45" i="1"/>
  <c r="EU45" i="1"/>
  <c r="EW45" i="1"/>
  <c r="EY45" i="1"/>
  <c r="FA45" i="1"/>
  <c r="FC45" i="1"/>
  <c r="FE45" i="1"/>
  <c r="FG45" i="1"/>
  <c r="FK45" i="1"/>
  <c r="FM45" i="1"/>
  <c r="CM46" i="1"/>
  <c r="CO46" i="1"/>
  <c r="CQ46" i="1"/>
  <c r="CK46" i="1"/>
  <c r="CS46" i="1"/>
  <c r="DC46" i="1"/>
  <c r="CU46" i="1"/>
  <c r="CW46" i="1"/>
  <c r="CY46" i="1"/>
  <c r="DA46" i="1"/>
  <c r="DE46" i="1"/>
  <c r="DG46" i="1"/>
  <c r="DI46" i="1"/>
  <c r="DK46" i="1"/>
  <c r="DM46" i="1"/>
  <c r="DO46" i="1"/>
  <c r="DQ46" i="1"/>
  <c r="DS46" i="1"/>
  <c r="DU46" i="1"/>
  <c r="DW46" i="1"/>
  <c r="DY46" i="1"/>
  <c r="EA46" i="1"/>
  <c r="EC46" i="1"/>
  <c r="EE46" i="1"/>
  <c r="EG46" i="1"/>
  <c r="EI46" i="1"/>
  <c r="EK46" i="1"/>
  <c r="EM46" i="1"/>
  <c r="EO46" i="1"/>
  <c r="EQ46" i="1"/>
  <c r="ES46" i="1"/>
  <c r="EU46" i="1"/>
  <c r="EW46" i="1"/>
  <c r="EY46" i="1"/>
  <c r="FA46" i="1"/>
  <c r="FC46" i="1"/>
  <c r="FE46" i="1"/>
  <c r="FG46" i="1"/>
  <c r="FK46" i="1"/>
  <c r="FM46" i="1"/>
  <c r="CM47" i="1"/>
  <c r="CO47" i="1"/>
  <c r="CQ47" i="1"/>
  <c r="CK47" i="1"/>
  <c r="CS47" i="1"/>
  <c r="DC47" i="1"/>
  <c r="CU47" i="1"/>
  <c r="CW47" i="1"/>
  <c r="CY47" i="1"/>
  <c r="DA47" i="1"/>
  <c r="DE47" i="1"/>
  <c r="DG47" i="1"/>
  <c r="DI47" i="1"/>
  <c r="DK47" i="1"/>
  <c r="DM47" i="1"/>
  <c r="DO47" i="1"/>
  <c r="DQ47" i="1"/>
  <c r="DS47" i="1"/>
  <c r="DU47" i="1"/>
  <c r="DW47" i="1"/>
  <c r="DY47" i="1"/>
  <c r="EA47" i="1"/>
  <c r="EC47" i="1"/>
  <c r="EE47" i="1"/>
  <c r="EG47" i="1"/>
  <c r="EI47" i="1"/>
  <c r="EK47" i="1"/>
  <c r="EM47" i="1"/>
  <c r="EO47" i="1"/>
  <c r="EQ47" i="1"/>
  <c r="ES47" i="1"/>
  <c r="EU47" i="1"/>
  <c r="EW47" i="1"/>
  <c r="EY47" i="1"/>
  <c r="FA47" i="1"/>
  <c r="FC47" i="1"/>
  <c r="FE47" i="1"/>
  <c r="FG47" i="1"/>
  <c r="FK47" i="1"/>
  <c r="FM47" i="1"/>
  <c r="CM48" i="1"/>
  <c r="CO48" i="1"/>
  <c r="CQ48" i="1"/>
  <c r="CK48" i="1"/>
  <c r="CS48" i="1"/>
  <c r="DC48" i="1"/>
  <c r="CU48" i="1"/>
  <c r="CW48" i="1"/>
  <c r="CY48" i="1"/>
  <c r="DA48" i="1"/>
  <c r="DE48" i="1"/>
  <c r="DG48" i="1"/>
  <c r="DI48" i="1"/>
  <c r="DK48" i="1"/>
  <c r="DM48" i="1"/>
  <c r="DO48" i="1"/>
  <c r="DQ48" i="1"/>
  <c r="DS48" i="1"/>
  <c r="DU48" i="1"/>
  <c r="DW48" i="1"/>
  <c r="DY48" i="1"/>
  <c r="EA48" i="1"/>
  <c r="EC48" i="1"/>
  <c r="EE48" i="1"/>
  <c r="EG48" i="1"/>
  <c r="EI48" i="1"/>
  <c r="EK48" i="1"/>
  <c r="EM48" i="1"/>
  <c r="EO48" i="1"/>
  <c r="EQ48" i="1"/>
  <c r="ES48" i="1"/>
  <c r="EU48" i="1"/>
  <c r="EW48" i="1"/>
  <c r="EY48" i="1"/>
  <c r="FA48" i="1"/>
  <c r="FC48" i="1"/>
  <c r="FE48" i="1"/>
  <c r="FG48" i="1"/>
  <c r="FK48" i="1"/>
  <c r="FM48" i="1"/>
  <c r="CM49" i="1"/>
  <c r="CO49" i="1"/>
  <c r="CQ49" i="1"/>
  <c r="CK49" i="1"/>
  <c r="CS49" i="1"/>
  <c r="DC49" i="1"/>
  <c r="CU49" i="1"/>
  <c r="CW49" i="1"/>
  <c r="CY49" i="1"/>
  <c r="DA49" i="1"/>
  <c r="DE49" i="1"/>
  <c r="DG49" i="1"/>
  <c r="DI49" i="1"/>
  <c r="DK49" i="1"/>
  <c r="DM49" i="1"/>
  <c r="DO49" i="1"/>
  <c r="DQ49" i="1"/>
  <c r="DS49" i="1"/>
  <c r="DU49" i="1"/>
  <c r="DW49" i="1"/>
  <c r="DY49" i="1"/>
  <c r="EA49" i="1"/>
  <c r="EC49" i="1"/>
  <c r="EE49" i="1"/>
  <c r="EG49" i="1"/>
  <c r="EI49" i="1"/>
  <c r="EK49" i="1"/>
  <c r="EM49" i="1"/>
  <c r="EO49" i="1"/>
  <c r="EQ49" i="1"/>
  <c r="ES49" i="1"/>
  <c r="EU49" i="1"/>
  <c r="EW49" i="1"/>
  <c r="EY49" i="1"/>
  <c r="FA49" i="1"/>
  <c r="FC49" i="1"/>
  <c r="FE49" i="1"/>
  <c r="FG49" i="1"/>
  <c r="FK49" i="1"/>
  <c r="FM49" i="1"/>
  <c r="CM50" i="1"/>
  <c r="CO50" i="1"/>
  <c r="CQ50" i="1"/>
  <c r="CK50" i="1"/>
  <c r="CS50" i="1"/>
  <c r="DC50" i="1"/>
  <c r="CU50" i="1"/>
  <c r="CW50" i="1"/>
  <c r="CY50" i="1"/>
  <c r="DA50" i="1"/>
  <c r="DE50" i="1"/>
  <c r="DG50" i="1"/>
  <c r="DI50" i="1"/>
  <c r="DK50" i="1"/>
  <c r="DM50" i="1"/>
  <c r="DO50" i="1"/>
  <c r="DQ50" i="1"/>
  <c r="DS50" i="1"/>
  <c r="DU50" i="1"/>
  <c r="DW50" i="1"/>
  <c r="DY50" i="1"/>
  <c r="EA50" i="1"/>
  <c r="EC50" i="1"/>
  <c r="EE50" i="1"/>
  <c r="EG50" i="1"/>
  <c r="EI50" i="1"/>
  <c r="EK50" i="1"/>
  <c r="EM50" i="1"/>
  <c r="EO50" i="1"/>
  <c r="EQ50" i="1"/>
  <c r="ES50" i="1"/>
  <c r="EU50" i="1"/>
  <c r="EW50" i="1"/>
  <c r="EY50" i="1"/>
  <c r="FA50" i="1"/>
  <c r="FC50" i="1"/>
  <c r="FE50" i="1"/>
  <c r="FG50" i="1"/>
  <c r="FK50" i="1"/>
  <c r="FM50" i="1"/>
  <c r="CM51" i="1"/>
  <c r="CO51" i="1"/>
  <c r="CQ51" i="1"/>
  <c r="CK51" i="1"/>
  <c r="CS51" i="1"/>
  <c r="DC51" i="1"/>
  <c r="CU51" i="1"/>
  <c r="CW51" i="1"/>
  <c r="CY51" i="1"/>
  <c r="DA51" i="1"/>
  <c r="DE51" i="1"/>
  <c r="DG51" i="1"/>
  <c r="DI51" i="1"/>
  <c r="DK51" i="1"/>
  <c r="DM51" i="1"/>
  <c r="DO51" i="1"/>
  <c r="DQ51" i="1"/>
  <c r="DS51" i="1"/>
  <c r="DU51" i="1"/>
  <c r="DW51" i="1"/>
  <c r="DY51" i="1"/>
  <c r="EA51" i="1"/>
  <c r="EC51" i="1"/>
  <c r="EE51" i="1"/>
  <c r="EG51" i="1"/>
  <c r="EI51" i="1"/>
  <c r="EK51" i="1"/>
  <c r="EM51" i="1"/>
  <c r="EO51" i="1"/>
  <c r="EQ51" i="1"/>
  <c r="ES51" i="1"/>
  <c r="EU51" i="1"/>
  <c r="EW51" i="1"/>
  <c r="EY51" i="1"/>
  <c r="FA51" i="1"/>
  <c r="FC51" i="1"/>
  <c r="FE51" i="1"/>
  <c r="FG51" i="1"/>
  <c r="FK51" i="1"/>
  <c r="FM51" i="1"/>
  <c r="CM52" i="1"/>
  <c r="CO52" i="1"/>
  <c r="CQ52" i="1"/>
  <c r="CK52" i="1"/>
  <c r="CS52" i="1"/>
  <c r="DC52" i="1"/>
  <c r="CU52" i="1"/>
  <c r="CW52" i="1"/>
  <c r="CY52" i="1"/>
  <c r="DA52" i="1"/>
  <c r="DE52" i="1"/>
  <c r="DG52" i="1"/>
  <c r="DI52" i="1"/>
  <c r="DK52" i="1"/>
  <c r="DM52" i="1"/>
  <c r="DO52" i="1"/>
  <c r="DQ52" i="1"/>
  <c r="DS52" i="1"/>
  <c r="DU52" i="1"/>
  <c r="DW52" i="1"/>
  <c r="DY52" i="1"/>
  <c r="EA52" i="1"/>
  <c r="EC52" i="1"/>
  <c r="EE52" i="1"/>
  <c r="EG52" i="1"/>
  <c r="EI52" i="1"/>
  <c r="EK52" i="1"/>
  <c r="EM52" i="1"/>
  <c r="EO52" i="1"/>
  <c r="EQ52" i="1"/>
  <c r="ES52" i="1"/>
  <c r="EU52" i="1"/>
  <c r="EW52" i="1"/>
  <c r="EY52" i="1"/>
  <c r="FA52" i="1"/>
  <c r="FC52" i="1"/>
  <c r="FE52" i="1"/>
  <c r="FG52" i="1"/>
  <c r="FK52" i="1"/>
  <c r="FM52" i="1"/>
  <c r="CM53" i="1"/>
  <c r="CO53" i="1"/>
  <c r="CQ53" i="1"/>
  <c r="CK53" i="1"/>
  <c r="CS53" i="1"/>
  <c r="DC53" i="1"/>
  <c r="CU53" i="1"/>
  <c r="CW53" i="1"/>
  <c r="CY53" i="1"/>
  <c r="DA53" i="1"/>
  <c r="DE53" i="1"/>
  <c r="DG53" i="1"/>
  <c r="DI53" i="1"/>
  <c r="DK53" i="1"/>
  <c r="DM53" i="1"/>
  <c r="DO53" i="1"/>
  <c r="DQ53" i="1"/>
  <c r="DS53" i="1"/>
  <c r="DU53" i="1"/>
  <c r="DW53" i="1"/>
  <c r="DY53" i="1"/>
  <c r="EA53" i="1"/>
  <c r="EC53" i="1"/>
  <c r="EE53" i="1"/>
  <c r="EG53" i="1"/>
  <c r="EI53" i="1"/>
  <c r="EK53" i="1"/>
  <c r="EM53" i="1"/>
  <c r="EO53" i="1"/>
  <c r="EQ53" i="1"/>
  <c r="ES53" i="1"/>
  <c r="EU53" i="1"/>
  <c r="EW53" i="1"/>
  <c r="EY53" i="1"/>
  <c r="FA53" i="1"/>
  <c r="FC53" i="1"/>
  <c r="FE53" i="1"/>
  <c r="FG53" i="1"/>
  <c r="FK53" i="1"/>
  <c r="FM53" i="1"/>
  <c r="CM54" i="1"/>
  <c r="CO54" i="1"/>
  <c r="CQ54" i="1"/>
  <c r="CK54" i="1"/>
  <c r="CS54" i="1"/>
  <c r="DC54" i="1"/>
  <c r="CU54" i="1"/>
  <c r="CW54" i="1"/>
  <c r="CY54" i="1"/>
  <c r="DA54" i="1"/>
  <c r="DE54" i="1"/>
  <c r="DG54" i="1"/>
  <c r="DI54" i="1"/>
  <c r="DK54" i="1"/>
  <c r="DM54" i="1"/>
  <c r="DO54" i="1"/>
  <c r="DQ54" i="1"/>
  <c r="DS54" i="1"/>
  <c r="DU54" i="1"/>
  <c r="DW54" i="1"/>
  <c r="DY54" i="1"/>
  <c r="EA54" i="1"/>
  <c r="EC54" i="1"/>
  <c r="EE54" i="1"/>
  <c r="EG54" i="1"/>
  <c r="EI54" i="1"/>
  <c r="EK54" i="1"/>
  <c r="EM54" i="1"/>
  <c r="EO54" i="1"/>
  <c r="EQ54" i="1"/>
  <c r="ES54" i="1"/>
  <c r="EU54" i="1"/>
  <c r="EW54" i="1"/>
  <c r="EY54" i="1"/>
  <c r="FA54" i="1"/>
  <c r="FC54" i="1"/>
  <c r="FE54" i="1"/>
  <c r="FG54" i="1"/>
  <c r="FK54" i="1"/>
  <c r="FM54" i="1"/>
  <c r="CM55" i="1"/>
  <c r="CO55" i="1"/>
  <c r="CQ55" i="1"/>
  <c r="CK55" i="1"/>
  <c r="CS55" i="1"/>
  <c r="DC55" i="1"/>
  <c r="CU55" i="1"/>
  <c r="CW55" i="1"/>
  <c r="CY55" i="1"/>
  <c r="DA55" i="1"/>
  <c r="DE55" i="1"/>
  <c r="DG55" i="1"/>
  <c r="DI55" i="1"/>
  <c r="DK55" i="1"/>
  <c r="DM55" i="1"/>
  <c r="DO55" i="1"/>
  <c r="DQ55" i="1"/>
  <c r="DS55" i="1"/>
  <c r="DU55" i="1"/>
  <c r="DW55" i="1"/>
  <c r="DY55" i="1"/>
  <c r="EA55" i="1"/>
  <c r="EC55" i="1"/>
  <c r="EE55" i="1"/>
  <c r="EG55" i="1"/>
  <c r="EI55" i="1"/>
  <c r="EK55" i="1"/>
  <c r="EM55" i="1"/>
  <c r="EO55" i="1"/>
  <c r="EQ55" i="1"/>
  <c r="ES55" i="1"/>
  <c r="EU55" i="1"/>
  <c r="EW55" i="1"/>
  <c r="EY55" i="1"/>
  <c r="FA55" i="1"/>
  <c r="FC55" i="1"/>
  <c r="FE55" i="1"/>
  <c r="FG55" i="1"/>
  <c r="FK55" i="1"/>
  <c r="FM55" i="1"/>
  <c r="CM56" i="1"/>
  <c r="CO56" i="1"/>
  <c r="CQ56" i="1"/>
  <c r="CK56" i="1"/>
  <c r="CS56" i="1"/>
  <c r="DC56" i="1"/>
  <c r="CU56" i="1"/>
  <c r="CW56" i="1"/>
  <c r="CY56" i="1"/>
  <c r="DA56" i="1"/>
  <c r="DE56" i="1"/>
  <c r="DG56" i="1"/>
  <c r="DI56" i="1"/>
  <c r="DK56" i="1"/>
  <c r="DM56" i="1"/>
  <c r="DO56" i="1"/>
  <c r="DQ56" i="1"/>
  <c r="DS56" i="1"/>
  <c r="DU56" i="1"/>
  <c r="DW56" i="1"/>
  <c r="DY56" i="1"/>
  <c r="EA56" i="1"/>
  <c r="EC56" i="1"/>
  <c r="EE56" i="1"/>
  <c r="EG56" i="1"/>
  <c r="EI56" i="1"/>
  <c r="EK56" i="1"/>
  <c r="EM56" i="1"/>
  <c r="EO56" i="1"/>
  <c r="EQ56" i="1"/>
  <c r="ES56" i="1"/>
  <c r="EU56" i="1"/>
  <c r="EW56" i="1"/>
  <c r="EY56" i="1"/>
  <c r="FA56" i="1"/>
  <c r="FC56" i="1"/>
  <c r="FE56" i="1"/>
  <c r="FG56" i="1"/>
  <c r="FK56" i="1"/>
  <c r="FM56" i="1"/>
  <c r="CM57" i="1"/>
  <c r="CO57" i="1"/>
  <c r="CQ57" i="1"/>
  <c r="CK57" i="1"/>
  <c r="CS57" i="1"/>
  <c r="DC57" i="1"/>
  <c r="CU57" i="1"/>
  <c r="CW57" i="1"/>
  <c r="CY57" i="1"/>
  <c r="DA57" i="1"/>
  <c r="DE57" i="1"/>
  <c r="DG57" i="1"/>
  <c r="DI57" i="1"/>
  <c r="DK57" i="1"/>
  <c r="DM57" i="1"/>
  <c r="DO57" i="1"/>
  <c r="DQ57" i="1"/>
  <c r="DS57" i="1"/>
  <c r="DU57" i="1"/>
  <c r="DW57" i="1"/>
  <c r="DY57" i="1"/>
  <c r="EA57" i="1"/>
  <c r="EC57" i="1"/>
  <c r="EE57" i="1"/>
  <c r="EG57" i="1"/>
  <c r="EI57" i="1"/>
  <c r="EK57" i="1"/>
  <c r="EM57" i="1"/>
  <c r="EO57" i="1"/>
  <c r="EQ57" i="1"/>
  <c r="ES57" i="1"/>
  <c r="EU57" i="1"/>
  <c r="EW57" i="1"/>
  <c r="EY57" i="1"/>
  <c r="FA57" i="1"/>
  <c r="FC57" i="1"/>
  <c r="FE57" i="1"/>
  <c r="FG57" i="1"/>
  <c r="FK57" i="1"/>
  <c r="FM57" i="1"/>
  <c r="CM58" i="1"/>
  <c r="CO58" i="1"/>
  <c r="CQ58" i="1"/>
  <c r="CK58" i="1"/>
  <c r="CS58" i="1"/>
  <c r="DC58" i="1"/>
  <c r="CU58" i="1"/>
  <c r="CW58" i="1"/>
  <c r="CY58" i="1"/>
  <c r="DA58" i="1"/>
  <c r="DE58" i="1"/>
  <c r="DG58" i="1"/>
  <c r="DI58" i="1"/>
  <c r="DK58" i="1"/>
  <c r="DM58" i="1"/>
  <c r="DO58" i="1"/>
  <c r="DQ58" i="1"/>
  <c r="DS58" i="1"/>
  <c r="DU58" i="1"/>
  <c r="DW58" i="1"/>
  <c r="DY58" i="1"/>
  <c r="EA58" i="1"/>
  <c r="EC58" i="1"/>
  <c r="EE58" i="1"/>
  <c r="EG58" i="1"/>
  <c r="EI58" i="1"/>
  <c r="EK58" i="1"/>
  <c r="EM58" i="1"/>
  <c r="EO58" i="1"/>
  <c r="EQ58" i="1"/>
  <c r="ES58" i="1"/>
  <c r="EU58" i="1"/>
  <c r="EW58" i="1"/>
  <c r="EY58" i="1"/>
  <c r="FA58" i="1"/>
  <c r="FC58" i="1"/>
  <c r="FE58" i="1"/>
  <c r="FG58" i="1"/>
  <c r="FK58" i="1"/>
  <c r="FM58" i="1"/>
  <c r="CM59" i="1"/>
  <c r="CO59" i="1"/>
  <c r="CQ59" i="1"/>
  <c r="CK59" i="1"/>
  <c r="CS59" i="1"/>
  <c r="DC59" i="1"/>
  <c r="CU59" i="1"/>
  <c r="CW59" i="1"/>
  <c r="CY59" i="1"/>
  <c r="DA59" i="1"/>
  <c r="DE59" i="1"/>
  <c r="DG59" i="1"/>
  <c r="DI59" i="1"/>
  <c r="DK59" i="1"/>
  <c r="DM59" i="1"/>
  <c r="DO59" i="1"/>
  <c r="DQ59" i="1"/>
  <c r="DS59" i="1"/>
  <c r="DU59" i="1"/>
  <c r="DW59" i="1"/>
  <c r="DY59" i="1"/>
  <c r="EA59" i="1"/>
  <c r="EC59" i="1"/>
  <c r="EE59" i="1"/>
  <c r="EG59" i="1"/>
  <c r="EI59" i="1"/>
  <c r="EK59" i="1"/>
  <c r="EM59" i="1"/>
  <c r="EO59" i="1"/>
  <c r="EQ59" i="1"/>
  <c r="ES59" i="1"/>
  <c r="EU59" i="1"/>
  <c r="EW59" i="1"/>
  <c r="EY59" i="1"/>
  <c r="FA59" i="1"/>
  <c r="FC59" i="1"/>
  <c r="FE59" i="1"/>
  <c r="FG59" i="1"/>
  <c r="FK59" i="1"/>
  <c r="FM59" i="1"/>
  <c r="CM60" i="1"/>
  <c r="CO60" i="1"/>
  <c r="CQ60" i="1"/>
  <c r="CK60" i="1"/>
  <c r="CS60" i="1"/>
  <c r="DC60" i="1"/>
  <c r="CU60" i="1"/>
  <c r="CW60" i="1"/>
  <c r="CY60" i="1"/>
  <c r="DA60" i="1"/>
  <c r="DE60" i="1"/>
  <c r="DG60" i="1"/>
  <c r="DI60" i="1"/>
  <c r="DK60" i="1"/>
  <c r="DM60" i="1"/>
  <c r="DO60" i="1"/>
  <c r="DQ60" i="1"/>
  <c r="DS60" i="1"/>
  <c r="DU60" i="1"/>
  <c r="DW60" i="1"/>
  <c r="DY60" i="1"/>
  <c r="EA60" i="1"/>
  <c r="EC60" i="1"/>
  <c r="EE60" i="1"/>
  <c r="EG60" i="1"/>
  <c r="EI60" i="1"/>
  <c r="EK60" i="1"/>
  <c r="EM60" i="1"/>
  <c r="EO60" i="1"/>
  <c r="EQ60" i="1"/>
  <c r="ES60" i="1"/>
  <c r="EU60" i="1"/>
  <c r="EW60" i="1"/>
  <c r="EY60" i="1"/>
  <c r="FA60" i="1"/>
  <c r="FC60" i="1"/>
  <c r="FE60" i="1"/>
  <c r="FG60" i="1"/>
  <c r="FK60" i="1"/>
  <c r="FM60" i="1"/>
  <c r="CM61" i="1"/>
  <c r="CO61" i="1"/>
  <c r="CQ61" i="1"/>
  <c r="CK61" i="1"/>
  <c r="CS61" i="1"/>
  <c r="DC61" i="1"/>
  <c r="CU61" i="1"/>
  <c r="CW61" i="1"/>
  <c r="CY61" i="1"/>
  <c r="DA61" i="1"/>
  <c r="DE61" i="1"/>
  <c r="DG61" i="1"/>
  <c r="DI61" i="1"/>
  <c r="DK61" i="1"/>
  <c r="DM61" i="1"/>
  <c r="DO61" i="1"/>
  <c r="DQ61" i="1"/>
  <c r="DS61" i="1"/>
  <c r="DU61" i="1"/>
  <c r="DW61" i="1"/>
  <c r="DY61" i="1"/>
  <c r="EA61" i="1"/>
  <c r="EC61" i="1"/>
  <c r="EE61" i="1"/>
  <c r="EG61" i="1"/>
  <c r="EI61" i="1"/>
  <c r="EK61" i="1"/>
  <c r="EM61" i="1"/>
  <c r="EO61" i="1"/>
  <c r="EQ61" i="1"/>
  <c r="ES61" i="1"/>
  <c r="EU61" i="1"/>
  <c r="EW61" i="1"/>
  <c r="EY61" i="1"/>
  <c r="FA61" i="1"/>
  <c r="FC61" i="1"/>
  <c r="FE61" i="1"/>
  <c r="FG61" i="1"/>
  <c r="FK61" i="1"/>
  <c r="FM61" i="1"/>
  <c r="CM62" i="1"/>
  <c r="CO62" i="1"/>
  <c r="CQ62" i="1"/>
  <c r="CK62" i="1"/>
  <c r="CS62" i="1"/>
  <c r="DC62" i="1"/>
  <c r="CU62" i="1"/>
  <c r="CW62" i="1"/>
  <c r="CY62" i="1"/>
  <c r="DA62" i="1"/>
  <c r="DE62" i="1"/>
  <c r="DG62" i="1"/>
  <c r="DI62" i="1"/>
  <c r="DK62" i="1"/>
  <c r="DM62" i="1"/>
  <c r="DO62" i="1"/>
  <c r="DQ62" i="1"/>
  <c r="DS62" i="1"/>
  <c r="DU62" i="1"/>
  <c r="DW62" i="1"/>
  <c r="DY62" i="1"/>
  <c r="EA62" i="1"/>
  <c r="EC62" i="1"/>
  <c r="EE62" i="1"/>
  <c r="EG62" i="1"/>
  <c r="EI62" i="1"/>
  <c r="EK62" i="1"/>
  <c r="EM62" i="1"/>
  <c r="EO62" i="1"/>
  <c r="EQ62" i="1"/>
  <c r="ES62" i="1"/>
  <c r="EU62" i="1"/>
  <c r="EW62" i="1"/>
  <c r="EY62" i="1"/>
  <c r="FA62" i="1"/>
  <c r="FC62" i="1"/>
  <c r="FE62" i="1"/>
  <c r="FG62" i="1"/>
  <c r="FK62" i="1"/>
  <c r="FM62" i="1"/>
  <c r="CM63" i="1"/>
  <c r="CO63" i="1"/>
  <c r="CQ63" i="1"/>
  <c r="CK63" i="1"/>
  <c r="CS63" i="1"/>
  <c r="DC63" i="1"/>
  <c r="CU63" i="1"/>
  <c r="CW63" i="1"/>
  <c r="CY63" i="1"/>
  <c r="DA63" i="1"/>
  <c r="DE63" i="1"/>
  <c r="DG63" i="1"/>
  <c r="DI63" i="1"/>
  <c r="DK63" i="1"/>
  <c r="DM63" i="1"/>
  <c r="DO63" i="1"/>
  <c r="DQ63" i="1"/>
  <c r="DS63" i="1"/>
  <c r="DU63" i="1"/>
  <c r="DW63" i="1"/>
  <c r="DY63" i="1"/>
  <c r="EA63" i="1"/>
  <c r="EC63" i="1"/>
  <c r="EE63" i="1"/>
  <c r="EG63" i="1"/>
  <c r="EI63" i="1"/>
  <c r="EK63" i="1"/>
  <c r="EM63" i="1"/>
  <c r="EO63" i="1"/>
  <c r="EQ63" i="1"/>
  <c r="ES63" i="1"/>
  <c r="EU63" i="1"/>
  <c r="EW63" i="1"/>
  <c r="EY63" i="1"/>
  <c r="FA63" i="1"/>
  <c r="FC63" i="1"/>
  <c r="FE63" i="1"/>
  <c r="FG63" i="1"/>
  <c r="FK63" i="1"/>
  <c r="FM63" i="1"/>
  <c r="CM64" i="1"/>
  <c r="CO64" i="1"/>
  <c r="CQ64" i="1"/>
  <c r="CK64" i="1"/>
  <c r="CS64" i="1"/>
  <c r="DC64" i="1"/>
  <c r="CU64" i="1"/>
  <c r="CW64" i="1"/>
  <c r="CY64" i="1"/>
  <c r="DA64" i="1"/>
  <c r="DE64" i="1"/>
  <c r="DG64" i="1"/>
  <c r="DI64" i="1"/>
  <c r="DK64" i="1"/>
  <c r="DM64" i="1"/>
  <c r="DO64" i="1"/>
  <c r="DQ64" i="1"/>
  <c r="DS64" i="1"/>
  <c r="DU64" i="1"/>
  <c r="DW64" i="1"/>
  <c r="DY64" i="1"/>
  <c r="EA64" i="1"/>
  <c r="EC64" i="1"/>
  <c r="EE64" i="1"/>
  <c r="EG64" i="1"/>
  <c r="EI64" i="1"/>
  <c r="EK64" i="1"/>
  <c r="EM64" i="1"/>
  <c r="EO64" i="1"/>
  <c r="EQ64" i="1"/>
  <c r="ES64" i="1"/>
  <c r="EU64" i="1"/>
  <c r="EW64" i="1"/>
  <c r="EY64" i="1"/>
  <c r="FA64" i="1"/>
  <c r="FC64" i="1"/>
  <c r="FE64" i="1"/>
  <c r="FG64" i="1"/>
  <c r="FK64" i="1"/>
  <c r="FM64" i="1"/>
  <c r="CM65" i="1"/>
  <c r="CO65" i="1"/>
  <c r="CQ65" i="1"/>
  <c r="CK65" i="1"/>
  <c r="CS65" i="1"/>
  <c r="DC65" i="1"/>
  <c r="CU65" i="1"/>
  <c r="CW65" i="1"/>
  <c r="CY65" i="1"/>
  <c r="DA65" i="1"/>
  <c r="DE65" i="1"/>
  <c r="DG65" i="1"/>
  <c r="DI65" i="1"/>
  <c r="DK65" i="1"/>
  <c r="DM65" i="1"/>
  <c r="DO65" i="1"/>
  <c r="DQ65" i="1"/>
  <c r="DS65" i="1"/>
  <c r="DU65" i="1"/>
  <c r="DW65" i="1"/>
  <c r="DY65" i="1"/>
  <c r="EA65" i="1"/>
  <c r="EC65" i="1"/>
  <c r="EE65" i="1"/>
  <c r="EG65" i="1"/>
  <c r="EI65" i="1"/>
  <c r="EK65" i="1"/>
  <c r="EM65" i="1"/>
  <c r="EO65" i="1"/>
  <c r="EQ65" i="1"/>
  <c r="ES65" i="1"/>
  <c r="EU65" i="1"/>
  <c r="EW65" i="1"/>
  <c r="EY65" i="1"/>
  <c r="FA65" i="1"/>
  <c r="FC65" i="1"/>
  <c r="FE65" i="1"/>
  <c r="FG65" i="1"/>
  <c r="FK65" i="1"/>
  <c r="FM65" i="1"/>
  <c r="CM66" i="1"/>
  <c r="CO66" i="1"/>
  <c r="CQ66" i="1"/>
  <c r="CK66" i="1"/>
  <c r="CS66" i="1"/>
  <c r="DC66" i="1"/>
  <c r="CU66" i="1"/>
  <c r="CW66" i="1"/>
  <c r="CY66" i="1"/>
  <c r="DA66" i="1"/>
  <c r="DE66" i="1"/>
  <c r="DG66" i="1"/>
  <c r="DI66" i="1"/>
  <c r="DK66" i="1"/>
  <c r="DM66" i="1"/>
  <c r="DO66" i="1"/>
  <c r="DQ66" i="1"/>
  <c r="DS66" i="1"/>
  <c r="DU66" i="1"/>
  <c r="DW66" i="1"/>
  <c r="DY66" i="1"/>
  <c r="EA66" i="1"/>
  <c r="EC66" i="1"/>
  <c r="EE66" i="1"/>
  <c r="EG66" i="1"/>
  <c r="EI66" i="1"/>
  <c r="EK66" i="1"/>
  <c r="EM66" i="1"/>
  <c r="EO66" i="1"/>
  <c r="EQ66" i="1"/>
  <c r="ES66" i="1"/>
  <c r="EU66" i="1"/>
  <c r="EW66" i="1"/>
  <c r="EY66" i="1"/>
  <c r="FA66" i="1"/>
  <c r="FC66" i="1"/>
  <c r="FE66" i="1"/>
  <c r="FG66" i="1"/>
  <c r="FK66" i="1"/>
  <c r="FM66" i="1"/>
  <c r="CM67" i="1"/>
  <c r="CO67" i="1"/>
  <c r="CQ67" i="1"/>
  <c r="CK67" i="1"/>
  <c r="CS67" i="1"/>
  <c r="DC67" i="1"/>
  <c r="CU67" i="1"/>
  <c r="CW67" i="1"/>
  <c r="CY67" i="1"/>
  <c r="DA67" i="1"/>
  <c r="DE67" i="1"/>
  <c r="DG67" i="1"/>
  <c r="DI67" i="1"/>
  <c r="DK67" i="1"/>
  <c r="DM67" i="1"/>
  <c r="DO67" i="1"/>
  <c r="DQ67" i="1"/>
  <c r="DS67" i="1"/>
  <c r="DU67" i="1"/>
  <c r="DW67" i="1"/>
  <c r="DY67" i="1"/>
  <c r="EA67" i="1"/>
  <c r="EC67" i="1"/>
  <c r="EE67" i="1"/>
  <c r="EG67" i="1"/>
  <c r="EI67" i="1"/>
  <c r="EK67" i="1"/>
  <c r="EM67" i="1"/>
  <c r="EO67" i="1"/>
  <c r="EQ67" i="1"/>
  <c r="ES67" i="1"/>
  <c r="EU67" i="1"/>
  <c r="EW67" i="1"/>
  <c r="EY67" i="1"/>
  <c r="FA67" i="1"/>
  <c r="FC67" i="1"/>
  <c r="FE67" i="1"/>
  <c r="FG67" i="1"/>
  <c r="FK67" i="1"/>
  <c r="FM67" i="1"/>
  <c r="CM68" i="1"/>
  <c r="CO68" i="1"/>
  <c r="CQ68" i="1"/>
  <c r="CK68" i="1"/>
  <c r="CS68" i="1"/>
  <c r="DC68" i="1"/>
  <c r="CU68" i="1"/>
  <c r="CW68" i="1"/>
  <c r="CY68" i="1"/>
  <c r="DA68" i="1"/>
  <c r="DE68" i="1"/>
  <c r="DG68" i="1"/>
  <c r="DI68" i="1"/>
  <c r="DK68" i="1"/>
  <c r="DM68" i="1"/>
  <c r="DO68" i="1"/>
  <c r="DQ68" i="1"/>
  <c r="DS68" i="1"/>
  <c r="DU68" i="1"/>
  <c r="DW68" i="1"/>
  <c r="DY68" i="1"/>
  <c r="EA68" i="1"/>
  <c r="EC68" i="1"/>
  <c r="EE68" i="1"/>
  <c r="EG68" i="1"/>
  <c r="EI68" i="1"/>
  <c r="EK68" i="1"/>
  <c r="EM68" i="1"/>
  <c r="EO68" i="1"/>
  <c r="EQ68" i="1"/>
  <c r="ES68" i="1"/>
  <c r="EU68" i="1"/>
  <c r="EW68" i="1"/>
  <c r="EY68" i="1"/>
  <c r="FA68" i="1"/>
  <c r="FC68" i="1"/>
  <c r="FE68" i="1"/>
  <c r="FG68" i="1"/>
  <c r="FK68" i="1"/>
  <c r="FM68" i="1"/>
  <c r="CM69" i="1"/>
  <c r="CO69" i="1"/>
  <c r="CQ69" i="1"/>
  <c r="CK69" i="1"/>
  <c r="CS69" i="1"/>
  <c r="DC69" i="1"/>
  <c r="CU69" i="1"/>
  <c r="CW69" i="1"/>
  <c r="CY69" i="1"/>
  <c r="DA69" i="1"/>
  <c r="DE69" i="1"/>
  <c r="DG69" i="1"/>
  <c r="DI69" i="1"/>
  <c r="DK69" i="1"/>
  <c r="DM69" i="1"/>
  <c r="DO69" i="1"/>
  <c r="DQ69" i="1"/>
  <c r="DS69" i="1"/>
  <c r="DU69" i="1"/>
  <c r="DW69" i="1"/>
  <c r="DY69" i="1"/>
  <c r="EA69" i="1"/>
  <c r="EC69" i="1"/>
  <c r="EE69" i="1"/>
  <c r="EG69" i="1"/>
  <c r="EI69" i="1"/>
  <c r="EK69" i="1"/>
  <c r="EM69" i="1"/>
  <c r="EO69" i="1"/>
  <c r="EQ69" i="1"/>
  <c r="ES69" i="1"/>
  <c r="EU69" i="1"/>
  <c r="EW69" i="1"/>
  <c r="EY69" i="1"/>
  <c r="FA69" i="1"/>
  <c r="FC69" i="1"/>
  <c r="FE69" i="1"/>
  <c r="FG69" i="1"/>
  <c r="FK69" i="1"/>
  <c r="FM69" i="1"/>
  <c r="CM70" i="1"/>
  <c r="CO70" i="1"/>
  <c r="CQ70" i="1"/>
  <c r="CK70" i="1"/>
  <c r="CS70" i="1"/>
  <c r="DC70" i="1"/>
  <c r="CU70" i="1"/>
  <c r="CW70" i="1"/>
  <c r="CY70" i="1"/>
  <c r="DA70" i="1"/>
  <c r="DE70" i="1"/>
  <c r="DG70" i="1"/>
  <c r="DI70" i="1"/>
  <c r="DK70" i="1"/>
  <c r="DM70" i="1"/>
  <c r="DO70" i="1"/>
  <c r="DQ70" i="1"/>
  <c r="DS70" i="1"/>
  <c r="DU70" i="1"/>
  <c r="DW70" i="1"/>
  <c r="DY70" i="1"/>
  <c r="EA70" i="1"/>
  <c r="EC70" i="1"/>
  <c r="EE70" i="1"/>
  <c r="EG70" i="1"/>
  <c r="EI70" i="1"/>
  <c r="EK70" i="1"/>
  <c r="EM70" i="1"/>
  <c r="EO70" i="1"/>
  <c r="EQ70" i="1"/>
  <c r="ES70" i="1"/>
  <c r="EU70" i="1"/>
  <c r="EW70" i="1"/>
  <c r="EY70" i="1"/>
  <c r="FA70" i="1"/>
  <c r="FC70" i="1"/>
  <c r="FE70" i="1"/>
  <c r="FG70" i="1"/>
  <c r="FK70" i="1"/>
  <c r="FM70" i="1"/>
  <c r="CM71" i="1"/>
  <c r="CO71" i="1"/>
  <c r="CQ71" i="1"/>
  <c r="CK71" i="1"/>
  <c r="CS71" i="1"/>
  <c r="DC71" i="1"/>
  <c r="CU71" i="1"/>
  <c r="CW71" i="1"/>
  <c r="CY71" i="1"/>
  <c r="DA71" i="1"/>
  <c r="DE71" i="1"/>
  <c r="DG71" i="1"/>
  <c r="DI71" i="1"/>
  <c r="DK71" i="1"/>
  <c r="DM71" i="1"/>
  <c r="DO71" i="1"/>
  <c r="DQ71" i="1"/>
  <c r="DS71" i="1"/>
  <c r="DU71" i="1"/>
  <c r="DW71" i="1"/>
  <c r="DY71" i="1"/>
  <c r="EA71" i="1"/>
  <c r="EC71" i="1"/>
  <c r="EE71" i="1"/>
  <c r="EG71" i="1"/>
  <c r="EI71" i="1"/>
  <c r="EK71" i="1"/>
  <c r="EM71" i="1"/>
  <c r="EO71" i="1"/>
  <c r="EQ71" i="1"/>
  <c r="ES71" i="1"/>
  <c r="EU71" i="1"/>
  <c r="EW71" i="1"/>
  <c r="EY71" i="1"/>
  <c r="FA71" i="1"/>
  <c r="FC71" i="1"/>
  <c r="FE71" i="1"/>
  <c r="FG71" i="1"/>
  <c r="FK71" i="1"/>
  <c r="FM71" i="1"/>
  <c r="CM72" i="1"/>
  <c r="CO72" i="1"/>
  <c r="CQ72" i="1"/>
  <c r="CK72" i="1"/>
  <c r="CS72" i="1"/>
  <c r="DC72" i="1"/>
  <c r="CU72" i="1"/>
  <c r="CW72" i="1"/>
  <c r="CY72" i="1"/>
  <c r="DA72" i="1"/>
  <c r="DE72" i="1"/>
  <c r="DG72" i="1"/>
  <c r="DI72" i="1"/>
  <c r="DK72" i="1"/>
  <c r="DM72" i="1"/>
  <c r="DO72" i="1"/>
  <c r="DQ72" i="1"/>
  <c r="DS72" i="1"/>
  <c r="DU72" i="1"/>
  <c r="DW72" i="1"/>
  <c r="DY72" i="1"/>
  <c r="EA72" i="1"/>
  <c r="EC72" i="1"/>
  <c r="EE72" i="1"/>
  <c r="EG72" i="1"/>
  <c r="EI72" i="1"/>
  <c r="EK72" i="1"/>
  <c r="EM72" i="1"/>
  <c r="EO72" i="1"/>
  <c r="EQ72" i="1"/>
  <c r="ES72" i="1"/>
  <c r="EU72" i="1"/>
  <c r="EW72" i="1"/>
  <c r="EY72" i="1"/>
  <c r="FA72" i="1"/>
  <c r="FC72" i="1"/>
  <c r="FE72" i="1"/>
  <c r="FG72" i="1"/>
  <c r="FK72" i="1"/>
  <c r="FM72" i="1"/>
  <c r="CM73" i="1"/>
  <c r="CO73" i="1"/>
  <c r="CQ73" i="1"/>
  <c r="CK73" i="1"/>
  <c r="CS73" i="1"/>
  <c r="DC73" i="1"/>
  <c r="CU73" i="1"/>
  <c r="CW73" i="1"/>
  <c r="CY73" i="1"/>
  <c r="DA73" i="1"/>
  <c r="DE73" i="1"/>
  <c r="DG73" i="1"/>
  <c r="DI73" i="1"/>
  <c r="DK73" i="1"/>
  <c r="DM73" i="1"/>
  <c r="DO73" i="1"/>
  <c r="DQ73" i="1"/>
  <c r="DS73" i="1"/>
  <c r="DU73" i="1"/>
  <c r="DW73" i="1"/>
  <c r="DY73" i="1"/>
  <c r="EA73" i="1"/>
  <c r="EC73" i="1"/>
  <c r="EE73" i="1"/>
  <c r="EG73" i="1"/>
  <c r="EI73" i="1"/>
  <c r="EK73" i="1"/>
  <c r="EM73" i="1"/>
  <c r="EO73" i="1"/>
  <c r="EQ73" i="1"/>
  <c r="ES73" i="1"/>
  <c r="EU73" i="1"/>
  <c r="EW73" i="1"/>
  <c r="EY73" i="1"/>
  <c r="FA73" i="1"/>
  <c r="FC73" i="1"/>
  <c r="FE73" i="1"/>
  <c r="FG73" i="1"/>
  <c r="FK73" i="1"/>
  <c r="FM73" i="1"/>
  <c r="CM74" i="1"/>
  <c r="CO74" i="1"/>
  <c r="CQ74" i="1"/>
  <c r="CK74" i="1"/>
  <c r="CS74" i="1"/>
  <c r="DC74" i="1"/>
  <c r="CU74" i="1"/>
  <c r="CW74" i="1"/>
  <c r="CY74" i="1"/>
  <c r="DA74" i="1"/>
  <c r="DE74" i="1"/>
  <c r="DG74" i="1"/>
  <c r="DI74" i="1"/>
  <c r="DK74" i="1"/>
  <c r="DM74" i="1"/>
  <c r="DO74" i="1"/>
  <c r="DQ74" i="1"/>
  <c r="DS74" i="1"/>
  <c r="DU74" i="1"/>
  <c r="DW74" i="1"/>
  <c r="DY74" i="1"/>
  <c r="EA74" i="1"/>
  <c r="EC74" i="1"/>
  <c r="EE74" i="1"/>
  <c r="EG74" i="1"/>
  <c r="EI74" i="1"/>
  <c r="EK74" i="1"/>
  <c r="EM74" i="1"/>
  <c r="EO74" i="1"/>
  <c r="EQ74" i="1"/>
  <c r="ES74" i="1"/>
  <c r="EU74" i="1"/>
  <c r="EW74" i="1"/>
  <c r="EY74" i="1"/>
  <c r="FA74" i="1"/>
  <c r="FC74" i="1"/>
  <c r="FE74" i="1"/>
  <c r="FG74" i="1"/>
  <c r="FK74" i="1"/>
  <c r="FM74" i="1"/>
  <c r="CM75" i="1"/>
  <c r="CO75" i="1"/>
  <c r="CQ75" i="1"/>
  <c r="CK75" i="1"/>
  <c r="CS75" i="1"/>
  <c r="DC75" i="1"/>
  <c r="CU75" i="1"/>
  <c r="CW75" i="1"/>
  <c r="CY75" i="1"/>
  <c r="DA75" i="1"/>
  <c r="DE75" i="1"/>
  <c r="DG75" i="1"/>
  <c r="DI75" i="1"/>
  <c r="DK75" i="1"/>
  <c r="DM75" i="1"/>
  <c r="DO75" i="1"/>
  <c r="DQ75" i="1"/>
  <c r="DS75" i="1"/>
  <c r="DU75" i="1"/>
  <c r="DW75" i="1"/>
  <c r="DY75" i="1"/>
  <c r="EA75" i="1"/>
  <c r="EC75" i="1"/>
  <c r="EE75" i="1"/>
  <c r="EG75" i="1"/>
  <c r="EI75" i="1"/>
  <c r="EK75" i="1"/>
  <c r="EM75" i="1"/>
  <c r="EO75" i="1"/>
  <c r="EQ75" i="1"/>
  <c r="ES75" i="1"/>
  <c r="EU75" i="1"/>
  <c r="EW75" i="1"/>
  <c r="EY75" i="1"/>
  <c r="FA75" i="1"/>
  <c r="FC75" i="1"/>
  <c r="FE75" i="1"/>
  <c r="FG75" i="1"/>
  <c r="FK75" i="1"/>
  <c r="FM75" i="1"/>
  <c r="CM76" i="1"/>
  <c r="CO76" i="1"/>
  <c r="CQ76" i="1"/>
  <c r="CK76" i="1"/>
  <c r="CS76" i="1"/>
  <c r="DC76" i="1"/>
  <c r="CU76" i="1"/>
  <c r="CW76" i="1"/>
  <c r="CY76" i="1"/>
  <c r="DA76" i="1"/>
  <c r="DE76" i="1"/>
  <c r="DG76" i="1"/>
  <c r="DI76" i="1"/>
  <c r="DK76" i="1"/>
  <c r="DM76" i="1"/>
  <c r="DO76" i="1"/>
  <c r="DQ76" i="1"/>
  <c r="DS76" i="1"/>
  <c r="DU76" i="1"/>
  <c r="DW76" i="1"/>
  <c r="DY76" i="1"/>
  <c r="EA76" i="1"/>
  <c r="EC76" i="1"/>
  <c r="EE76" i="1"/>
  <c r="EG76" i="1"/>
  <c r="EI76" i="1"/>
  <c r="EK76" i="1"/>
  <c r="EM76" i="1"/>
  <c r="EO76" i="1"/>
  <c r="EQ76" i="1"/>
  <c r="ES76" i="1"/>
  <c r="EU76" i="1"/>
  <c r="EW76" i="1"/>
  <c r="EY76" i="1"/>
  <c r="FA76" i="1"/>
  <c r="FC76" i="1"/>
  <c r="FE76" i="1"/>
  <c r="FG76" i="1"/>
  <c r="FK76" i="1"/>
  <c r="FM76" i="1"/>
  <c r="CM77" i="1"/>
  <c r="CO77" i="1"/>
  <c r="CQ77" i="1"/>
  <c r="CK77" i="1"/>
  <c r="CS77" i="1"/>
  <c r="DC77" i="1"/>
  <c r="CU77" i="1"/>
  <c r="CW77" i="1"/>
  <c r="CY77" i="1"/>
  <c r="DA77" i="1"/>
  <c r="DE77" i="1"/>
  <c r="DG77" i="1"/>
  <c r="DI77" i="1"/>
  <c r="DK77" i="1"/>
  <c r="DM77" i="1"/>
  <c r="DO77" i="1"/>
  <c r="DQ77" i="1"/>
  <c r="DS77" i="1"/>
  <c r="DU77" i="1"/>
  <c r="DW77" i="1"/>
  <c r="DY77" i="1"/>
  <c r="EA77" i="1"/>
  <c r="EC77" i="1"/>
  <c r="EE77" i="1"/>
  <c r="EG77" i="1"/>
  <c r="EI77" i="1"/>
  <c r="EK77" i="1"/>
  <c r="EM77" i="1"/>
  <c r="EO77" i="1"/>
  <c r="EQ77" i="1"/>
  <c r="ES77" i="1"/>
  <c r="EU77" i="1"/>
  <c r="EW77" i="1"/>
  <c r="EY77" i="1"/>
  <c r="FA77" i="1"/>
  <c r="FC77" i="1"/>
  <c r="FE77" i="1"/>
  <c r="FG77" i="1"/>
  <c r="FK77" i="1"/>
  <c r="FM77" i="1"/>
  <c r="CM78" i="1"/>
  <c r="CO78" i="1"/>
  <c r="CQ78" i="1"/>
  <c r="CK78" i="1"/>
  <c r="CS78" i="1"/>
  <c r="DC78" i="1"/>
  <c r="CU78" i="1"/>
  <c r="CW78" i="1"/>
  <c r="CY78" i="1"/>
  <c r="DA78" i="1"/>
  <c r="DE78" i="1"/>
  <c r="DG78" i="1"/>
  <c r="DI78" i="1"/>
  <c r="DK78" i="1"/>
  <c r="DM78" i="1"/>
  <c r="DO78" i="1"/>
  <c r="DQ78" i="1"/>
  <c r="DS78" i="1"/>
  <c r="DU78" i="1"/>
  <c r="DW78" i="1"/>
  <c r="DY78" i="1"/>
  <c r="EA78" i="1"/>
  <c r="EC78" i="1"/>
  <c r="EE78" i="1"/>
  <c r="EG78" i="1"/>
  <c r="EI78" i="1"/>
  <c r="EK78" i="1"/>
  <c r="EM78" i="1"/>
  <c r="EO78" i="1"/>
  <c r="EQ78" i="1"/>
  <c r="ES78" i="1"/>
  <c r="EU78" i="1"/>
  <c r="EW78" i="1"/>
  <c r="EY78" i="1"/>
  <c r="FA78" i="1"/>
  <c r="FC78" i="1"/>
  <c r="FE78" i="1"/>
  <c r="FG78" i="1"/>
  <c r="FK78" i="1"/>
  <c r="FM78" i="1"/>
  <c r="CM79" i="1"/>
  <c r="CO79" i="1"/>
  <c r="CQ79" i="1"/>
  <c r="CK79" i="1"/>
  <c r="CS79" i="1"/>
  <c r="DC79" i="1"/>
  <c r="CU79" i="1"/>
  <c r="CW79" i="1"/>
  <c r="CY79" i="1"/>
  <c r="DA79" i="1"/>
  <c r="DE79" i="1"/>
  <c r="DG79" i="1"/>
  <c r="DI79" i="1"/>
  <c r="DK79" i="1"/>
  <c r="DM79" i="1"/>
  <c r="DO79" i="1"/>
  <c r="DQ79" i="1"/>
  <c r="DS79" i="1"/>
  <c r="DU79" i="1"/>
  <c r="DW79" i="1"/>
  <c r="DY79" i="1"/>
  <c r="EA79" i="1"/>
  <c r="EC79" i="1"/>
  <c r="EE79" i="1"/>
  <c r="EG79" i="1"/>
  <c r="EI79" i="1"/>
  <c r="EK79" i="1"/>
  <c r="EM79" i="1"/>
  <c r="EO79" i="1"/>
  <c r="EQ79" i="1"/>
  <c r="ES79" i="1"/>
  <c r="EU79" i="1"/>
  <c r="EW79" i="1"/>
  <c r="EY79" i="1"/>
  <c r="FA79" i="1"/>
  <c r="FC79" i="1"/>
  <c r="FE79" i="1"/>
  <c r="FG79" i="1"/>
  <c r="FK79" i="1"/>
  <c r="FM79" i="1"/>
  <c r="CM80" i="1"/>
  <c r="CO80" i="1"/>
  <c r="CQ80" i="1"/>
  <c r="CK80" i="1"/>
  <c r="CS80" i="1"/>
  <c r="DC80" i="1"/>
  <c r="CU80" i="1"/>
  <c r="CW80" i="1"/>
  <c r="CY80" i="1"/>
  <c r="DA80" i="1"/>
  <c r="DE80" i="1"/>
  <c r="DG80" i="1"/>
  <c r="DI80" i="1"/>
  <c r="DK80" i="1"/>
  <c r="DM80" i="1"/>
  <c r="DO80" i="1"/>
  <c r="DQ80" i="1"/>
  <c r="DS80" i="1"/>
  <c r="DU80" i="1"/>
  <c r="DW80" i="1"/>
  <c r="DY80" i="1"/>
  <c r="EA80" i="1"/>
  <c r="EC80" i="1"/>
  <c r="EE80" i="1"/>
  <c r="EG80" i="1"/>
  <c r="EI80" i="1"/>
  <c r="EK80" i="1"/>
  <c r="EM80" i="1"/>
  <c r="EO80" i="1"/>
  <c r="EQ80" i="1"/>
  <c r="ES80" i="1"/>
  <c r="EU80" i="1"/>
  <c r="EW80" i="1"/>
  <c r="EY80" i="1"/>
  <c r="FA80" i="1"/>
  <c r="FC80" i="1"/>
  <c r="FE80" i="1"/>
  <c r="FG80" i="1"/>
  <c r="FK80" i="1"/>
  <c r="FM80" i="1"/>
  <c r="CM81" i="1"/>
  <c r="CO81" i="1"/>
  <c r="CQ81" i="1"/>
  <c r="CK81" i="1"/>
  <c r="CS81" i="1"/>
  <c r="DC81" i="1"/>
  <c r="CU81" i="1"/>
  <c r="CW81" i="1"/>
  <c r="CY81" i="1"/>
  <c r="DA81" i="1"/>
  <c r="DE81" i="1"/>
  <c r="DG81" i="1"/>
  <c r="DI81" i="1"/>
  <c r="DK81" i="1"/>
  <c r="DM81" i="1"/>
  <c r="DO81" i="1"/>
  <c r="DQ81" i="1"/>
  <c r="DS81" i="1"/>
  <c r="DU81" i="1"/>
  <c r="DW81" i="1"/>
  <c r="DY81" i="1"/>
  <c r="EA81" i="1"/>
  <c r="EC81" i="1"/>
  <c r="EE81" i="1"/>
  <c r="EG81" i="1"/>
  <c r="EI81" i="1"/>
  <c r="EK81" i="1"/>
  <c r="EM81" i="1"/>
  <c r="EO81" i="1"/>
  <c r="EQ81" i="1"/>
  <c r="ES81" i="1"/>
  <c r="EU81" i="1"/>
  <c r="EW81" i="1"/>
  <c r="EY81" i="1"/>
  <c r="FA81" i="1"/>
  <c r="FC81" i="1"/>
  <c r="FE81" i="1"/>
  <c r="FG81" i="1"/>
  <c r="FK81" i="1"/>
  <c r="FM81" i="1"/>
  <c r="CM82" i="1"/>
  <c r="CO82" i="1"/>
  <c r="CQ82" i="1"/>
  <c r="CK82" i="1"/>
  <c r="CS82" i="1"/>
  <c r="DC82" i="1"/>
  <c r="CU82" i="1"/>
  <c r="CW82" i="1"/>
  <c r="CY82" i="1"/>
  <c r="DA82" i="1"/>
  <c r="DE82" i="1"/>
  <c r="DG82" i="1"/>
  <c r="DI82" i="1"/>
  <c r="DK82" i="1"/>
  <c r="DM82" i="1"/>
  <c r="DO82" i="1"/>
  <c r="DQ82" i="1"/>
  <c r="DS82" i="1"/>
  <c r="DU82" i="1"/>
  <c r="DW82" i="1"/>
  <c r="DY82" i="1"/>
  <c r="EA82" i="1"/>
  <c r="EC82" i="1"/>
  <c r="EE82" i="1"/>
  <c r="EG82" i="1"/>
  <c r="EI82" i="1"/>
  <c r="EK82" i="1"/>
  <c r="EM82" i="1"/>
  <c r="EO82" i="1"/>
  <c r="EQ82" i="1"/>
  <c r="ES82" i="1"/>
  <c r="EU82" i="1"/>
  <c r="EW82" i="1"/>
  <c r="EY82" i="1"/>
  <c r="FA82" i="1"/>
  <c r="FC82" i="1"/>
  <c r="FE82" i="1"/>
  <c r="FG82" i="1"/>
  <c r="FK82" i="1"/>
  <c r="FM82" i="1"/>
  <c r="CM83" i="1"/>
  <c r="CO83" i="1"/>
  <c r="CQ83" i="1"/>
  <c r="CK83" i="1"/>
  <c r="CS83" i="1"/>
  <c r="DC83" i="1"/>
  <c r="CU83" i="1"/>
  <c r="CW83" i="1"/>
  <c r="CY83" i="1"/>
  <c r="DA83" i="1"/>
  <c r="DE83" i="1"/>
  <c r="DG83" i="1"/>
  <c r="DI83" i="1"/>
  <c r="DK83" i="1"/>
  <c r="DM83" i="1"/>
  <c r="DO83" i="1"/>
  <c r="DQ83" i="1"/>
  <c r="DS83" i="1"/>
  <c r="DU83" i="1"/>
  <c r="DW83" i="1"/>
  <c r="DY83" i="1"/>
  <c r="EA83" i="1"/>
  <c r="EC83" i="1"/>
  <c r="EE83" i="1"/>
  <c r="EG83" i="1"/>
  <c r="EI83" i="1"/>
  <c r="EK83" i="1"/>
  <c r="EM83" i="1"/>
  <c r="EO83" i="1"/>
  <c r="EQ83" i="1"/>
  <c r="ES83" i="1"/>
  <c r="EU83" i="1"/>
  <c r="EW83" i="1"/>
  <c r="EY83" i="1"/>
  <c r="FA83" i="1"/>
  <c r="FC83" i="1"/>
  <c r="FE83" i="1"/>
  <c r="FG83" i="1"/>
  <c r="FK83" i="1"/>
  <c r="FM83" i="1"/>
  <c r="CM84" i="1"/>
  <c r="CO84" i="1"/>
  <c r="CQ84" i="1"/>
  <c r="CK84" i="1"/>
  <c r="CS84" i="1"/>
  <c r="DC84" i="1"/>
  <c r="CU84" i="1"/>
  <c r="CW84" i="1"/>
  <c r="CY84" i="1"/>
  <c r="DA84" i="1"/>
  <c r="DE84" i="1"/>
  <c r="DG84" i="1"/>
  <c r="DI84" i="1"/>
  <c r="DK84" i="1"/>
  <c r="DM84" i="1"/>
  <c r="DO84" i="1"/>
  <c r="DQ84" i="1"/>
  <c r="DS84" i="1"/>
  <c r="DU84" i="1"/>
  <c r="DW84" i="1"/>
  <c r="DY84" i="1"/>
  <c r="EA84" i="1"/>
  <c r="EC84" i="1"/>
  <c r="EE84" i="1"/>
  <c r="EG84" i="1"/>
  <c r="EI84" i="1"/>
  <c r="EK84" i="1"/>
  <c r="EM84" i="1"/>
  <c r="EO84" i="1"/>
  <c r="EQ84" i="1"/>
  <c r="ES84" i="1"/>
  <c r="EU84" i="1"/>
  <c r="EW84" i="1"/>
  <c r="EY84" i="1"/>
  <c r="FA84" i="1"/>
  <c r="FC84" i="1"/>
  <c r="FE84" i="1"/>
  <c r="FG84" i="1"/>
  <c r="FK84" i="1"/>
  <c r="FM84" i="1"/>
  <c r="CM85" i="1"/>
  <c r="CO85" i="1"/>
  <c r="CQ85" i="1"/>
  <c r="CK85" i="1"/>
  <c r="CS85" i="1"/>
  <c r="DC85" i="1"/>
  <c r="CU85" i="1"/>
  <c r="CW85" i="1"/>
  <c r="CY85" i="1"/>
  <c r="DA85" i="1"/>
  <c r="DE85" i="1"/>
  <c r="DG85" i="1"/>
  <c r="DI85" i="1"/>
  <c r="DK85" i="1"/>
  <c r="DM85" i="1"/>
  <c r="DO85" i="1"/>
  <c r="DQ85" i="1"/>
  <c r="DS85" i="1"/>
  <c r="DU85" i="1"/>
  <c r="DW85" i="1"/>
  <c r="DY85" i="1"/>
  <c r="EA85" i="1"/>
  <c r="EC85" i="1"/>
  <c r="EE85" i="1"/>
  <c r="EG85" i="1"/>
  <c r="EI85" i="1"/>
  <c r="EK85" i="1"/>
  <c r="EM85" i="1"/>
  <c r="EO85" i="1"/>
  <c r="EQ85" i="1"/>
  <c r="ES85" i="1"/>
  <c r="EU85" i="1"/>
  <c r="EW85" i="1"/>
  <c r="EY85" i="1"/>
  <c r="FA85" i="1"/>
  <c r="FC85" i="1"/>
  <c r="FE85" i="1"/>
  <c r="FG85" i="1"/>
  <c r="FK85" i="1"/>
  <c r="FM85" i="1"/>
  <c r="CM86" i="1"/>
  <c r="CO86" i="1"/>
  <c r="CQ86" i="1"/>
  <c r="CK86" i="1"/>
  <c r="CS86" i="1"/>
  <c r="DC86" i="1"/>
  <c r="CU86" i="1"/>
  <c r="CW86" i="1"/>
  <c r="CY86" i="1"/>
  <c r="DA86" i="1"/>
  <c r="DE86" i="1"/>
  <c r="DG86" i="1"/>
  <c r="DI86" i="1"/>
  <c r="DK86" i="1"/>
  <c r="DM86" i="1"/>
  <c r="DO86" i="1"/>
  <c r="DQ86" i="1"/>
  <c r="DS86" i="1"/>
  <c r="DU86" i="1"/>
  <c r="DW86" i="1"/>
  <c r="DY86" i="1"/>
  <c r="EA86" i="1"/>
  <c r="EC86" i="1"/>
  <c r="EE86" i="1"/>
  <c r="EG86" i="1"/>
  <c r="EI86" i="1"/>
  <c r="EK86" i="1"/>
  <c r="EM86" i="1"/>
  <c r="EO86" i="1"/>
  <c r="EQ86" i="1"/>
  <c r="ES86" i="1"/>
  <c r="EU86" i="1"/>
  <c r="EW86" i="1"/>
  <c r="EY86" i="1"/>
  <c r="FA86" i="1"/>
  <c r="FC86" i="1"/>
  <c r="FE86" i="1"/>
  <c r="FG86" i="1"/>
  <c r="FK86" i="1"/>
  <c r="FM86" i="1"/>
  <c r="CM87" i="1"/>
  <c r="CO87" i="1"/>
  <c r="CQ87" i="1"/>
  <c r="CK87" i="1"/>
  <c r="CS87" i="1"/>
  <c r="DC87" i="1"/>
  <c r="CU87" i="1"/>
  <c r="CW87" i="1"/>
  <c r="CY87" i="1"/>
  <c r="DA87" i="1"/>
  <c r="DE87" i="1"/>
  <c r="DG87" i="1"/>
  <c r="DI87" i="1"/>
  <c r="DK87" i="1"/>
  <c r="DM87" i="1"/>
  <c r="DO87" i="1"/>
  <c r="DQ87" i="1"/>
  <c r="DS87" i="1"/>
  <c r="DU87" i="1"/>
  <c r="DW87" i="1"/>
  <c r="DY87" i="1"/>
  <c r="EA87" i="1"/>
  <c r="EC87" i="1"/>
  <c r="EE87" i="1"/>
  <c r="EG87" i="1"/>
  <c r="EI87" i="1"/>
  <c r="EK87" i="1"/>
  <c r="EM87" i="1"/>
  <c r="EO87" i="1"/>
  <c r="EQ87" i="1"/>
  <c r="ES87" i="1"/>
  <c r="EU87" i="1"/>
  <c r="EW87" i="1"/>
  <c r="EY87" i="1"/>
  <c r="FA87" i="1"/>
  <c r="FC87" i="1"/>
  <c r="FE87" i="1"/>
  <c r="FG87" i="1"/>
  <c r="FK87" i="1"/>
  <c r="FM87" i="1"/>
  <c r="CM88" i="1"/>
  <c r="CO88" i="1"/>
  <c r="CQ88" i="1"/>
  <c r="CK88" i="1"/>
  <c r="CS88" i="1"/>
  <c r="DC88" i="1"/>
  <c r="CU88" i="1"/>
  <c r="CW88" i="1"/>
  <c r="CY88" i="1"/>
  <c r="DA88" i="1"/>
  <c r="DE88" i="1"/>
  <c r="DG88" i="1"/>
  <c r="DI88" i="1"/>
  <c r="DK88" i="1"/>
  <c r="DM88" i="1"/>
  <c r="DO88" i="1"/>
  <c r="DQ88" i="1"/>
  <c r="DS88" i="1"/>
  <c r="DU88" i="1"/>
  <c r="DW88" i="1"/>
  <c r="DY88" i="1"/>
  <c r="EA88" i="1"/>
  <c r="EC88" i="1"/>
  <c r="EE88" i="1"/>
  <c r="EG88" i="1"/>
  <c r="EI88" i="1"/>
  <c r="EK88" i="1"/>
  <c r="EM88" i="1"/>
  <c r="EO88" i="1"/>
  <c r="EQ88" i="1"/>
  <c r="ES88" i="1"/>
  <c r="EU88" i="1"/>
  <c r="EW88" i="1"/>
  <c r="EY88" i="1"/>
  <c r="FA88" i="1"/>
  <c r="FC88" i="1"/>
  <c r="FE88" i="1"/>
  <c r="FG88" i="1"/>
  <c r="FK88" i="1"/>
  <c r="FM88" i="1"/>
  <c r="CM89" i="1"/>
  <c r="CO89" i="1"/>
  <c r="CQ89" i="1"/>
  <c r="CK89" i="1"/>
  <c r="CS89" i="1"/>
  <c r="DC89" i="1"/>
  <c r="CU89" i="1"/>
  <c r="CW89" i="1"/>
  <c r="CY89" i="1"/>
  <c r="DA89" i="1"/>
  <c r="DE89" i="1"/>
  <c r="DG89" i="1"/>
  <c r="DI89" i="1"/>
  <c r="DK89" i="1"/>
  <c r="DM89" i="1"/>
  <c r="DO89" i="1"/>
  <c r="DQ89" i="1"/>
  <c r="DS89" i="1"/>
  <c r="DU89" i="1"/>
  <c r="DW89" i="1"/>
  <c r="DY89" i="1"/>
  <c r="EA89" i="1"/>
  <c r="EC89" i="1"/>
  <c r="EE89" i="1"/>
  <c r="EG89" i="1"/>
  <c r="EI89" i="1"/>
  <c r="EK89" i="1"/>
  <c r="EM89" i="1"/>
  <c r="EO89" i="1"/>
  <c r="EQ89" i="1"/>
  <c r="ES89" i="1"/>
  <c r="EU89" i="1"/>
  <c r="EW89" i="1"/>
  <c r="EY89" i="1"/>
  <c r="FA89" i="1"/>
  <c r="FC89" i="1"/>
  <c r="FE89" i="1"/>
  <c r="FG89" i="1"/>
  <c r="FK89" i="1"/>
  <c r="FM89" i="1"/>
  <c r="CM90" i="1"/>
  <c r="CO90" i="1"/>
  <c r="CQ90" i="1"/>
  <c r="CK90" i="1"/>
  <c r="CS90" i="1"/>
  <c r="DC90" i="1"/>
  <c r="CU90" i="1"/>
  <c r="CW90" i="1"/>
  <c r="CY90" i="1"/>
  <c r="DA90" i="1"/>
  <c r="DE90" i="1"/>
  <c r="DG90" i="1"/>
  <c r="DI90" i="1"/>
  <c r="DK90" i="1"/>
  <c r="DM90" i="1"/>
  <c r="DO90" i="1"/>
  <c r="DQ90" i="1"/>
  <c r="DS90" i="1"/>
  <c r="DU90" i="1"/>
  <c r="DW90" i="1"/>
  <c r="DY90" i="1"/>
  <c r="EA90" i="1"/>
  <c r="EC90" i="1"/>
  <c r="EE90" i="1"/>
  <c r="EG90" i="1"/>
  <c r="EI90" i="1"/>
  <c r="EK90" i="1"/>
  <c r="EM90" i="1"/>
  <c r="EO90" i="1"/>
  <c r="EQ90" i="1"/>
  <c r="ES90" i="1"/>
  <c r="EU90" i="1"/>
  <c r="EW90" i="1"/>
  <c r="EY90" i="1"/>
  <c r="FA90" i="1"/>
  <c r="FC90" i="1"/>
  <c r="FE90" i="1"/>
  <c r="FG90" i="1"/>
  <c r="FK90" i="1"/>
  <c r="FM90" i="1"/>
  <c r="CM91" i="1"/>
  <c r="CO91" i="1"/>
  <c r="CQ91" i="1"/>
  <c r="CK91" i="1"/>
  <c r="CS91" i="1"/>
  <c r="DC91" i="1"/>
  <c r="CU91" i="1"/>
  <c r="CW91" i="1"/>
  <c r="CY91" i="1"/>
  <c r="DA91" i="1"/>
  <c r="DE91" i="1"/>
  <c r="DG91" i="1"/>
  <c r="DI91" i="1"/>
  <c r="DK91" i="1"/>
  <c r="DM91" i="1"/>
  <c r="DO91" i="1"/>
  <c r="DQ91" i="1"/>
  <c r="DS91" i="1"/>
  <c r="DU91" i="1"/>
  <c r="DW91" i="1"/>
  <c r="DY91" i="1"/>
  <c r="EA91" i="1"/>
  <c r="EC91" i="1"/>
  <c r="EE91" i="1"/>
  <c r="EG91" i="1"/>
  <c r="EI91" i="1"/>
  <c r="EK91" i="1"/>
  <c r="EM91" i="1"/>
  <c r="EO91" i="1"/>
  <c r="EQ91" i="1"/>
  <c r="ES91" i="1"/>
  <c r="EU91" i="1"/>
  <c r="EW91" i="1"/>
  <c r="EY91" i="1"/>
  <c r="FA91" i="1"/>
  <c r="FC91" i="1"/>
  <c r="FE91" i="1"/>
  <c r="FG91" i="1"/>
  <c r="FK91" i="1"/>
  <c r="FM91" i="1"/>
  <c r="CM92" i="1"/>
  <c r="CO92" i="1"/>
  <c r="CQ92" i="1"/>
  <c r="CK92" i="1"/>
  <c r="CS92" i="1"/>
  <c r="DC92" i="1"/>
  <c r="CU92" i="1"/>
  <c r="CW92" i="1"/>
  <c r="CY92" i="1"/>
  <c r="DA92" i="1"/>
  <c r="DE92" i="1"/>
  <c r="DG92" i="1"/>
  <c r="DI92" i="1"/>
  <c r="DK92" i="1"/>
  <c r="DM92" i="1"/>
  <c r="DO92" i="1"/>
  <c r="DQ92" i="1"/>
  <c r="DS92" i="1"/>
  <c r="DU92" i="1"/>
  <c r="DW92" i="1"/>
  <c r="DY92" i="1"/>
  <c r="EA92" i="1"/>
  <c r="EC92" i="1"/>
  <c r="EE92" i="1"/>
  <c r="EG92" i="1"/>
  <c r="EI92" i="1"/>
  <c r="EK92" i="1"/>
  <c r="EM92" i="1"/>
  <c r="EO92" i="1"/>
  <c r="EQ92" i="1"/>
  <c r="ES92" i="1"/>
  <c r="EU92" i="1"/>
  <c r="EW92" i="1"/>
  <c r="EY92" i="1"/>
  <c r="FA92" i="1"/>
  <c r="FC92" i="1"/>
  <c r="FE92" i="1"/>
  <c r="FG92" i="1"/>
  <c r="FK92" i="1"/>
  <c r="FM92" i="1"/>
  <c r="CM93" i="1"/>
  <c r="CO93" i="1"/>
  <c r="CQ93" i="1"/>
  <c r="CK93" i="1"/>
  <c r="CS93" i="1"/>
  <c r="DC93" i="1"/>
  <c r="CU93" i="1"/>
  <c r="CW93" i="1"/>
  <c r="CY93" i="1"/>
  <c r="DA93" i="1"/>
  <c r="DE93" i="1"/>
  <c r="DG93" i="1"/>
  <c r="DI93" i="1"/>
  <c r="DK93" i="1"/>
  <c r="DM93" i="1"/>
  <c r="DO93" i="1"/>
  <c r="DQ93" i="1"/>
  <c r="DS93" i="1"/>
  <c r="DU93" i="1"/>
  <c r="DW93" i="1"/>
  <c r="DY93" i="1"/>
  <c r="EA93" i="1"/>
  <c r="EC93" i="1"/>
  <c r="EE93" i="1"/>
  <c r="EG93" i="1"/>
  <c r="EI93" i="1"/>
  <c r="EK93" i="1"/>
  <c r="EM93" i="1"/>
  <c r="EO93" i="1"/>
  <c r="EQ93" i="1"/>
  <c r="ES93" i="1"/>
  <c r="EU93" i="1"/>
  <c r="EW93" i="1"/>
  <c r="EY93" i="1"/>
  <c r="FA93" i="1"/>
  <c r="FC93" i="1"/>
  <c r="FE93" i="1"/>
  <c r="FG93" i="1"/>
  <c r="FK93" i="1"/>
  <c r="FM93" i="1"/>
  <c r="CM94" i="1"/>
  <c r="CO94" i="1"/>
  <c r="CQ94" i="1"/>
  <c r="CK94" i="1"/>
  <c r="CS94" i="1"/>
  <c r="DC94" i="1"/>
  <c r="CU94" i="1"/>
  <c r="CW94" i="1"/>
  <c r="CY94" i="1"/>
  <c r="DA94" i="1"/>
  <c r="DE94" i="1"/>
  <c r="DG94" i="1"/>
  <c r="DI94" i="1"/>
  <c r="DK94" i="1"/>
  <c r="DM94" i="1"/>
  <c r="DO94" i="1"/>
  <c r="DQ94" i="1"/>
  <c r="DS94" i="1"/>
  <c r="DU94" i="1"/>
  <c r="DW94" i="1"/>
  <c r="DY94" i="1"/>
  <c r="EA94" i="1"/>
  <c r="EC94" i="1"/>
  <c r="EE94" i="1"/>
  <c r="EG94" i="1"/>
  <c r="EI94" i="1"/>
  <c r="EK94" i="1"/>
  <c r="EM94" i="1"/>
  <c r="EO94" i="1"/>
  <c r="EQ94" i="1"/>
  <c r="ES94" i="1"/>
  <c r="EU94" i="1"/>
  <c r="EW94" i="1"/>
  <c r="EY94" i="1"/>
  <c r="FA94" i="1"/>
  <c r="FC94" i="1"/>
  <c r="FE94" i="1"/>
  <c r="FG94" i="1"/>
  <c r="FK94" i="1"/>
  <c r="FM94" i="1"/>
  <c r="CM95" i="1"/>
  <c r="CO95" i="1"/>
  <c r="CQ95" i="1"/>
  <c r="CK95" i="1"/>
  <c r="CS95" i="1"/>
  <c r="DC95" i="1"/>
  <c r="CU95" i="1"/>
  <c r="CW95" i="1"/>
  <c r="CY95" i="1"/>
  <c r="DA95" i="1"/>
  <c r="DE95" i="1"/>
  <c r="DG95" i="1"/>
  <c r="DI95" i="1"/>
  <c r="DK95" i="1"/>
  <c r="DM95" i="1"/>
  <c r="DO95" i="1"/>
  <c r="DQ95" i="1"/>
  <c r="DS95" i="1"/>
  <c r="DU95" i="1"/>
  <c r="DW95" i="1"/>
  <c r="DY95" i="1"/>
  <c r="EA95" i="1"/>
  <c r="EC95" i="1"/>
  <c r="EE95" i="1"/>
  <c r="EG95" i="1"/>
  <c r="EI95" i="1"/>
  <c r="EK95" i="1"/>
  <c r="EM95" i="1"/>
  <c r="EO95" i="1"/>
  <c r="EQ95" i="1"/>
  <c r="ES95" i="1"/>
  <c r="EU95" i="1"/>
  <c r="EW95" i="1"/>
  <c r="EY95" i="1"/>
  <c r="FA95" i="1"/>
  <c r="FC95" i="1"/>
  <c r="FE95" i="1"/>
  <c r="FG95" i="1"/>
  <c r="FK95" i="1"/>
  <c r="FM95" i="1"/>
  <c r="CM96" i="1"/>
  <c r="CO96" i="1"/>
  <c r="CQ96" i="1"/>
  <c r="CK96" i="1"/>
  <c r="CS96" i="1"/>
  <c r="DC96" i="1"/>
  <c r="CU96" i="1"/>
  <c r="CW96" i="1"/>
  <c r="CY96" i="1"/>
  <c r="DA96" i="1"/>
  <c r="DE96" i="1"/>
  <c r="DG96" i="1"/>
  <c r="DI96" i="1"/>
  <c r="DK96" i="1"/>
  <c r="DM96" i="1"/>
  <c r="DO96" i="1"/>
  <c r="DQ96" i="1"/>
  <c r="DS96" i="1"/>
  <c r="DU96" i="1"/>
  <c r="DW96" i="1"/>
  <c r="DY96" i="1"/>
  <c r="EA96" i="1"/>
  <c r="EC96" i="1"/>
  <c r="EE96" i="1"/>
  <c r="EG96" i="1"/>
  <c r="EI96" i="1"/>
  <c r="EK96" i="1"/>
  <c r="EM96" i="1"/>
  <c r="EO96" i="1"/>
  <c r="EQ96" i="1"/>
  <c r="ES96" i="1"/>
  <c r="EU96" i="1"/>
  <c r="EW96" i="1"/>
  <c r="EY96" i="1"/>
  <c r="FA96" i="1"/>
  <c r="FC96" i="1"/>
  <c r="FE96" i="1"/>
  <c r="FG96" i="1"/>
  <c r="FK96" i="1"/>
  <c r="FM96" i="1"/>
  <c r="CM97" i="1"/>
  <c r="CO97" i="1"/>
  <c r="CQ97" i="1"/>
  <c r="CK97" i="1"/>
  <c r="CS97" i="1"/>
  <c r="DC97" i="1"/>
  <c r="CU97" i="1"/>
  <c r="CW97" i="1"/>
  <c r="CY97" i="1"/>
  <c r="DA97" i="1"/>
  <c r="DE97" i="1"/>
  <c r="DG97" i="1"/>
  <c r="DI97" i="1"/>
  <c r="DK97" i="1"/>
  <c r="DM97" i="1"/>
  <c r="DO97" i="1"/>
  <c r="DQ97" i="1"/>
  <c r="DS97" i="1"/>
  <c r="DU97" i="1"/>
  <c r="DW97" i="1"/>
  <c r="DY97" i="1"/>
  <c r="EA97" i="1"/>
  <c r="EC97" i="1"/>
  <c r="EE97" i="1"/>
  <c r="EG97" i="1"/>
  <c r="EI97" i="1"/>
  <c r="EK97" i="1"/>
  <c r="EM97" i="1"/>
  <c r="EO97" i="1"/>
  <c r="EQ97" i="1"/>
  <c r="ES97" i="1"/>
  <c r="EU97" i="1"/>
  <c r="EW97" i="1"/>
  <c r="EY97" i="1"/>
  <c r="FA97" i="1"/>
  <c r="FC97" i="1"/>
  <c r="FE97" i="1"/>
  <c r="FG97" i="1"/>
  <c r="FK97" i="1"/>
  <c r="FM97" i="1"/>
  <c r="CM98" i="1"/>
  <c r="CO98" i="1"/>
  <c r="CQ98" i="1"/>
  <c r="CK98" i="1"/>
  <c r="CS98" i="1"/>
  <c r="DC98" i="1"/>
  <c r="CU98" i="1"/>
  <c r="CW98" i="1"/>
  <c r="CY98" i="1"/>
  <c r="DA98" i="1"/>
  <c r="DE98" i="1"/>
  <c r="DG98" i="1"/>
  <c r="DI98" i="1"/>
  <c r="DK98" i="1"/>
  <c r="DM98" i="1"/>
  <c r="DO98" i="1"/>
  <c r="DQ98" i="1"/>
  <c r="DS98" i="1"/>
  <c r="DU98" i="1"/>
  <c r="DW98" i="1"/>
  <c r="DY98" i="1"/>
  <c r="EA98" i="1"/>
  <c r="EC98" i="1"/>
  <c r="EE98" i="1"/>
  <c r="EG98" i="1"/>
  <c r="EI98" i="1"/>
  <c r="EK98" i="1"/>
  <c r="EM98" i="1"/>
  <c r="EO98" i="1"/>
  <c r="EQ98" i="1"/>
  <c r="ES98" i="1"/>
  <c r="EU98" i="1"/>
  <c r="EW98" i="1"/>
  <c r="EY98" i="1"/>
  <c r="FA98" i="1"/>
  <c r="FC98" i="1"/>
  <c r="FE98" i="1"/>
  <c r="FG98" i="1"/>
  <c r="FK98" i="1"/>
  <c r="FM98" i="1"/>
  <c r="CM99" i="1"/>
  <c r="CO99" i="1"/>
  <c r="CQ99" i="1"/>
  <c r="CK99" i="1"/>
  <c r="CS99" i="1"/>
  <c r="DC99" i="1"/>
  <c r="CU99" i="1"/>
  <c r="CW99" i="1"/>
  <c r="CY99" i="1"/>
  <c r="DA99" i="1"/>
  <c r="DE99" i="1"/>
  <c r="DG99" i="1"/>
  <c r="DI99" i="1"/>
  <c r="DK99" i="1"/>
  <c r="DM99" i="1"/>
  <c r="DO99" i="1"/>
  <c r="DQ99" i="1"/>
  <c r="DS99" i="1"/>
  <c r="DU99" i="1"/>
  <c r="DW99" i="1"/>
  <c r="DY99" i="1"/>
  <c r="EA99" i="1"/>
  <c r="EC99" i="1"/>
  <c r="EE99" i="1"/>
  <c r="EG99" i="1"/>
  <c r="EI99" i="1"/>
  <c r="EK99" i="1"/>
  <c r="EM99" i="1"/>
  <c r="EO99" i="1"/>
  <c r="EQ99" i="1"/>
  <c r="ES99" i="1"/>
  <c r="EU99" i="1"/>
  <c r="EW99" i="1"/>
  <c r="EY99" i="1"/>
  <c r="FA99" i="1"/>
  <c r="FC99" i="1"/>
  <c r="FE99" i="1"/>
  <c r="FG99" i="1"/>
  <c r="FK99" i="1"/>
  <c r="FM99" i="1"/>
  <c r="CM100" i="1"/>
  <c r="CO100" i="1"/>
  <c r="CQ100" i="1"/>
  <c r="CK100" i="1"/>
  <c r="CS100" i="1"/>
  <c r="DC100" i="1"/>
  <c r="CU100" i="1"/>
  <c r="CW100" i="1"/>
  <c r="CY100" i="1"/>
  <c r="DA100" i="1"/>
  <c r="DE100" i="1"/>
  <c r="DG100" i="1"/>
  <c r="DI100" i="1"/>
  <c r="DK100" i="1"/>
  <c r="DM100" i="1"/>
  <c r="DO100" i="1"/>
  <c r="DQ100" i="1"/>
  <c r="DS100" i="1"/>
  <c r="DU100" i="1"/>
  <c r="DW100" i="1"/>
  <c r="DY100" i="1"/>
  <c r="EA100" i="1"/>
  <c r="EC100" i="1"/>
  <c r="EE100" i="1"/>
  <c r="EG100" i="1"/>
  <c r="EI100" i="1"/>
  <c r="EK100" i="1"/>
  <c r="EM100" i="1"/>
  <c r="EO100" i="1"/>
  <c r="EQ100" i="1"/>
  <c r="ES100" i="1"/>
  <c r="EU100" i="1"/>
  <c r="EW100" i="1"/>
  <c r="EY100" i="1"/>
  <c r="FA100" i="1"/>
  <c r="FC100" i="1"/>
  <c r="FE100" i="1"/>
  <c r="FG100" i="1"/>
  <c r="FK100" i="1"/>
  <c r="FM100" i="1"/>
  <c r="CM101" i="1"/>
  <c r="CO101" i="1"/>
  <c r="CQ101" i="1"/>
  <c r="CK101" i="1"/>
  <c r="CS101" i="1"/>
  <c r="DC101" i="1"/>
  <c r="CU101" i="1"/>
  <c r="CW101" i="1"/>
  <c r="CY101" i="1"/>
  <c r="DA101" i="1"/>
  <c r="DE101" i="1"/>
  <c r="DG101" i="1"/>
  <c r="DI101" i="1"/>
  <c r="DK101" i="1"/>
  <c r="DM101" i="1"/>
  <c r="DO101" i="1"/>
  <c r="DQ101" i="1"/>
  <c r="DS101" i="1"/>
  <c r="DU101" i="1"/>
  <c r="DW101" i="1"/>
  <c r="DY101" i="1"/>
  <c r="EA101" i="1"/>
  <c r="EC101" i="1"/>
  <c r="EE101" i="1"/>
  <c r="EG101" i="1"/>
  <c r="EI101" i="1"/>
  <c r="EK101" i="1"/>
  <c r="EM101" i="1"/>
  <c r="EO101" i="1"/>
  <c r="EQ101" i="1"/>
  <c r="ES101" i="1"/>
  <c r="EU101" i="1"/>
  <c r="EW101" i="1"/>
  <c r="EY101" i="1"/>
  <c r="FA101" i="1"/>
  <c r="FC101" i="1"/>
  <c r="FE101" i="1"/>
  <c r="FG101" i="1"/>
  <c r="FK101" i="1"/>
  <c r="FM101" i="1"/>
  <c r="CM102" i="1"/>
  <c r="CO102" i="1"/>
  <c r="CQ102" i="1"/>
  <c r="CK102" i="1"/>
  <c r="CS102" i="1"/>
  <c r="DC102" i="1"/>
  <c r="CU102" i="1"/>
  <c r="CW102" i="1"/>
  <c r="CY102" i="1"/>
  <c r="DA102" i="1"/>
  <c r="DE102" i="1"/>
  <c r="DG102" i="1"/>
  <c r="DI102" i="1"/>
  <c r="DK102" i="1"/>
  <c r="DM102" i="1"/>
  <c r="DO102" i="1"/>
  <c r="DQ102" i="1"/>
  <c r="DS102" i="1"/>
  <c r="DU102" i="1"/>
  <c r="DW102" i="1"/>
  <c r="DY102" i="1"/>
  <c r="EA102" i="1"/>
  <c r="EC102" i="1"/>
  <c r="EE102" i="1"/>
  <c r="EG102" i="1"/>
  <c r="EI102" i="1"/>
  <c r="EK102" i="1"/>
  <c r="EM102" i="1"/>
  <c r="EO102" i="1"/>
  <c r="EQ102" i="1"/>
  <c r="ES102" i="1"/>
  <c r="EU102" i="1"/>
  <c r="EW102" i="1"/>
  <c r="EY102" i="1"/>
  <c r="FA102" i="1"/>
  <c r="FC102" i="1"/>
  <c r="FE102" i="1"/>
  <c r="FG102" i="1"/>
  <c r="FK102" i="1"/>
  <c r="FM102" i="1"/>
  <c r="CM103" i="1"/>
  <c r="CO103" i="1"/>
  <c r="CQ103" i="1"/>
  <c r="CK103" i="1"/>
  <c r="CS103" i="1"/>
  <c r="DC103" i="1"/>
  <c r="CU103" i="1"/>
  <c r="CW103" i="1"/>
  <c r="CY103" i="1"/>
  <c r="DA103" i="1"/>
  <c r="DE103" i="1"/>
  <c r="DG103" i="1"/>
  <c r="DI103" i="1"/>
  <c r="DK103" i="1"/>
  <c r="DM103" i="1"/>
  <c r="DO103" i="1"/>
  <c r="DQ103" i="1"/>
  <c r="DS103" i="1"/>
  <c r="DU103" i="1"/>
  <c r="DW103" i="1"/>
  <c r="DY103" i="1"/>
  <c r="EA103" i="1"/>
  <c r="EC103" i="1"/>
  <c r="EE103" i="1"/>
  <c r="EG103" i="1"/>
  <c r="EI103" i="1"/>
  <c r="EK103" i="1"/>
  <c r="EM103" i="1"/>
  <c r="EO103" i="1"/>
  <c r="EQ103" i="1"/>
  <c r="ES103" i="1"/>
  <c r="EU103" i="1"/>
  <c r="EW103" i="1"/>
  <c r="EY103" i="1"/>
  <c r="FA103" i="1"/>
  <c r="FC103" i="1"/>
  <c r="FE103" i="1"/>
  <c r="FG103" i="1"/>
  <c r="FK103" i="1"/>
  <c r="FM103" i="1"/>
  <c r="CM104" i="1"/>
  <c r="CO104" i="1"/>
  <c r="CQ104" i="1"/>
  <c r="CK104" i="1"/>
  <c r="CS104" i="1"/>
  <c r="DC104" i="1"/>
  <c r="CU104" i="1"/>
  <c r="CW104" i="1"/>
  <c r="CY104" i="1"/>
  <c r="DA104" i="1"/>
  <c r="DE104" i="1"/>
  <c r="DG104" i="1"/>
  <c r="DI104" i="1"/>
  <c r="DK104" i="1"/>
  <c r="DM104" i="1"/>
  <c r="DO104" i="1"/>
  <c r="DQ104" i="1"/>
  <c r="DS104" i="1"/>
  <c r="DU104" i="1"/>
  <c r="DW104" i="1"/>
  <c r="DY104" i="1"/>
  <c r="EA104" i="1"/>
  <c r="EC104" i="1"/>
  <c r="EE104" i="1"/>
  <c r="EG104" i="1"/>
  <c r="EI104" i="1"/>
  <c r="EK104" i="1"/>
  <c r="EM104" i="1"/>
  <c r="EO104" i="1"/>
  <c r="EQ104" i="1"/>
  <c r="ES104" i="1"/>
  <c r="EU104" i="1"/>
  <c r="EW104" i="1"/>
  <c r="EY104" i="1"/>
  <c r="FA104" i="1"/>
  <c r="FC104" i="1"/>
  <c r="FE104" i="1"/>
  <c r="FG104" i="1"/>
  <c r="FK104" i="1"/>
  <c r="FM104" i="1"/>
  <c r="CM105" i="1"/>
  <c r="CO105" i="1"/>
  <c r="CQ105" i="1"/>
  <c r="CK105" i="1"/>
  <c r="CS105" i="1"/>
  <c r="DC105" i="1"/>
  <c r="CU105" i="1"/>
  <c r="CW105" i="1"/>
  <c r="CY105" i="1"/>
  <c r="DA105" i="1"/>
  <c r="DE105" i="1"/>
  <c r="DG105" i="1"/>
  <c r="DI105" i="1"/>
  <c r="DK105" i="1"/>
  <c r="DM105" i="1"/>
  <c r="DO105" i="1"/>
  <c r="DQ105" i="1"/>
  <c r="DS105" i="1"/>
  <c r="DU105" i="1"/>
  <c r="DW105" i="1"/>
  <c r="DY105" i="1"/>
  <c r="EA105" i="1"/>
  <c r="EC105" i="1"/>
  <c r="EE105" i="1"/>
  <c r="EG105" i="1"/>
  <c r="EI105" i="1"/>
  <c r="EK105" i="1"/>
  <c r="EM105" i="1"/>
  <c r="EO105" i="1"/>
  <c r="EQ105" i="1"/>
  <c r="ES105" i="1"/>
  <c r="EU105" i="1"/>
  <c r="EW105" i="1"/>
  <c r="EY105" i="1"/>
  <c r="FA105" i="1"/>
  <c r="FE105" i="1"/>
  <c r="FG105" i="1"/>
  <c r="FK105" i="1"/>
  <c r="FM105" i="1"/>
  <c r="CM106" i="1"/>
  <c r="CO106" i="1"/>
  <c r="CQ106" i="1"/>
  <c r="CK106" i="1"/>
  <c r="CS106" i="1"/>
  <c r="DC106" i="1"/>
  <c r="CU106" i="1"/>
  <c r="CW106" i="1"/>
  <c r="CY106" i="1"/>
  <c r="DA106" i="1"/>
  <c r="DE106" i="1"/>
  <c r="DG106" i="1"/>
  <c r="DI106" i="1"/>
  <c r="DK106" i="1"/>
  <c r="DM106" i="1"/>
  <c r="DO106" i="1"/>
  <c r="DQ106" i="1"/>
  <c r="DS106" i="1"/>
  <c r="DU106" i="1"/>
  <c r="DW106" i="1"/>
  <c r="DY106" i="1"/>
  <c r="EA106" i="1"/>
  <c r="EC106" i="1"/>
  <c r="EE106" i="1"/>
  <c r="EG106" i="1"/>
  <c r="EI106" i="1"/>
  <c r="EK106" i="1"/>
  <c r="EM106" i="1"/>
  <c r="EO106" i="1"/>
  <c r="EQ106" i="1"/>
  <c r="ES106" i="1"/>
  <c r="EU106" i="1"/>
  <c r="EW106" i="1"/>
  <c r="EY106" i="1"/>
  <c r="FA106" i="1"/>
  <c r="FC106" i="1"/>
  <c r="FE106" i="1"/>
  <c r="FG106" i="1"/>
  <c r="FK106" i="1"/>
  <c r="FM106" i="1"/>
  <c r="CM107" i="1"/>
  <c r="CO107" i="1"/>
  <c r="CQ107" i="1"/>
  <c r="CK107" i="1"/>
  <c r="CS107" i="1"/>
  <c r="DC107" i="1"/>
  <c r="CU107" i="1"/>
  <c r="CW107" i="1"/>
  <c r="CY107" i="1"/>
  <c r="DA107" i="1"/>
  <c r="DE107" i="1"/>
  <c r="DG107" i="1"/>
  <c r="DI107" i="1"/>
  <c r="DK107" i="1"/>
  <c r="DM107" i="1"/>
  <c r="DO107" i="1"/>
  <c r="DQ107" i="1"/>
  <c r="DS107" i="1"/>
  <c r="DU107" i="1"/>
  <c r="DW107" i="1"/>
  <c r="DY107" i="1"/>
  <c r="EA107" i="1"/>
  <c r="EC107" i="1"/>
  <c r="EE107" i="1"/>
  <c r="EG107" i="1"/>
  <c r="EI107" i="1"/>
  <c r="EK107" i="1"/>
  <c r="EM107" i="1"/>
  <c r="EO107" i="1"/>
  <c r="EQ107" i="1"/>
  <c r="ES107" i="1"/>
  <c r="EU107" i="1"/>
  <c r="EW107" i="1"/>
  <c r="EY107" i="1"/>
  <c r="FA107" i="1"/>
  <c r="FC107" i="1"/>
  <c r="FE107" i="1"/>
  <c r="FG107" i="1"/>
  <c r="FK107" i="1"/>
  <c r="FM107" i="1"/>
  <c r="CM108" i="1"/>
  <c r="CO108" i="1"/>
  <c r="CQ108" i="1"/>
  <c r="CK108" i="1"/>
  <c r="CS108" i="1"/>
  <c r="DC108" i="1"/>
  <c r="CU108" i="1"/>
  <c r="CW108" i="1"/>
  <c r="CY108" i="1"/>
  <c r="DA108" i="1"/>
  <c r="DE108" i="1"/>
  <c r="DG108" i="1"/>
  <c r="DI108" i="1"/>
  <c r="DK108" i="1"/>
  <c r="DM108" i="1"/>
  <c r="DO108" i="1"/>
  <c r="DQ108" i="1"/>
  <c r="DS108" i="1"/>
  <c r="DU108" i="1"/>
  <c r="DW108" i="1"/>
  <c r="DY108" i="1"/>
  <c r="EA108" i="1"/>
  <c r="EC108" i="1"/>
  <c r="EE108" i="1"/>
  <c r="EG108" i="1"/>
  <c r="EI108" i="1"/>
  <c r="EK108" i="1"/>
  <c r="EM108" i="1"/>
  <c r="EO108" i="1"/>
  <c r="EQ108" i="1"/>
  <c r="ES108" i="1"/>
  <c r="EU108" i="1"/>
  <c r="EW108" i="1"/>
  <c r="EY108" i="1"/>
  <c r="FA108" i="1"/>
  <c r="FC108" i="1"/>
  <c r="FE108" i="1"/>
  <c r="FG108" i="1"/>
  <c r="FK108" i="1"/>
  <c r="FM108" i="1"/>
  <c r="CM109" i="1"/>
  <c r="CO109" i="1"/>
  <c r="CQ109" i="1"/>
  <c r="CK109" i="1"/>
  <c r="CS109" i="1"/>
  <c r="DC109" i="1"/>
  <c r="CU109" i="1"/>
  <c r="CW109" i="1"/>
  <c r="CY109" i="1"/>
  <c r="DA109" i="1"/>
  <c r="DE109" i="1"/>
  <c r="DG109" i="1"/>
  <c r="DI109" i="1"/>
  <c r="DK109" i="1"/>
  <c r="DM109" i="1"/>
  <c r="DO109" i="1"/>
  <c r="DQ109" i="1"/>
  <c r="DS109" i="1"/>
  <c r="DU109" i="1"/>
  <c r="DW109" i="1"/>
  <c r="DY109" i="1"/>
  <c r="EA109" i="1"/>
  <c r="EC109" i="1"/>
  <c r="EE109" i="1"/>
  <c r="EG109" i="1"/>
  <c r="EI109" i="1"/>
  <c r="EK109" i="1"/>
  <c r="EM109" i="1"/>
  <c r="EO109" i="1"/>
  <c r="EQ109" i="1"/>
  <c r="ES109" i="1"/>
  <c r="EU109" i="1"/>
  <c r="EW109" i="1"/>
  <c r="EY109" i="1"/>
  <c r="FA109" i="1"/>
  <c r="FC109" i="1"/>
  <c r="FE109" i="1"/>
  <c r="FG109" i="1"/>
  <c r="FK109" i="1"/>
  <c r="FM109" i="1"/>
  <c r="CM110" i="1"/>
  <c r="CO110" i="1"/>
  <c r="CQ110" i="1"/>
  <c r="CK110" i="1"/>
  <c r="CS110" i="1"/>
  <c r="DC110" i="1"/>
  <c r="CU110" i="1"/>
  <c r="CW110" i="1"/>
  <c r="CY110" i="1"/>
  <c r="DA110" i="1"/>
  <c r="DE110" i="1"/>
  <c r="DG110" i="1"/>
  <c r="DI110" i="1"/>
  <c r="DK110" i="1"/>
  <c r="DM110" i="1"/>
  <c r="DO110" i="1"/>
  <c r="DQ110" i="1"/>
  <c r="DS110" i="1"/>
  <c r="DU110" i="1"/>
  <c r="DW110" i="1"/>
  <c r="DY110" i="1"/>
  <c r="EA110" i="1"/>
  <c r="EC110" i="1"/>
  <c r="EE110" i="1"/>
  <c r="EG110" i="1"/>
  <c r="EI110" i="1"/>
  <c r="EK110" i="1"/>
  <c r="EM110" i="1"/>
  <c r="EO110" i="1"/>
  <c r="EQ110" i="1"/>
  <c r="ES110" i="1"/>
  <c r="EU110" i="1"/>
  <c r="EW110" i="1"/>
  <c r="EY110" i="1"/>
  <c r="FA110" i="1"/>
  <c r="FC110" i="1"/>
  <c r="FE110" i="1"/>
  <c r="FG110" i="1"/>
  <c r="FK110" i="1"/>
  <c r="FM110" i="1"/>
  <c r="CM111" i="1"/>
  <c r="CO111" i="1"/>
  <c r="CQ111" i="1"/>
  <c r="CK111" i="1"/>
  <c r="CS111" i="1"/>
  <c r="DC111" i="1"/>
  <c r="CU111" i="1"/>
  <c r="CW111" i="1"/>
  <c r="CY111" i="1"/>
  <c r="DA111" i="1"/>
  <c r="DE111" i="1"/>
  <c r="DG111" i="1"/>
  <c r="DI111" i="1"/>
  <c r="DK111" i="1"/>
  <c r="DM111" i="1"/>
  <c r="DO111" i="1"/>
  <c r="DQ111" i="1"/>
  <c r="DS111" i="1"/>
  <c r="DU111" i="1"/>
  <c r="DW111" i="1"/>
  <c r="DY111" i="1"/>
  <c r="EA111" i="1"/>
  <c r="EC111" i="1"/>
  <c r="EE111" i="1"/>
  <c r="EG111" i="1"/>
  <c r="EI111" i="1"/>
  <c r="EK111" i="1"/>
  <c r="EM111" i="1"/>
  <c r="EO111" i="1"/>
  <c r="EQ111" i="1"/>
  <c r="ES111" i="1"/>
  <c r="EU111" i="1"/>
  <c r="EW111" i="1"/>
  <c r="EY111" i="1"/>
  <c r="FA111" i="1"/>
  <c r="FC111" i="1"/>
  <c r="FE111" i="1"/>
  <c r="FG111" i="1"/>
  <c r="FK111" i="1"/>
  <c r="FM111" i="1"/>
  <c r="CM112" i="1"/>
  <c r="CO112" i="1"/>
  <c r="CQ112" i="1"/>
  <c r="CK112" i="1"/>
  <c r="CS112" i="1"/>
  <c r="DC112" i="1"/>
  <c r="CU112" i="1"/>
  <c r="CW112" i="1"/>
  <c r="CY112" i="1"/>
  <c r="DA112" i="1"/>
  <c r="DE112" i="1"/>
  <c r="DG112" i="1"/>
  <c r="DI112" i="1"/>
  <c r="DK112" i="1"/>
  <c r="DM112" i="1"/>
  <c r="DO112" i="1"/>
  <c r="DQ112" i="1"/>
  <c r="DS112" i="1"/>
  <c r="DU112" i="1"/>
  <c r="DW112" i="1"/>
  <c r="DY112" i="1"/>
  <c r="EA112" i="1"/>
  <c r="EC112" i="1"/>
  <c r="EE112" i="1"/>
  <c r="EG112" i="1"/>
  <c r="EI112" i="1"/>
  <c r="EK112" i="1"/>
  <c r="EM112" i="1"/>
  <c r="EO112" i="1"/>
  <c r="EQ112" i="1"/>
  <c r="ES112" i="1"/>
  <c r="EU112" i="1"/>
  <c r="EW112" i="1"/>
  <c r="EY112" i="1"/>
  <c r="FA112" i="1"/>
  <c r="FC112" i="1"/>
  <c r="FE112" i="1"/>
  <c r="FG112" i="1"/>
  <c r="FK112" i="1"/>
  <c r="FM112" i="1"/>
  <c r="CM113" i="1"/>
  <c r="CO113" i="1"/>
  <c r="CQ113" i="1"/>
  <c r="CK113" i="1"/>
  <c r="CS113" i="1"/>
  <c r="DC113" i="1"/>
  <c r="CU113" i="1"/>
  <c r="CW113" i="1"/>
  <c r="CY113" i="1"/>
  <c r="DA113" i="1"/>
  <c r="DE113" i="1"/>
  <c r="DG113" i="1"/>
  <c r="DI113" i="1"/>
  <c r="DK113" i="1"/>
  <c r="DM113" i="1"/>
  <c r="DO113" i="1"/>
  <c r="DQ113" i="1"/>
  <c r="DS113" i="1"/>
  <c r="DU113" i="1"/>
  <c r="DW113" i="1"/>
  <c r="DY113" i="1"/>
  <c r="EA113" i="1"/>
  <c r="EC113" i="1"/>
  <c r="EE113" i="1"/>
  <c r="EG113" i="1"/>
  <c r="EI113" i="1"/>
  <c r="EK113" i="1"/>
  <c r="EM113" i="1"/>
  <c r="EO113" i="1"/>
  <c r="EQ113" i="1"/>
  <c r="ES113" i="1"/>
  <c r="EU113" i="1"/>
  <c r="EW113" i="1"/>
  <c r="EY113" i="1"/>
  <c r="FA113" i="1"/>
  <c r="FC113" i="1"/>
  <c r="FE113" i="1"/>
  <c r="FG113" i="1"/>
  <c r="FK113" i="1"/>
  <c r="FM113" i="1"/>
  <c r="CM114" i="1"/>
  <c r="CO114" i="1"/>
  <c r="CQ114" i="1"/>
  <c r="CK114" i="1"/>
  <c r="CS114" i="1"/>
  <c r="DC114" i="1"/>
  <c r="CU114" i="1"/>
  <c r="CW114" i="1"/>
  <c r="CY114" i="1"/>
  <c r="DA114" i="1"/>
  <c r="DE114" i="1"/>
  <c r="DG114" i="1"/>
  <c r="DI114" i="1"/>
  <c r="DK114" i="1"/>
  <c r="DM114" i="1"/>
  <c r="DO114" i="1"/>
  <c r="DQ114" i="1"/>
  <c r="DS114" i="1"/>
  <c r="DU114" i="1"/>
  <c r="DW114" i="1"/>
  <c r="DY114" i="1"/>
  <c r="EA114" i="1"/>
  <c r="EC114" i="1"/>
  <c r="EE114" i="1"/>
  <c r="EG114" i="1"/>
  <c r="EI114" i="1"/>
  <c r="EK114" i="1"/>
  <c r="EM114" i="1"/>
  <c r="EO114" i="1"/>
  <c r="EQ114" i="1"/>
  <c r="ES114" i="1"/>
  <c r="EU114" i="1"/>
  <c r="EW114" i="1"/>
  <c r="EY114" i="1"/>
  <c r="FA114" i="1"/>
  <c r="FC114" i="1"/>
  <c r="FE114" i="1"/>
  <c r="FG114" i="1"/>
  <c r="FK114" i="1"/>
  <c r="FM114" i="1"/>
  <c r="CM115" i="1"/>
  <c r="CO115" i="1"/>
  <c r="CQ115" i="1"/>
  <c r="CK115" i="1"/>
  <c r="CS115" i="1"/>
  <c r="DC115" i="1"/>
  <c r="CU115" i="1"/>
  <c r="CW115" i="1"/>
  <c r="CY115" i="1"/>
  <c r="DA115" i="1"/>
  <c r="DE115" i="1"/>
  <c r="DG115" i="1"/>
  <c r="DI115" i="1"/>
  <c r="DK115" i="1"/>
  <c r="DM115" i="1"/>
  <c r="DO115" i="1"/>
  <c r="DQ115" i="1"/>
  <c r="DS115" i="1"/>
  <c r="DU115" i="1"/>
  <c r="DW115" i="1"/>
  <c r="DY115" i="1"/>
  <c r="EA115" i="1"/>
  <c r="EC115" i="1"/>
  <c r="EE115" i="1"/>
  <c r="EG115" i="1"/>
  <c r="EI115" i="1"/>
  <c r="EK115" i="1"/>
  <c r="EM115" i="1"/>
  <c r="EO115" i="1"/>
  <c r="EQ115" i="1"/>
  <c r="ES115" i="1"/>
  <c r="EU115" i="1"/>
  <c r="EW115" i="1"/>
  <c r="EY115" i="1"/>
  <c r="FA115" i="1"/>
  <c r="FC115" i="1"/>
  <c r="FE115" i="1"/>
  <c r="FG115" i="1"/>
  <c r="FK115" i="1"/>
  <c r="FM115" i="1"/>
  <c r="CM116" i="1"/>
  <c r="CO116" i="1"/>
  <c r="CQ116" i="1"/>
  <c r="CK116" i="1"/>
  <c r="CS116" i="1"/>
  <c r="DC116" i="1"/>
  <c r="CU116" i="1"/>
  <c r="CW116" i="1"/>
  <c r="CY116" i="1"/>
  <c r="DA116" i="1"/>
  <c r="DE116" i="1"/>
  <c r="DG116" i="1"/>
  <c r="DI116" i="1"/>
  <c r="DK116" i="1"/>
  <c r="DM116" i="1"/>
  <c r="DO116" i="1"/>
  <c r="DQ116" i="1"/>
  <c r="DS116" i="1"/>
  <c r="DU116" i="1"/>
  <c r="DW116" i="1"/>
  <c r="DY116" i="1"/>
  <c r="EA116" i="1"/>
  <c r="EC116" i="1"/>
  <c r="EE116" i="1"/>
  <c r="EG116" i="1"/>
  <c r="EI116" i="1"/>
  <c r="EK116" i="1"/>
  <c r="EM116" i="1"/>
  <c r="EO116" i="1"/>
  <c r="EQ116" i="1"/>
  <c r="ES116" i="1"/>
  <c r="EU116" i="1"/>
  <c r="EW116" i="1"/>
  <c r="EY116" i="1"/>
  <c r="FA116" i="1"/>
  <c r="FC116" i="1"/>
  <c r="FE116" i="1"/>
  <c r="FG116" i="1"/>
  <c r="FK116" i="1"/>
  <c r="FM116" i="1"/>
  <c r="CM117" i="1"/>
  <c r="CO117" i="1"/>
  <c r="CQ117" i="1"/>
  <c r="CK117" i="1"/>
  <c r="CS117" i="1"/>
  <c r="DC117" i="1"/>
  <c r="CU117" i="1"/>
  <c r="CW117" i="1"/>
  <c r="CY117" i="1"/>
  <c r="DA117" i="1"/>
  <c r="DE117" i="1"/>
  <c r="DG117" i="1"/>
  <c r="DI117" i="1"/>
  <c r="DK117" i="1"/>
  <c r="DM117" i="1"/>
  <c r="DO117" i="1"/>
  <c r="DQ117" i="1"/>
  <c r="DS117" i="1"/>
  <c r="DU117" i="1"/>
  <c r="DW117" i="1"/>
  <c r="DY117" i="1"/>
  <c r="EA117" i="1"/>
  <c r="EC117" i="1"/>
  <c r="EE117" i="1"/>
  <c r="EG117" i="1"/>
  <c r="EI117" i="1"/>
  <c r="EK117" i="1"/>
  <c r="EM117" i="1"/>
  <c r="EO117" i="1"/>
  <c r="EQ117" i="1"/>
  <c r="ES117" i="1"/>
  <c r="EU117" i="1"/>
  <c r="EW117" i="1"/>
  <c r="EY117" i="1"/>
  <c r="FA117" i="1"/>
  <c r="FC117" i="1"/>
  <c r="FE117" i="1"/>
  <c r="FG117" i="1"/>
  <c r="FK117" i="1"/>
  <c r="FM117" i="1"/>
  <c r="CM118" i="1"/>
  <c r="CO118" i="1"/>
  <c r="CQ118" i="1"/>
  <c r="CK118" i="1"/>
  <c r="CS118" i="1"/>
  <c r="DC118" i="1"/>
  <c r="CU118" i="1"/>
  <c r="CW118" i="1"/>
  <c r="CY118" i="1"/>
  <c r="DA118" i="1"/>
  <c r="DE118" i="1"/>
  <c r="DG118" i="1"/>
  <c r="DI118" i="1"/>
  <c r="DK118" i="1"/>
  <c r="DM118" i="1"/>
  <c r="DO118" i="1"/>
  <c r="DQ118" i="1"/>
  <c r="DS118" i="1"/>
  <c r="DU118" i="1"/>
  <c r="DW118" i="1"/>
  <c r="DY118" i="1"/>
  <c r="EA118" i="1"/>
  <c r="EC118" i="1"/>
  <c r="EE118" i="1"/>
  <c r="EG118" i="1"/>
  <c r="EI118" i="1"/>
  <c r="EK118" i="1"/>
  <c r="EM118" i="1"/>
  <c r="EO118" i="1"/>
  <c r="EQ118" i="1"/>
  <c r="ES118" i="1"/>
  <c r="EU118" i="1"/>
  <c r="EW118" i="1"/>
  <c r="EY118" i="1"/>
  <c r="FA118" i="1"/>
  <c r="FC118" i="1"/>
  <c r="FE118" i="1"/>
  <c r="FG118" i="1"/>
  <c r="FK118" i="1"/>
  <c r="FM118" i="1"/>
  <c r="CM119" i="1"/>
  <c r="CO119" i="1"/>
  <c r="CQ119" i="1"/>
  <c r="CK119" i="1"/>
  <c r="CS119" i="1"/>
  <c r="DC119" i="1"/>
  <c r="CU119" i="1"/>
  <c r="CW119" i="1"/>
  <c r="CY119" i="1"/>
  <c r="DA119" i="1"/>
  <c r="DE119" i="1"/>
  <c r="DG119" i="1"/>
  <c r="DI119" i="1"/>
  <c r="DK119" i="1"/>
  <c r="DM119" i="1"/>
  <c r="DO119" i="1"/>
  <c r="DQ119" i="1"/>
  <c r="DS119" i="1"/>
  <c r="DU119" i="1"/>
  <c r="DW119" i="1"/>
  <c r="DY119" i="1"/>
  <c r="EA119" i="1"/>
  <c r="EC119" i="1"/>
  <c r="EE119" i="1"/>
  <c r="EG119" i="1"/>
  <c r="EI119" i="1"/>
  <c r="EK119" i="1"/>
  <c r="EM119" i="1"/>
  <c r="EO119" i="1"/>
  <c r="EQ119" i="1"/>
  <c r="ES119" i="1"/>
  <c r="EU119" i="1"/>
  <c r="EW119" i="1"/>
  <c r="EY119" i="1"/>
  <c r="FA119" i="1"/>
  <c r="FC119" i="1"/>
  <c r="FE119" i="1"/>
  <c r="FG119" i="1"/>
  <c r="FK119" i="1"/>
  <c r="FM119" i="1"/>
  <c r="CM120" i="1"/>
  <c r="CO120" i="1"/>
  <c r="CQ120" i="1"/>
  <c r="CK120" i="1"/>
  <c r="CS120" i="1"/>
  <c r="DC120" i="1"/>
  <c r="CU120" i="1"/>
  <c r="CW120" i="1"/>
  <c r="CY120" i="1"/>
  <c r="DA120" i="1"/>
  <c r="DE120" i="1"/>
  <c r="DG120" i="1"/>
  <c r="DI120" i="1"/>
  <c r="DK120" i="1"/>
  <c r="DM120" i="1"/>
  <c r="DO120" i="1"/>
  <c r="DQ120" i="1"/>
  <c r="DS120" i="1"/>
  <c r="DU120" i="1"/>
  <c r="DW120" i="1"/>
  <c r="DY120" i="1"/>
  <c r="EA120" i="1"/>
  <c r="EC120" i="1"/>
  <c r="EE120" i="1"/>
  <c r="EG120" i="1"/>
  <c r="EI120" i="1"/>
  <c r="EK120" i="1"/>
  <c r="EM120" i="1"/>
  <c r="EO120" i="1"/>
  <c r="EQ120" i="1"/>
  <c r="ES120" i="1"/>
  <c r="EU120" i="1"/>
  <c r="EW120" i="1"/>
  <c r="EY120" i="1"/>
  <c r="FA120" i="1"/>
  <c r="FC120" i="1"/>
  <c r="FE120" i="1"/>
  <c r="FG120" i="1"/>
  <c r="FK120" i="1"/>
  <c r="FM120" i="1"/>
  <c r="CM121" i="1"/>
  <c r="CO121" i="1"/>
  <c r="CQ121" i="1"/>
  <c r="CK121" i="1"/>
  <c r="CS121" i="1"/>
  <c r="DC121" i="1"/>
  <c r="CU121" i="1"/>
  <c r="CW121" i="1"/>
  <c r="CY121" i="1"/>
  <c r="DA121" i="1"/>
  <c r="DE121" i="1"/>
  <c r="DG121" i="1"/>
  <c r="DI121" i="1"/>
  <c r="DK121" i="1"/>
  <c r="DM121" i="1"/>
  <c r="DO121" i="1"/>
  <c r="DQ121" i="1"/>
  <c r="DS121" i="1"/>
  <c r="DU121" i="1"/>
  <c r="DW121" i="1"/>
  <c r="DY121" i="1"/>
  <c r="EA121" i="1"/>
  <c r="EC121" i="1"/>
  <c r="EE121" i="1"/>
  <c r="EG121" i="1"/>
  <c r="EI121" i="1"/>
  <c r="EK121" i="1"/>
  <c r="EM121" i="1"/>
  <c r="EO121" i="1"/>
  <c r="EQ121" i="1"/>
  <c r="ES121" i="1"/>
  <c r="EU121" i="1"/>
  <c r="EW121" i="1"/>
  <c r="EY121" i="1"/>
  <c r="FA121" i="1"/>
  <c r="FC121" i="1"/>
  <c r="FE121" i="1"/>
  <c r="FG121" i="1"/>
  <c r="FK121" i="1"/>
  <c r="FM121" i="1"/>
  <c r="CM122" i="1"/>
  <c r="CO122" i="1"/>
  <c r="CQ122" i="1"/>
  <c r="CK122" i="1"/>
  <c r="CS122" i="1"/>
  <c r="DC122" i="1"/>
  <c r="CU122" i="1"/>
  <c r="CW122" i="1"/>
  <c r="CY122" i="1"/>
  <c r="DA122" i="1"/>
  <c r="DE122" i="1"/>
  <c r="DG122" i="1"/>
  <c r="DI122" i="1"/>
  <c r="DK122" i="1"/>
  <c r="DM122" i="1"/>
  <c r="DO122" i="1"/>
  <c r="DQ122" i="1"/>
  <c r="DS122" i="1"/>
  <c r="DU122" i="1"/>
  <c r="DW122" i="1"/>
  <c r="DY122" i="1"/>
  <c r="EA122" i="1"/>
  <c r="EC122" i="1"/>
  <c r="EE122" i="1"/>
  <c r="EG122" i="1"/>
  <c r="EI122" i="1"/>
  <c r="EK122" i="1"/>
  <c r="EM122" i="1"/>
  <c r="EO122" i="1"/>
  <c r="EQ122" i="1"/>
  <c r="ES122" i="1"/>
  <c r="EU122" i="1"/>
  <c r="EW122" i="1"/>
  <c r="EY122" i="1"/>
  <c r="FA122" i="1"/>
  <c r="FC122" i="1"/>
  <c r="FE122" i="1"/>
  <c r="FG122" i="1"/>
  <c r="FK122" i="1"/>
  <c r="FM122" i="1"/>
  <c r="CM123" i="1"/>
  <c r="CO123" i="1"/>
  <c r="CQ123" i="1"/>
  <c r="CK123" i="1"/>
  <c r="CS123" i="1"/>
  <c r="DC123" i="1"/>
  <c r="CU123" i="1"/>
  <c r="CW123" i="1"/>
  <c r="CY123" i="1"/>
  <c r="DA123" i="1"/>
  <c r="DE123" i="1"/>
  <c r="DG123" i="1"/>
  <c r="DI123" i="1"/>
  <c r="DK123" i="1"/>
  <c r="DM123" i="1"/>
  <c r="DO123" i="1"/>
  <c r="DQ123" i="1"/>
  <c r="DS123" i="1"/>
  <c r="DU123" i="1"/>
  <c r="DW123" i="1"/>
  <c r="DY123" i="1"/>
  <c r="EA123" i="1"/>
  <c r="EC123" i="1"/>
  <c r="EE123" i="1"/>
  <c r="EG123" i="1"/>
  <c r="EI123" i="1"/>
  <c r="EK123" i="1"/>
  <c r="EM123" i="1"/>
  <c r="EO123" i="1"/>
  <c r="EQ123" i="1"/>
  <c r="ES123" i="1"/>
  <c r="EU123" i="1"/>
  <c r="EW123" i="1"/>
  <c r="EY123" i="1"/>
  <c r="FA123" i="1"/>
  <c r="FC123" i="1"/>
  <c r="FE123" i="1"/>
  <c r="FG123" i="1"/>
  <c r="FK123" i="1"/>
  <c r="FM123" i="1"/>
  <c r="CM124" i="1"/>
  <c r="CO124" i="1"/>
  <c r="CQ124" i="1"/>
  <c r="CK124" i="1"/>
  <c r="CS124" i="1"/>
  <c r="DC124" i="1"/>
  <c r="CU124" i="1"/>
  <c r="CW124" i="1"/>
  <c r="CY124" i="1"/>
  <c r="DA124" i="1"/>
  <c r="DE124" i="1"/>
  <c r="DG124" i="1"/>
  <c r="DI124" i="1"/>
  <c r="DK124" i="1"/>
  <c r="DM124" i="1"/>
  <c r="DO124" i="1"/>
  <c r="DQ124" i="1"/>
  <c r="DS124" i="1"/>
  <c r="DU124" i="1"/>
  <c r="DW124" i="1"/>
  <c r="DY124" i="1"/>
  <c r="EA124" i="1"/>
  <c r="EC124" i="1"/>
  <c r="EE124" i="1"/>
  <c r="EG124" i="1"/>
  <c r="EI124" i="1"/>
  <c r="EK124" i="1"/>
  <c r="EM124" i="1"/>
  <c r="EO124" i="1"/>
  <c r="EQ124" i="1"/>
  <c r="ES124" i="1"/>
  <c r="EU124" i="1"/>
  <c r="EW124" i="1"/>
  <c r="EY124" i="1"/>
  <c r="FA124" i="1"/>
  <c r="FC124" i="1"/>
  <c r="FE124" i="1"/>
  <c r="FG124" i="1"/>
  <c r="FK124" i="1"/>
  <c r="FM124" i="1"/>
  <c r="CM125" i="1"/>
  <c r="CO125" i="1"/>
  <c r="CQ125" i="1"/>
  <c r="CK125" i="1"/>
  <c r="CS125" i="1"/>
  <c r="DC125" i="1"/>
  <c r="CU125" i="1"/>
  <c r="CW125" i="1"/>
  <c r="CY125" i="1"/>
  <c r="DA125" i="1"/>
  <c r="DE125" i="1"/>
  <c r="DG125" i="1"/>
  <c r="DI125" i="1"/>
  <c r="DK125" i="1"/>
  <c r="DM125" i="1"/>
  <c r="DO125" i="1"/>
  <c r="DQ125" i="1"/>
  <c r="DS125" i="1"/>
  <c r="DU125" i="1"/>
  <c r="DW125" i="1"/>
  <c r="DY125" i="1"/>
  <c r="EA125" i="1"/>
  <c r="EC125" i="1"/>
  <c r="EE125" i="1"/>
  <c r="EG125" i="1"/>
  <c r="EI125" i="1"/>
  <c r="EK125" i="1"/>
  <c r="EM125" i="1"/>
  <c r="EO125" i="1"/>
  <c r="EQ125" i="1"/>
  <c r="ES125" i="1"/>
  <c r="EU125" i="1"/>
  <c r="EW125" i="1"/>
  <c r="EY125" i="1"/>
  <c r="FA125" i="1"/>
  <c r="FC125" i="1"/>
  <c r="FE125" i="1"/>
  <c r="FG125" i="1"/>
  <c r="FK125" i="1"/>
  <c r="FM125" i="1"/>
  <c r="CM126" i="1"/>
  <c r="CO126" i="1"/>
  <c r="CQ126" i="1"/>
  <c r="CK126" i="1"/>
  <c r="CS126" i="1"/>
  <c r="DC126" i="1"/>
  <c r="CU126" i="1"/>
  <c r="CW126" i="1"/>
  <c r="CY126" i="1"/>
  <c r="DA126" i="1"/>
  <c r="DE126" i="1"/>
  <c r="DG126" i="1"/>
  <c r="DI126" i="1"/>
  <c r="DK126" i="1"/>
  <c r="DM126" i="1"/>
  <c r="DO126" i="1"/>
  <c r="DQ126" i="1"/>
  <c r="DS126" i="1"/>
  <c r="DU126" i="1"/>
  <c r="DW126" i="1"/>
  <c r="DY126" i="1"/>
  <c r="EA126" i="1"/>
  <c r="EC126" i="1"/>
  <c r="EE126" i="1"/>
  <c r="EG126" i="1"/>
  <c r="EI126" i="1"/>
  <c r="EK126" i="1"/>
  <c r="EM126" i="1"/>
  <c r="EO126" i="1"/>
  <c r="EQ126" i="1"/>
  <c r="ES126" i="1"/>
  <c r="EU126" i="1"/>
  <c r="EW126" i="1"/>
  <c r="EY126" i="1"/>
  <c r="FA126" i="1"/>
  <c r="FC126" i="1"/>
  <c r="FE126" i="1"/>
  <c r="FG126" i="1"/>
  <c r="FK126" i="1"/>
  <c r="FM126" i="1"/>
  <c r="CM127" i="1"/>
  <c r="CO127" i="1"/>
  <c r="CQ127" i="1"/>
  <c r="CK127" i="1"/>
  <c r="CS127" i="1"/>
  <c r="DC127" i="1"/>
  <c r="CU127" i="1"/>
  <c r="CW127" i="1"/>
  <c r="CY127" i="1"/>
  <c r="DA127" i="1"/>
  <c r="DE127" i="1"/>
  <c r="DG127" i="1"/>
  <c r="DI127" i="1"/>
  <c r="DK127" i="1"/>
  <c r="DM127" i="1"/>
  <c r="DO127" i="1"/>
  <c r="DQ127" i="1"/>
  <c r="DS127" i="1"/>
  <c r="DU127" i="1"/>
  <c r="DW127" i="1"/>
  <c r="DY127" i="1"/>
  <c r="EA127" i="1"/>
  <c r="EC127" i="1"/>
  <c r="EE127" i="1"/>
  <c r="EG127" i="1"/>
  <c r="EI127" i="1"/>
  <c r="EK127" i="1"/>
  <c r="EM127" i="1"/>
  <c r="EO127" i="1"/>
  <c r="EQ127" i="1"/>
  <c r="ES127" i="1"/>
  <c r="EU127" i="1"/>
  <c r="EW127" i="1"/>
  <c r="EY127" i="1"/>
  <c r="FA127" i="1"/>
  <c r="FC127" i="1"/>
  <c r="FE127" i="1"/>
  <c r="FG127" i="1"/>
  <c r="FK127" i="1"/>
  <c r="FM127" i="1"/>
  <c r="CM128" i="1"/>
  <c r="CO128" i="1"/>
  <c r="CQ128" i="1"/>
  <c r="CK128" i="1"/>
  <c r="CS128" i="1"/>
  <c r="DC128" i="1"/>
  <c r="CU128" i="1"/>
  <c r="CW128" i="1"/>
  <c r="CY128" i="1"/>
  <c r="DA128" i="1"/>
  <c r="DE128" i="1"/>
  <c r="DG128" i="1"/>
  <c r="DI128" i="1"/>
  <c r="DK128" i="1"/>
  <c r="DM128" i="1"/>
  <c r="DO128" i="1"/>
  <c r="DQ128" i="1"/>
  <c r="DS128" i="1"/>
  <c r="DU128" i="1"/>
  <c r="DW128" i="1"/>
  <c r="DY128" i="1"/>
  <c r="EA128" i="1"/>
  <c r="EC128" i="1"/>
  <c r="EE128" i="1"/>
  <c r="EG128" i="1"/>
  <c r="EI128" i="1"/>
  <c r="EK128" i="1"/>
  <c r="EM128" i="1"/>
  <c r="EO128" i="1"/>
  <c r="EQ128" i="1"/>
  <c r="ES128" i="1"/>
  <c r="EU128" i="1"/>
  <c r="EW128" i="1"/>
  <c r="EY128" i="1"/>
  <c r="FA128" i="1"/>
  <c r="FC128" i="1"/>
  <c r="FE128" i="1"/>
  <c r="FG128" i="1"/>
  <c r="FK128" i="1"/>
  <c r="FM128" i="1"/>
  <c r="CM129" i="1"/>
  <c r="CO129" i="1"/>
  <c r="CQ129" i="1"/>
  <c r="CK129" i="1"/>
  <c r="CS129" i="1"/>
  <c r="DC129" i="1"/>
  <c r="CU129" i="1"/>
  <c r="CW129" i="1"/>
  <c r="CY129" i="1"/>
  <c r="DA129" i="1"/>
  <c r="DE129" i="1"/>
  <c r="DG129" i="1"/>
  <c r="DI129" i="1"/>
  <c r="DK129" i="1"/>
  <c r="DM129" i="1"/>
  <c r="DO129" i="1"/>
  <c r="DQ129" i="1"/>
  <c r="DS129" i="1"/>
  <c r="DU129" i="1"/>
  <c r="DW129" i="1"/>
  <c r="DY129" i="1"/>
  <c r="EA129" i="1"/>
  <c r="EC129" i="1"/>
  <c r="EE129" i="1"/>
  <c r="EG129" i="1"/>
  <c r="EI129" i="1"/>
  <c r="EK129" i="1"/>
  <c r="EM129" i="1"/>
  <c r="EO129" i="1"/>
  <c r="EQ129" i="1"/>
  <c r="ES129" i="1"/>
  <c r="EU129" i="1"/>
  <c r="EW129" i="1"/>
  <c r="EY129" i="1"/>
  <c r="FA129" i="1"/>
  <c r="FC129" i="1"/>
  <c r="FE129" i="1"/>
  <c r="FG129" i="1"/>
  <c r="FK129" i="1"/>
  <c r="FM129" i="1"/>
  <c r="CM130" i="1"/>
  <c r="CO130" i="1"/>
  <c r="CQ130" i="1"/>
  <c r="CK130" i="1"/>
  <c r="CS130" i="1"/>
  <c r="DC130" i="1"/>
  <c r="CU130" i="1"/>
  <c r="CW130" i="1"/>
  <c r="CY130" i="1"/>
  <c r="DA130" i="1"/>
  <c r="DE130" i="1"/>
  <c r="DG130" i="1"/>
  <c r="DI130" i="1"/>
  <c r="DK130" i="1"/>
  <c r="DM130" i="1"/>
  <c r="DO130" i="1"/>
  <c r="DQ130" i="1"/>
  <c r="DS130" i="1"/>
  <c r="DU130" i="1"/>
  <c r="DW130" i="1"/>
  <c r="DY130" i="1"/>
  <c r="EA130" i="1"/>
  <c r="EC130" i="1"/>
  <c r="EE130" i="1"/>
  <c r="EG130" i="1"/>
  <c r="EI130" i="1"/>
  <c r="EK130" i="1"/>
  <c r="EM130" i="1"/>
  <c r="EO130" i="1"/>
  <c r="EQ130" i="1"/>
  <c r="ES130" i="1"/>
  <c r="EU130" i="1"/>
  <c r="EW130" i="1"/>
  <c r="EY130" i="1"/>
  <c r="FA130" i="1"/>
  <c r="FC130" i="1"/>
  <c r="FE130" i="1"/>
  <c r="FG130" i="1"/>
  <c r="FK130" i="1"/>
  <c r="FM130" i="1"/>
  <c r="CM131" i="1"/>
  <c r="CO131" i="1"/>
  <c r="CQ131" i="1"/>
  <c r="CK131" i="1"/>
  <c r="CS131" i="1"/>
  <c r="DC131" i="1"/>
  <c r="CU131" i="1"/>
  <c r="CW131" i="1"/>
  <c r="CY131" i="1"/>
  <c r="DA131" i="1"/>
  <c r="DE131" i="1"/>
  <c r="DG131" i="1"/>
  <c r="DI131" i="1"/>
  <c r="DK131" i="1"/>
  <c r="DM131" i="1"/>
  <c r="DO131" i="1"/>
  <c r="DQ131" i="1"/>
  <c r="DS131" i="1"/>
  <c r="DU131" i="1"/>
  <c r="DW131" i="1"/>
  <c r="DY131" i="1"/>
  <c r="EA131" i="1"/>
  <c r="EC131" i="1"/>
  <c r="EE131" i="1"/>
  <c r="EG131" i="1"/>
  <c r="EI131" i="1"/>
  <c r="EK131" i="1"/>
  <c r="EM131" i="1"/>
  <c r="EO131" i="1"/>
  <c r="EQ131" i="1"/>
  <c r="ES131" i="1"/>
  <c r="EU131" i="1"/>
  <c r="EW131" i="1"/>
  <c r="EY131" i="1"/>
  <c r="FA131" i="1"/>
  <c r="FC131" i="1"/>
  <c r="FE131" i="1"/>
  <c r="FG131" i="1"/>
  <c r="FK131" i="1"/>
  <c r="FM131" i="1"/>
  <c r="CM132" i="1"/>
  <c r="CO132" i="1"/>
  <c r="CQ132" i="1"/>
  <c r="CK132" i="1"/>
  <c r="CS132" i="1"/>
  <c r="DC132" i="1"/>
  <c r="CU132" i="1"/>
  <c r="CW132" i="1"/>
  <c r="CY132" i="1"/>
  <c r="DA132" i="1"/>
  <c r="DE132" i="1"/>
  <c r="DG132" i="1"/>
  <c r="DI132" i="1"/>
  <c r="DK132" i="1"/>
  <c r="DM132" i="1"/>
  <c r="DO132" i="1"/>
  <c r="DQ132" i="1"/>
  <c r="DS132" i="1"/>
  <c r="DU132" i="1"/>
  <c r="DW132" i="1"/>
  <c r="DY132" i="1"/>
  <c r="EA132" i="1"/>
  <c r="EC132" i="1"/>
  <c r="EE132" i="1"/>
  <c r="EG132" i="1"/>
  <c r="EI132" i="1"/>
  <c r="EK132" i="1"/>
  <c r="EM132" i="1"/>
  <c r="EO132" i="1"/>
  <c r="EQ132" i="1"/>
  <c r="ES132" i="1"/>
  <c r="EU132" i="1"/>
  <c r="EW132" i="1"/>
  <c r="EY132" i="1"/>
  <c r="FA132" i="1"/>
  <c r="FC132" i="1"/>
  <c r="FE132" i="1"/>
  <c r="FG132" i="1"/>
  <c r="FK132" i="1"/>
  <c r="FM132" i="1"/>
  <c r="CM133" i="1"/>
  <c r="CO133" i="1"/>
  <c r="CQ133" i="1"/>
  <c r="CK133" i="1"/>
  <c r="CS133" i="1"/>
  <c r="DC133" i="1"/>
  <c r="CU133" i="1"/>
  <c r="CW133" i="1"/>
  <c r="CY133" i="1"/>
  <c r="DA133" i="1"/>
  <c r="DE133" i="1"/>
  <c r="DG133" i="1"/>
  <c r="DI133" i="1"/>
  <c r="DK133" i="1"/>
  <c r="DM133" i="1"/>
  <c r="DO133" i="1"/>
  <c r="DQ133" i="1"/>
  <c r="DS133" i="1"/>
  <c r="DU133" i="1"/>
  <c r="DW133" i="1"/>
  <c r="DY133" i="1"/>
  <c r="EA133" i="1"/>
  <c r="EC133" i="1"/>
  <c r="EE133" i="1"/>
  <c r="EG133" i="1"/>
  <c r="EI133" i="1"/>
  <c r="EK133" i="1"/>
  <c r="EM133" i="1"/>
  <c r="EO133" i="1"/>
  <c r="EQ133" i="1"/>
  <c r="ES133" i="1"/>
  <c r="EU133" i="1"/>
  <c r="EW133" i="1"/>
  <c r="EY133" i="1"/>
  <c r="FA133" i="1"/>
  <c r="FC133" i="1"/>
  <c r="FE133" i="1"/>
  <c r="FG133" i="1"/>
  <c r="FK133" i="1"/>
  <c r="FM133" i="1"/>
  <c r="CM134" i="1"/>
  <c r="CO134" i="1"/>
  <c r="CQ134" i="1"/>
  <c r="CK134" i="1"/>
  <c r="CS134" i="1"/>
  <c r="DC134" i="1"/>
  <c r="CU134" i="1"/>
  <c r="CW134" i="1"/>
  <c r="CY134" i="1"/>
  <c r="DA134" i="1"/>
  <c r="DE134" i="1"/>
  <c r="DG134" i="1"/>
  <c r="DI134" i="1"/>
  <c r="DK134" i="1"/>
  <c r="DM134" i="1"/>
  <c r="DO134" i="1"/>
  <c r="DQ134" i="1"/>
  <c r="DS134" i="1"/>
  <c r="DU134" i="1"/>
  <c r="DW134" i="1"/>
  <c r="DY134" i="1"/>
  <c r="EA134" i="1"/>
  <c r="EC134" i="1"/>
  <c r="EE134" i="1"/>
  <c r="EG134" i="1"/>
  <c r="EI134" i="1"/>
  <c r="EK134" i="1"/>
  <c r="EM134" i="1"/>
  <c r="EO134" i="1"/>
  <c r="EQ134" i="1"/>
  <c r="ES134" i="1"/>
  <c r="EU134" i="1"/>
  <c r="EW134" i="1"/>
  <c r="EY134" i="1"/>
  <c r="FA134" i="1"/>
  <c r="FC134" i="1"/>
  <c r="FE134" i="1"/>
  <c r="FG134" i="1"/>
  <c r="FK134" i="1"/>
  <c r="FM134" i="1"/>
  <c r="CM135" i="1"/>
  <c r="CO135" i="1"/>
  <c r="CQ135" i="1"/>
  <c r="CK135" i="1"/>
  <c r="CS135" i="1"/>
  <c r="DC135" i="1"/>
  <c r="CU135" i="1"/>
  <c r="CW135" i="1"/>
  <c r="CY135" i="1"/>
  <c r="DA135" i="1"/>
  <c r="DE135" i="1"/>
  <c r="DG135" i="1"/>
  <c r="DI135" i="1"/>
  <c r="DK135" i="1"/>
  <c r="DM135" i="1"/>
  <c r="DO135" i="1"/>
  <c r="DQ135" i="1"/>
  <c r="DS135" i="1"/>
  <c r="DU135" i="1"/>
  <c r="DW135" i="1"/>
  <c r="DY135" i="1"/>
  <c r="EA135" i="1"/>
  <c r="EC135" i="1"/>
  <c r="EE135" i="1"/>
  <c r="EG135" i="1"/>
  <c r="EI135" i="1"/>
  <c r="EK135" i="1"/>
  <c r="EM135" i="1"/>
  <c r="EO135" i="1"/>
  <c r="EQ135" i="1"/>
  <c r="ES135" i="1"/>
  <c r="EU135" i="1"/>
  <c r="EW135" i="1"/>
  <c r="EY135" i="1"/>
  <c r="FA135" i="1"/>
  <c r="FC135" i="1"/>
  <c r="FE135" i="1"/>
  <c r="FG135" i="1"/>
  <c r="FK135" i="1"/>
  <c r="FM135" i="1"/>
  <c r="CM136" i="1"/>
  <c r="CO136" i="1"/>
  <c r="CQ136" i="1"/>
  <c r="CK136" i="1"/>
  <c r="CS136" i="1"/>
  <c r="DC136" i="1"/>
  <c r="CU136" i="1"/>
  <c r="CW136" i="1"/>
  <c r="CY136" i="1"/>
  <c r="DA136" i="1"/>
  <c r="DE136" i="1"/>
  <c r="DG136" i="1"/>
  <c r="DI136" i="1"/>
  <c r="DK136" i="1"/>
  <c r="DM136" i="1"/>
  <c r="DO136" i="1"/>
  <c r="DQ136" i="1"/>
  <c r="DS136" i="1"/>
  <c r="DU136" i="1"/>
  <c r="DW136" i="1"/>
  <c r="DY136" i="1"/>
  <c r="EA136" i="1"/>
  <c r="EC136" i="1"/>
  <c r="EE136" i="1"/>
  <c r="EG136" i="1"/>
  <c r="EI136" i="1"/>
  <c r="EK136" i="1"/>
  <c r="EM136" i="1"/>
  <c r="EO136" i="1"/>
  <c r="EQ136" i="1"/>
  <c r="ES136" i="1"/>
  <c r="EU136" i="1"/>
  <c r="EW136" i="1"/>
  <c r="EY136" i="1"/>
  <c r="FA136" i="1"/>
  <c r="FC136" i="1"/>
  <c r="FE136" i="1"/>
  <c r="FG136" i="1"/>
  <c r="FK136" i="1"/>
  <c r="FM136" i="1"/>
  <c r="CM137" i="1"/>
  <c r="CO137" i="1"/>
  <c r="CQ137" i="1"/>
  <c r="CK137" i="1"/>
  <c r="CS137" i="1"/>
  <c r="DC137" i="1"/>
  <c r="CU137" i="1"/>
  <c r="CW137" i="1"/>
  <c r="CY137" i="1"/>
  <c r="DA137" i="1"/>
  <c r="DE137" i="1"/>
  <c r="DG137" i="1"/>
  <c r="DI137" i="1"/>
  <c r="DK137" i="1"/>
  <c r="DM137" i="1"/>
  <c r="DO137" i="1"/>
  <c r="DQ137" i="1"/>
  <c r="DS137" i="1"/>
  <c r="DU137" i="1"/>
  <c r="DW137" i="1"/>
  <c r="DY137" i="1"/>
  <c r="EA137" i="1"/>
  <c r="EC137" i="1"/>
  <c r="EE137" i="1"/>
  <c r="EG137" i="1"/>
  <c r="EI137" i="1"/>
  <c r="EK137" i="1"/>
  <c r="EM137" i="1"/>
  <c r="EO137" i="1"/>
  <c r="EQ137" i="1"/>
  <c r="ES137" i="1"/>
  <c r="EU137" i="1"/>
  <c r="EW137" i="1"/>
  <c r="EY137" i="1"/>
  <c r="FA137" i="1"/>
  <c r="FC137" i="1"/>
  <c r="FE137" i="1"/>
  <c r="FG137" i="1"/>
  <c r="FK137" i="1"/>
  <c r="FM137" i="1"/>
  <c r="CM138" i="1"/>
  <c r="CO138" i="1"/>
  <c r="CQ138" i="1"/>
  <c r="CK138" i="1"/>
  <c r="CS138" i="1"/>
  <c r="DC138" i="1"/>
  <c r="CU138" i="1"/>
  <c r="CW138" i="1"/>
  <c r="CY138" i="1"/>
  <c r="DA138" i="1"/>
  <c r="DE138" i="1"/>
  <c r="DG138" i="1"/>
  <c r="DI138" i="1"/>
  <c r="DK138" i="1"/>
  <c r="DM138" i="1"/>
  <c r="DO138" i="1"/>
  <c r="DQ138" i="1"/>
  <c r="DS138" i="1"/>
  <c r="DU138" i="1"/>
  <c r="DW138" i="1"/>
  <c r="DY138" i="1"/>
  <c r="EA138" i="1"/>
  <c r="EC138" i="1"/>
  <c r="EE138" i="1"/>
  <c r="EG138" i="1"/>
  <c r="EI138" i="1"/>
  <c r="EK138" i="1"/>
  <c r="EM138" i="1"/>
  <c r="EO138" i="1"/>
  <c r="EQ138" i="1"/>
  <c r="ES138" i="1"/>
  <c r="EU138" i="1"/>
  <c r="EW138" i="1"/>
  <c r="EY138" i="1"/>
  <c r="FA138" i="1"/>
  <c r="FC138" i="1"/>
  <c r="FE138" i="1"/>
  <c r="FG138" i="1"/>
  <c r="FK138" i="1"/>
  <c r="FM138" i="1"/>
  <c r="CM139" i="1"/>
  <c r="CO139" i="1"/>
  <c r="CQ139" i="1"/>
  <c r="CK139" i="1"/>
  <c r="CS139" i="1"/>
  <c r="DC139" i="1"/>
  <c r="CU139" i="1"/>
  <c r="CW139" i="1"/>
  <c r="CY139" i="1"/>
  <c r="DA139" i="1"/>
  <c r="DE139" i="1"/>
  <c r="DG139" i="1"/>
  <c r="DI139" i="1"/>
  <c r="DK139" i="1"/>
  <c r="DM139" i="1"/>
  <c r="DO139" i="1"/>
  <c r="DQ139" i="1"/>
  <c r="DS139" i="1"/>
  <c r="DU139" i="1"/>
  <c r="DW139" i="1"/>
  <c r="DY139" i="1"/>
  <c r="EA139" i="1"/>
  <c r="EC139" i="1"/>
  <c r="EE139" i="1"/>
  <c r="EG139" i="1"/>
  <c r="EI139" i="1"/>
  <c r="EK139" i="1"/>
  <c r="EM139" i="1"/>
  <c r="EO139" i="1"/>
  <c r="EQ139" i="1"/>
  <c r="ES139" i="1"/>
  <c r="EU139" i="1"/>
  <c r="EW139" i="1"/>
  <c r="EY139" i="1"/>
  <c r="FA139" i="1"/>
  <c r="FC139" i="1"/>
  <c r="FE139" i="1"/>
  <c r="FG139" i="1"/>
  <c r="FK139" i="1"/>
  <c r="FM139" i="1"/>
  <c r="CM141" i="1"/>
  <c r="CO141" i="1"/>
  <c r="CQ141" i="1"/>
  <c r="CK141" i="1"/>
  <c r="CS141" i="1"/>
  <c r="DC141" i="1"/>
  <c r="CU141" i="1"/>
  <c r="CW141" i="1"/>
  <c r="CY141" i="1"/>
  <c r="DA141" i="1"/>
  <c r="DE141" i="1"/>
  <c r="DG141" i="1"/>
  <c r="DI141" i="1"/>
  <c r="DK141" i="1"/>
  <c r="DM141" i="1"/>
  <c r="DO141" i="1"/>
  <c r="DQ141" i="1"/>
  <c r="DS141" i="1"/>
  <c r="DU141" i="1"/>
  <c r="DW141" i="1"/>
  <c r="DY141" i="1"/>
  <c r="EA141" i="1"/>
  <c r="EC141" i="1"/>
  <c r="EE141" i="1"/>
  <c r="EG141" i="1"/>
  <c r="EI141" i="1"/>
  <c r="EK141" i="1"/>
  <c r="EM141" i="1"/>
  <c r="EO141" i="1"/>
  <c r="EQ141" i="1"/>
  <c r="ES141" i="1"/>
  <c r="EU141" i="1"/>
  <c r="EW141" i="1"/>
  <c r="EY141" i="1"/>
  <c r="FA141" i="1"/>
  <c r="FC141" i="1"/>
  <c r="FE141" i="1"/>
  <c r="FG141" i="1"/>
  <c r="FK141" i="1"/>
  <c r="FM141" i="1"/>
  <c r="CM142" i="1"/>
  <c r="CO142" i="1"/>
  <c r="CQ142" i="1"/>
  <c r="CK142" i="1"/>
  <c r="CS142" i="1"/>
  <c r="DC142" i="1"/>
  <c r="CU142" i="1"/>
  <c r="CW142" i="1"/>
  <c r="CY142" i="1"/>
  <c r="DA142" i="1"/>
  <c r="DE142" i="1"/>
  <c r="DG142" i="1"/>
  <c r="DI142" i="1"/>
  <c r="DK142" i="1"/>
  <c r="DM142" i="1"/>
  <c r="DO142" i="1"/>
  <c r="DQ142" i="1"/>
  <c r="DS142" i="1"/>
  <c r="DU142" i="1"/>
  <c r="DW142" i="1"/>
  <c r="DY142" i="1"/>
  <c r="EA142" i="1"/>
  <c r="EC142" i="1"/>
  <c r="EE142" i="1"/>
  <c r="EG142" i="1"/>
  <c r="EI142" i="1"/>
  <c r="EK142" i="1"/>
  <c r="EM142" i="1"/>
  <c r="EO142" i="1"/>
  <c r="EQ142" i="1"/>
  <c r="ES142" i="1"/>
  <c r="EU142" i="1"/>
  <c r="EW142" i="1"/>
  <c r="EY142" i="1"/>
  <c r="FA142" i="1"/>
  <c r="FC142" i="1"/>
  <c r="FE142" i="1"/>
  <c r="FG142" i="1"/>
  <c r="FK142" i="1"/>
  <c r="FM142" i="1"/>
  <c r="CM143" i="1"/>
  <c r="CO143" i="1"/>
  <c r="CQ143" i="1"/>
  <c r="CK143" i="1"/>
  <c r="CS143" i="1"/>
  <c r="DC143" i="1"/>
  <c r="CU143" i="1"/>
  <c r="CW143" i="1"/>
  <c r="CY143" i="1"/>
  <c r="DA143" i="1"/>
  <c r="DE143" i="1"/>
  <c r="DG143" i="1"/>
  <c r="DI143" i="1"/>
  <c r="DK143" i="1"/>
  <c r="DM143" i="1"/>
  <c r="DO143" i="1"/>
  <c r="DQ143" i="1"/>
  <c r="DS143" i="1"/>
  <c r="DU143" i="1"/>
  <c r="DW143" i="1"/>
  <c r="DY143" i="1"/>
  <c r="EA143" i="1"/>
  <c r="EC143" i="1"/>
  <c r="EE143" i="1"/>
  <c r="EG143" i="1"/>
  <c r="EI143" i="1"/>
  <c r="EK143" i="1"/>
  <c r="EM143" i="1"/>
  <c r="EO143" i="1"/>
  <c r="EQ143" i="1"/>
  <c r="ES143" i="1"/>
  <c r="EU143" i="1"/>
  <c r="EW143" i="1"/>
  <c r="EY143" i="1"/>
  <c r="FA143" i="1"/>
  <c r="FC143" i="1"/>
  <c r="FE143" i="1"/>
  <c r="FG143" i="1"/>
  <c r="FK143" i="1"/>
  <c r="FM143" i="1"/>
  <c r="CM144" i="1"/>
  <c r="CO144" i="1"/>
  <c r="CQ144" i="1"/>
  <c r="CK144" i="1"/>
  <c r="CS144" i="1"/>
  <c r="DC144" i="1"/>
  <c r="CU144" i="1"/>
  <c r="CW144" i="1"/>
  <c r="CY144" i="1"/>
  <c r="DA144" i="1"/>
  <c r="DE144" i="1"/>
  <c r="DG144" i="1"/>
  <c r="DI144" i="1"/>
  <c r="DK144" i="1"/>
  <c r="DM144" i="1"/>
  <c r="DO144" i="1"/>
  <c r="DQ144" i="1"/>
  <c r="DS144" i="1"/>
  <c r="DU144" i="1"/>
  <c r="DW144" i="1"/>
  <c r="DY144" i="1"/>
  <c r="EA144" i="1"/>
  <c r="EC144" i="1"/>
  <c r="EE144" i="1"/>
  <c r="EG144" i="1"/>
  <c r="EI144" i="1"/>
  <c r="EK144" i="1"/>
  <c r="EM144" i="1"/>
  <c r="EO144" i="1"/>
  <c r="EQ144" i="1"/>
  <c r="ES144" i="1"/>
  <c r="EU144" i="1"/>
  <c r="EW144" i="1"/>
  <c r="EY144" i="1"/>
  <c r="FA144" i="1"/>
  <c r="FC144" i="1"/>
  <c r="FE144" i="1"/>
  <c r="FG144" i="1"/>
  <c r="FK144" i="1"/>
  <c r="FM144" i="1"/>
  <c r="CM145" i="1"/>
  <c r="CO145" i="1"/>
  <c r="CQ145" i="1"/>
  <c r="CK145" i="1"/>
  <c r="CS145" i="1"/>
  <c r="DC145" i="1"/>
  <c r="CU145" i="1"/>
  <c r="CW145" i="1"/>
  <c r="CY145" i="1"/>
  <c r="DA145" i="1"/>
  <c r="DE145" i="1"/>
  <c r="DG145" i="1"/>
  <c r="DI145" i="1"/>
  <c r="DK145" i="1"/>
  <c r="DM145" i="1"/>
  <c r="DO145" i="1"/>
  <c r="DQ145" i="1"/>
  <c r="DS145" i="1"/>
  <c r="DU145" i="1"/>
  <c r="DW145" i="1"/>
  <c r="DY145" i="1"/>
  <c r="EA145" i="1"/>
  <c r="EC145" i="1"/>
  <c r="EE145" i="1"/>
  <c r="EG145" i="1"/>
  <c r="EI145" i="1"/>
  <c r="EK145" i="1"/>
  <c r="EM145" i="1"/>
  <c r="EO145" i="1"/>
  <c r="EQ145" i="1"/>
  <c r="ES145" i="1"/>
  <c r="EU145" i="1"/>
  <c r="EW145" i="1"/>
  <c r="EY145" i="1"/>
  <c r="FA145" i="1"/>
  <c r="FC145" i="1"/>
  <c r="FE145" i="1"/>
  <c r="FG145" i="1"/>
  <c r="FK145" i="1"/>
  <c r="FM145" i="1"/>
  <c r="CM146" i="1"/>
  <c r="CO146" i="1"/>
  <c r="CQ146" i="1"/>
  <c r="CK146" i="1"/>
  <c r="CS146" i="1"/>
  <c r="DC146" i="1"/>
  <c r="CU146" i="1"/>
  <c r="CW146" i="1"/>
  <c r="CY146" i="1"/>
  <c r="DA146" i="1"/>
  <c r="DE146" i="1"/>
  <c r="DG146" i="1"/>
  <c r="DI146" i="1"/>
  <c r="DK146" i="1"/>
  <c r="DM146" i="1"/>
  <c r="DO146" i="1"/>
  <c r="DQ146" i="1"/>
  <c r="DS146" i="1"/>
  <c r="DU146" i="1"/>
  <c r="DW146" i="1"/>
  <c r="DY146" i="1"/>
  <c r="EA146" i="1"/>
  <c r="EC146" i="1"/>
  <c r="EE146" i="1"/>
  <c r="EG146" i="1"/>
  <c r="EI146" i="1"/>
  <c r="EK146" i="1"/>
  <c r="EM146" i="1"/>
  <c r="EO146" i="1"/>
  <c r="EQ146" i="1"/>
  <c r="ES146" i="1"/>
  <c r="EU146" i="1"/>
  <c r="EW146" i="1"/>
  <c r="EY146" i="1"/>
  <c r="FA146" i="1"/>
  <c r="FC146" i="1"/>
  <c r="FE146" i="1"/>
  <c r="FG146" i="1"/>
  <c r="FK146" i="1"/>
  <c r="FM146" i="1"/>
  <c r="CM147" i="1"/>
  <c r="CO147" i="1"/>
  <c r="CQ147" i="1"/>
  <c r="CK147" i="1"/>
  <c r="CS147" i="1"/>
  <c r="DC147" i="1"/>
  <c r="CU147" i="1"/>
  <c r="CW147" i="1"/>
  <c r="CY147" i="1"/>
  <c r="DA147" i="1"/>
  <c r="DE147" i="1"/>
  <c r="DG147" i="1"/>
  <c r="DI147" i="1"/>
  <c r="DK147" i="1"/>
  <c r="DM147" i="1"/>
  <c r="DO147" i="1"/>
  <c r="DQ147" i="1"/>
  <c r="DS147" i="1"/>
  <c r="DU147" i="1"/>
  <c r="DW147" i="1"/>
  <c r="DY147" i="1"/>
  <c r="EA147" i="1"/>
  <c r="EC147" i="1"/>
  <c r="EE147" i="1"/>
  <c r="EG147" i="1"/>
  <c r="EI147" i="1"/>
  <c r="EK147" i="1"/>
  <c r="EM147" i="1"/>
  <c r="EO147" i="1"/>
  <c r="EQ147" i="1"/>
  <c r="ES147" i="1"/>
  <c r="EU147" i="1"/>
  <c r="EW147" i="1"/>
  <c r="EY147" i="1"/>
  <c r="FA147" i="1"/>
  <c r="FC147" i="1"/>
  <c r="FE147" i="1"/>
  <c r="FG147" i="1"/>
  <c r="FK147" i="1"/>
  <c r="FM147" i="1"/>
  <c r="CM148" i="1"/>
  <c r="CO148" i="1"/>
  <c r="CQ148" i="1"/>
  <c r="CK148" i="1"/>
  <c r="CS148" i="1"/>
  <c r="DC148" i="1"/>
  <c r="CU148" i="1"/>
  <c r="CW148" i="1"/>
  <c r="CY148" i="1"/>
  <c r="DA148" i="1"/>
  <c r="DE148" i="1"/>
  <c r="DG148" i="1"/>
  <c r="DI148" i="1"/>
  <c r="DK148" i="1"/>
  <c r="DM148" i="1"/>
  <c r="DO148" i="1"/>
  <c r="DQ148" i="1"/>
  <c r="DS148" i="1"/>
  <c r="DU148" i="1"/>
  <c r="DW148" i="1"/>
  <c r="DY148" i="1"/>
  <c r="EA148" i="1"/>
  <c r="EC148" i="1"/>
  <c r="EE148" i="1"/>
  <c r="EG148" i="1"/>
  <c r="EI148" i="1"/>
  <c r="EK148" i="1"/>
  <c r="EM148" i="1"/>
  <c r="EO148" i="1"/>
  <c r="EQ148" i="1"/>
  <c r="ES148" i="1"/>
  <c r="EU148" i="1"/>
  <c r="EW148" i="1"/>
  <c r="EY148" i="1"/>
  <c r="FA148" i="1"/>
  <c r="FC148" i="1"/>
  <c r="FE148" i="1"/>
  <c r="FG148" i="1"/>
  <c r="FK148" i="1"/>
  <c r="FM148" i="1"/>
  <c r="CM149" i="1"/>
  <c r="CO149" i="1"/>
  <c r="CQ149" i="1"/>
  <c r="CK149" i="1"/>
  <c r="CS149" i="1"/>
  <c r="DC149" i="1"/>
  <c r="CU149" i="1"/>
  <c r="CW149" i="1"/>
  <c r="CY149" i="1"/>
  <c r="DA149" i="1"/>
  <c r="DE149" i="1"/>
  <c r="DG149" i="1"/>
  <c r="DI149" i="1"/>
  <c r="DK149" i="1"/>
  <c r="DM149" i="1"/>
  <c r="DO149" i="1"/>
  <c r="DQ149" i="1"/>
  <c r="DS149" i="1"/>
  <c r="DU149" i="1"/>
  <c r="DW149" i="1"/>
  <c r="DY149" i="1"/>
  <c r="EA149" i="1"/>
  <c r="EC149" i="1"/>
  <c r="EE149" i="1"/>
  <c r="EG149" i="1"/>
  <c r="EI149" i="1"/>
  <c r="EK149" i="1"/>
  <c r="EM149" i="1"/>
  <c r="EO149" i="1"/>
  <c r="EQ149" i="1"/>
  <c r="ES149" i="1"/>
  <c r="EU149" i="1"/>
  <c r="EW149" i="1"/>
  <c r="EY149" i="1"/>
  <c r="FA149" i="1"/>
  <c r="FC149" i="1"/>
  <c r="FE149" i="1"/>
  <c r="FG149" i="1"/>
  <c r="FK149" i="1"/>
  <c r="FM149" i="1"/>
  <c r="CM150" i="1"/>
  <c r="CO150" i="1"/>
  <c r="CQ150" i="1"/>
  <c r="CK150" i="1"/>
  <c r="CS150" i="1"/>
  <c r="DC150" i="1"/>
  <c r="CU150" i="1"/>
  <c r="CW150" i="1"/>
  <c r="CY150" i="1"/>
  <c r="DA150" i="1"/>
  <c r="DE150" i="1"/>
  <c r="DG150" i="1"/>
  <c r="DI150" i="1"/>
  <c r="DK150" i="1"/>
  <c r="DM150" i="1"/>
  <c r="DO150" i="1"/>
  <c r="DQ150" i="1"/>
  <c r="DS150" i="1"/>
  <c r="DU150" i="1"/>
  <c r="DW150" i="1"/>
  <c r="DY150" i="1"/>
  <c r="EA150" i="1"/>
  <c r="EC150" i="1"/>
  <c r="EE150" i="1"/>
  <c r="EG150" i="1"/>
  <c r="EI150" i="1"/>
  <c r="EK150" i="1"/>
  <c r="EM150" i="1"/>
  <c r="EO150" i="1"/>
  <c r="EQ150" i="1"/>
  <c r="ES150" i="1"/>
  <c r="EU150" i="1"/>
  <c r="EW150" i="1"/>
  <c r="EY150" i="1"/>
  <c r="FA150" i="1"/>
  <c r="FC150" i="1"/>
  <c r="FE150" i="1"/>
  <c r="FG150" i="1"/>
  <c r="FK150" i="1"/>
  <c r="FM150" i="1"/>
  <c r="CM151" i="1"/>
  <c r="CO151" i="1"/>
  <c r="CQ151" i="1"/>
  <c r="CK151" i="1"/>
  <c r="CS151" i="1"/>
  <c r="DC151" i="1"/>
  <c r="CU151" i="1"/>
  <c r="CW151" i="1"/>
  <c r="CY151" i="1"/>
  <c r="DA151" i="1"/>
  <c r="DE151" i="1"/>
  <c r="DG151" i="1"/>
  <c r="DI151" i="1"/>
  <c r="DK151" i="1"/>
  <c r="DM151" i="1"/>
  <c r="DO151" i="1"/>
  <c r="DQ151" i="1"/>
  <c r="DS151" i="1"/>
  <c r="DU151" i="1"/>
  <c r="DW151" i="1"/>
  <c r="DY151" i="1"/>
  <c r="EA151" i="1"/>
  <c r="EC151" i="1"/>
  <c r="EE151" i="1"/>
  <c r="EG151" i="1"/>
  <c r="EI151" i="1"/>
  <c r="EK151" i="1"/>
  <c r="EM151" i="1"/>
  <c r="EO151" i="1"/>
  <c r="EQ151" i="1"/>
  <c r="ES151" i="1"/>
  <c r="EU151" i="1"/>
  <c r="EW151" i="1"/>
  <c r="EY151" i="1"/>
  <c r="FA151" i="1"/>
  <c r="FC151" i="1"/>
  <c r="FE151" i="1"/>
  <c r="FG151" i="1"/>
  <c r="FK151" i="1"/>
  <c r="FM151" i="1"/>
  <c r="CM152" i="1"/>
  <c r="CO152" i="1"/>
  <c r="CQ152" i="1"/>
  <c r="CK152" i="1"/>
  <c r="CS152" i="1"/>
  <c r="DC152" i="1"/>
  <c r="CU152" i="1"/>
  <c r="CW152" i="1"/>
  <c r="CY152" i="1"/>
  <c r="DA152" i="1"/>
  <c r="DE152" i="1"/>
  <c r="DG152" i="1"/>
  <c r="DI152" i="1"/>
  <c r="DK152" i="1"/>
  <c r="DM152" i="1"/>
  <c r="DO152" i="1"/>
  <c r="DQ152" i="1"/>
  <c r="DS152" i="1"/>
  <c r="DU152" i="1"/>
  <c r="DW152" i="1"/>
  <c r="DY152" i="1"/>
  <c r="EA152" i="1"/>
  <c r="EC152" i="1"/>
  <c r="EE152" i="1"/>
  <c r="EG152" i="1"/>
  <c r="EI152" i="1"/>
  <c r="EK152" i="1"/>
  <c r="EM152" i="1"/>
  <c r="EO152" i="1"/>
  <c r="EQ152" i="1"/>
  <c r="ES152" i="1"/>
  <c r="EU152" i="1"/>
  <c r="EW152" i="1"/>
  <c r="EY152" i="1"/>
  <c r="FA152" i="1"/>
  <c r="FC152" i="1"/>
  <c r="FE152" i="1"/>
  <c r="FG152" i="1"/>
  <c r="FK152" i="1"/>
  <c r="FM152" i="1"/>
  <c r="CM153" i="1"/>
  <c r="CO153" i="1"/>
  <c r="CQ153" i="1"/>
  <c r="CK153" i="1"/>
  <c r="CS153" i="1"/>
  <c r="DC153" i="1"/>
  <c r="CU153" i="1"/>
  <c r="CW153" i="1"/>
  <c r="CY153" i="1"/>
  <c r="DA153" i="1"/>
  <c r="DE153" i="1"/>
  <c r="DG153" i="1"/>
  <c r="DI153" i="1"/>
  <c r="DK153" i="1"/>
  <c r="DM153" i="1"/>
  <c r="DO153" i="1"/>
  <c r="DQ153" i="1"/>
  <c r="DS153" i="1"/>
  <c r="DU153" i="1"/>
  <c r="DW153" i="1"/>
  <c r="DY153" i="1"/>
  <c r="EA153" i="1"/>
  <c r="EC153" i="1"/>
  <c r="EE153" i="1"/>
  <c r="EG153" i="1"/>
  <c r="EI153" i="1"/>
  <c r="EK153" i="1"/>
  <c r="EM153" i="1"/>
  <c r="EO153" i="1"/>
  <c r="EQ153" i="1"/>
  <c r="ES153" i="1"/>
  <c r="EU153" i="1"/>
  <c r="EW153" i="1"/>
  <c r="EY153" i="1"/>
  <c r="FA153" i="1"/>
  <c r="FC153" i="1"/>
  <c r="FE153" i="1"/>
  <c r="FG153" i="1"/>
  <c r="FK153" i="1"/>
  <c r="FM153" i="1"/>
  <c r="CM154" i="1"/>
  <c r="CO154" i="1"/>
  <c r="CQ154" i="1"/>
  <c r="CK154" i="1"/>
  <c r="CS154" i="1"/>
  <c r="DC154" i="1"/>
  <c r="CU154" i="1"/>
  <c r="CW154" i="1"/>
  <c r="CY154" i="1"/>
  <c r="DA154" i="1"/>
  <c r="DE154" i="1"/>
  <c r="DG154" i="1"/>
  <c r="DI154" i="1"/>
  <c r="DK154" i="1"/>
  <c r="DM154" i="1"/>
  <c r="DO154" i="1"/>
  <c r="DQ154" i="1"/>
  <c r="DS154" i="1"/>
  <c r="DU154" i="1"/>
  <c r="DW154" i="1"/>
  <c r="DY154" i="1"/>
  <c r="EA154" i="1"/>
  <c r="EC154" i="1"/>
  <c r="EE154" i="1"/>
  <c r="EG154" i="1"/>
  <c r="EI154" i="1"/>
  <c r="EK154" i="1"/>
  <c r="EM154" i="1"/>
  <c r="EO154" i="1"/>
  <c r="EQ154" i="1"/>
  <c r="ES154" i="1"/>
  <c r="EU154" i="1"/>
  <c r="EW154" i="1"/>
  <c r="EY154" i="1"/>
  <c r="FA154" i="1"/>
  <c r="FC154" i="1"/>
  <c r="FE154" i="1"/>
  <c r="FG154" i="1"/>
  <c r="FK154" i="1"/>
  <c r="FM154" i="1"/>
  <c r="CM155" i="1"/>
  <c r="CO155" i="1"/>
  <c r="CQ155" i="1"/>
  <c r="CK155" i="1"/>
  <c r="CS155" i="1"/>
  <c r="DC155" i="1"/>
  <c r="CU155" i="1"/>
  <c r="CW155" i="1"/>
  <c r="CY155" i="1"/>
  <c r="DA155" i="1"/>
  <c r="DE155" i="1"/>
  <c r="DG155" i="1"/>
  <c r="DI155" i="1"/>
  <c r="DK155" i="1"/>
  <c r="DM155" i="1"/>
  <c r="DO155" i="1"/>
  <c r="DQ155" i="1"/>
  <c r="DS155" i="1"/>
  <c r="DU155" i="1"/>
  <c r="DW155" i="1"/>
  <c r="DY155" i="1"/>
  <c r="EA155" i="1"/>
  <c r="EC155" i="1"/>
  <c r="EE155" i="1"/>
  <c r="EG155" i="1"/>
  <c r="EI155" i="1"/>
  <c r="EK155" i="1"/>
  <c r="EM155" i="1"/>
  <c r="EO155" i="1"/>
  <c r="EQ155" i="1"/>
  <c r="ES155" i="1"/>
  <c r="EU155" i="1"/>
  <c r="EW155" i="1"/>
  <c r="EY155" i="1"/>
  <c r="FA155" i="1"/>
  <c r="FC155" i="1"/>
  <c r="FE155" i="1"/>
  <c r="FG155" i="1"/>
  <c r="FK155" i="1"/>
  <c r="FM155" i="1"/>
  <c r="CM156" i="1"/>
  <c r="CO156" i="1"/>
  <c r="CQ156" i="1"/>
  <c r="CK156" i="1"/>
  <c r="CS156" i="1"/>
  <c r="DC156" i="1"/>
  <c r="CU156" i="1"/>
  <c r="CW156" i="1"/>
  <c r="CY156" i="1"/>
  <c r="DA156" i="1"/>
  <c r="DE156" i="1"/>
  <c r="DG156" i="1"/>
  <c r="DI156" i="1"/>
  <c r="DK156" i="1"/>
  <c r="DM156" i="1"/>
  <c r="DO156" i="1"/>
  <c r="DQ156" i="1"/>
  <c r="DS156" i="1"/>
  <c r="DU156" i="1"/>
  <c r="DW156" i="1"/>
  <c r="DY156" i="1"/>
  <c r="EA156" i="1"/>
  <c r="EC156" i="1"/>
  <c r="EE156" i="1"/>
  <c r="EG156" i="1"/>
  <c r="EI156" i="1"/>
  <c r="EK156" i="1"/>
  <c r="EM156" i="1"/>
  <c r="EO156" i="1"/>
  <c r="EQ156" i="1"/>
  <c r="ES156" i="1"/>
  <c r="EU156" i="1"/>
  <c r="EW156" i="1"/>
  <c r="EY156" i="1"/>
  <c r="FA156" i="1"/>
  <c r="FC156" i="1"/>
  <c r="FE156" i="1"/>
  <c r="FG156" i="1"/>
  <c r="FK156" i="1"/>
  <c r="FM156" i="1"/>
  <c r="CM157" i="1"/>
  <c r="CO157" i="1"/>
  <c r="CQ157" i="1"/>
  <c r="CK157" i="1"/>
  <c r="CS157" i="1"/>
  <c r="DC157" i="1"/>
  <c r="CU157" i="1"/>
  <c r="CW157" i="1"/>
  <c r="CY157" i="1"/>
  <c r="DA157" i="1"/>
  <c r="DE157" i="1"/>
  <c r="DG157" i="1"/>
  <c r="DI157" i="1"/>
  <c r="DK157" i="1"/>
  <c r="DM157" i="1"/>
  <c r="DO157" i="1"/>
  <c r="DQ157" i="1"/>
  <c r="DS157" i="1"/>
  <c r="DU157" i="1"/>
  <c r="DW157" i="1"/>
  <c r="DY157" i="1"/>
  <c r="EA157" i="1"/>
  <c r="EC157" i="1"/>
  <c r="EE157" i="1"/>
  <c r="EG157" i="1"/>
  <c r="EI157" i="1"/>
  <c r="EK157" i="1"/>
  <c r="EM157" i="1"/>
  <c r="EO157" i="1"/>
  <c r="EQ157" i="1"/>
  <c r="ES157" i="1"/>
  <c r="EU157" i="1"/>
  <c r="EW157" i="1"/>
  <c r="EY157" i="1"/>
  <c r="FA157" i="1"/>
  <c r="FC157" i="1"/>
  <c r="FE157" i="1"/>
  <c r="FG157" i="1"/>
  <c r="FK157" i="1"/>
  <c r="FM157" i="1"/>
  <c r="CM158" i="1"/>
  <c r="CO158" i="1"/>
  <c r="CQ158" i="1"/>
  <c r="CK158" i="1"/>
  <c r="CS158" i="1"/>
  <c r="DC158" i="1"/>
  <c r="CU158" i="1"/>
  <c r="CW158" i="1"/>
  <c r="CY158" i="1"/>
  <c r="DA158" i="1"/>
  <c r="DE158" i="1"/>
  <c r="DG158" i="1"/>
  <c r="DI158" i="1"/>
  <c r="DK158" i="1"/>
  <c r="DM158" i="1"/>
  <c r="DO158" i="1"/>
  <c r="DQ158" i="1"/>
  <c r="DS158" i="1"/>
  <c r="DU158" i="1"/>
  <c r="DW158" i="1"/>
  <c r="DY158" i="1"/>
  <c r="EA158" i="1"/>
  <c r="EC158" i="1"/>
  <c r="EE158" i="1"/>
  <c r="EG158" i="1"/>
  <c r="EI158" i="1"/>
  <c r="EK158" i="1"/>
  <c r="EM158" i="1"/>
  <c r="EO158" i="1"/>
  <c r="EQ158" i="1"/>
  <c r="ES158" i="1"/>
  <c r="EU158" i="1"/>
  <c r="EW158" i="1"/>
  <c r="EY158" i="1"/>
  <c r="FA158" i="1"/>
  <c r="FC158" i="1"/>
  <c r="FE158" i="1"/>
  <c r="FG158" i="1"/>
  <c r="FK158" i="1"/>
  <c r="FM158" i="1"/>
  <c r="CM159" i="1"/>
  <c r="CO159" i="1"/>
  <c r="CQ159" i="1"/>
  <c r="CK159" i="1"/>
  <c r="CS159" i="1"/>
  <c r="DC159" i="1"/>
  <c r="CU159" i="1"/>
  <c r="CW159" i="1"/>
  <c r="CY159" i="1"/>
  <c r="DA159" i="1"/>
  <c r="DE159" i="1"/>
  <c r="DG159" i="1"/>
  <c r="DI159" i="1"/>
  <c r="DK159" i="1"/>
  <c r="DM159" i="1"/>
  <c r="DO159" i="1"/>
  <c r="DQ159" i="1"/>
  <c r="DS159" i="1"/>
  <c r="DU159" i="1"/>
  <c r="DW159" i="1"/>
  <c r="DY159" i="1"/>
  <c r="EA159" i="1"/>
  <c r="EC159" i="1"/>
  <c r="EE159" i="1"/>
  <c r="EG159" i="1"/>
  <c r="EI159" i="1"/>
  <c r="EK159" i="1"/>
  <c r="EM159" i="1"/>
  <c r="EO159" i="1"/>
  <c r="EQ159" i="1"/>
  <c r="ES159" i="1"/>
  <c r="EU159" i="1"/>
  <c r="EW159" i="1"/>
  <c r="EY159" i="1"/>
  <c r="FA159" i="1"/>
  <c r="FC159" i="1"/>
  <c r="FE159" i="1"/>
  <c r="FG159" i="1"/>
  <c r="FK159" i="1"/>
  <c r="FM159" i="1"/>
  <c r="CM160" i="1"/>
  <c r="CO160" i="1"/>
  <c r="CQ160" i="1"/>
  <c r="CK160" i="1"/>
  <c r="CS160" i="1"/>
  <c r="DC160" i="1"/>
  <c r="CU160" i="1"/>
  <c r="CW160" i="1"/>
  <c r="CY160" i="1"/>
  <c r="DA160" i="1"/>
  <c r="DE160" i="1"/>
  <c r="DG160" i="1"/>
  <c r="DI160" i="1"/>
  <c r="DK160" i="1"/>
  <c r="DM160" i="1"/>
  <c r="DO160" i="1"/>
  <c r="DQ160" i="1"/>
  <c r="DS160" i="1"/>
  <c r="DU160" i="1"/>
  <c r="DW160" i="1"/>
  <c r="DY160" i="1"/>
  <c r="EA160" i="1"/>
  <c r="EC160" i="1"/>
  <c r="EE160" i="1"/>
  <c r="EG160" i="1"/>
  <c r="EI160" i="1"/>
  <c r="EK160" i="1"/>
  <c r="EM160" i="1"/>
  <c r="EO160" i="1"/>
  <c r="EQ160" i="1"/>
  <c r="ES160" i="1"/>
  <c r="EU160" i="1"/>
  <c r="EW160" i="1"/>
  <c r="EY160" i="1"/>
  <c r="FA160" i="1"/>
  <c r="FC160" i="1"/>
  <c r="FE160" i="1"/>
  <c r="FG160" i="1"/>
  <c r="FK160" i="1"/>
  <c r="FM160" i="1"/>
  <c r="CM161" i="1"/>
  <c r="CO161" i="1"/>
  <c r="CQ161" i="1"/>
  <c r="CK161" i="1"/>
  <c r="CS161" i="1"/>
  <c r="DC161" i="1"/>
  <c r="CU161" i="1"/>
  <c r="CW161" i="1"/>
  <c r="CY161" i="1"/>
  <c r="DA161" i="1"/>
  <c r="DE161" i="1"/>
  <c r="DG161" i="1"/>
  <c r="DI161" i="1"/>
  <c r="DK161" i="1"/>
  <c r="DM161" i="1"/>
  <c r="DO161" i="1"/>
  <c r="DQ161" i="1"/>
  <c r="DS161" i="1"/>
  <c r="DU161" i="1"/>
  <c r="DW161" i="1"/>
  <c r="DY161" i="1"/>
  <c r="EA161" i="1"/>
  <c r="EC161" i="1"/>
  <c r="EE161" i="1"/>
  <c r="EG161" i="1"/>
  <c r="EI161" i="1"/>
  <c r="EK161" i="1"/>
  <c r="EM161" i="1"/>
  <c r="EO161" i="1"/>
  <c r="EQ161" i="1"/>
  <c r="ES161" i="1"/>
  <c r="EU161" i="1"/>
  <c r="EW161" i="1"/>
  <c r="EY161" i="1"/>
  <c r="FA161" i="1"/>
  <c r="FC161" i="1"/>
  <c r="FE161" i="1"/>
  <c r="FG161" i="1"/>
  <c r="FK161" i="1"/>
  <c r="FM161" i="1"/>
  <c r="CM162" i="1"/>
  <c r="CO162" i="1"/>
  <c r="CQ162" i="1"/>
  <c r="CK162" i="1"/>
  <c r="CS162" i="1"/>
  <c r="DC162" i="1"/>
  <c r="CU162" i="1"/>
  <c r="CW162" i="1"/>
  <c r="CY162" i="1"/>
  <c r="DA162" i="1"/>
  <c r="DE162" i="1"/>
  <c r="DG162" i="1"/>
  <c r="DI162" i="1"/>
  <c r="DK162" i="1"/>
  <c r="DM162" i="1"/>
  <c r="DO162" i="1"/>
  <c r="DQ162" i="1"/>
  <c r="DS162" i="1"/>
  <c r="DU162" i="1"/>
  <c r="DW162" i="1"/>
  <c r="DY162" i="1"/>
  <c r="EA162" i="1"/>
  <c r="EC162" i="1"/>
  <c r="EE162" i="1"/>
  <c r="EG162" i="1"/>
  <c r="EI162" i="1"/>
  <c r="EK162" i="1"/>
  <c r="EM162" i="1"/>
  <c r="EO162" i="1"/>
  <c r="EQ162" i="1"/>
  <c r="ES162" i="1"/>
  <c r="EU162" i="1"/>
  <c r="EW162" i="1"/>
  <c r="EY162" i="1"/>
  <c r="FA162" i="1"/>
  <c r="FC162" i="1"/>
  <c r="FE162" i="1"/>
  <c r="FG162" i="1"/>
  <c r="FK162" i="1"/>
  <c r="FM162" i="1"/>
  <c r="CM163" i="1"/>
  <c r="CO163" i="1"/>
  <c r="CQ163" i="1"/>
  <c r="CK163" i="1"/>
  <c r="CS163" i="1"/>
  <c r="DC163" i="1"/>
  <c r="CU163" i="1"/>
  <c r="CW163" i="1"/>
  <c r="CY163" i="1"/>
  <c r="DA163" i="1"/>
  <c r="DE163" i="1"/>
  <c r="DG163" i="1"/>
  <c r="DI163" i="1"/>
  <c r="DK163" i="1"/>
  <c r="DM163" i="1"/>
  <c r="DO163" i="1"/>
  <c r="DQ163" i="1"/>
  <c r="DS163" i="1"/>
  <c r="DU163" i="1"/>
  <c r="DW163" i="1"/>
  <c r="DY163" i="1"/>
  <c r="EA163" i="1"/>
  <c r="EC163" i="1"/>
  <c r="EE163" i="1"/>
  <c r="EG163" i="1"/>
  <c r="EI163" i="1"/>
  <c r="EK163" i="1"/>
  <c r="EM163" i="1"/>
  <c r="EO163" i="1"/>
  <c r="EQ163" i="1"/>
  <c r="ES163" i="1"/>
  <c r="EU163" i="1"/>
  <c r="EW163" i="1"/>
  <c r="EY163" i="1"/>
  <c r="FA163" i="1"/>
  <c r="FC163" i="1"/>
  <c r="FE163" i="1"/>
  <c r="FG163" i="1"/>
  <c r="FK163" i="1"/>
  <c r="FM163" i="1"/>
  <c r="CM164" i="1"/>
  <c r="CO164" i="1"/>
  <c r="CQ164" i="1"/>
  <c r="CK164" i="1"/>
  <c r="CS164" i="1"/>
  <c r="DC164" i="1"/>
  <c r="CU164" i="1"/>
  <c r="CW164" i="1"/>
  <c r="CY164" i="1"/>
  <c r="DA164" i="1"/>
  <c r="DE164" i="1"/>
  <c r="DG164" i="1"/>
  <c r="DI164" i="1"/>
  <c r="DK164" i="1"/>
  <c r="DM164" i="1"/>
  <c r="DO164" i="1"/>
  <c r="DQ164" i="1"/>
  <c r="DS164" i="1"/>
  <c r="DU164" i="1"/>
  <c r="DW164" i="1"/>
  <c r="DY164" i="1"/>
  <c r="EA164" i="1"/>
  <c r="EC164" i="1"/>
  <c r="EE164" i="1"/>
  <c r="EG164" i="1"/>
  <c r="EI164" i="1"/>
  <c r="EK164" i="1"/>
  <c r="EM164" i="1"/>
  <c r="EO164" i="1"/>
  <c r="EQ164" i="1"/>
  <c r="ES164" i="1"/>
  <c r="EU164" i="1"/>
  <c r="EW164" i="1"/>
  <c r="EY164" i="1"/>
  <c r="FA164" i="1"/>
  <c r="FC164" i="1"/>
  <c r="FE164" i="1"/>
  <c r="FG164" i="1"/>
  <c r="FK164" i="1"/>
  <c r="FM164" i="1"/>
  <c r="CM165" i="1"/>
  <c r="CO165" i="1"/>
  <c r="CQ165" i="1"/>
  <c r="CK165" i="1"/>
  <c r="CS165" i="1"/>
  <c r="DC165" i="1"/>
  <c r="CU165" i="1"/>
  <c r="CW165" i="1"/>
  <c r="CY165" i="1"/>
  <c r="DA165" i="1"/>
  <c r="DE165" i="1"/>
  <c r="DG165" i="1"/>
  <c r="DI165" i="1"/>
  <c r="DK165" i="1"/>
  <c r="DM165" i="1"/>
  <c r="DO165" i="1"/>
  <c r="DQ165" i="1"/>
  <c r="DS165" i="1"/>
  <c r="DU165" i="1"/>
  <c r="DW165" i="1"/>
  <c r="DY165" i="1"/>
  <c r="EA165" i="1"/>
  <c r="EC165" i="1"/>
  <c r="EE165" i="1"/>
  <c r="EG165" i="1"/>
  <c r="EI165" i="1"/>
  <c r="EK165" i="1"/>
  <c r="EM165" i="1"/>
  <c r="EO165" i="1"/>
  <c r="EQ165" i="1"/>
  <c r="ES165" i="1"/>
  <c r="EU165" i="1"/>
  <c r="EW165" i="1"/>
  <c r="EY165" i="1"/>
  <c r="FA165" i="1"/>
  <c r="FC165" i="1"/>
  <c r="FE165" i="1"/>
  <c r="FG165" i="1"/>
  <c r="FK165" i="1"/>
  <c r="FM165" i="1"/>
  <c r="CM166" i="1"/>
  <c r="CO166" i="1"/>
  <c r="CQ166" i="1"/>
  <c r="CK166" i="1"/>
  <c r="CS166" i="1"/>
  <c r="DC166" i="1"/>
  <c r="CU166" i="1"/>
  <c r="CW166" i="1"/>
  <c r="CY166" i="1"/>
  <c r="DA166" i="1"/>
  <c r="DE166" i="1"/>
  <c r="DG166" i="1"/>
  <c r="DI166" i="1"/>
  <c r="DK166" i="1"/>
  <c r="DM166" i="1"/>
  <c r="DO166" i="1"/>
  <c r="DQ166" i="1"/>
  <c r="DS166" i="1"/>
  <c r="DU166" i="1"/>
  <c r="DW166" i="1"/>
  <c r="DY166" i="1"/>
  <c r="EA166" i="1"/>
  <c r="EC166" i="1"/>
  <c r="EE166" i="1"/>
  <c r="EG166" i="1"/>
  <c r="EI166" i="1"/>
  <c r="EK166" i="1"/>
  <c r="EM166" i="1"/>
  <c r="EO166" i="1"/>
  <c r="EQ166" i="1"/>
  <c r="ES166" i="1"/>
  <c r="EU166" i="1"/>
  <c r="EW166" i="1"/>
  <c r="EY166" i="1"/>
  <c r="FA166" i="1"/>
  <c r="FC166" i="1"/>
  <c r="FE166" i="1"/>
  <c r="FG166" i="1"/>
  <c r="FK166" i="1"/>
  <c r="FM166" i="1"/>
  <c r="CM167" i="1"/>
  <c r="CO167" i="1"/>
  <c r="CQ167" i="1"/>
  <c r="CK167" i="1"/>
  <c r="CS167" i="1"/>
  <c r="DC167" i="1"/>
  <c r="CU167" i="1"/>
  <c r="CW167" i="1"/>
  <c r="CY167" i="1"/>
  <c r="DA167" i="1"/>
  <c r="DE167" i="1"/>
  <c r="DG167" i="1"/>
  <c r="DI167" i="1"/>
  <c r="DK167" i="1"/>
  <c r="DM167" i="1"/>
  <c r="DO167" i="1"/>
  <c r="DQ167" i="1"/>
  <c r="DS167" i="1"/>
  <c r="DU167" i="1"/>
  <c r="DW167" i="1"/>
  <c r="DY167" i="1"/>
  <c r="EA167" i="1"/>
  <c r="EC167" i="1"/>
  <c r="EE167" i="1"/>
  <c r="EG167" i="1"/>
  <c r="EI167" i="1"/>
  <c r="EK167" i="1"/>
  <c r="EM167" i="1"/>
  <c r="EO167" i="1"/>
  <c r="EQ167" i="1"/>
  <c r="ES167" i="1"/>
  <c r="EU167" i="1"/>
  <c r="EW167" i="1"/>
  <c r="EY167" i="1"/>
  <c r="FA167" i="1"/>
  <c r="FC167" i="1"/>
  <c r="FE167" i="1"/>
  <c r="FG167" i="1"/>
  <c r="FK167" i="1"/>
  <c r="FM167" i="1"/>
  <c r="CM168" i="1"/>
  <c r="CO168" i="1"/>
  <c r="CQ168" i="1"/>
  <c r="CK168" i="1"/>
  <c r="CS168" i="1"/>
  <c r="DC168" i="1"/>
  <c r="CU168" i="1"/>
  <c r="CW168" i="1"/>
  <c r="CY168" i="1"/>
  <c r="DA168" i="1"/>
  <c r="DE168" i="1"/>
  <c r="DG168" i="1"/>
  <c r="DI168" i="1"/>
  <c r="DK168" i="1"/>
  <c r="DM168" i="1"/>
  <c r="DO168" i="1"/>
  <c r="DQ168" i="1"/>
  <c r="DS168" i="1"/>
  <c r="DU168" i="1"/>
  <c r="DW168" i="1"/>
  <c r="DY168" i="1"/>
  <c r="EA168" i="1"/>
  <c r="EC168" i="1"/>
  <c r="EE168" i="1"/>
  <c r="EG168" i="1"/>
  <c r="EI168" i="1"/>
  <c r="EK168" i="1"/>
  <c r="EM168" i="1"/>
  <c r="EO168" i="1"/>
  <c r="EQ168" i="1"/>
  <c r="ES168" i="1"/>
  <c r="EU168" i="1"/>
  <c r="EW168" i="1"/>
  <c r="EY168" i="1"/>
  <c r="FA168" i="1"/>
  <c r="FC168" i="1"/>
  <c r="FE168" i="1"/>
  <c r="FG168" i="1"/>
  <c r="FK168" i="1"/>
  <c r="FM168" i="1"/>
  <c r="CM169" i="1"/>
  <c r="CO169" i="1"/>
  <c r="CQ169" i="1"/>
  <c r="CK169" i="1"/>
  <c r="CS169" i="1"/>
  <c r="DC169" i="1"/>
  <c r="CU169" i="1"/>
  <c r="CW169" i="1"/>
  <c r="CY169" i="1"/>
  <c r="DA169" i="1"/>
  <c r="DE169" i="1"/>
  <c r="DG169" i="1"/>
  <c r="DI169" i="1"/>
  <c r="DK169" i="1"/>
  <c r="DM169" i="1"/>
  <c r="DO169" i="1"/>
  <c r="DQ169" i="1"/>
  <c r="DS169" i="1"/>
  <c r="DU169" i="1"/>
  <c r="DW169" i="1"/>
  <c r="DY169" i="1"/>
  <c r="EA169" i="1"/>
  <c r="EC169" i="1"/>
  <c r="EE169" i="1"/>
  <c r="EG169" i="1"/>
  <c r="EI169" i="1"/>
  <c r="EK169" i="1"/>
  <c r="EM169" i="1"/>
  <c r="EO169" i="1"/>
  <c r="EQ169" i="1"/>
  <c r="ES169" i="1"/>
  <c r="EU169" i="1"/>
  <c r="EW169" i="1"/>
  <c r="EY169" i="1"/>
  <c r="FA169" i="1"/>
  <c r="FC169" i="1"/>
  <c r="FE169" i="1"/>
  <c r="FG169" i="1"/>
  <c r="FK169" i="1"/>
  <c r="FM169" i="1"/>
  <c r="CM170" i="1"/>
  <c r="CO170" i="1"/>
  <c r="CQ170" i="1"/>
  <c r="CK170" i="1"/>
  <c r="CS170" i="1"/>
  <c r="DC170" i="1"/>
  <c r="CU170" i="1"/>
  <c r="CW170" i="1"/>
  <c r="CY170" i="1"/>
  <c r="DA170" i="1"/>
  <c r="DE170" i="1"/>
  <c r="DG170" i="1"/>
  <c r="DI170" i="1"/>
  <c r="DK170" i="1"/>
  <c r="DM170" i="1"/>
  <c r="DO170" i="1"/>
  <c r="DQ170" i="1"/>
  <c r="DS170" i="1"/>
  <c r="DU170" i="1"/>
  <c r="DW170" i="1"/>
  <c r="DY170" i="1"/>
  <c r="EA170" i="1"/>
  <c r="EC170" i="1"/>
  <c r="EE170" i="1"/>
  <c r="EG170" i="1"/>
  <c r="EI170" i="1"/>
  <c r="EK170" i="1"/>
  <c r="EM170" i="1"/>
  <c r="EO170" i="1"/>
  <c r="EQ170" i="1"/>
  <c r="ES170" i="1"/>
  <c r="EU170" i="1"/>
  <c r="EW170" i="1"/>
  <c r="EY170" i="1"/>
  <c r="FA170" i="1"/>
  <c r="FC170" i="1"/>
  <c r="FE170" i="1"/>
  <c r="FG170" i="1"/>
  <c r="FK170" i="1"/>
  <c r="FM170" i="1"/>
  <c r="CM171" i="1"/>
  <c r="CO171" i="1"/>
  <c r="CQ171" i="1"/>
  <c r="CK171" i="1"/>
  <c r="CS171" i="1"/>
  <c r="DC171" i="1"/>
  <c r="CU171" i="1"/>
  <c r="CW171" i="1"/>
  <c r="CY171" i="1"/>
  <c r="DA171" i="1"/>
  <c r="DE171" i="1"/>
  <c r="DG171" i="1"/>
  <c r="DI171" i="1"/>
  <c r="DK171" i="1"/>
  <c r="DM171" i="1"/>
  <c r="DO171" i="1"/>
  <c r="DQ171" i="1"/>
  <c r="DS171" i="1"/>
  <c r="DU171" i="1"/>
  <c r="DW171" i="1"/>
  <c r="DY171" i="1"/>
  <c r="EA171" i="1"/>
  <c r="EC171" i="1"/>
  <c r="EE171" i="1"/>
  <c r="EG171" i="1"/>
  <c r="EI171" i="1"/>
  <c r="EK171" i="1"/>
  <c r="EM171" i="1"/>
  <c r="EO171" i="1"/>
  <c r="EQ171" i="1"/>
  <c r="ES171" i="1"/>
  <c r="EU171" i="1"/>
  <c r="EW171" i="1"/>
  <c r="EY171" i="1"/>
  <c r="FA171" i="1"/>
  <c r="FC171" i="1"/>
  <c r="FE171" i="1"/>
  <c r="FG171" i="1"/>
  <c r="FK171" i="1"/>
  <c r="FM171" i="1"/>
  <c r="CM172" i="1"/>
  <c r="CO172" i="1"/>
  <c r="CQ172" i="1"/>
  <c r="CK172" i="1"/>
  <c r="CS172" i="1"/>
  <c r="DC172" i="1"/>
  <c r="CU172" i="1"/>
  <c r="CW172" i="1"/>
  <c r="CY172" i="1"/>
  <c r="DA172" i="1"/>
  <c r="DE172" i="1"/>
  <c r="DG172" i="1"/>
  <c r="DI172" i="1"/>
  <c r="DK172" i="1"/>
  <c r="DM172" i="1"/>
  <c r="DO172" i="1"/>
  <c r="DQ172" i="1"/>
  <c r="DS172" i="1"/>
  <c r="DU172" i="1"/>
  <c r="DW172" i="1"/>
  <c r="DY172" i="1"/>
  <c r="EA172" i="1"/>
  <c r="EC172" i="1"/>
  <c r="EE172" i="1"/>
  <c r="EG172" i="1"/>
  <c r="EI172" i="1"/>
  <c r="EK172" i="1"/>
  <c r="EM172" i="1"/>
  <c r="EO172" i="1"/>
  <c r="EQ172" i="1"/>
  <c r="ES172" i="1"/>
  <c r="EU172" i="1"/>
  <c r="EW172" i="1"/>
  <c r="EY172" i="1"/>
  <c r="FA172" i="1"/>
  <c r="FC172" i="1"/>
  <c r="FE172" i="1"/>
  <c r="FG172" i="1"/>
  <c r="FK172" i="1"/>
  <c r="FM172" i="1"/>
  <c r="FO173" i="1"/>
  <c r="FO172" i="1"/>
  <c r="FO171" i="1"/>
  <c r="FO170" i="1"/>
  <c r="FO169" i="1"/>
  <c r="FO168" i="1"/>
  <c r="FO167" i="1"/>
  <c r="FO166" i="1"/>
  <c r="FO165" i="1"/>
  <c r="FO164" i="1"/>
  <c r="FO163" i="1"/>
  <c r="FO162" i="1"/>
  <c r="FO161" i="1"/>
  <c r="FO160" i="1"/>
  <c r="FO159" i="1"/>
  <c r="FO158" i="1"/>
  <c r="FO157" i="1"/>
  <c r="FO156" i="1"/>
  <c r="FO155" i="1"/>
  <c r="FO154" i="1"/>
  <c r="FO153" i="1"/>
  <c r="FO152" i="1"/>
  <c r="FO151" i="1"/>
  <c r="FO150" i="1"/>
  <c r="FO149" i="1"/>
  <c r="FO148" i="1"/>
  <c r="FO147" i="1"/>
  <c r="FO146" i="1"/>
  <c r="FO145" i="1"/>
  <c r="FO144" i="1"/>
  <c r="FO143" i="1"/>
  <c r="FO142" i="1"/>
  <c r="FO141" i="1"/>
  <c r="FO140" i="1"/>
  <c r="FO139" i="1"/>
  <c r="FO138" i="1"/>
  <c r="FO137" i="1"/>
  <c r="FO136" i="1"/>
  <c r="FO135" i="1"/>
  <c r="FO134" i="1"/>
  <c r="FO133" i="1"/>
  <c r="FO132" i="1"/>
  <c r="FO131" i="1"/>
  <c r="FO130" i="1"/>
  <c r="FO129" i="1"/>
  <c r="FO128" i="1"/>
  <c r="FO127" i="1"/>
  <c r="FO126" i="1"/>
  <c r="FO125" i="1"/>
  <c r="FO124" i="1"/>
  <c r="FO123" i="1"/>
  <c r="FO122" i="1"/>
  <c r="FO121" i="1"/>
  <c r="FO120" i="1"/>
  <c r="FO119" i="1"/>
  <c r="FO118" i="1"/>
  <c r="FO117" i="1"/>
  <c r="FO116" i="1"/>
  <c r="FO115" i="1"/>
  <c r="FO114" i="1"/>
  <c r="FO113" i="1"/>
  <c r="FO112" i="1"/>
  <c r="FO111" i="1"/>
  <c r="FO110" i="1"/>
  <c r="FO109" i="1"/>
  <c r="FO108" i="1"/>
  <c r="FO107" i="1"/>
  <c r="FO106" i="1"/>
  <c r="FO105" i="1"/>
  <c r="FO104" i="1"/>
  <c r="FO103" i="1"/>
  <c r="FO102" i="1"/>
  <c r="FO101" i="1"/>
  <c r="FO100" i="1"/>
  <c r="FO99" i="1"/>
  <c r="FO98" i="1"/>
  <c r="FO97" i="1"/>
  <c r="FO96" i="1"/>
  <c r="FO95" i="1"/>
  <c r="FO94" i="1"/>
  <c r="FO93" i="1"/>
  <c r="FO92" i="1"/>
  <c r="FO91" i="1"/>
  <c r="FO90" i="1"/>
  <c r="FO89" i="1"/>
  <c r="FO88" i="1"/>
  <c r="FO87" i="1"/>
  <c r="FO86" i="1"/>
  <c r="FO85" i="1"/>
  <c r="FO84" i="1"/>
  <c r="FO83" i="1"/>
  <c r="FO82" i="1"/>
  <c r="FO81" i="1"/>
  <c r="FO80" i="1"/>
  <c r="FO79" i="1"/>
  <c r="FO78" i="1"/>
  <c r="FO77" i="1"/>
  <c r="FO76" i="1"/>
  <c r="FO75" i="1"/>
  <c r="FO74" i="1"/>
  <c r="FO73" i="1"/>
  <c r="FO72" i="1"/>
  <c r="FO71" i="1"/>
  <c r="FO70" i="1"/>
  <c r="FO69" i="1"/>
  <c r="FO68" i="1"/>
  <c r="FO67" i="1"/>
  <c r="FO66" i="1"/>
  <c r="FO65" i="1"/>
  <c r="FO64" i="1"/>
  <c r="FO63" i="1"/>
  <c r="FO62" i="1"/>
  <c r="FO61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30" i="1"/>
  <c r="FO29" i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O6" i="1"/>
  <c r="FO5" i="1"/>
  <c r="FO4" i="1"/>
  <c r="FO3" i="1"/>
  <c r="FO2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Y6" i="1"/>
  <c r="AY10" i="1"/>
  <c r="AY17" i="1"/>
  <c r="AY24" i="1"/>
  <c r="AY36" i="1"/>
  <c r="AY42" i="1"/>
  <c r="AY59" i="1"/>
  <c r="AY63" i="1"/>
  <c r="AY72" i="1"/>
  <c r="AY74" i="1"/>
  <c r="AY80" i="1"/>
  <c r="AY90" i="1"/>
  <c r="AY105" i="1"/>
  <c r="AY128" i="1"/>
  <c r="AY131" i="1"/>
  <c r="AY134" i="1"/>
  <c r="AY139" i="1"/>
  <c r="AY146" i="1"/>
  <c r="AY152" i="1"/>
  <c r="AY156" i="1"/>
  <c r="AY166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B65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AM2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BW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3" i="1"/>
  <c r="BW2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CA173" i="1"/>
  <c r="CA172" i="1"/>
  <c r="CA171" i="1"/>
  <c r="CA170" i="1"/>
  <c r="CA169" i="1"/>
  <c r="CA168" i="1"/>
  <c r="CA167" i="1"/>
  <c r="CA166" i="1"/>
  <c r="CA165" i="1"/>
  <c r="CA164" i="1"/>
  <c r="CA163" i="1"/>
  <c r="CA162" i="1"/>
  <c r="CA161" i="1"/>
  <c r="CA160" i="1"/>
  <c r="CA159" i="1"/>
  <c r="CA158" i="1"/>
  <c r="CA157" i="1"/>
  <c r="CA156" i="1"/>
  <c r="CA155" i="1"/>
  <c r="CA154" i="1"/>
  <c r="CA153" i="1"/>
  <c r="CA152" i="1"/>
  <c r="CA151" i="1"/>
  <c r="CA150" i="1"/>
  <c r="CA149" i="1"/>
  <c r="CA148" i="1"/>
  <c r="CA147" i="1"/>
  <c r="CA146" i="1"/>
  <c r="CA145" i="1"/>
  <c r="CA144" i="1"/>
  <c r="CA143" i="1"/>
  <c r="CA142" i="1"/>
  <c r="CA141" i="1"/>
  <c r="CA140" i="1"/>
  <c r="CA139" i="1"/>
  <c r="CA138" i="1"/>
  <c r="CA137" i="1"/>
  <c r="CA136" i="1"/>
  <c r="CA135" i="1"/>
  <c r="CA134" i="1"/>
  <c r="CA133" i="1"/>
  <c r="CA132" i="1"/>
  <c r="CA131" i="1"/>
  <c r="CA130" i="1"/>
  <c r="CA129" i="1"/>
  <c r="CA128" i="1"/>
  <c r="CA127" i="1"/>
  <c r="CA126" i="1"/>
  <c r="CA125" i="1"/>
  <c r="CA124" i="1"/>
  <c r="CA123" i="1"/>
  <c r="CA122" i="1"/>
  <c r="CA121" i="1"/>
  <c r="CA120" i="1"/>
  <c r="CA119" i="1"/>
  <c r="CA118" i="1"/>
  <c r="CA117" i="1"/>
  <c r="CA116" i="1"/>
  <c r="CA115" i="1"/>
  <c r="CA114" i="1"/>
  <c r="CA113" i="1"/>
  <c r="CA112" i="1"/>
  <c r="CA111" i="1"/>
  <c r="CA110" i="1"/>
  <c r="CA109" i="1"/>
  <c r="CA108" i="1"/>
  <c r="CA107" i="1"/>
  <c r="CA106" i="1"/>
  <c r="CA105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2" i="1"/>
  <c r="CA11" i="1"/>
  <c r="CA10" i="1"/>
  <c r="CA9" i="1"/>
  <c r="CA8" i="1"/>
  <c r="CA7" i="1"/>
  <c r="CA6" i="1"/>
  <c r="CA5" i="1"/>
  <c r="CA4" i="1"/>
  <c r="CA3" i="1"/>
  <c r="CA2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S163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S173" i="1"/>
  <c r="AS172" i="1"/>
  <c r="AS171" i="1"/>
  <c r="AS170" i="1"/>
  <c r="AS169" i="1"/>
  <c r="AS168" i="1"/>
  <c r="AS167" i="1"/>
  <c r="AS166" i="1"/>
  <c r="AS165" i="1"/>
  <c r="AS164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8" i="1"/>
  <c r="BM5" i="1"/>
  <c r="BM4" i="1"/>
  <c r="BM3" i="1"/>
  <c r="BM2" i="1"/>
  <c r="BM10" i="1"/>
  <c r="BM9" i="1"/>
  <c r="BM6" i="1"/>
  <c r="BM7" i="1"/>
  <c r="BN8" i="1"/>
  <c r="BO1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3" i="1"/>
  <c r="BO22" i="1"/>
  <c r="BO20" i="1"/>
  <c r="BO19" i="1"/>
  <c r="BO18" i="1"/>
  <c r="BO16" i="1"/>
  <c r="BO15" i="1"/>
  <c r="BO13" i="1"/>
  <c r="BO12" i="1"/>
  <c r="BO11" i="1"/>
  <c r="BO6" i="1"/>
  <c r="BO5" i="1"/>
  <c r="BO4" i="1"/>
  <c r="BO3" i="1"/>
  <c r="BO2" i="1"/>
  <c r="BO25" i="1"/>
  <c r="BO24" i="1"/>
  <c r="BO21" i="1"/>
  <c r="BO17" i="1"/>
  <c r="BO10" i="1"/>
  <c r="BO9" i="1"/>
  <c r="BO8" i="1"/>
  <c r="BO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</calcChain>
</file>

<file path=xl/sharedStrings.xml><?xml version="1.0" encoding="utf-8"?>
<sst xmlns="http://schemas.openxmlformats.org/spreadsheetml/2006/main" count="5168" uniqueCount="1329">
  <si>
    <t>2010 Salt consumption per capita g/d</t>
  </si>
  <si>
    <t>Meat  (pork, beef, chicken,duck) consumption kg per person per year</t>
  </si>
  <si>
    <t>2010 Alcohol Consumption liters per capita per year (Wikipedia)</t>
  </si>
  <si>
    <t xml:space="preserve">Fish consumption per capita, kg/p/y, NMFS Calculation 2004-2007 average </t>
  </si>
  <si>
    <t>MAURITIUS</t>
  </si>
  <si>
    <t>MYANMAR</t>
  </si>
  <si>
    <t>CHILE</t>
  </si>
  <si>
    <t>FIJI</t>
  </si>
  <si>
    <t>GHANA</t>
  </si>
  <si>
    <t>BOSNIA/HERZEG.</t>
  </si>
  <si>
    <t>GUYANA</t>
  </si>
  <si>
    <t>BURUNDI</t>
  </si>
  <si>
    <t>HONDURAS</t>
  </si>
  <si>
    <t>TRINIDAD/TOB.</t>
  </si>
  <si>
    <t>MAURITANIA</t>
  </si>
  <si>
    <t>NORTH KOREA</t>
  </si>
  <si>
    <t>MOROCCO</t>
  </si>
  <si>
    <t>LIBYA</t>
  </si>
  <si>
    <t>CHINA</t>
  </si>
  <si>
    <t>NEW GUINEA</t>
  </si>
  <si>
    <t>ZAMBIA</t>
  </si>
  <si>
    <t>UNITED STATES</t>
  </si>
  <si>
    <t>SOLOMON ISL.</t>
  </si>
  <si>
    <t>SAUDI ARABIA</t>
  </si>
  <si>
    <t>AZERBAIJAN</t>
  </si>
  <si>
    <t>SOUTH AFRICA</t>
  </si>
  <si>
    <t>ARAB EMIRATES</t>
  </si>
  <si>
    <t>CROATIA</t>
  </si>
  <si>
    <t>MEXICO</t>
  </si>
  <si>
    <t>ARMENIA</t>
  </si>
  <si>
    <t>CAMBODIA</t>
  </si>
  <si>
    <t>BAHRAIN</t>
  </si>
  <si>
    <t>SOUTH SUDAN</t>
  </si>
  <si>
    <t>DENMARK</t>
  </si>
  <si>
    <t>JAMAICA</t>
  </si>
  <si>
    <t>LIBERIA</t>
  </si>
  <si>
    <t>BULGARIA</t>
  </si>
  <si>
    <t>OMAN</t>
  </si>
  <si>
    <t>RWANDA</t>
  </si>
  <si>
    <t>MALDIVES</t>
  </si>
  <si>
    <t>HAITI</t>
  </si>
  <si>
    <t>AFGHANISTAN</t>
  </si>
  <si>
    <t>ITALY</t>
  </si>
  <si>
    <t>LESOTHO</t>
  </si>
  <si>
    <t>KENYA</t>
  </si>
  <si>
    <t>HUNGARY</t>
  </si>
  <si>
    <t>SWAZILAND</t>
  </si>
  <si>
    <t>BHUTAN</t>
  </si>
  <si>
    <t>URUGUAY</t>
  </si>
  <si>
    <t>SIERRA LEONE</t>
  </si>
  <si>
    <t>SUDAN</t>
  </si>
  <si>
    <t>TURKEY</t>
  </si>
  <si>
    <t>BELIZE</t>
  </si>
  <si>
    <t>CONGO</t>
  </si>
  <si>
    <t>EGYPT</t>
  </si>
  <si>
    <t>ALGERIA</t>
  </si>
  <si>
    <t>DR CONGO</t>
  </si>
  <si>
    <t>PERU</t>
  </si>
  <si>
    <t>BRUNEI</t>
  </si>
  <si>
    <t>MOZAMBIQUE</t>
  </si>
  <si>
    <t>MONTENEGRO</t>
  </si>
  <si>
    <t>PHILIPPINES</t>
  </si>
  <si>
    <t>NEPAL</t>
  </si>
  <si>
    <t>CZECH REPUBLIC</t>
  </si>
  <si>
    <t>INDONESIA</t>
  </si>
  <si>
    <t>TUNISIA</t>
  </si>
  <si>
    <t>NEW ZEALAND</t>
  </si>
  <si>
    <t>BOTSWANA</t>
  </si>
  <si>
    <t>YEMEN</t>
  </si>
  <si>
    <t>GERMANY</t>
  </si>
  <si>
    <t>NAMIBIA</t>
  </si>
  <si>
    <t>GABON</t>
  </si>
  <si>
    <t>AUSTRALIA</t>
  </si>
  <si>
    <t>BURKINA FASO</t>
  </si>
  <si>
    <t>BANGLADESH</t>
  </si>
  <si>
    <t>CANADA</t>
  </si>
  <si>
    <t>JORDAN</t>
  </si>
  <si>
    <t>PANAMA</t>
  </si>
  <si>
    <t>POLAND</t>
  </si>
  <si>
    <t>QATAR</t>
  </si>
  <si>
    <t>LAOS</t>
  </si>
  <si>
    <t>KAZAKHSTAN</t>
  </si>
  <si>
    <t>SENEGAL</t>
  </si>
  <si>
    <t>SOMALIA</t>
  </si>
  <si>
    <t>SPAIN</t>
  </si>
  <si>
    <t>MALI</t>
  </si>
  <si>
    <t>ECUADOR</t>
  </si>
  <si>
    <t>SWEDEN</t>
  </si>
  <si>
    <t>COTE D IVOIRE</t>
  </si>
  <si>
    <t>MACEDONIA</t>
  </si>
  <si>
    <t>KYRGYZSTAN</t>
  </si>
  <si>
    <t>CAMEROON</t>
  </si>
  <si>
    <t>MALAWI</t>
  </si>
  <si>
    <t>SYRIA</t>
  </si>
  <si>
    <t>SRI LANKA</t>
  </si>
  <si>
    <t>TIMOR-LESTE</t>
  </si>
  <si>
    <t>MALTA</t>
  </si>
  <si>
    <t>GUINEA-BISSAU</t>
  </si>
  <si>
    <t>THAILAND</t>
  </si>
  <si>
    <t>NETHERLANDS</t>
  </si>
  <si>
    <t>PARAGUAY</t>
  </si>
  <si>
    <t>INDIA</t>
  </si>
  <si>
    <t>GEORGIA</t>
  </si>
  <si>
    <t>TANZANIA</t>
  </si>
  <si>
    <t>DOMINICAN REP.</t>
  </si>
  <si>
    <t>FRANCE</t>
  </si>
  <si>
    <t>BARBADOS</t>
  </si>
  <si>
    <t>CYPRUS</t>
  </si>
  <si>
    <t>NORWAY</t>
  </si>
  <si>
    <t>GAMBIA</t>
  </si>
  <si>
    <t>SERBIA</t>
  </si>
  <si>
    <t>MOLDOVA</t>
  </si>
  <si>
    <t>BENIN</t>
  </si>
  <si>
    <t>MALAYSIA</t>
  </si>
  <si>
    <t>BELGIUM</t>
  </si>
  <si>
    <t>NICARAGUA</t>
  </si>
  <si>
    <t>KUWAIT</t>
  </si>
  <si>
    <t>SWITZERLAND</t>
  </si>
  <si>
    <t>BAHAMAS</t>
  </si>
  <si>
    <t>ISRAEL</t>
  </si>
  <si>
    <t>IRELAND</t>
  </si>
  <si>
    <t>BOLIVIA</t>
  </si>
  <si>
    <t>ETHIOPIA</t>
  </si>
  <si>
    <t>SLOVAKIA</t>
  </si>
  <si>
    <t>NIGERIA</t>
  </si>
  <si>
    <t>CAPE VERDE</t>
  </si>
  <si>
    <t>ALBANIA</t>
  </si>
  <si>
    <t>VENEZUELA</t>
  </si>
  <si>
    <t>CENTRAL AFRICA</t>
  </si>
  <si>
    <t>LUXEMBOURG</t>
  </si>
  <si>
    <t>COMOROS</t>
  </si>
  <si>
    <t>UZBEKISTAN</t>
  </si>
  <si>
    <t>ROMANIA</t>
  </si>
  <si>
    <t>CHAD</t>
  </si>
  <si>
    <t>LATVIA</t>
  </si>
  <si>
    <t>MONGOLIA</t>
  </si>
  <si>
    <t>GUATEMALA</t>
  </si>
  <si>
    <t>TURKMENISTAN</t>
  </si>
  <si>
    <t>GREECE</t>
  </si>
  <si>
    <t>DJIBOUTI</t>
  </si>
  <si>
    <t>ZIMBABWE</t>
  </si>
  <si>
    <t>ICELAND</t>
  </si>
  <si>
    <t>IRAQ</t>
  </si>
  <si>
    <t>MADAGASCAR</t>
  </si>
  <si>
    <t>ESTONIA</t>
  </si>
  <si>
    <t>GUINEA</t>
  </si>
  <si>
    <t>COSTA RICA</t>
  </si>
  <si>
    <t>UNITED KINGDOM</t>
  </si>
  <si>
    <t>ERITREA</t>
  </si>
  <si>
    <t>PORTUGAL</t>
  </si>
  <si>
    <t>LITHUANIA</t>
  </si>
  <si>
    <t>UGANDA</t>
  </si>
  <si>
    <t>ARGENTINA</t>
  </si>
  <si>
    <t>FINLAND</t>
  </si>
  <si>
    <t>BRAZIL</t>
  </si>
  <si>
    <t>TAJIKISTAN</t>
  </si>
  <si>
    <t>RUSSIA</t>
  </si>
  <si>
    <t>EL SALVADOR</t>
  </si>
  <si>
    <t>VIET NAM</t>
  </si>
  <si>
    <t>JAPAN</t>
  </si>
  <si>
    <t>PAKISTAN</t>
  </si>
  <si>
    <t>COLOMBIA</t>
  </si>
  <si>
    <t>SINGAPORE</t>
  </si>
  <si>
    <t>ANGOLA</t>
  </si>
  <si>
    <t>CUBA</t>
  </si>
  <si>
    <t>SLOVENIA</t>
  </si>
  <si>
    <t>EQU. GUINEA</t>
  </si>
  <si>
    <t>IRAN</t>
  </si>
  <si>
    <t>UKRAINE</t>
  </si>
  <si>
    <t>TOGO</t>
  </si>
  <si>
    <t>LEBANON</t>
  </si>
  <si>
    <t>BELARUS</t>
  </si>
  <si>
    <t>NIGER</t>
  </si>
  <si>
    <t>SOUTH KOREA</t>
  </si>
  <si>
    <t>SURINAME</t>
  </si>
  <si>
    <t>AUSTRIA</t>
  </si>
  <si>
    <t>COUNTRY</t>
  </si>
  <si>
    <t>ND</t>
  </si>
  <si>
    <t>NA</t>
  </si>
  <si>
    <t>Water Quality Index from UNESCO</t>
  </si>
  <si>
    <t>2015 Life Expectancy both sexes. Wikepedia.</t>
  </si>
  <si>
    <t>2015 Life Expectancy male. Wikepedia.</t>
  </si>
  <si>
    <t>2014 Pharmaceutical Expenditures per capita in USD/yr. Reference Organisation for Economic
Co-operation and Development (OECD) data.</t>
  </si>
  <si>
    <t>2014 Air Quality Index(Anual Weighted Concentration) from WHO for PM10 (particles less than 10 micrometers (microns) in diameter with concentration expressed as micro-g/m3). Weighted average based city population and its AQI averaged over all cities and their AQIs. Guideline target is 0 to 20 micro g/m3 for PM10 from World Health Organization (WHO).</t>
  </si>
  <si>
    <t>2015 Life Expectancy female. Wikepedia.</t>
  </si>
  <si>
    <t>2015 GDP per capita estimate in International dollars (INT$) from Wikipedia.</t>
  </si>
  <si>
    <t>Unemployment Rate (UR) in %. Bloomberg Study. Reported by Kia March 19, 2016. © 2016 ATLAS &amp; BOOTS LTD Internet search.</t>
  </si>
  <si>
    <t>Stress Level Score based on using homicide rates, GDP per capita, income inequality, corruption perception, unemployment, urban air polution, and life expectancy. Bloomberg Study. Reported by Kia March 19, 2016. © 2016 ATLAS &amp; BOOTS LTD</t>
  </si>
  <si>
    <t>Unemployment Rank of 74 countries listed</t>
  </si>
  <si>
    <t>Stress Level Rank of 74 countries listed</t>
  </si>
  <si>
    <t>Life Expectancy both sexes rank for 172 countries. Source Wikepedia.</t>
  </si>
  <si>
    <t>Life Expectancy female rank for 172 countries. Wikepedia.</t>
  </si>
  <si>
    <t>Life Expectancy male rank for 172 countries. Wikepedia.</t>
  </si>
  <si>
    <t>GDP per capita Rank for 169 countries from Wikipedia.</t>
  </si>
  <si>
    <t>2014 Pharmaceutical Expenditures per capita Rank of 35 countries</t>
  </si>
  <si>
    <t>Air Quality Index Rank for PM10 for 89 countries from World Health Organization (WHO)</t>
  </si>
  <si>
    <t>Water Quality Index Rank for 122 countries</t>
  </si>
  <si>
    <t>2010 Alcohol Consumption liters per capita per year Rank for 39 countries</t>
  </si>
  <si>
    <t>2014 Sugar Consumption Rank for 38 countries</t>
  </si>
  <si>
    <t>Meat  (pork, beef, chicken,duck) consumption kg per person per year Rank for 38 countries</t>
  </si>
  <si>
    <t>2010 Salt consumption per capita g/d Rank for 38 countries</t>
  </si>
  <si>
    <t>2012 Coca Cola  Consumption per capita 8-oz can equivalent for 38 countries</t>
  </si>
  <si>
    <t>Fish consumption per capita, kg/p/y, Rank of 38 countries</t>
  </si>
  <si>
    <t>2014 Alzheimers Rank of 165 countries</t>
  </si>
  <si>
    <t>2014 Alzheimers, Deaths per 100,000 from World Health Rankings, Worldlifeexpectancy.com</t>
  </si>
  <si>
    <t>2014 Anemia Deaths per 100,00 from World Health Rankings, Worldlifeexpectancy.com</t>
  </si>
  <si>
    <t>2014 Asthama Deaths per 100,00 from World Health Rankings, Worldlifeexpectancy.com</t>
  </si>
  <si>
    <t>2014 Alcohol Deaths per 100,000 from World Health Rankings, Worldlifeexpectancy.com</t>
  </si>
  <si>
    <t>2014 Birth Trauma Deaths per 100,000 from World Health Rankings, Worldlifeexpectancy.com</t>
  </si>
  <si>
    <t>2014 Congenital Abnormality Deaths per 100,000 from World Health Rankings, Worldlifeexpectancy.com</t>
  </si>
  <si>
    <t>2014 Bladder Cancer Deaths per 100,000 from World Health Rankings, Worldlifeexpectancy.com</t>
  </si>
  <si>
    <t>2014 Breast Cancer Deaths per 100,000 from World Health Rankings, Worldlifeexpectancy.com</t>
  </si>
  <si>
    <t>2014 Cervical Cancer Deaths per 100,000 from World Health Rankings, Worldlifeexpectancy.com</t>
  </si>
  <si>
    <t>2014 Colon Rectal Cancer Deaths per 100,000 from World Health Rankings, Worldlifeexpectancy.com</t>
  </si>
  <si>
    <t>2014 Liver Cancer Deaths per 100,000 from World Health Rankings, Worldlifeexpectancy.com</t>
  </si>
  <si>
    <t>2014 Lung Cancer deaths per 100,000 from World Health Rankings, Worldlifeexpectancy.com</t>
  </si>
  <si>
    <t>2014 Oesophagus Cancer Deaths per 100,000 from World Health Rankings, Worldlifeexpectancy.com</t>
  </si>
  <si>
    <t>2014 Oral Cancer Deaths per 100,000 from World Health Rankings, Worldlifeexpectancy.com</t>
  </si>
  <si>
    <t>2014 Ovary Cancer Deaths per 100,000 from World Health Rankings, Worldlifeexpectancy.com</t>
  </si>
  <si>
    <t>2014 Pancreatic Cancer Deaths per 100,000 from World Health Rankings, Worldlifeexpectancy.com</t>
  </si>
  <si>
    <t>2014 Prostrate Cancer Deaths per 100,000 from World Health Rankings, Worldlifeexpectancy.com</t>
  </si>
  <si>
    <t>2014 Skin Cancer deaths per 100,000 from World Health Rankings, Worldlifeexpectancy.com</t>
  </si>
  <si>
    <t>2014 Stomach Cancer Deaths per 100,000 from World Health Rankings, Worldlifeexpectancy.com</t>
  </si>
  <si>
    <t>2014 Uterin Cancer Deaths per 100,000 from World Health Rankings, Worldlifeexpectancy.com</t>
  </si>
  <si>
    <t>2014 All Cancers deaths per 100,000 from World Health Rankings, Worldlifeexpectancy.com</t>
  </si>
  <si>
    <t>2014 Coronary Heart Disease from World Health Rankings, Worldlifeexpectancy.com</t>
  </si>
  <si>
    <t>2014 Diabetes Mellitus, Deaths per 100,000 from World Health Rankings, Worldlifeexpectancy.com</t>
  </si>
  <si>
    <t>Drug Use Deaths per 100,000 from World Health Rankings, Worldlifeexpectancy.com</t>
  </si>
  <si>
    <t>Endocrine Disorders Deaths per 100,000 from World Health Rankings, Worldlifeexpectancy.com</t>
  </si>
  <si>
    <t>2014 HIV/AIDS Deaths per 100,000 from World Health Rankings, Worldlifeexpectancy.com</t>
  </si>
  <si>
    <t>2014 Hypertension Deaths per 100,000 from World Health Rankings, Worldlifeexpectancy.com</t>
  </si>
  <si>
    <t>2014 Inflamatory/Heart Deaths per 100,000 from World Health Rankings, Worldlifeexpectancy.com</t>
  </si>
  <si>
    <t>2014 Influenza and Pneumonia Deaths per 100,000 from World Health Rankings, Worldlifeexpectancy.com</t>
  </si>
  <si>
    <t>2014 Kidney Disease from World Health Rankings, Worldlifeexpectancy.com</t>
  </si>
  <si>
    <t>2014 Leukemia from World Health Rankings, Worldlifeexpectancy.com</t>
  </si>
  <si>
    <t>2014 Malaria Deaths per 100,000 from World Health Rankings, Worldlifeexpectancy.com</t>
  </si>
  <si>
    <t>2014 Malnutrition Deaths per 100,000 from World Health Rankings, Worldlifeexpectancy.com</t>
  </si>
  <si>
    <t>2014 Multiple Sclerosis Deaths per 100,000 from World Health Rankings, Worldlifeexpectancy.com</t>
  </si>
  <si>
    <t>2014 Parkinson's Disease from World Health Rankings, Worldlifeexpectancy.com</t>
  </si>
  <si>
    <t>2014 Poisoning Deaths per 100,000 from World Health Rankings, Worldlifeexpectancy.com</t>
  </si>
  <si>
    <t>2014 Rheumatic Heart Disease Deaths per 100,000 from World Health Rankings, Worldlifeexpectancy.com</t>
  </si>
  <si>
    <t>2014 Stroke Deaths per 100,000 from World Health Rankings, Worldlifeexpectancy.com</t>
  </si>
  <si>
    <t>2014 Suicide Deaths per 100,000 from World Health Rankings, Worldlifeexpectancy.com</t>
  </si>
  <si>
    <t>2014 Tuberculosis Deaths per 100,000 from World Health Rankings, Worldlifeexpectancy.com</t>
  </si>
  <si>
    <t>2014 Violance Deaths per 100,000 from World Health Rankings, Worldlifeexpectancy.com</t>
  </si>
  <si>
    <t>Egg Consumption per capita per year. Source the Poultry Site. Thepoultrysite.com. Kg/person/yr</t>
  </si>
  <si>
    <t>Egg Consumpton Rank</t>
  </si>
  <si>
    <t>2014 Cheese Consumption per Capita. Source Canadian Dairy Information Center for 48 countries. kg/capita/yr</t>
  </si>
  <si>
    <t>2015 Population. Source: Worldometers. http://www.worldometers.info/world-population/population-by-country/</t>
  </si>
  <si>
    <t>World Population Rank for 172 countries</t>
  </si>
  <si>
    <t>Wheat Consumption Rank</t>
  </si>
  <si>
    <t>2013 Bottled Water Consumption liters per capita per year l/capita/yr. Source chinawaterrisk.org</t>
  </si>
  <si>
    <t>Bottled Water Consumption Rank for 21 countries</t>
  </si>
  <si>
    <t>Suicide Rank of 172 Countries</t>
  </si>
  <si>
    <t>2014 Beer Consumption per capita per year. (Wikipedia)</t>
  </si>
  <si>
    <t>Beer Consumption Rank for 58 countries</t>
  </si>
  <si>
    <t xml:space="preserve"> Czech Republic</t>
  </si>
  <si>
    <t xml:space="preserve"> Seychelles</t>
  </si>
  <si>
    <t xml:space="preserve"> Austria</t>
  </si>
  <si>
    <t xml:space="preserve"> Germany</t>
  </si>
  <si>
    <t xml:space="preserve"> Namibia</t>
  </si>
  <si>
    <t xml:space="preserve"> Poland</t>
  </si>
  <si>
    <t xml:space="preserve"> Ireland</t>
  </si>
  <si>
    <t xml:space="preserve"> Lithuania</t>
  </si>
  <si>
    <t xml:space="preserve"> Belize</t>
  </si>
  <si>
    <t xml:space="preserve"> Estonia</t>
  </si>
  <si>
    <t xml:space="preserve"> Gabon</t>
  </si>
  <si>
    <t xml:space="preserve"> Romania</t>
  </si>
  <si>
    <t xml:space="preserve"> Spain</t>
  </si>
  <si>
    <t xml:space="preserve"> Finland</t>
  </si>
  <si>
    <t xml:space="preserve"> Latvia</t>
  </si>
  <si>
    <t xml:space="preserve"> Panama</t>
  </si>
  <si>
    <t xml:space="preserve"> United States</t>
  </si>
  <si>
    <t xml:space="preserve"> Slovenia</t>
  </si>
  <si>
    <t xml:space="preserve"> Australia</t>
  </si>
  <si>
    <t xml:space="preserve"> Slovakia</t>
  </si>
  <si>
    <t xml:space="preserve"> Russia[2]</t>
  </si>
  <si>
    <t xml:space="preserve"> Croatia</t>
  </si>
  <si>
    <t xml:space="preserve"> Belgium</t>
  </si>
  <si>
    <t xml:space="preserve"> Netherlands</t>
  </si>
  <si>
    <t xml:space="preserve"> Venezuela</t>
  </si>
  <si>
    <t xml:space="preserve"> Bulgaria</t>
  </si>
  <si>
    <t xml:space="preserve"> Brazil</t>
  </si>
  <si>
    <t xml:space="preserve"> United Kingdom</t>
  </si>
  <si>
    <t xml:space="preserve"> Angola[2]</t>
  </si>
  <si>
    <t xml:space="preserve"> Hungary</t>
  </si>
  <si>
    <t xml:space="preserve"> New Zealand</t>
  </si>
  <si>
    <t xml:space="preserve"> Montenegro</t>
  </si>
  <si>
    <t xml:space="preserve"> Denmark</t>
  </si>
  <si>
    <t xml:space="preserve"> Botswana</t>
  </si>
  <si>
    <t xml:space="preserve"> Iceland</t>
  </si>
  <si>
    <t xml:space="preserve"> Ukraine[2]</t>
  </si>
  <si>
    <t xml:space="preserve"> Serbia[3]</t>
  </si>
  <si>
    <t xml:space="preserve"> Canada[3]</t>
  </si>
  <si>
    <t xml:space="preserve"> Mexico[2]</t>
  </si>
  <si>
    <t xml:space="preserve"> South Africa</t>
  </si>
  <si>
    <t xml:space="preserve"> Bosnia and Herzegovina[2]</t>
  </si>
  <si>
    <t xml:space="preserve"> Sweden[2]</t>
  </si>
  <si>
    <t xml:space="preserve"> Argentina[4]</t>
  </si>
  <si>
    <t xml:space="preserve"> Japan</t>
  </si>
  <si>
    <t xml:space="preserve"> China[2]</t>
  </si>
  <si>
    <t xml:space="preserve"> Italy[5]</t>
  </si>
  <si>
    <t xml:space="preserve"> Vietnam[6]</t>
  </si>
  <si>
    <t xml:space="preserve"> Israel[7]</t>
  </si>
  <si>
    <t xml:space="preserve"> Turkey[8]</t>
  </si>
  <si>
    <t xml:space="preserve"> Kenya[9]</t>
  </si>
  <si>
    <t xml:space="preserve"> Uzbekistan[10]</t>
  </si>
  <si>
    <t xml:space="preserve"> Tanzania[9]</t>
  </si>
  <si>
    <t xml:space="preserve"> Uganda[9]</t>
  </si>
  <si>
    <t xml:space="preserve"> Sri Lanka[11]</t>
  </si>
  <si>
    <t xml:space="preserve"> India[12][13]</t>
  </si>
  <si>
    <t xml:space="preserve"> Switzerland[2]</t>
  </si>
  <si>
    <t>SOUTH Korea</t>
  </si>
  <si>
    <t>DR Congo</t>
  </si>
  <si>
    <t>2011 Wine Consumption. Wine institute. Copyright Trade Data and Analysis (TDA)</t>
  </si>
  <si>
    <t>Alcohol Consumpton</t>
  </si>
  <si>
    <t>2014 Beer Consumption liters per capita per year</t>
  </si>
  <si>
    <t>Wine consumption Rank of 168 countires</t>
  </si>
  <si>
    <t>NEW GUINEA (PAPUA)</t>
  </si>
  <si>
    <t xml:space="preserve"> Sweden</t>
  </si>
  <si>
    <t xml:space="preserve">  Switzerland</t>
  </si>
  <si>
    <t xml:space="preserve"> Greece</t>
  </si>
  <si>
    <t xml:space="preserve"> Albania</t>
  </si>
  <si>
    <t xml:space="preserve"> Luxembourg</t>
  </si>
  <si>
    <t xml:space="preserve"> Kazakhstan</t>
  </si>
  <si>
    <t xml:space="preserve"> Norway</t>
  </si>
  <si>
    <t xml:space="preserve"> France</t>
  </si>
  <si>
    <t xml:space="preserve"> Italy</t>
  </si>
  <si>
    <t xml:space="preserve"> Portugal</t>
  </si>
  <si>
    <t xml:space="preserve"> Argentina</t>
  </si>
  <si>
    <t xml:space="preserve"> Canada</t>
  </si>
  <si>
    <t xml:space="preserve"> Bosnia and Herzegovina</t>
  </si>
  <si>
    <t xml:space="preserve"> Dominica</t>
  </si>
  <si>
    <t xml:space="preserve"> Malta</t>
  </si>
  <si>
    <t xml:space="preserve"> Sudan</t>
  </si>
  <si>
    <t xml:space="preserve"> Kyrgyzstan</t>
  </si>
  <si>
    <t xml:space="preserve"> Israel</t>
  </si>
  <si>
    <t xml:space="preserve"> Costa Rica</t>
  </si>
  <si>
    <t xml:space="preserve"> Ukraine</t>
  </si>
  <si>
    <t xml:space="preserve"> Russia</t>
  </si>
  <si>
    <t xml:space="preserve"> Uruguay</t>
  </si>
  <si>
    <t xml:space="preserve"> Moldova</t>
  </si>
  <si>
    <t xml:space="preserve"> Cyprus</t>
  </si>
  <si>
    <t xml:space="preserve"> Pakistan</t>
  </si>
  <si>
    <t xml:space="preserve"> Belarus</t>
  </si>
  <si>
    <t xml:space="preserve"> Serbia</t>
  </si>
  <si>
    <t xml:space="preserve"> Georgia</t>
  </si>
  <si>
    <t xml:space="preserve"> Mongolia</t>
  </si>
  <si>
    <t xml:space="preserve"> Uzbekistan</t>
  </si>
  <si>
    <t xml:space="preserve"> Turkmenistan</t>
  </si>
  <si>
    <t xml:space="preserve"> Turkey</t>
  </si>
  <si>
    <t xml:space="preserve"> Macedonia</t>
  </si>
  <si>
    <t xml:space="preserve"> Armenia</t>
  </si>
  <si>
    <t xml:space="preserve"> Mauritania</t>
  </si>
  <si>
    <t xml:space="preserve"> Antigua and Barbuda</t>
  </si>
  <si>
    <t xml:space="preserve"> Bermuda</t>
  </si>
  <si>
    <t xml:space="preserve"> New Caledonia</t>
  </si>
  <si>
    <t xml:space="preserve"> Brunei</t>
  </si>
  <si>
    <t xml:space="preserve"> El Salvador</t>
  </si>
  <si>
    <t xml:space="preserve"> Cape Verde</t>
  </si>
  <si>
    <t xml:space="preserve"> Saint Lucia</t>
  </si>
  <si>
    <t xml:space="preserve"> Colombia</t>
  </si>
  <si>
    <t xml:space="preserve"> Azerbaijan</t>
  </si>
  <si>
    <t xml:space="preserve"> Barbados</t>
  </si>
  <si>
    <t xml:space="preserve"> Honduras</t>
  </si>
  <si>
    <t xml:space="preserve"> Algeria</t>
  </si>
  <si>
    <t xml:space="preserve"> Mexico</t>
  </si>
  <si>
    <t xml:space="preserve"> Guyana</t>
  </si>
  <si>
    <t xml:space="preserve"> Mauritius</t>
  </si>
  <si>
    <t xml:space="preserve"> Syria</t>
  </si>
  <si>
    <t xml:space="preserve"> Jamaica</t>
  </si>
  <si>
    <t xml:space="preserve"> Trinidad and Tobago</t>
  </si>
  <si>
    <t xml:space="preserve"> Tunisia</t>
  </si>
  <si>
    <t xml:space="preserve"> Kuwait</t>
  </si>
  <si>
    <t xml:space="preserve"> Lebanon</t>
  </si>
  <si>
    <t xml:space="preserve"> French Polynesia</t>
  </si>
  <si>
    <t xml:space="preserve"> Netherlands Antilles</t>
  </si>
  <si>
    <t xml:space="preserve"> Kenya</t>
  </si>
  <si>
    <t xml:space="preserve"> Saudi Arabia</t>
  </si>
  <si>
    <t xml:space="preserve"> Bahamas</t>
  </si>
  <si>
    <t xml:space="preserve"> Chile</t>
  </si>
  <si>
    <t xml:space="preserve"> Ecuador</t>
  </si>
  <si>
    <t xml:space="preserve"> Jordan</t>
  </si>
  <si>
    <t xml:space="preserve"> Saint Kitts and Nevis</t>
  </si>
  <si>
    <t xml:space="preserve"> Grenada</t>
  </si>
  <si>
    <t xml:space="preserve"> Nicaragua</t>
  </si>
  <si>
    <t xml:space="preserve"> Maldives</t>
  </si>
  <si>
    <t xml:space="preserve"> Morocco</t>
  </si>
  <si>
    <t xml:space="preserve"> South Sudan</t>
  </si>
  <si>
    <t>2015 Tea Consumption per capita, kg/person/yr. Source Wikipedia</t>
  </si>
  <si>
    <t>2015 Milk Consumption per capita, kg/person/yr. Source Wikipedia</t>
  </si>
  <si>
    <t xml:space="preserve"> Angola</t>
  </si>
  <si>
    <t xml:space="preserve"> Aruba</t>
  </si>
  <si>
    <t xml:space="preserve"> Bahrain</t>
  </si>
  <si>
    <t xml:space="preserve"> Bangladesh</t>
  </si>
  <si>
    <t xml:space="preserve"> Bhutan</t>
  </si>
  <si>
    <t xml:space="preserve"> Bolivia</t>
  </si>
  <si>
    <t xml:space="preserve"> Burkina Faso</t>
  </si>
  <si>
    <t xml:space="preserve"> Burundi</t>
  </si>
  <si>
    <t xml:space="preserve"> Cambodia</t>
  </si>
  <si>
    <t xml:space="preserve"> Cameroon</t>
  </si>
  <si>
    <t xml:space="preserve"> Central African Republic</t>
  </si>
  <si>
    <t xml:space="preserve"> Chad</t>
  </si>
  <si>
    <t xml:space="preserve"> China</t>
  </si>
  <si>
    <t xml:space="preserve"> Comoros</t>
  </si>
  <si>
    <t xml:space="preserve"> Congo</t>
  </si>
  <si>
    <t xml:space="preserve"> Egypt</t>
  </si>
  <si>
    <t xml:space="preserve"> Ethiopia</t>
  </si>
  <si>
    <t xml:space="preserve"> European Union</t>
  </si>
  <si>
    <t xml:space="preserve"> Fiji</t>
  </si>
  <si>
    <t xml:space="preserve"> Gambia</t>
  </si>
  <si>
    <t xml:space="preserve"> Ghana</t>
  </si>
  <si>
    <t xml:space="preserve"> Guatemala</t>
  </si>
  <si>
    <t xml:space="preserve"> Hong Kong</t>
  </si>
  <si>
    <t xml:space="preserve"> India</t>
  </si>
  <si>
    <t xml:space="preserve"> Indonesia</t>
  </si>
  <si>
    <t xml:space="preserve"> Iran</t>
  </si>
  <si>
    <t xml:space="preserve"> Ivory Coast</t>
  </si>
  <si>
    <t xml:space="preserve"> Libya</t>
  </si>
  <si>
    <t xml:space="preserve"> Macau</t>
  </si>
  <si>
    <t xml:space="preserve"> Madagascar</t>
  </si>
  <si>
    <t xml:space="preserve"> Malawi</t>
  </si>
  <si>
    <t xml:space="preserve"> Malaysia</t>
  </si>
  <si>
    <t xml:space="preserve"> Mali</t>
  </si>
  <si>
    <t xml:space="preserve"> Mozambique</t>
  </si>
  <si>
    <t xml:space="preserve">   Nepal</t>
  </si>
  <si>
    <t xml:space="preserve"> Niger</t>
  </si>
  <si>
    <t xml:space="preserve"> Nigeria</t>
  </si>
  <si>
    <t xml:space="preserve"> Peru</t>
  </si>
  <si>
    <t xml:space="preserve"> Philippines</t>
  </si>
  <si>
    <t xml:space="preserve"> Qatar</t>
  </si>
  <si>
    <t xml:space="preserve"> Rwanda</t>
  </si>
  <si>
    <t xml:space="preserve"> Saint Vincent and the Grenadines</t>
  </si>
  <si>
    <t xml:space="preserve"> Senegal</t>
  </si>
  <si>
    <t xml:space="preserve"> Singapore</t>
  </si>
  <si>
    <t xml:space="preserve"> Somalia</t>
  </si>
  <si>
    <t xml:space="preserve"> South Korea</t>
  </si>
  <si>
    <t xml:space="preserve"> Sri Lanka</t>
  </si>
  <si>
    <t xml:space="preserve"> Swaziland</t>
  </si>
  <si>
    <t xml:space="preserve"> Tajikistan</t>
  </si>
  <si>
    <t xml:space="preserve"> Tanzania</t>
  </si>
  <si>
    <t xml:space="preserve"> Thailand</t>
  </si>
  <si>
    <t xml:space="preserve"> Togo</t>
  </si>
  <si>
    <t xml:space="preserve"> Tonga</t>
  </si>
  <si>
    <t xml:space="preserve"> Uganda</t>
  </si>
  <si>
    <t>World</t>
  </si>
  <si>
    <t xml:space="preserve"> Yemen</t>
  </si>
  <si>
    <t xml:space="preserve"> Zambia</t>
  </si>
  <si>
    <t xml:space="preserve"> Zimbabwe</t>
  </si>
  <si>
    <t>Estonia</t>
  </si>
  <si>
    <t>Finland</t>
  </si>
  <si>
    <t>France</t>
  </si>
  <si>
    <t>Pakistan</t>
  </si>
  <si>
    <t>Norway</t>
  </si>
  <si>
    <t>Arab Emirates</t>
  </si>
  <si>
    <t>Milk Consumption Rank of 92 countries</t>
  </si>
  <si>
    <t>Tea Consumption Rank of 147 countries</t>
  </si>
  <si>
    <t>2014 Alcohol Deaths Rank of 166 countries</t>
  </si>
  <si>
    <t>Anemia Rank of 166 countries</t>
  </si>
  <si>
    <t>Asthama Rank of 172 countries</t>
  </si>
  <si>
    <t>Birth Trauma Rank of 172 countries</t>
  </si>
  <si>
    <t>Congenital Abnormality Rank of 172 countries</t>
  </si>
  <si>
    <t>2014 Bladder Cancer Rank of 172 countires</t>
  </si>
  <si>
    <t>2014 Breast Cancer Rank of 172 countries</t>
  </si>
  <si>
    <t>2014 Cervical Cancer Rank of 172 countries</t>
  </si>
  <si>
    <t>2014 Colon Rectal Cancer Rank of 172 countries</t>
  </si>
  <si>
    <t>2014 Liver Cancer Rank of 172 countries</t>
  </si>
  <si>
    <t>2014 Lung Cancer Rank of 172 countries</t>
  </si>
  <si>
    <t>Oesophagus Cancer Rank of 172 countries</t>
  </si>
  <si>
    <t>Oral Cancer Rank of 172 countries</t>
  </si>
  <si>
    <t>Ovary Cancer Rank of 171 countries</t>
  </si>
  <si>
    <t xml:space="preserve"> Pancreatic Cancer Rank of 172 countries</t>
  </si>
  <si>
    <t xml:space="preserve"> Prostrate Cancer Rank of 172 countries</t>
  </si>
  <si>
    <t>2014 Skin Cancer Rank of 172 countries</t>
  </si>
  <si>
    <t>Stomach Cancer Rank of 172 countries</t>
  </si>
  <si>
    <t>Uterin Cancer Rank of 172 countries</t>
  </si>
  <si>
    <t>2014 All Cancers Rank of 172 countries</t>
  </si>
  <si>
    <t>2014 Coronary Heart Disease Rank of 172 countries</t>
  </si>
  <si>
    <t>2014 Diabetes Mellitus Rank of 172 countries</t>
  </si>
  <si>
    <t>Drug Use Rank of 165 countries</t>
  </si>
  <si>
    <t>Endocrine Disorders Rank of 171 countries</t>
  </si>
  <si>
    <t>HIV/AIDS Rank of 161 countries</t>
  </si>
  <si>
    <t>2014 Hypertension Rank of 172 countries</t>
  </si>
  <si>
    <t>Inflamatory/Heart Rank of 172 countries</t>
  </si>
  <si>
    <t xml:space="preserve"> Influenza and Pneumonia Rank of 172 countries</t>
  </si>
  <si>
    <t>2014 Kidney Disease Rank of 172 countries</t>
  </si>
  <si>
    <t>2014 Leukemia Rank of 172 countries</t>
  </si>
  <si>
    <t>Malaria Rank of 84 countries</t>
  </si>
  <si>
    <t>Malnutrition Rank of 167 countries</t>
  </si>
  <si>
    <t>Multiple Sclerosis Rank of 165 countries</t>
  </si>
  <si>
    <t>2014 Parkinson's Disease Rank of 171 countries</t>
  </si>
  <si>
    <t>Poisoning Rank of 172 countries</t>
  </si>
  <si>
    <t>Rheumatic Heart Disease Rank of 172 countries</t>
  </si>
  <si>
    <t>Stroke Deaths Rank of 172 countries</t>
  </si>
  <si>
    <t>Tuberculosis Rank of 171 countries</t>
  </si>
  <si>
    <t>Violance Rank of 172 countries</t>
  </si>
  <si>
    <t>Rank of Death rate of 172 countries</t>
  </si>
  <si>
    <t xml:space="preserve"> Switzerland</t>
  </si>
  <si>
    <t xml:space="preserve"> Belgium  Luxembourg</t>
  </si>
  <si>
    <t xml:space="preserve"> Gibraltar</t>
  </si>
  <si>
    <t xml:space="preserve"> Dominican Republic</t>
  </si>
  <si>
    <t xml:space="preserve"> Haiti</t>
  </si>
  <si>
    <t xml:space="preserve"> Laos</t>
  </si>
  <si>
    <t xml:space="preserve"> Cuba</t>
  </si>
  <si>
    <t xml:space="preserve"> Côte d'Ivoire</t>
  </si>
  <si>
    <t xml:space="preserve"> Solomon Islands</t>
  </si>
  <si>
    <t xml:space="preserve"> Oman</t>
  </si>
  <si>
    <t xml:space="preserve"> Kiribati</t>
  </si>
  <si>
    <t xml:space="preserve"> Suriname</t>
  </si>
  <si>
    <t xml:space="preserve"> Puerto Rico</t>
  </si>
  <si>
    <t xml:space="preserve"> Cayman Islands</t>
  </si>
  <si>
    <t xml:space="preserve"> Vietnam</t>
  </si>
  <si>
    <t xml:space="preserve"> Cook Islands</t>
  </si>
  <si>
    <t>Coffee consumption per capita, kg/yr</t>
  </si>
  <si>
    <t xml:space="preserve"> Guinea</t>
  </si>
  <si>
    <t xml:space="preserve"> Vanuatu</t>
  </si>
  <si>
    <t xml:space="preserve"> Djibouti</t>
  </si>
  <si>
    <t xml:space="preserve"> Paraguay</t>
  </si>
  <si>
    <t xml:space="preserve"> Sierra Leone</t>
  </si>
  <si>
    <t xml:space="preserve"> Liberia</t>
  </si>
  <si>
    <t xml:space="preserve"> Lesotho</t>
  </si>
  <si>
    <t>2012 Coffee Consumption per capita per year. Kg/person/yr. Source Wikipedia</t>
  </si>
  <si>
    <t>Coffee Consumption Rank of 115 countries</t>
  </si>
  <si>
    <t>VIETNAM</t>
  </si>
  <si>
    <t>Country Longitude, degrees. Source Google</t>
  </si>
  <si>
    <t>Country Latitude, degrees. Source Google.</t>
  </si>
  <si>
    <t>8.4689° E</t>
  </si>
  <si>
    <t>60.4720° N</t>
  </si>
  <si>
    <t>21.5126° N</t>
  </si>
  <si>
    <t>55.9233° E</t>
  </si>
  <si>
    <t>30.3753° N</t>
  </si>
  <si>
    <t>69.3451° E</t>
  </si>
  <si>
    <t>8.5380° N</t>
  </si>
  <si>
    <t>80.7821° W</t>
  </si>
  <si>
    <t>23.4425° S</t>
  </si>
  <si>
    <t>58.4438° W</t>
  </si>
  <si>
    <t>9.1900° S</t>
  </si>
  <si>
    <t>75.0152° W</t>
  </si>
  <si>
    <t>12.8797° N</t>
  </si>
  <si>
    <t>121.7740° E</t>
  </si>
  <si>
    <t>51.9194° N</t>
  </si>
  <si>
    <t>19.1451° E</t>
  </si>
  <si>
    <t>39.3999° N</t>
  </si>
  <si>
    <t>8.2245° W</t>
  </si>
  <si>
    <t>25.3548° N</t>
  </si>
  <si>
    <t>51.1839° E</t>
  </si>
  <si>
    <t>45.9432° N</t>
  </si>
  <si>
    <t>24.9668° E</t>
  </si>
  <si>
    <t>61.5240° N</t>
  </si>
  <si>
    <t>105.3188° E</t>
  </si>
  <si>
    <t>1.9403° S</t>
  </si>
  <si>
    <t>29.8739° E</t>
  </si>
  <si>
    <t>23.8859° N</t>
  </si>
  <si>
    <t>45.0792° E</t>
  </si>
  <si>
    <t>14.4974° N</t>
  </si>
  <si>
    <t>14.4524° W</t>
  </si>
  <si>
    <t>44.0165° N</t>
  </si>
  <si>
    <t>21.0059° E</t>
  </si>
  <si>
    <t>8.4606° N</t>
  </si>
  <si>
    <t>11.7799° W</t>
  </si>
  <si>
    <t>1.3521° N</t>
  </si>
  <si>
    <t>103.8198° E</t>
  </si>
  <si>
    <t>48.6690° N</t>
  </si>
  <si>
    <t>19.6990° E</t>
  </si>
  <si>
    <t>46.1512° N</t>
  </si>
  <si>
    <t>14.9955° E</t>
  </si>
  <si>
    <t>9.6457° S</t>
  </si>
  <si>
    <t>160.1562° E</t>
  </si>
  <si>
    <t>5.1521° N</t>
  </si>
  <si>
    <t>46.1996° E</t>
  </si>
  <si>
    <t>30.5595° S</t>
  </si>
  <si>
    <t>22.9375° E</t>
  </si>
  <si>
    <t>35.9078° N</t>
  </si>
  <si>
    <t>127.7669° E</t>
  </si>
  <si>
    <t>6.8770° N</t>
  </si>
  <si>
    <t>31.3070° E</t>
  </si>
  <si>
    <t>40.4637° N</t>
  </si>
  <si>
    <t>3.7492° W</t>
  </si>
  <si>
    <t>7.8731° N</t>
  </si>
  <si>
    <t>80.7718° E</t>
  </si>
  <si>
    <t>12.8628° N</t>
  </si>
  <si>
    <t>30.2176° E</t>
  </si>
  <si>
    <t>3.9193° N</t>
  </si>
  <si>
    <t>56.0278° W</t>
  </si>
  <si>
    <t>26.5225° S</t>
  </si>
  <si>
    <t>31.4659° E</t>
  </si>
  <si>
    <t>60.1282° N</t>
  </si>
  <si>
    <t>18.6435° E</t>
  </si>
  <si>
    <t>46.8182° N</t>
  </si>
  <si>
    <t>8.2275° E</t>
  </si>
  <si>
    <t>34.8021° N</t>
  </si>
  <si>
    <t>38.9968° E</t>
  </si>
  <si>
    <t>38.8610° N</t>
  </si>
  <si>
    <t>71.2761° E</t>
  </si>
  <si>
    <t>6.3690° S</t>
  </si>
  <si>
    <t>34.8888° E</t>
  </si>
  <si>
    <t>15.8700° N</t>
  </si>
  <si>
    <t>100.9925° E</t>
  </si>
  <si>
    <t>8.8742° S</t>
  </si>
  <si>
    <t>125.7275° E</t>
  </si>
  <si>
    <t>8.6195° N</t>
  </si>
  <si>
    <t>0.8248° E</t>
  </si>
  <si>
    <t>10.6918° N</t>
  </si>
  <si>
    <t>61.2225° W</t>
  </si>
  <si>
    <t>33.8869° N</t>
  </si>
  <si>
    <t>9.5375° E</t>
  </si>
  <si>
    <t>38.9637° N</t>
  </si>
  <si>
    <t>35.2433° E</t>
  </si>
  <si>
    <t>38.9697° N</t>
  </si>
  <si>
    <t>59.5563° E</t>
  </si>
  <si>
    <t>1.3733° N</t>
  </si>
  <si>
    <t>32.2903° E</t>
  </si>
  <si>
    <t>48.3794° N</t>
  </si>
  <si>
    <t>31.1656° E</t>
  </si>
  <si>
    <t>55.3781° N</t>
  </si>
  <si>
    <t>3.4360° W</t>
  </si>
  <si>
    <t>37.0902° N</t>
  </si>
  <si>
    <t>95.7129° W</t>
  </si>
  <si>
    <t>32.5228° S</t>
  </si>
  <si>
    <t>55.7658° W</t>
  </si>
  <si>
    <t>41.3775° N</t>
  </si>
  <si>
    <t>64.5853° E</t>
  </si>
  <si>
    <t>6.4238° N</t>
  </si>
  <si>
    <t>66.5897° W</t>
  </si>
  <si>
    <t>14.0583° N</t>
  </si>
  <si>
    <t>108.2772° E</t>
  </si>
  <si>
    <t>15.5527° N</t>
  </si>
  <si>
    <t>48.5164° E</t>
  </si>
  <si>
    <t>13.1339° S</t>
  </si>
  <si>
    <t>27.8493° E</t>
  </si>
  <si>
    <t>19.0154° S</t>
  </si>
  <si>
    <t>29.1549° E</t>
  </si>
  <si>
    <t>33.9391° N</t>
  </si>
  <si>
    <t>67.7100° E</t>
  </si>
  <si>
    <t>41.1533° N</t>
  </si>
  <si>
    <t>20.1683° E</t>
  </si>
  <si>
    <t>28.0339° N</t>
  </si>
  <si>
    <t>1.6596° E</t>
  </si>
  <si>
    <t>11.2027° S</t>
  </si>
  <si>
    <t>17.8739° E</t>
  </si>
  <si>
    <t>23.4241° N</t>
  </si>
  <si>
    <t>53.8478° E</t>
  </si>
  <si>
    <t>38.4161° S</t>
  </si>
  <si>
    <t>63.6167° W</t>
  </si>
  <si>
    <t>40.0691° N</t>
  </si>
  <si>
    <t>45.0382° E</t>
  </si>
  <si>
    <t>25.2744° S</t>
  </si>
  <si>
    <t>133.7751° E</t>
  </si>
  <si>
    <t>47.5162° N</t>
  </si>
  <si>
    <t>14.5501° E</t>
  </si>
  <si>
    <t>40.1431° N</t>
  </si>
  <si>
    <t>47.5769° E</t>
  </si>
  <si>
    <t>25.0343° N</t>
  </si>
  <si>
    <t>77.3963° W</t>
  </si>
  <si>
    <t>26.0667° N</t>
  </si>
  <si>
    <t>50.5577° E</t>
  </si>
  <si>
    <t>23.6850° N</t>
  </si>
  <si>
    <t>90.3563° E</t>
  </si>
  <si>
    <t>13.1939° N</t>
  </si>
  <si>
    <t>59.5432° W</t>
  </si>
  <si>
    <t>53.7098° N</t>
  </si>
  <si>
    <t>27.9534° E</t>
  </si>
  <si>
    <t>50.5039° N</t>
  </si>
  <si>
    <t>4.4699° E</t>
  </si>
  <si>
    <t>17.1899° N</t>
  </si>
  <si>
    <t>88.4976° W</t>
  </si>
  <si>
    <t>9.3077° N</t>
  </si>
  <si>
    <t>2.3158° E</t>
  </si>
  <si>
    <t>27.5142° N</t>
  </si>
  <si>
    <t>90.4336° E</t>
  </si>
  <si>
    <t>16.2902° S</t>
  </si>
  <si>
    <t>63.5887° W</t>
  </si>
  <si>
    <t>43.9159° N</t>
  </si>
  <si>
    <t>17.6791° E</t>
  </si>
  <si>
    <t>22.3285° S</t>
  </si>
  <si>
    <t>24.6849° E</t>
  </si>
  <si>
    <t>14.2350° S</t>
  </si>
  <si>
    <t>51.9253° W</t>
  </si>
  <si>
    <t>4.5353° N</t>
  </si>
  <si>
    <t>114.7277° E</t>
  </si>
  <si>
    <t>42.7339° N</t>
  </si>
  <si>
    <t>25.4858° E</t>
  </si>
  <si>
    <t>12.2383° N</t>
  </si>
  <si>
    <t>1.5616° W</t>
  </si>
  <si>
    <t>3.3731° S</t>
  </si>
  <si>
    <t>29.9189° E</t>
  </si>
  <si>
    <t>12.5657° N</t>
  </si>
  <si>
    <t>104.9910° E</t>
  </si>
  <si>
    <t>7.3697° N</t>
  </si>
  <si>
    <t>12.3547° E</t>
  </si>
  <si>
    <t>56.1304° N</t>
  </si>
  <si>
    <t>106.3468° W</t>
  </si>
  <si>
    <t>16.5388° N</t>
  </si>
  <si>
    <t>23.0418° W</t>
  </si>
  <si>
    <t>2.3185° N</t>
  </si>
  <si>
    <t>19.5687° E</t>
  </si>
  <si>
    <t>15.4542° N</t>
  </si>
  <si>
    <t>18.7322° E</t>
  </si>
  <si>
    <t>35.6751° S</t>
  </si>
  <si>
    <t>71.5430° W</t>
  </si>
  <si>
    <t>35.8617° N</t>
  </si>
  <si>
    <t>104.1954° E</t>
  </si>
  <si>
    <t>4.5709° N</t>
  </si>
  <si>
    <t>74.2973° W</t>
  </si>
  <si>
    <t>11.6455° S</t>
  </si>
  <si>
    <t>43.3333° E</t>
  </si>
  <si>
    <t>4.0383° S</t>
  </si>
  <si>
    <t>21.7587° E</t>
  </si>
  <si>
    <t>9.7489° N</t>
  </si>
  <si>
    <t>83.7534° W</t>
  </si>
  <si>
    <t>7.5400° N</t>
  </si>
  <si>
    <t>5.5471° W</t>
  </si>
  <si>
    <t>45.1000° N</t>
  </si>
  <si>
    <t>15.2000° E</t>
  </si>
  <si>
    <t>21.5218° N</t>
  </si>
  <si>
    <t>77.7812° W</t>
  </si>
  <si>
    <t>35.1264° N</t>
  </si>
  <si>
    <t>33.4299° E</t>
  </si>
  <si>
    <t>49.8175° N</t>
  </si>
  <si>
    <t>15.4730° E</t>
  </si>
  <si>
    <t>56.2639° N</t>
  </si>
  <si>
    <t>9.5018° E</t>
  </si>
  <si>
    <t>11.8251° N</t>
  </si>
  <si>
    <t>42.5903° E</t>
  </si>
  <si>
    <t>18.7357° N</t>
  </si>
  <si>
    <t>70.1627° W</t>
  </si>
  <si>
    <t>1.8312° S</t>
  </si>
  <si>
    <t>78.1834° W</t>
  </si>
  <si>
    <t>26.8206° N</t>
  </si>
  <si>
    <t>30.8025° E</t>
  </si>
  <si>
    <t>13.7942° N</t>
  </si>
  <si>
    <t>88.8965° W</t>
  </si>
  <si>
    <t>1.6508° N</t>
  </si>
  <si>
    <t>10.2679° E</t>
  </si>
  <si>
    <t>15.1794° N</t>
  </si>
  <si>
    <t>39.7823° E</t>
  </si>
  <si>
    <t>58.5953° N</t>
  </si>
  <si>
    <t>25.0136° E</t>
  </si>
  <si>
    <t>9.1450° N</t>
  </si>
  <si>
    <t>40.4897° E</t>
  </si>
  <si>
    <t>17.7134° S</t>
  </si>
  <si>
    <t>178.0650° E</t>
  </si>
  <si>
    <t>61.9241° N</t>
  </si>
  <si>
    <t>25.7482° E</t>
  </si>
  <si>
    <t>46.2276° N</t>
  </si>
  <si>
    <t>2.2137° E</t>
  </si>
  <si>
    <t>0.8037° S</t>
  </si>
  <si>
    <t>11.6094° E</t>
  </si>
  <si>
    <t>13.4432° N</t>
  </si>
  <si>
    <t>15.3101° W</t>
  </si>
  <si>
    <t>41.7166 N</t>
  </si>
  <si>
    <t>44.7833 E</t>
  </si>
  <si>
    <t>51.1657° N</t>
  </si>
  <si>
    <t>10.4515° E</t>
  </si>
  <si>
    <t>7.9465° N</t>
  </si>
  <si>
    <t>1.0232° W</t>
  </si>
  <si>
    <t>39.0742° N</t>
  </si>
  <si>
    <t>21.8243° E</t>
  </si>
  <si>
    <t>15.7835° N</t>
  </si>
  <si>
    <t>90.2308° W</t>
  </si>
  <si>
    <t>9.9456° N</t>
  </si>
  <si>
    <t>9.6966° W</t>
  </si>
  <si>
    <t>11.8037° N</t>
  </si>
  <si>
    <t>15.1804° W</t>
  </si>
  <si>
    <t>15.2000° N</t>
  </si>
  <si>
    <t>86.2419° W</t>
  </si>
  <si>
    <t>47.1625° N</t>
  </si>
  <si>
    <t>19.5033° E</t>
  </si>
  <si>
    <t>64.9631° N</t>
  </si>
  <si>
    <t>19.0208° W</t>
  </si>
  <si>
    <t>20.5937° N</t>
  </si>
  <si>
    <t>78.9629° E</t>
  </si>
  <si>
    <t>0.7893° S</t>
  </si>
  <si>
    <t>113.9213° E</t>
  </si>
  <si>
    <t>32.4279° N</t>
  </si>
  <si>
    <t>53.6880° E</t>
  </si>
  <si>
    <t>33.2232° N</t>
  </si>
  <si>
    <t>43.6793° E</t>
  </si>
  <si>
    <t>53.4129° N</t>
  </si>
  <si>
    <t>8.2439° W</t>
  </si>
  <si>
    <t>31.0461° N</t>
  </si>
  <si>
    <t>34.8516° E</t>
  </si>
  <si>
    <t>41.8719° N</t>
  </si>
  <si>
    <t>12.5674° E</t>
  </si>
  <si>
    <t>18.1096° N</t>
  </si>
  <si>
    <t>77.2975° W</t>
  </si>
  <si>
    <t>36.2048° N</t>
  </si>
  <si>
    <t>138.2529° E</t>
  </si>
  <si>
    <t>30.5852° N</t>
  </si>
  <si>
    <t>36.2384° E</t>
  </si>
  <si>
    <t>48.0196° N</t>
  </si>
  <si>
    <t>66.9237° E</t>
  </si>
  <si>
    <t>0.0236° S</t>
  </si>
  <si>
    <t>37.9062° E</t>
  </si>
  <si>
    <t>29.3117° N</t>
  </si>
  <si>
    <t>47.4818° E</t>
  </si>
  <si>
    <t>41.2044° N</t>
  </si>
  <si>
    <t>74.7661° E</t>
  </si>
  <si>
    <t>19.8563° N</t>
  </si>
  <si>
    <t>102.4955° E</t>
  </si>
  <si>
    <t>56.8796° N</t>
  </si>
  <si>
    <t>24.6032° E</t>
  </si>
  <si>
    <t>33.8547° N</t>
  </si>
  <si>
    <t>35.8623° E</t>
  </si>
  <si>
    <t>29.6100° S</t>
  </si>
  <si>
    <t>28.2336° E</t>
  </si>
  <si>
    <t>6.4281° N</t>
  </si>
  <si>
    <t>9.4295° W</t>
  </si>
  <si>
    <t>26.3351° N</t>
  </si>
  <si>
    <t>17.2283° E</t>
  </si>
  <si>
    <t>55.1694° N</t>
  </si>
  <si>
    <t>23.8813° E</t>
  </si>
  <si>
    <t>49.8153° N</t>
  </si>
  <si>
    <t>6.1296° E</t>
  </si>
  <si>
    <t>41.6086° N</t>
  </si>
  <si>
    <t>21.7453° E</t>
  </si>
  <si>
    <t>18.7669° S</t>
  </si>
  <si>
    <t>13.2543° S</t>
  </si>
  <si>
    <t>34.3015° E</t>
  </si>
  <si>
    <t>4.2105° N</t>
  </si>
  <si>
    <t>101.9758° E</t>
  </si>
  <si>
    <t>3.2028° N</t>
  </si>
  <si>
    <t>73.2207° E</t>
  </si>
  <si>
    <t>17.5707° N</t>
  </si>
  <si>
    <t>3.9962° W</t>
  </si>
  <si>
    <t>35.9375° N</t>
  </si>
  <si>
    <t>14.3754° E</t>
  </si>
  <si>
    <t>21.0079° N</t>
  </si>
  <si>
    <t>10.9408° W</t>
  </si>
  <si>
    <t>20.3484° S</t>
  </si>
  <si>
    <t>57.5522° E</t>
  </si>
  <si>
    <t>23.6345° N</t>
  </si>
  <si>
    <t>102.5528° W</t>
  </si>
  <si>
    <t>47.4116° N</t>
  </si>
  <si>
    <t>28.3699° E</t>
  </si>
  <si>
    <t>46.8625° N</t>
  </si>
  <si>
    <t>103.8467° E</t>
  </si>
  <si>
    <t>42.7087° N</t>
  </si>
  <si>
    <t>19.3744° E</t>
  </si>
  <si>
    <t>31.7917° N</t>
  </si>
  <si>
    <t>7.0926° W</t>
  </si>
  <si>
    <t>18.6657° S</t>
  </si>
  <si>
    <t>35.5296° E</t>
  </si>
  <si>
    <t>21.9162° N</t>
  </si>
  <si>
    <t>95.9560° E</t>
  </si>
  <si>
    <t>22.9576° S</t>
  </si>
  <si>
    <t>18.4904° E</t>
  </si>
  <si>
    <t>28.3949° N</t>
  </si>
  <si>
    <t>84.1240° E</t>
  </si>
  <si>
    <t>52.1326° N</t>
  </si>
  <si>
    <t>5.2913° E</t>
  </si>
  <si>
    <t>6.3150° S</t>
  </si>
  <si>
    <t>143.9555° E</t>
  </si>
  <si>
    <t>40.9006° S</t>
  </si>
  <si>
    <t>174.8860° E</t>
  </si>
  <si>
    <t>12.8654° N</t>
  </si>
  <si>
    <t>85.2072° W</t>
  </si>
  <si>
    <t>17.6078° N</t>
  </si>
  <si>
    <t>8.0817° E</t>
  </si>
  <si>
    <t>9.0820° N</t>
  </si>
  <si>
    <t>8.6753° E</t>
  </si>
  <si>
    <t>40.3399° N</t>
  </si>
  <si>
    <t>127.5101° E</t>
  </si>
  <si>
    <t>18.9712° N</t>
  </si>
  <si>
    <t>72.2852° W</t>
  </si>
  <si>
    <t>4.8604° N</t>
  </si>
  <si>
    <t>58.9302° W</t>
  </si>
  <si>
    <t>46.8691° E</t>
  </si>
  <si>
    <t>Solar Radiation Rank of 172 countries</t>
  </si>
  <si>
    <t>Death Rate per 100,000 from Diseases and other causes</t>
  </si>
  <si>
    <t>OECD AVERAGE 91</t>
  </si>
  <si>
    <t>Source: OECD Health at a Glance 2013</t>
  </si>
  <si>
    <t>Statins dosage by country. Source: OECD Health at a Glance. 2013. http://www.telegraph.co.uk/news/health/news/10537507/Britain-becomes-statins-capital-of-Europe-according-to-study.html. Anti-cholesterol drugs. Perscription of statins or statin-like medication, 2011. Daily doses per 1,000 people per day</t>
  </si>
  <si>
    <t>Doctors per 1000 population. Source Organization for Economic Co-operation and Development (OECD) 2015 Report of Health, page 81. Website: http://www.oecd-ilibrary.org/docserver/download/8115071e.pdf?expires=1470304115&amp;id=id&amp;accname=guest&amp;checksum=B25A4068C2F41C2612B2C12D59E744FB</t>
  </si>
  <si>
    <t>Doctors Rank of 43 countries</t>
  </si>
  <si>
    <t>Magnetic Field Total, nanoTesla (nT).  Source National Center for Envioronmental Information website: ngdc.noaa.gov. http://www.ngdc.noaa.gov/geomag-web/#igrfwmm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</si>
  <si>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</si>
  <si>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</si>
  <si>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</si>
  <si>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</si>
  <si>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</si>
  <si>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</si>
  <si>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</si>
  <si>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</si>
  <si>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over 85</t>
  </si>
  <si>
    <t>totla over 45</t>
  </si>
  <si>
    <t>USA population over 45-years . Source: https://en.wikipedia.org/wiki/Demography_of_the_United_States.                                                  Source of Statins: Consumers report. https://www.consumerreports.org/health/resources/pdf/best-buy-drugs/StatinsUpdate-FINAL.pdf</t>
  </si>
  <si>
    <t>percent over 45 taking statins</t>
  </si>
  <si>
    <t>total market for statins in USA</t>
  </si>
  <si>
    <t>population over 45 taking statins</t>
  </si>
  <si>
    <t>approx annual cost per capita over 45</t>
  </si>
  <si>
    <t>monthly cost for statins per capita</t>
  </si>
  <si>
    <t>tablets per month</t>
  </si>
  <si>
    <t>total USA population</t>
  </si>
  <si>
    <t>doses per year</t>
  </si>
  <si>
    <t>daily doses</t>
  </si>
  <si>
    <t>x 1000 population over 45</t>
  </si>
  <si>
    <t>doses per 1000</t>
  </si>
  <si>
    <t>Niger</t>
  </si>
  <si>
    <t>Mali</t>
  </si>
  <si>
    <t>Uganda</t>
  </si>
  <si>
    <t>Zambia</t>
  </si>
  <si>
    <t>Burkina Faso</t>
  </si>
  <si>
    <t>Burundi</t>
  </si>
  <si>
    <t>Malawi</t>
  </si>
  <si>
    <t>Somalia</t>
  </si>
  <si>
    <t>Angola</t>
  </si>
  <si>
    <t>Afghanistan</t>
  </si>
  <si>
    <t>Mozambique</t>
  </si>
  <si>
    <t>Nigeria</t>
  </si>
  <si>
    <t>South Sudan</t>
  </si>
  <si>
    <t>Ethiopia</t>
  </si>
  <si>
    <t>Sierra Leone</t>
  </si>
  <si>
    <t>Chad</t>
  </si>
  <si>
    <t>Tanzania</t>
  </si>
  <si>
    <t>Congo, Republic of the</t>
  </si>
  <si>
    <t>Cameroon</t>
  </si>
  <si>
    <t>Benin</t>
  </si>
  <si>
    <t>Guinea</t>
  </si>
  <si>
    <t>Central African Republic</t>
  </si>
  <si>
    <t>Sao Tome and Principe</t>
  </si>
  <si>
    <t>Senegal</t>
  </si>
  <si>
    <t>Liberia</t>
  </si>
  <si>
    <t>Gabon</t>
  </si>
  <si>
    <t>Rwanda</t>
  </si>
  <si>
    <t>Togo</t>
  </si>
  <si>
    <t>Guinea-Bissau</t>
  </si>
  <si>
    <t>Equatorial Guinea</t>
  </si>
  <si>
    <t>Madagascar</t>
  </si>
  <si>
    <t>Zimbabwe</t>
  </si>
  <si>
    <t>Gaza Strip</t>
  </si>
  <si>
    <t>Mauritania</t>
  </si>
  <si>
    <t>Gambia, The</t>
  </si>
  <si>
    <t>Ghana</t>
  </si>
  <si>
    <t>Yemen</t>
  </si>
  <si>
    <t>Western Sahara</t>
  </si>
  <si>
    <t>Eritrea</t>
  </si>
  <si>
    <t>Sudan</t>
  </si>
  <si>
    <t>Cote d'Ivoire</t>
  </si>
  <si>
    <t>Comoros</t>
  </si>
  <si>
    <t>Kenya</t>
  </si>
  <si>
    <t>Iraq</t>
  </si>
  <si>
    <t>Marshall Islands</t>
  </si>
  <si>
    <t>Solomon Islands</t>
  </si>
  <si>
    <t>Lesotho</t>
  </si>
  <si>
    <t>Vanuatu</t>
  </si>
  <si>
    <t>Nauru</t>
  </si>
  <si>
    <t>Guatemala</t>
  </si>
  <si>
    <t>Jordan</t>
  </si>
  <si>
    <t>Swaziland</t>
  </si>
  <si>
    <t>Belize</t>
  </si>
  <si>
    <t>Tajikistan</t>
  </si>
  <si>
    <t>Laos</t>
  </si>
  <si>
    <t>Oman</t>
  </si>
  <si>
    <t>Cambodia</t>
  </si>
  <si>
    <t>Philippines</t>
  </si>
  <si>
    <t>Djibouti</t>
  </si>
  <si>
    <t>Algeria</t>
  </si>
  <si>
    <t>Tuvalu</t>
  </si>
  <si>
    <t>Honduras</t>
  </si>
  <si>
    <t>Tonga</t>
  </si>
  <si>
    <t>West Bank</t>
  </si>
  <si>
    <t>Egypt</t>
  </si>
  <si>
    <t>Kyrgyzstan</t>
  </si>
  <si>
    <t>Bolivia</t>
  </si>
  <si>
    <t>American Samoa</t>
  </si>
  <si>
    <t>Haiti</t>
  </si>
  <si>
    <t>Syria</t>
  </si>
  <si>
    <t>Kiribati</t>
  </si>
  <si>
    <t>Bangladesh</t>
  </si>
  <si>
    <t>Botswana</t>
  </si>
  <si>
    <t>Samoa</t>
  </si>
  <si>
    <t>Nepal</t>
  </si>
  <si>
    <t>Micronesia, Federated States of</t>
  </si>
  <si>
    <t>Mongolia</t>
  </si>
  <si>
    <t>Cape Verde</t>
  </si>
  <si>
    <t>Namibia</t>
  </si>
  <si>
    <t>Kuwait</t>
  </si>
  <si>
    <t>Malaysia</t>
  </si>
  <si>
    <t>India</t>
  </si>
  <si>
    <t>Fiji</t>
  </si>
  <si>
    <t>Kazakhstan</t>
  </si>
  <si>
    <t>Turkmenistan</t>
  </si>
  <si>
    <t>Venezuela</t>
  </si>
  <si>
    <t>Mexico</t>
  </si>
  <si>
    <t>Dominican Republic</t>
  </si>
  <si>
    <t>Northern Mariana Islands</t>
  </si>
  <si>
    <t>South Africa</t>
  </si>
  <si>
    <t>Ecuador</t>
  </si>
  <si>
    <t>Saudi Arabia</t>
  </si>
  <si>
    <t>Panama</t>
  </si>
  <si>
    <t>Peru</t>
  </si>
  <si>
    <t>Morocco</t>
  </si>
  <si>
    <t>Israel</t>
  </si>
  <si>
    <t>Jamaica</t>
  </si>
  <si>
    <t>Nicaragua</t>
  </si>
  <si>
    <t>Libya</t>
  </si>
  <si>
    <t>Iran</t>
  </si>
  <si>
    <t>Bhutan</t>
  </si>
  <si>
    <t>Brunei</t>
  </si>
  <si>
    <t>Indonesia</t>
  </si>
  <si>
    <t>Uzbekistan</t>
  </si>
  <si>
    <t>Guam</t>
  </si>
  <si>
    <t>Azerbaijan</t>
  </si>
  <si>
    <t>Tunisia</t>
  </si>
  <si>
    <t>Argentina</t>
  </si>
  <si>
    <t>Turkey</t>
  </si>
  <si>
    <t>El Salvador</t>
  </si>
  <si>
    <t>Colombia</t>
  </si>
  <si>
    <t>Suriname</t>
  </si>
  <si>
    <t>Paraguay</t>
  </si>
  <si>
    <t>Turks and Caicos Islands</t>
  </si>
  <si>
    <t>Grenada</t>
  </si>
  <si>
    <t>Vietnam</t>
  </si>
  <si>
    <t>Sri Lanka</t>
  </si>
  <si>
    <t>Costa Rica</t>
  </si>
  <si>
    <t>Antigua and Barbuda</t>
  </si>
  <si>
    <t>Guyana</t>
  </si>
  <si>
    <t>Bahamas, The</t>
  </si>
  <si>
    <t>Maldives</t>
  </si>
  <si>
    <t>New Caledonia</t>
  </si>
  <si>
    <t>Dominica</t>
  </si>
  <si>
    <t>French Polynesia</t>
  </si>
  <si>
    <t>Ireland</t>
  </si>
  <si>
    <t>Lebanon</t>
  </si>
  <si>
    <t>Brazil</t>
  </si>
  <si>
    <t>Cook Islands</t>
  </si>
  <si>
    <t>Seychelles</t>
  </si>
  <si>
    <t>Greenland</t>
  </si>
  <si>
    <t>Gibraltar</t>
  </si>
  <si>
    <t>Chile</t>
  </si>
  <si>
    <t>Saint Lucia</t>
  </si>
  <si>
    <t>Armenia</t>
  </si>
  <si>
    <t>Bahrain</t>
  </si>
  <si>
    <t>Saint Vincent and the Grenadines</t>
  </si>
  <si>
    <t>Trinidad and Tobago</t>
  </si>
  <si>
    <t>Saint Kitts and Nevis</t>
  </si>
  <si>
    <t>Faroe Islands</t>
  </si>
  <si>
    <t>Wallis and Futuna</t>
  </si>
  <si>
    <t>Mauritius</t>
  </si>
  <si>
    <t>United States</t>
  </si>
  <si>
    <t>New Zealand</t>
  </si>
  <si>
    <t>Uruguay</t>
  </si>
  <si>
    <t>Iceland</t>
  </si>
  <si>
    <t>Sint Maarten</t>
  </si>
  <si>
    <t>Georgia</t>
  </si>
  <si>
    <t>Albania</t>
  </si>
  <si>
    <t>Anguilla</t>
  </si>
  <si>
    <t>Aruba</t>
  </si>
  <si>
    <t>United Kingdom</t>
  </si>
  <si>
    <t>Moldova</t>
  </si>
  <si>
    <t>Australia</t>
  </si>
  <si>
    <t>China</t>
  </si>
  <si>
    <t>Cayman Islands</t>
  </si>
  <si>
    <t>Barbados</t>
  </si>
  <si>
    <t>Sweden</t>
  </si>
  <si>
    <t>Russia</t>
  </si>
  <si>
    <t>Luxembourg</t>
  </si>
  <si>
    <t>Jersey</t>
  </si>
  <si>
    <t>Macedonia</t>
  </si>
  <si>
    <t>Bermuda</t>
  </si>
  <si>
    <t>Montserrat</t>
  </si>
  <si>
    <t>Thailand</t>
  </si>
  <si>
    <t>Isle of Man</t>
  </si>
  <si>
    <t>Palau</t>
  </si>
  <si>
    <t>Puerto Rico</t>
  </si>
  <si>
    <t>Belarus</t>
  </si>
  <si>
    <t>Netherlands</t>
  </si>
  <si>
    <t>British Virgin Islands</t>
  </si>
  <si>
    <t>Montenegro</t>
  </si>
  <si>
    <t>Liechtenstein</t>
  </si>
  <si>
    <t>Virgin Islands</t>
  </si>
  <si>
    <t>Switzerland</t>
  </si>
  <si>
    <t>Canada</t>
  </si>
  <si>
    <t>Malta</t>
  </si>
  <si>
    <t>Denmark</t>
  </si>
  <si>
    <t>Saint Helena</t>
  </si>
  <si>
    <t>Slovakia</t>
  </si>
  <si>
    <t>Belgium</t>
  </si>
  <si>
    <t>Qatar</t>
  </si>
  <si>
    <t>Cuba</t>
  </si>
  <si>
    <t>Guernsey</t>
  </si>
  <si>
    <t>Spain</t>
  </si>
  <si>
    <t>Latvia</t>
  </si>
  <si>
    <t>Czech Republic</t>
  </si>
  <si>
    <t>Poland</t>
  </si>
  <si>
    <t>Croatia</t>
  </si>
  <si>
    <t>Portugal</t>
  </si>
  <si>
    <t>Ukraine</t>
  </si>
  <si>
    <t>Hong Kong</t>
  </si>
  <si>
    <t>Lithuania</t>
  </si>
  <si>
    <t>Romania</t>
  </si>
  <si>
    <t>Hungary</t>
  </si>
  <si>
    <t>Serbia</t>
  </si>
  <si>
    <t>Macau</t>
  </si>
  <si>
    <t>Bulgaria</t>
  </si>
  <si>
    <t>Bosnia and Herzegovina</t>
  </si>
  <si>
    <t>Italy</t>
  </si>
  <si>
    <t>Greece</t>
  </si>
  <si>
    <t>Austria</t>
  </si>
  <si>
    <t>San Marino</t>
  </si>
  <si>
    <t>Taiwan</t>
  </si>
  <si>
    <t>Slovenia</t>
  </si>
  <si>
    <t>Andorra</t>
  </si>
  <si>
    <t>Germany</t>
  </si>
  <si>
    <t>Singapore</t>
  </si>
  <si>
    <t>Japan</t>
  </si>
  <si>
    <t>Saint Pierre and Miquelon</t>
  </si>
  <si>
    <t>Monaco</t>
  </si>
  <si>
    <t>Births per 100,000.         Source: Index Mundi at http://www.indexmundi.com/g/r.aspx?v=25</t>
  </si>
  <si>
    <t>Myramar (Burma)</t>
  </si>
  <si>
    <t>DR Congo, Democratic Republic of the</t>
  </si>
  <si>
    <t>North Korea, North</t>
  </si>
  <si>
    <t>South Korea, South</t>
  </si>
  <si>
    <t>New Guinea Papua</t>
  </si>
  <si>
    <t>Timor LEast Timor</t>
  </si>
  <si>
    <t>2016 Birth Rate per 100,000.         Source: Index Mundi at http://www.indexmundi.com/g/r.aspx?v=25</t>
  </si>
  <si>
    <t>Curacao</t>
  </si>
  <si>
    <t>Death Rate per 100,000. Source Index Mundi at http://www.indexmundi.com/g/r.aspx?v=26</t>
  </si>
  <si>
    <t>Myramar Burma</t>
  </si>
  <si>
    <t xml:space="preserve">New Guinea Papua </t>
  </si>
  <si>
    <t>North Korea</t>
  </si>
  <si>
    <t>South Korea</t>
  </si>
  <si>
    <t>Timor Leste</t>
  </si>
  <si>
    <t>Birth Rate Rank of 172 countries</t>
  </si>
  <si>
    <t>Death Rate Rank</t>
  </si>
  <si>
    <t>2016 Death Rate per 100,000.  Source: Index Mundi at http://www.indexmundi.com/g/r.aspx?v=25</t>
  </si>
  <si>
    <t>2016 Birth Rate per 1000.         Source: Index Mundi at http://www.indexmundi.com/g/r.aspx?v=25</t>
  </si>
  <si>
    <t>2016 Death Rate per 1000.  Source: Index Mundi at http://www.indexmundi.com/g/r.aspx?v=25</t>
  </si>
  <si>
    <t>Growth Rate per 100,000. Birth Rate minus Death Rate</t>
  </si>
  <si>
    <t>Population Growth per year</t>
  </si>
  <si>
    <t>Rank of Population Growth of 172 countries</t>
  </si>
  <si>
    <t>Suicides per year</t>
  </si>
  <si>
    <t>Rank of Suicides per year</t>
  </si>
  <si>
    <t>Population divided by 100,000</t>
  </si>
  <si>
    <t>Magnetic Field Rank</t>
  </si>
  <si>
    <t>Local Gravity Rank</t>
  </si>
  <si>
    <t>Cost of Living Rank of 117 countries</t>
  </si>
  <si>
    <t>2016 Cost of Living Index for 117 countries. Source Numbeo.com</t>
  </si>
  <si>
    <r>
      <t>Local Gravity, meter per second per second (m/s</t>
    </r>
    <r>
      <rPr>
        <vertAlign val="superscript"/>
        <sz val="12"/>
        <color theme="1"/>
        <rFont val="Arial Narrow"/>
      </rPr>
      <t>2</t>
    </r>
    <r>
      <rPr>
        <sz val="12"/>
        <color theme="1"/>
        <rFont val="Arial Narrow"/>
      </rPr>
      <t>). Source Physikalish-Technische Bundesanstalt, Braunschweig Germany. Website http://www.ptb.de/cartoweb3/SISproject.php</t>
    </r>
  </si>
  <si>
    <r>
      <t>2016  Daily Solar Radiation - Horizontal Annual Average. Surface Metrology and Solar Engergy by Latitude and Longitude. Source: NASA Atmospheric Science Data Center. Website: eosweb.larc.nasa.gov. NASA Surface meteorology and Solar Energy: RETScreen Data. Units:kWhr/m</t>
    </r>
    <r>
      <rPr>
        <vertAlign val="superscript"/>
        <sz val="12"/>
        <color theme="1"/>
        <rFont val="Arial Narrow"/>
      </rPr>
      <t>2</t>
    </r>
    <r>
      <rPr>
        <sz val="12"/>
        <color theme="1"/>
        <rFont val="Arial Narrow"/>
      </rPr>
      <t>/d</t>
    </r>
  </si>
  <si>
    <t>Calories Consumption per capita per year. Source:      https://en.wikipedia.org/wiki/List_of_countries_by_food_energy_intake</t>
    <phoneticPr fontId="4" type="noConversion"/>
  </si>
  <si>
    <t xml:space="preserve"> Benin</t>
  </si>
  <si>
    <t xml:space="preserve"> Eritrea</t>
  </si>
  <si>
    <t xml:space="preserve"> Guinea-Bissau</t>
  </si>
  <si>
    <t xml:space="preserve"> North Korea</t>
  </si>
  <si>
    <t xml:space="preserve"> Palestine</t>
  </si>
  <si>
    <t xml:space="preserve"> Samoa</t>
  </si>
  <si>
    <t xml:space="preserve"> Sao Tome and Principe</t>
  </si>
  <si>
    <t xml:space="preserve"> Timor-Leste</t>
  </si>
  <si>
    <t>kcal per day</t>
    <phoneticPr fontId="9" type="noConversion"/>
  </si>
  <si>
    <t>NA</t>
    <phoneticPr fontId="9" type="noConversion"/>
  </si>
  <si>
    <t>NA</t>
    <phoneticPr fontId="9" type="noConversion"/>
  </si>
  <si>
    <t xml:space="preserve"> Nepal</t>
    <phoneticPr fontId="9" type="noConversion"/>
  </si>
  <si>
    <t xml:space="preserve"> Arab Emirates</t>
    <phoneticPr fontId="9" type="noConversion"/>
  </si>
  <si>
    <t>ND</t>
    <phoneticPr fontId="9" type="noConversion"/>
  </si>
  <si>
    <t>Calorie Consumption Rank for 159 countires</t>
    <phoneticPr fontId="4" type="noConversion"/>
  </si>
  <si>
    <t>2012 Coca Cola Consumption Rank of 38 countries</t>
    <phoneticPr fontId="4" type="noConversion"/>
  </si>
  <si>
    <t>2009 Sex Frequency per week by Country. Having sex at least once per week. Source:  http://chartsbin.com/view/uya</t>
    <phoneticPr fontId="4" type="noConversion"/>
  </si>
  <si>
    <t>2009 Sex Frequency Rank by Country</t>
    <phoneticPr fontId="4" type="noConversion"/>
  </si>
  <si>
    <t>2006 Sex Frequency per week by Country. Having sex at least once per week. Source:  http://chartsbin.com/view/uya. Harris Interactive 2006, The Durex Sexual Wellbeing Global Survey, 2006</t>
    <phoneticPr fontId="4" type="noConversion"/>
  </si>
  <si>
    <t>2006 Sex Frequency Rank by Country of 25 countries</t>
    <phoneticPr fontId="4" type="noConversion"/>
  </si>
  <si>
    <t xml:space="preserve">Mobile cellular phone usage per capita. Source: CIA World Factbook       http://www.indexmundi.com/g/r.aspx?v=4010. </t>
  </si>
  <si>
    <t>Mobile cellular phone usage per capita Rank</t>
  </si>
  <si>
    <t>Falkland Islands (Islas Malvinas)</t>
  </si>
  <si>
    <t>East Timor</t>
  </si>
  <si>
    <t>Papua New Guinea</t>
  </si>
  <si>
    <t>Congo, Democratic Republic of the</t>
  </si>
  <si>
    <t>Kosovo</t>
  </si>
  <si>
    <t>Burma</t>
  </si>
  <si>
    <t>DR Congo, Republic of the</t>
  </si>
  <si>
    <t xml:space="preserve">Mobile cellular phone lines per 100 capita. Source: 2014 CIA World Factbook       http://www.indexmundi.com/g/r.aspx?v=4010. </t>
  </si>
  <si>
    <t>Mobile cellular phone lines per 100 capita Rank</t>
  </si>
  <si>
    <t>Cheese Consumption Rank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</si>
  <si>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</si>
  <si>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</si>
  <si>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</si>
  <si>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</si>
  <si>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</si>
  <si>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</si>
  <si>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</si>
  <si>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</si>
  <si>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</si>
  <si>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</si>
  <si>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</si>
  <si>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</si>
  <si>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</si>
  <si>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</si>
  <si>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</si>
  <si>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</si>
  <si>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</si>
  <si>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</si>
  <si>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</si>
  <si>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</si>
  <si>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</si>
  <si>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</si>
  <si>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</si>
  <si>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</si>
  <si>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</si>
  <si>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</si>
  <si>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</si>
  <si>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</si>
  <si>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</si>
  <si>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</si>
  <si>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</si>
  <si>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</si>
  <si>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</si>
  <si>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</si>
  <si>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</si>
  <si>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</si>
  <si>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</si>
  <si>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</si>
  <si>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</si>
  <si>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</si>
  <si>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</si>
  <si>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</si>
  <si>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</si>
  <si>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</si>
  <si>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</si>
  <si>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</si>
  <si>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</si>
  <si>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</si>
  <si>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</si>
  <si>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</si>
  <si>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 xml:space="preserve">Alzheimers Death rate </t>
  </si>
  <si>
    <t>Alzheimers Death rate Rank</t>
  </si>
  <si>
    <t>2015 Alheimers Data by State. SOURCE CSV. https://www.cdc.gov/nchs/pressroom/sosmap/alzheimers_mortality/alzheimers_disease.htm</t>
  </si>
  <si>
    <t>DC</t>
  </si>
  <si>
    <t>Percent of State Population</t>
  </si>
  <si>
    <t>Black Population Rank</t>
  </si>
  <si>
    <t>Black Population. http://blackdemographics.com/population/black-state-population/</t>
  </si>
  <si>
    <t>Alcohol Deaths</t>
  </si>
  <si>
    <t>Alzheimer Deaths</t>
  </si>
  <si>
    <t>Anemia Deaths</t>
  </si>
  <si>
    <t>Asthma Deaths</t>
  </si>
  <si>
    <t>Birth Trauma Deaths</t>
  </si>
  <si>
    <t>Bladder Cancer Deaths</t>
  </si>
  <si>
    <t>Breast Cancer Deaths</t>
  </si>
  <si>
    <t>Cervical Cancer Deaths</t>
  </si>
  <si>
    <t>Colon Rectal Cancer Deaths</t>
  </si>
  <si>
    <t>Congenital Abnormality</t>
  </si>
  <si>
    <t>Liver Cancer Deaths</t>
  </si>
  <si>
    <t>Lung Cancer Deaths</t>
  </si>
  <si>
    <t>Oesophagus Cancer</t>
  </si>
  <si>
    <t>Oral Cancer</t>
  </si>
  <si>
    <t>Ovary Cancer</t>
  </si>
  <si>
    <t>Pancreatic Cancer</t>
  </si>
  <si>
    <t>Prostrate Cancer</t>
  </si>
  <si>
    <t>Skin Cancer</t>
  </si>
  <si>
    <t>Stomach Cancer</t>
  </si>
  <si>
    <t>Uterin Cancer</t>
  </si>
  <si>
    <t>All Cancers</t>
  </si>
  <si>
    <t>Rank</t>
  </si>
  <si>
    <t>Coronary Heart Disease</t>
  </si>
  <si>
    <t>Diabetes</t>
  </si>
  <si>
    <t>Drugs</t>
  </si>
  <si>
    <t>Endocrine Disorders</t>
  </si>
  <si>
    <t>HIV/AIDS</t>
  </si>
  <si>
    <t>Hypertension</t>
  </si>
  <si>
    <t>Inflamatory Heart</t>
  </si>
  <si>
    <t>Influenza</t>
  </si>
  <si>
    <t>Kidney Disease</t>
  </si>
  <si>
    <t>Leukemia</t>
  </si>
  <si>
    <t>Malaria</t>
  </si>
  <si>
    <t>Malnutritian</t>
  </si>
  <si>
    <t>Multiple Scleosis</t>
  </si>
  <si>
    <t>Parkinsons</t>
  </si>
  <si>
    <t>Poisoning</t>
  </si>
  <si>
    <t>Rheumatic Heart Disease</t>
  </si>
  <si>
    <t>Stroke</t>
  </si>
  <si>
    <t>Suicide</t>
  </si>
  <si>
    <t>Tuberculosis</t>
  </si>
  <si>
    <t>Violence</t>
  </si>
  <si>
    <t>Death Rank</t>
  </si>
  <si>
    <t xml:space="preserve">Rank </t>
  </si>
  <si>
    <t>EQYPT</t>
  </si>
  <si>
    <t>GUENEA-BISSAU</t>
  </si>
  <si>
    <t>SLOVANIA</t>
  </si>
  <si>
    <t>MAURITUS</t>
  </si>
  <si>
    <t>EQUITORIAL NEW GUINEA</t>
  </si>
  <si>
    <t>AFGANISTAN</t>
  </si>
  <si>
    <t>MYRANMAR</t>
  </si>
  <si>
    <t>DJBOUTI</t>
  </si>
  <si>
    <t>Diseases</t>
  </si>
  <si>
    <t>Alcohol</t>
  </si>
  <si>
    <t>Beer</t>
  </si>
  <si>
    <t>Alochol</t>
  </si>
  <si>
    <t>Solar</t>
  </si>
  <si>
    <t>Coffee</t>
  </si>
  <si>
    <t>GDP</t>
  </si>
  <si>
    <t>Calories</t>
  </si>
  <si>
    <t>Magnetic Field</t>
  </si>
  <si>
    <t>Cigarettes</t>
  </si>
  <si>
    <t>Correlation Strength</t>
  </si>
  <si>
    <t>2014 Wheat Consumption per capita for 148 Countries. Source indexmundi.com</t>
  </si>
  <si>
    <t>Wine Consumption per capita per year. Wine Institute for 168 Countries. Copyright Trade Data and Analysis (TDA)</t>
  </si>
  <si>
    <t>2014 Cigarette Consumption in cigarettes per adult per year for 166 countries (Wikipedia)</t>
  </si>
  <si>
    <t>Cigarette Consumption Rank of 166 countries</t>
  </si>
  <si>
    <t>Cigarette Smoking</t>
  </si>
  <si>
    <t>Wheat</t>
  </si>
  <si>
    <t>Eggs</t>
  </si>
  <si>
    <t>Solar Radiation</t>
  </si>
  <si>
    <t>Statin consumption Rank of 24 countries</t>
  </si>
  <si>
    <t>Water Quality</t>
  </si>
  <si>
    <t>Salt</t>
  </si>
  <si>
    <t xml:space="preserve">Water Quality </t>
  </si>
  <si>
    <t>Wine</t>
  </si>
  <si>
    <t>Statin</t>
  </si>
  <si>
    <t>Latitude</t>
  </si>
  <si>
    <t>Sugar</t>
  </si>
  <si>
    <t>2014 Sugar Consumption per capita, gram per day (g/d). Source http://www.helgilibrary.com/indicators/sugar-consumption-per-capita/serbia/</t>
  </si>
  <si>
    <t>Water  Quality</t>
  </si>
  <si>
    <t>Population Density</t>
  </si>
  <si>
    <t>Population Density Rank</t>
  </si>
  <si>
    <t>Country Area in km2, Source: Wikepedia https://en.wikipedia.org/wiki/List_of_countries_and_dependencies_by_area</t>
  </si>
  <si>
    <t>Country Area,  Rank</t>
  </si>
  <si>
    <t>2016 Air Quality Index (Anual Weighted Concentration) from WHO for PM2.5 (particles less than 2.5 micrometers (microns) in diameter with concentration expressed as micro-g/m3). Weighted average based city population and its AQI averaged over all cities and their AQIs. Guideline target is 0 to 10 micro g/m3 for PM2.5. from World Health Organization (WHO). http://apps.who.int/gho/data/node.main.152?lang=en</t>
  </si>
  <si>
    <t>Air Quality Index Rank for PM2.5 for 162 countries from worst to best World Health Organization (WHO).</t>
  </si>
  <si>
    <t>Population Density per km2</t>
  </si>
  <si>
    <t>Rank High Temp.</t>
  </si>
  <si>
    <t>Rank Low Temp.</t>
  </si>
  <si>
    <t>Average High Temp. C Source: http://www.weatherbase.com/weather/countryall.php3</t>
  </si>
  <si>
    <t>Average Low  Temp. C Source: http://www.weatherbase.com/weather/countryall.php3</t>
  </si>
  <si>
    <t>Annual Precipitation, mm Source: http://www.weatherbase.com/weather/countryall.php3</t>
  </si>
  <si>
    <t>Annual Precipitation Rank</t>
  </si>
  <si>
    <t>Air Quality</t>
  </si>
  <si>
    <t>Unemployment</t>
  </si>
  <si>
    <t>Low Wine Consump.</t>
  </si>
  <si>
    <t>Low Egg Consump.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</si>
</sst>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0.0"/>
    <numFmt numFmtId="166" formatCode="0.000000"/>
    <numFmt numFmtId="167" formatCode="_-* #,##0_-;\-* #,##0_-;_-* &quot;-&quot;??_-;_-@_-"/>
    <numFmt numFmtId="168" formatCode="[$$-409]#,##0_ ;\-[$$-409]#,##0\ "/>
    <numFmt numFmtId="169" formatCode="#,##0_ ;\-#,##0\ "/>
    <numFmt numFmtId="170" formatCode="0.000000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 Narrow"/>
    </font>
    <font>
      <vertAlign val="superscript"/>
      <sz val="12"/>
      <color theme="1"/>
      <name val="Arial Narrow"/>
    </font>
    <font>
      <sz val="12"/>
      <color rgb="FF000000"/>
      <name val="Arial Narrow"/>
    </font>
    <font>
      <sz val="11"/>
      <color theme="1"/>
      <name val="Arial Narrow"/>
    </font>
    <font>
      <sz val="9"/>
      <name val="Calibri"/>
      <family val="2"/>
      <scheme val="minor"/>
    </font>
    <font>
      <sz val="12"/>
      <color theme="1"/>
      <name val="Arial"/>
    </font>
    <font>
      <sz val="12"/>
      <color rgb="FF000000"/>
      <name val="Arial"/>
    </font>
    <font>
      <sz val="10"/>
      <color theme="1"/>
      <name val="Arial"/>
    </font>
    <font>
      <sz val="14"/>
      <color rgb="FF000000"/>
      <name val="Arial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3CDF3"/>
        <bgColor indexed="64"/>
      </patternFill>
    </fill>
    <fill>
      <patternFill patternType="solid">
        <fgColor rgb="FFE68DE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8BE9"/>
        <bgColor indexed="64"/>
      </patternFill>
    </fill>
    <fill>
      <patternFill patternType="solid">
        <fgColor rgb="FF48F33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EF205"/>
        <bgColor indexed="64"/>
      </patternFill>
    </fill>
    <fill>
      <patternFill patternType="solid">
        <fgColor rgb="FF7AE06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DFD1A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688FC"/>
        <bgColor indexed="64"/>
      </patternFill>
    </fill>
    <fill>
      <patternFill patternType="solid">
        <fgColor rgb="FF46F10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8DD3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FC69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BF6066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FF7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C6800"/>
        <bgColor indexed="64"/>
      </patternFill>
    </fill>
    <fill>
      <patternFill patternType="solid">
        <fgColor rgb="FFF6A800"/>
        <bgColor indexed="64"/>
      </patternFill>
    </fill>
    <fill>
      <patternFill patternType="solid">
        <fgColor rgb="FFEFD66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8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2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5" fillId="2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166" fontId="5" fillId="24" borderId="1" xfId="0" applyNumberFormat="1" applyFont="1" applyFill="1" applyBorder="1" applyAlignment="1">
      <alignment vertical="top" wrapText="1"/>
    </xf>
    <xf numFmtId="166" fontId="5" fillId="4" borderId="1" xfId="0" applyNumberFormat="1" applyFont="1" applyFill="1" applyBorder="1" applyAlignment="1">
      <alignment vertical="top" wrapText="1"/>
    </xf>
    <xf numFmtId="2" fontId="5" fillId="24" borderId="1" xfId="0" applyNumberFormat="1" applyFont="1" applyFill="1" applyBorder="1" applyAlignment="1">
      <alignment vertical="top" wrapText="1"/>
    </xf>
    <xf numFmtId="2" fontId="5" fillId="4" borderId="1" xfId="0" applyNumberFormat="1" applyFont="1" applyFill="1" applyBorder="1" applyAlignment="1">
      <alignment vertical="top" wrapText="1"/>
    </xf>
    <xf numFmtId="0" fontId="5" fillId="19" borderId="1" xfId="0" applyFont="1" applyFill="1" applyBorder="1" applyAlignment="1">
      <alignment vertical="top" wrapText="1"/>
    </xf>
    <xf numFmtId="0" fontId="5" fillId="16" borderId="1" xfId="0" applyFont="1" applyFill="1" applyBorder="1" applyAlignment="1">
      <alignment vertical="top" wrapText="1"/>
    </xf>
    <xf numFmtId="0" fontId="5" fillId="17" borderId="1" xfId="0" applyFont="1" applyFill="1" applyBorder="1" applyAlignment="1">
      <alignment vertical="top" wrapText="1"/>
    </xf>
    <xf numFmtId="0" fontId="5" fillId="14" borderId="1" xfId="0" applyFont="1" applyFill="1" applyBorder="1" applyAlignment="1">
      <alignment vertical="top" wrapText="1"/>
    </xf>
    <xf numFmtId="0" fontId="5" fillId="15" borderId="1" xfId="0" applyFont="1" applyFill="1" applyBorder="1" applyAlignment="1">
      <alignment vertical="top" wrapText="1"/>
    </xf>
    <xf numFmtId="165" fontId="5" fillId="14" borderId="1" xfId="0" applyNumberFormat="1" applyFont="1" applyFill="1" applyBorder="1" applyAlignment="1">
      <alignment vertical="top" wrapText="1"/>
    </xf>
    <xf numFmtId="0" fontId="5" fillId="15" borderId="2" xfId="0" applyFont="1" applyFill="1" applyBorder="1" applyAlignment="1">
      <alignment vertical="top" wrapText="1"/>
    </xf>
    <xf numFmtId="0" fontId="5" fillId="9" borderId="1" xfId="0" applyFont="1" applyFill="1" applyBorder="1" applyAlignment="1">
      <alignment vertical="top" wrapText="1"/>
    </xf>
    <xf numFmtId="0" fontId="5" fillId="18" borderId="1" xfId="0" applyFont="1" applyFill="1" applyBorder="1" applyAlignment="1">
      <alignment vertical="top" wrapText="1"/>
    </xf>
    <xf numFmtId="0" fontId="5" fillId="12" borderId="1" xfId="0" applyFont="1" applyFill="1" applyBorder="1" applyAlignment="1">
      <alignment vertical="top" wrapText="1"/>
    </xf>
    <xf numFmtId="0" fontId="5" fillId="13" borderId="1" xfId="0" applyFont="1" applyFill="1" applyBorder="1" applyAlignment="1">
      <alignment vertical="top" wrapText="1"/>
    </xf>
    <xf numFmtId="1" fontId="5" fillId="12" borderId="1" xfId="0" applyNumberFormat="1" applyFont="1" applyFill="1" applyBorder="1" applyAlignment="1">
      <alignment vertical="top" wrapText="1"/>
    </xf>
    <xf numFmtId="165" fontId="5" fillId="12" borderId="1" xfId="0" applyNumberFormat="1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5" fillId="8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1" fontId="5" fillId="7" borderId="1" xfId="0" applyNumberFormat="1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34" borderId="1" xfId="0" applyFont="1" applyFill="1" applyBorder="1" applyAlignment="1">
      <alignment vertical="top" wrapText="1"/>
    </xf>
    <xf numFmtId="0" fontId="7" fillId="5" borderId="1" xfId="0" applyFont="1" applyFill="1" applyBorder="1"/>
    <xf numFmtId="3" fontId="5" fillId="0" borderId="1" xfId="0" applyNumberFormat="1" applyFont="1" applyBorder="1"/>
    <xf numFmtId="0" fontId="5" fillId="4" borderId="1" xfId="0" applyFont="1" applyFill="1" applyBorder="1"/>
    <xf numFmtId="0" fontId="5" fillId="24" borderId="1" xfId="0" applyFont="1" applyFill="1" applyBorder="1"/>
    <xf numFmtId="4" fontId="5" fillId="24" borderId="1" xfId="0" applyNumberFormat="1" applyFont="1" applyFill="1" applyBorder="1"/>
    <xf numFmtId="166" fontId="5" fillId="24" borderId="1" xfId="0" applyNumberFormat="1" applyFont="1" applyFill="1" applyBorder="1"/>
    <xf numFmtId="2" fontId="5" fillId="24" borderId="1" xfId="0" applyNumberFormat="1" applyFont="1" applyFill="1" applyBorder="1"/>
    <xf numFmtId="0" fontId="5" fillId="19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3" fontId="5" fillId="14" borderId="1" xfId="0" applyNumberFormat="1" applyFont="1" applyFill="1" applyBorder="1"/>
    <xf numFmtId="0" fontId="5" fillId="15" borderId="1" xfId="0" applyFont="1" applyFill="1" applyBorder="1"/>
    <xf numFmtId="0" fontId="5" fillId="14" borderId="1" xfId="0" applyFont="1" applyFill="1" applyBorder="1"/>
    <xf numFmtId="165" fontId="5" fillId="14" borderId="1" xfId="0" applyNumberFormat="1" applyFont="1" applyFill="1" applyBorder="1"/>
    <xf numFmtId="0" fontId="5" fillId="9" borderId="1" xfId="0" applyFont="1" applyFill="1" applyBorder="1"/>
    <xf numFmtId="0" fontId="5" fillId="18" borderId="1" xfId="0" applyFont="1" applyFill="1" applyBorder="1"/>
    <xf numFmtId="0" fontId="5" fillId="13" borderId="1" xfId="0" applyFont="1" applyFill="1" applyBorder="1"/>
    <xf numFmtId="0" fontId="5" fillId="12" borderId="1" xfId="0" applyFont="1" applyFill="1" applyBorder="1"/>
    <xf numFmtId="165" fontId="5" fillId="12" borderId="1" xfId="0" applyNumberFormat="1" applyFont="1" applyFill="1" applyBorder="1"/>
    <xf numFmtId="1" fontId="5" fillId="12" borderId="1" xfId="0" applyNumberFormat="1" applyFont="1" applyFill="1" applyBorder="1"/>
    <xf numFmtId="2" fontId="5" fillId="12" borderId="1" xfId="0" applyNumberFormat="1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3" borderId="1" xfId="0" applyFont="1" applyFill="1" applyBorder="1"/>
    <xf numFmtId="1" fontId="5" fillId="7" borderId="1" xfId="0" applyNumberFormat="1" applyFont="1" applyFill="1" applyBorder="1"/>
    <xf numFmtId="167" fontId="5" fillId="0" borderId="1" xfId="8905" applyNumberFormat="1" applyFont="1" applyBorder="1"/>
    <xf numFmtId="1" fontId="5" fillId="8" borderId="1" xfId="0" applyNumberFormat="1" applyFont="1" applyFill="1" applyBorder="1"/>
    <xf numFmtId="167" fontId="5" fillId="8" borderId="1" xfId="8905" applyNumberFormat="1" applyFont="1" applyFill="1" applyBorder="1"/>
    <xf numFmtId="0" fontId="7" fillId="0" borderId="1" xfId="0" applyFont="1" applyBorder="1"/>
    <xf numFmtId="0" fontId="8" fillId="9" borderId="1" xfId="0" applyFont="1" applyFill="1" applyBorder="1" applyAlignment="1">
      <alignment vertical="center" wrapText="1"/>
    </xf>
    <xf numFmtId="0" fontId="7" fillId="11" borderId="1" xfId="0" applyFont="1" applyFill="1" applyBorder="1"/>
    <xf numFmtId="0" fontId="7" fillId="6" borderId="1" xfId="0" applyFont="1" applyFill="1" applyBorder="1"/>
    <xf numFmtId="0" fontId="7" fillId="30" borderId="1" xfId="0" applyFont="1" applyFill="1" applyBorder="1"/>
    <xf numFmtId="4" fontId="7" fillId="30" borderId="1" xfId="0" applyNumberFormat="1" applyFont="1" applyFill="1" applyBorder="1"/>
    <xf numFmtId="166" fontId="7" fillId="33" borderId="1" xfId="0" applyNumberFormat="1" applyFont="1" applyFill="1" applyBorder="1"/>
    <xf numFmtId="2" fontId="7" fillId="30" borderId="1" xfId="0" applyNumberFormat="1" applyFont="1" applyFill="1" applyBorder="1"/>
    <xf numFmtId="0" fontId="5" fillId="2" borderId="1" xfId="0" applyFont="1" applyFill="1" applyBorder="1"/>
    <xf numFmtId="0" fontId="7" fillId="2" borderId="1" xfId="0" applyFont="1" applyFill="1" applyBorder="1"/>
    <xf numFmtId="165" fontId="5" fillId="7" borderId="1" xfId="0" applyNumberFormat="1" applyFont="1" applyFill="1" applyBorder="1"/>
    <xf numFmtId="0" fontId="7" fillId="3" borderId="1" xfId="0" applyFont="1" applyFill="1" applyBorder="1"/>
    <xf numFmtId="0" fontId="7" fillId="10" borderId="1" xfId="0" applyFont="1" applyFill="1" applyBorder="1"/>
    <xf numFmtId="169" fontId="5" fillId="0" borderId="1" xfId="8905" applyNumberFormat="1" applyFont="1" applyBorder="1"/>
    <xf numFmtId="0" fontId="5" fillId="23" borderId="1" xfId="0" applyFont="1" applyFill="1" applyBorder="1"/>
    <xf numFmtId="0" fontId="5" fillId="21" borderId="1" xfId="0" applyFont="1" applyFill="1" applyBorder="1"/>
    <xf numFmtId="2" fontId="5" fillId="7" borderId="1" xfId="0" applyNumberFormat="1" applyFont="1" applyFill="1" applyBorder="1"/>
    <xf numFmtId="0" fontId="5" fillId="22" borderId="1" xfId="0" applyFont="1" applyFill="1" applyBorder="1"/>
    <xf numFmtId="0" fontId="5" fillId="9" borderId="1" xfId="0" applyFont="1" applyFill="1" applyBorder="1" applyAlignment="1">
      <alignment wrapText="1"/>
    </xf>
    <xf numFmtId="0" fontId="5" fillId="20" borderId="1" xfId="0" applyFont="1" applyFill="1" applyBorder="1"/>
    <xf numFmtId="0" fontId="5" fillId="25" borderId="1" xfId="0" applyFont="1" applyFill="1" applyBorder="1"/>
    <xf numFmtId="3" fontId="5" fillId="10" borderId="1" xfId="0" applyNumberFormat="1" applyFont="1" applyFill="1" applyBorder="1"/>
    <xf numFmtId="0" fontId="5" fillId="35" borderId="1" xfId="0" applyFont="1" applyFill="1" applyBorder="1"/>
    <xf numFmtId="0" fontId="5" fillId="10" borderId="1" xfId="0" applyFont="1" applyFill="1" applyBorder="1"/>
    <xf numFmtId="0" fontId="5" fillId="26" borderId="1" xfId="0" applyFont="1" applyFill="1" applyBorder="1"/>
    <xf numFmtId="3" fontId="5" fillId="26" borderId="1" xfId="0" applyNumberFormat="1" applyFont="1" applyFill="1" applyBorder="1"/>
    <xf numFmtId="0" fontId="5" fillId="29" borderId="1" xfId="0" applyFont="1" applyFill="1" applyBorder="1"/>
    <xf numFmtId="0" fontId="5" fillId="31" borderId="1" xfId="0" applyFont="1" applyFill="1" applyBorder="1"/>
    <xf numFmtId="166" fontId="5" fillId="29" borderId="1" xfId="0" applyNumberFormat="1" applyFont="1" applyFill="1" applyBorder="1"/>
    <xf numFmtId="166" fontId="5" fillId="31" borderId="1" xfId="0" applyNumberFormat="1" applyFont="1" applyFill="1" applyBorder="1"/>
    <xf numFmtId="2" fontId="5" fillId="29" borderId="1" xfId="0" applyNumberFormat="1" applyFont="1" applyFill="1" applyBorder="1"/>
    <xf numFmtId="2" fontId="5" fillId="31" borderId="1" xfId="0" applyNumberFormat="1" applyFont="1" applyFill="1" applyBorder="1"/>
    <xf numFmtId="165" fontId="5" fillId="32" borderId="1" xfId="0" applyNumberFormat="1" applyFont="1" applyFill="1" applyBorder="1"/>
    <xf numFmtId="1" fontId="5" fillId="26" borderId="1" xfId="0" applyNumberFormat="1" applyFont="1" applyFill="1" applyBorder="1"/>
    <xf numFmtId="0" fontId="5" fillId="27" borderId="1" xfId="0" applyFont="1" applyFill="1" applyBorder="1"/>
    <xf numFmtId="0" fontId="5" fillId="28" borderId="1" xfId="0" applyFont="1" applyFill="1" applyBorder="1"/>
    <xf numFmtId="167" fontId="5" fillId="26" borderId="1" xfId="0" applyNumberFormat="1" applyFont="1" applyFill="1" applyBorder="1"/>
    <xf numFmtId="0" fontId="5" fillId="26" borderId="0" xfId="0" applyFont="1" applyFill="1" applyBorder="1"/>
    <xf numFmtId="0" fontId="5" fillId="0" borderId="0" xfId="0" applyFont="1"/>
    <xf numFmtId="0" fontId="5" fillId="29" borderId="0" xfId="0" applyFont="1" applyFill="1" applyBorder="1"/>
    <xf numFmtId="0" fontId="10" fillId="0" borderId="1" xfId="0" applyFont="1" applyBorder="1"/>
    <xf numFmtId="0" fontId="10" fillId="12" borderId="1" xfId="0" applyFont="1" applyFill="1" applyBorder="1" applyAlignment="1">
      <alignment vertical="top" wrapText="1"/>
    </xf>
    <xf numFmtId="2" fontId="10" fillId="12" borderId="1" xfId="0" applyNumberFormat="1" applyFont="1" applyFill="1" applyBorder="1" applyAlignment="1">
      <alignment wrapText="1"/>
    </xf>
    <xf numFmtId="165" fontId="10" fillId="12" borderId="1" xfId="0" applyNumberFormat="1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12" borderId="1" xfId="0" applyFont="1" applyFill="1" applyBorder="1" applyAlignment="1">
      <alignment wrapText="1"/>
    </xf>
    <xf numFmtId="2" fontId="10" fillId="0" borderId="1" xfId="0" applyNumberFormat="1" applyFont="1" applyBorder="1"/>
    <xf numFmtId="165" fontId="10" fillId="0" borderId="1" xfId="0" applyNumberFormat="1" applyFont="1" applyBorder="1"/>
    <xf numFmtId="168" fontId="10" fillId="0" borderId="1" xfId="8905" applyNumberFormat="1" applyFont="1" applyBorder="1"/>
    <xf numFmtId="3" fontId="10" fillId="0" borderId="1" xfId="0" applyNumberFormat="1" applyFont="1" applyBorder="1"/>
    <xf numFmtId="0" fontId="11" fillId="5" borderId="1" xfId="0" applyFont="1" applyFill="1" applyBorder="1"/>
    <xf numFmtId="0" fontId="10" fillId="2" borderId="1" xfId="0" applyFont="1" applyFill="1" applyBorder="1"/>
    <xf numFmtId="2" fontId="10" fillId="10" borderId="1" xfId="0" applyNumberFormat="1" applyFont="1" applyFill="1" applyBorder="1"/>
    <xf numFmtId="0" fontId="11" fillId="0" borderId="1" xfId="0" applyFont="1" applyBorder="1"/>
    <xf numFmtId="167" fontId="10" fillId="0" borderId="1" xfId="8905" applyNumberFormat="1" applyFont="1" applyBorder="1"/>
    <xf numFmtId="0" fontId="11" fillId="11" borderId="1" xfId="0" applyFont="1" applyFill="1" applyBorder="1"/>
    <xf numFmtId="0" fontId="11" fillId="6" borderId="1" xfId="0" applyFont="1" applyFill="1" applyBorder="1"/>
    <xf numFmtId="0" fontId="10" fillId="12" borderId="1" xfId="0" applyFont="1" applyFill="1" applyBorder="1"/>
    <xf numFmtId="0" fontId="11" fillId="2" borderId="1" xfId="0" applyFont="1" applyFill="1" applyBorder="1"/>
    <xf numFmtId="165" fontId="10" fillId="12" borderId="1" xfId="0" applyNumberFormat="1" applyFont="1" applyFill="1" applyBorder="1"/>
    <xf numFmtId="167" fontId="10" fillId="0" borderId="1" xfId="0" applyNumberFormat="1" applyFont="1" applyBorder="1"/>
    <xf numFmtId="9" fontId="10" fillId="0" borderId="1" xfId="8906" applyFont="1" applyBorder="1"/>
    <xf numFmtId="0" fontId="11" fillId="3" borderId="1" xfId="0" applyFont="1" applyFill="1" applyBorder="1"/>
    <xf numFmtId="1" fontId="10" fillId="0" borderId="1" xfId="0" applyNumberFormat="1" applyFont="1" applyBorder="1"/>
    <xf numFmtId="0" fontId="11" fillId="10" borderId="1" xfId="0" applyFont="1" applyFill="1" applyBorder="1"/>
    <xf numFmtId="0" fontId="10" fillId="3" borderId="1" xfId="0" applyFont="1" applyFill="1" applyBorder="1"/>
    <xf numFmtId="0" fontId="10" fillId="0" borderId="1" xfId="0" applyFont="1" applyBorder="1" applyAlignment="1">
      <alignment horizontal="right"/>
    </xf>
    <xf numFmtId="0" fontId="10" fillId="12" borderId="1" xfId="0" applyFont="1" applyFill="1" applyBorder="1" applyAlignment="1">
      <alignment horizontal="right"/>
    </xf>
    <xf numFmtId="3" fontId="10" fillId="12" borderId="1" xfId="0" applyNumberFormat="1" applyFont="1" applyFill="1" applyBorder="1"/>
    <xf numFmtId="9" fontId="10" fillId="0" borderId="1" xfId="0" applyNumberFormat="1" applyFont="1" applyBorder="1"/>
    <xf numFmtId="9" fontId="10" fillId="12" borderId="1" xfId="0" applyNumberFormat="1" applyFont="1" applyFill="1" applyBorder="1"/>
    <xf numFmtId="0" fontId="12" fillId="0" borderId="0" xfId="0" applyFont="1"/>
    <xf numFmtId="0" fontId="2" fillId="0" borderId="0" xfId="10857"/>
    <xf numFmtId="0" fontId="10" fillId="0" borderId="0" xfId="0" applyFont="1" applyBorder="1"/>
    <xf numFmtId="0" fontId="12" fillId="0" borderId="0" xfId="0" applyFont="1" applyBorder="1"/>
    <xf numFmtId="0" fontId="2" fillId="0" borderId="0" xfId="10857" applyBorder="1"/>
    <xf numFmtId="0" fontId="12" fillId="12" borderId="0" xfId="0" applyFont="1" applyFill="1"/>
    <xf numFmtId="3" fontId="0" fillId="0" borderId="0" xfId="0" applyNumberFormat="1"/>
    <xf numFmtId="0" fontId="10" fillId="13" borderId="1" xfId="0" applyFont="1" applyFill="1" applyBorder="1" applyAlignment="1">
      <alignment horizontal="left" vertical="top" wrapText="1"/>
    </xf>
    <xf numFmtId="0" fontId="11" fillId="0" borderId="0" xfId="0" applyFont="1"/>
    <xf numFmtId="3" fontId="11" fillId="0" borderId="0" xfId="0" applyNumberFormat="1" applyFont="1"/>
    <xf numFmtId="9" fontId="11" fillId="0" borderId="0" xfId="0" applyNumberFormat="1" applyFont="1"/>
    <xf numFmtId="3" fontId="11" fillId="0" borderId="1" xfId="0" applyNumberFormat="1" applyFont="1" applyBorder="1"/>
    <xf numFmtId="9" fontId="11" fillId="0" borderId="1" xfId="0" applyNumberFormat="1" applyFont="1" applyBorder="1"/>
    <xf numFmtId="0" fontId="10" fillId="13" borderId="1" xfId="0" applyFont="1" applyFill="1" applyBorder="1" applyAlignment="1">
      <alignment vertical="top"/>
    </xf>
    <xf numFmtId="0" fontId="10" fillId="13" borderId="1" xfId="0" applyFont="1" applyFill="1" applyBorder="1" applyAlignment="1">
      <alignment vertical="top" wrapText="1"/>
    </xf>
    <xf numFmtId="0" fontId="11" fillId="0" borderId="0" xfId="0" applyFont="1" applyBorder="1"/>
    <xf numFmtId="3" fontId="11" fillId="0" borderId="0" xfId="0" applyNumberFormat="1" applyFont="1" applyBorder="1"/>
    <xf numFmtId="9" fontId="11" fillId="0" borderId="0" xfId="0" applyNumberFormat="1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0" fontId="7" fillId="0" borderId="1" xfId="0" applyFont="1" applyFill="1" applyBorder="1"/>
    <xf numFmtId="0" fontId="5" fillId="0" borderId="1" xfId="0" applyFont="1" applyFill="1" applyBorder="1"/>
    <xf numFmtId="0" fontId="10" fillId="36" borderId="1" xfId="0" applyFont="1" applyFill="1" applyBorder="1"/>
    <xf numFmtId="0" fontId="10" fillId="37" borderId="1" xfId="0" applyFont="1" applyFill="1" applyBorder="1"/>
    <xf numFmtId="0" fontId="10" fillId="38" borderId="1" xfId="0" applyFont="1" applyFill="1" applyBorder="1"/>
    <xf numFmtId="0" fontId="10" fillId="39" borderId="1" xfId="0" applyFont="1" applyFill="1" applyBorder="1"/>
    <xf numFmtId="0" fontId="7" fillId="13" borderId="1" xfId="0" applyFont="1" applyFill="1" applyBorder="1"/>
    <xf numFmtId="0" fontId="7" fillId="40" borderId="1" xfId="0" applyFont="1" applyFill="1" applyBorder="1"/>
    <xf numFmtId="0" fontId="7" fillId="41" borderId="1" xfId="0" applyFont="1" applyFill="1" applyBorder="1"/>
    <xf numFmtId="0" fontId="10" fillId="42" borderId="1" xfId="0" applyFont="1" applyFill="1" applyBorder="1"/>
    <xf numFmtId="0" fontId="10" fillId="18" borderId="1" xfId="0" applyFont="1" applyFill="1" applyBorder="1"/>
    <xf numFmtId="0" fontId="10" fillId="43" borderId="1" xfId="0" applyFont="1" applyFill="1" applyBorder="1"/>
    <xf numFmtId="0" fontId="10" fillId="44" borderId="1" xfId="0" applyFont="1" applyFill="1" applyBorder="1"/>
    <xf numFmtId="0" fontId="7" fillId="45" borderId="1" xfId="0" applyFont="1" applyFill="1" applyBorder="1"/>
    <xf numFmtId="0" fontId="7" fillId="46" borderId="1" xfId="0" applyFont="1" applyFill="1" applyBorder="1"/>
    <xf numFmtId="0" fontId="7" fillId="47" borderId="1" xfId="0" applyFont="1" applyFill="1" applyBorder="1"/>
    <xf numFmtId="0" fontId="7" fillId="48" borderId="1" xfId="0" applyFont="1" applyFill="1" applyBorder="1"/>
    <xf numFmtId="0" fontId="7" fillId="49" borderId="1" xfId="0" applyFont="1" applyFill="1" applyBorder="1"/>
    <xf numFmtId="0" fontId="7" fillId="15" borderId="1" xfId="0" applyFont="1" applyFill="1" applyBorder="1"/>
    <xf numFmtId="0" fontId="10" fillId="50" borderId="1" xfId="0" applyFont="1" applyFill="1" applyBorder="1"/>
    <xf numFmtId="0" fontId="10" fillId="51" borderId="1" xfId="0" applyFont="1" applyFill="1" applyBorder="1"/>
    <xf numFmtId="0" fontId="10" fillId="52" borderId="1" xfId="0" applyFont="1" applyFill="1" applyBorder="1"/>
    <xf numFmtId="0" fontId="0" fillId="0" borderId="0" xfId="0" applyFill="1"/>
    <xf numFmtId="0" fontId="10" fillId="53" borderId="1" xfId="0" applyFont="1" applyFill="1" applyBorder="1"/>
    <xf numFmtId="0" fontId="10" fillId="8" borderId="1" xfId="0" applyFont="1" applyFill="1" applyBorder="1"/>
    <xf numFmtId="0" fontId="10" fillId="55" borderId="1" xfId="0" applyFont="1" applyFill="1" applyBorder="1"/>
    <xf numFmtId="0" fontId="10" fillId="56" borderId="1" xfId="0" applyFont="1" applyFill="1" applyBorder="1"/>
    <xf numFmtId="0" fontId="10" fillId="57" borderId="1" xfId="0" applyFont="1" applyFill="1" applyBorder="1"/>
    <xf numFmtId="0" fontId="7" fillId="52" borderId="1" xfId="0" applyFont="1" applyFill="1" applyBorder="1"/>
    <xf numFmtId="2" fontId="10" fillId="54" borderId="1" xfId="0" applyNumberFormat="1" applyFont="1" applyFill="1" applyBorder="1"/>
    <xf numFmtId="2" fontId="11" fillId="0" borderId="1" xfId="0" applyNumberFormat="1" applyFont="1" applyBorder="1"/>
    <xf numFmtId="0" fontId="10" fillId="12" borderId="0" xfId="0" applyFont="1" applyFill="1"/>
    <xf numFmtId="0" fontId="0" fillId="57" borderId="1" xfId="0" applyFill="1" applyBorder="1" applyAlignment="1">
      <alignment horizontal="center"/>
    </xf>
    <xf numFmtId="0" fontId="10" fillId="57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53" borderId="1" xfId="0" applyFill="1" applyBorder="1" applyAlignment="1">
      <alignment horizontal="center" wrapText="1"/>
    </xf>
    <xf numFmtId="0" fontId="0" fillId="53" borderId="1" xfId="0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58" borderId="1" xfId="0" applyFont="1" applyFill="1" applyBorder="1" applyAlignment="1">
      <alignment horizontal="center"/>
    </xf>
    <xf numFmtId="0" fontId="10" fillId="59" borderId="1" xfId="0" applyFont="1" applyFill="1" applyBorder="1" applyAlignment="1">
      <alignment horizontal="center"/>
    </xf>
    <xf numFmtId="0" fontId="10" fillId="6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12" borderId="4" xfId="0" applyFont="1" applyFill="1" applyBorder="1"/>
    <xf numFmtId="0" fontId="5" fillId="27" borderId="4" xfId="0" applyFont="1" applyFill="1" applyBorder="1"/>
    <xf numFmtId="0" fontId="10" fillId="12" borderId="5" xfId="0" applyFont="1" applyFill="1" applyBorder="1"/>
    <xf numFmtId="0" fontId="5" fillId="12" borderId="5" xfId="0" applyFont="1" applyFill="1" applyBorder="1" applyAlignment="1">
      <alignment vertical="top" wrapText="1"/>
    </xf>
    <xf numFmtId="0" fontId="0" fillId="2" borderId="1" xfId="0" applyFill="1" applyBorder="1" applyAlignment="1">
      <alignment horizontal="center"/>
    </xf>
    <xf numFmtId="0" fontId="5" fillId="12" borderId="5" xfId="0" applyFont="1" applyFill="1" applyBorder="1"/>
    <xf numFmtId="0" fontId="5" fillId="57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70" fontId="5" fillId="28" borderId="1" xfId="0" applyNumberFormat="1" applyFont="1" applyFill="1" applyBorder="1"/>
    <xf numFmtId="1" fontId="5" fillId="13" borderId="1" xfId="0" applyNumberFormat="1" applyFont="1" applyFill="1" applyBorder="1"/>
    <xf numFmtId="0" fontId="5" fillId="4" borderId="3" xfId="0" applyFont="1" applyFill="1" applyBorder="1" applyAlignment="1">
      <alignment vertical="top" wrapText="1"/>
    </xf>
    <xf numFmtId="0" fontId="5" fillId="26" borderId="3" xfId="0" applyFont="1" applyFill="1" applyBorder="1"/>
    <xf numFmtId="3" fontId="5" fillId="4" borderId="1" xfId="0" applyNumberFormat="1" applyFont="1" applyFill="1" applyBorder="1"/>
    <xf numFmtId="1" fontId="5" fillId="4" borderId="3" xfId="0" applyNumberFormat="1" applyFont="1" applyFill="1" applyBorder="1"/>
    <xf numFmtId="167" fontId="5" fillId="4" borderId="1" xfId="8905" applyNumberFormat="1" applyFont="1" applyFill="1" applyBorder="1"/>
    <xf numFmtId="1" fontId="5" fillId="4" borderId="3" xfId="0" applyNumberFormat="1" applyFont="1" applyFill="1" applyBorder="1" applyAlignment="1">
      <alignment vertical="top" wrapText="1"/>
    </xf>
    <xf numFmtId="1" fontId="5" fillId="26" borderId="3" xfId="0" applyNumberFormat="1" applyFont="1" applyFill="1" applyBorder="1"/>
    <xf numFmtId="3" fontId="11" fillId="4" borderId="1" xfId="0" applyNumberFormat="1" applyFont="1" applyFill="1" applyBorder="1" applyAlignment="1">
      <alignment horizontal="right"/>
    </xf>
    <xf numFmtId="3" fontId="13" fillId="4" borderId="1" xfId="0" applyNumberFormat="1" applyFont="1" applyFill="1" applyBorder="1"/>
    <xf numFmtId="0" fontId="7" fillId="61" borderId="1" xfId="0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vertical="top" wrapText="1"/>
    </xf>
    <xf numFmtId="1" fontId="5" fillId="4" borderId="1" xfId="0" applyNumberFormat="1" applyFont="1" applyFill="1" applyBorder="1"/>
    <xf numFmtId="1" fontId="5" fillId="31" borderId="1" xfId="0" applyNumberFormat="1" applyFont="1" applyFill="1" applyBorder="1"/>
    <xf numFmtId="0" fontId="10" fillId="12" borderId="6" xfId="0" applyFont="1" applyFill="1" applyBorder="1"/>
    <xf numFmtId="0" fontId="7" fillId="62" borderId="1" xfId="0" applyFont="1" applyFill="1" applyBorder="1" applyAlignment="1">
      <alignment horizontal="center"/>
    </xf>
  </cellXfs>
  <cellStyles count="10862">
    <cellStyle name="Comma" xfId="890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59" builtinId="9" hidden="1"/>
    <cellStyle name="Followed Hyperlink" xfId="10860" builtinId="9" hidden="1"/>
    <cellStyle name="Followed Hyperlink" xfId="108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/>
    <cellStyle name="Normal" xfId="0" builtinId="0"/>
    <cellStyle name="Percent" xfId="8906" builtinId="5"/>
  </cellStyles>
  <dxfs count="0"/>
  <tableStyles count="0" defaultTableStyle="TableStyleMedium9" defaultPivotStyle="PivotStyleMedium4"/>
  <colors>
    <mruColors>
      <color rgb="FFEFD663"/>
      <color rgb="FFF2C368"/>
      <color rgb="FFF6A800"/>
      <color rgb="FFFC5F00"/>
      <color rgb="FFFC6800"/>
      <color rgb="FF00FF75"/>
      <color rgb="FFBF6066"/>
      <color rgb="FFFC69C6"/>
      <color rgb="FFB28DD3"/>
      <color rgb="FF866A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150" Type="http://schemas.openxmlformats.org/officeDocument/2006/relationships/image" Target="../media/image150.png"/><Relationship Id="rId151" Type="http://schemas.openxmlformats.org/officeDocument/2006/relationships/image" Target="../media/image151.png"/><Relationship Id="rId152" Type="http://schemas.openxmlformats.org/officeDocument/2006/relationships/image" Target="../media/image152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53" Type="http://schemas.openxmlformats.org/officeDocument/2006/relationships/image" Target="../media/image153.png"/><Relationship Id="rId154" Type="http://schemas.openxmlformats.org/officeDocument/2006/relationships/image" Target="../media/image154.png"/><Relationship Id="rId155" Type="http://schemas.openxmlformats.org/officeDocument/2006/relationships/image" Target="../media/image155.png"/><Relationship Id="rId156" Type="http://schemas.openxmlformats.org/officeDocument/2006/relationships/image" Target="../media/image156.png"/><Relationship Id="rId157" Type="http://schemas.openxmlformats.org/officeDocument/2006/relationships/image" Target="../media/image157.png"/><Relationship Id="rId158" Type="http://schemas.openxmlformats.org/officeDocument/2006/relationships/image" Target="../media/image158.png"/><Relationship Id="rId159" Type="http://schemas.openxmlformats.org/officeDocument/2006/relationships/image" Target="../media/image15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160" Type="http://schemas.openxmlformats.org/officeDocument/2006/relationships/image" Target="../media/image160.png"/><Relationship Id="rId161" Type="http://schemas.openxmlformats.org/officeDocument/2006/relationships/image" Target="../media/image161.png"/><Relationship Id="rId162" Type="http://schemas.openxmlformats.org/officeDocument/2006/relationships/image" Target="../media/image162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63" Type="http://schemas.openxmlformats.org/officeDocument/2006/relationships/image" Target="../media/image163.png"/><Relationship Id="rId164" Type="http://schemas.openxmlformats.org/officeDocument/2006/relationships/image" Target="../media/image164.png"/><Relationship Id="rId165" Type="http://schemas.openxmlformats.org/officeDocument/2006/relationships/image" Target="../media/image165.png"/><Relationship Id="rId166" Type="http://schemas.openxmlformats.org/officeDocument/2006/relationships/image" Target="../media/image166.png"/><Relationship Id="rId167" Type="http://schemas.openxmlformats.org/officeDocument/2006/relationships/image" Target="../media/image167.png"/><Relationship Id="rId168" Type="http://schemas.openxmlformats.org/officeDocument/2006/relationships/image" Target="../media/image168.png"/><Relationship Id="rId169" Type="http://schemas.openxmlformats.org/officeDocument/2006/relationships/image" Target="../media/image16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70" Type="http://schemas.openxmlformats.org/officeDocument/2006/relationships/image" Target="../media/image170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00" Type="http://schemas.openxmlformats.org/officeDocument/2006/relationships/image" Target="../media/image100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7</xdr:row>
      <xdr:rowOff>203200</xdr:rowOff>
    </xdr:from>
    <xdr:to>
      <xdr:col>1</xdr:col>
      <xdr:colOff>30987</xdr:colOff>
      <xdr:row>9</xdr:row>
      <xdr:rowOff>81787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5778500"/>
          <a:ext cx="335787" cy="335787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6</xdr:row>
      <xdr:rowOff>190500</xdr:rowOff>
    </xdr:from>
    <xdr:to>
      <xdr:col>1</xdr:col>
      <xdr:colOff>25400</xdr:colOff>
      <xdr:row>8</xdr:row>
      <xdr:rowOff>63500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5537200"/>
          <a:ext cx="330200" cy="330200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5</xdr:row>
      <xdr:rowOff>177800</xdr:rowOff>
    </xdr:from>
    <xdr:to>
      <xdr:col>1</xdr:col>
      <xdr:colOff>26924</xdr:colOff>
      <xdr:row>7</xdr:row>
      <xdr:rowOff>52324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200" y="5295900"/>
          <a:ext cx="331724" cy="331724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4</xdr:row>
      <xdr:rowOff>203199</xdr:rowOff>
    </xdr:from>
    <xdr:to>
      <xdr:col>1</xdr:col>
      <xdr:colOff>13712</xdr:colOff>
      <xdr:row>6</xdr:row>
      <xdr:rowOff>77212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499" y="5092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0</xdr:rowOff>
    </xdr:from>
    <xdr:to>
      <xdr:col>1</xdr:col>
      <xdr:colOff>13713</xdr:colOff>
      <xdr:row>4</xdr:row>
      <xdr:rowOff>96263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4851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3</xdr:row>
      <xdr:rowOff>0</xdr:rowOff>
    </xdr:from>
    <xdr:to>
      <xdr:col>1</xdr:col>
      <xdr:colOff>26412</xdr:colOff>
      <xdr:row>4</xdr:row>
      <xdr:rowOff>96263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3199" y="4635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</xdr:row>
      <xdr:rowOff>203199</xdr:rowOff>
    </xdr:from>
    <xdr:to>
      <xdr:col>1</xdr:col>
      <xdr:colOff>26413</xdr:colOff>
      <xdr:row>3</xdr:row>
      <xdr:rowOff>77212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4406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231940</xdr:colOff>
      <xdr:row>0</xdr:row>
      <xdr:rowOff>3710638</xdr:rowOff>
    </xdr:from>
    <xdr:to>
      <xdr:col>0</xdr:col>
      <xdr:colOff>505670</xdr:colOff>
      <xdr:row>2</xdr:row>
      <xdr:rowOff>36872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940" y="3710638"/>
          <a:ext cx="273730" cy="263234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8</xdr:row>
      <xdr:rowOff>215899</xdr:rowOff>
    </xdr:from>
    <xdr:to>
      <xdr:col>1</xdr:col>
      <xdr:colOff>26413</xdr:colOff>
      <xdr:row>10</xdr:row>
      <xdr:rowOff>89912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3200" y="60197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9</xdr:row>
      <xdr:rowOff>203199</xdr:rowOff>
    </xdr:from>
    <xdr:to>
      <xdr:col>1</xdr:col>
      <xdr:colOff>26412</xdr:colOff>
      <xdr:row>11</xdr:row>
      <xdr:rowOff>77212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3199" y="6235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10</xdr:row>
      <xdr:rowOff>203199</xdr:rowOff>
    </xdr:from>
    <xdr:to>
      <xdr:col>1</xdr:col>
      <xdr:colOff>26412</xdr:colOff>
      <xdr:row>12</xdr:row>
      <xdr:rowOff>77212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3199" y="6464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11</xdr:row>
      <xdr:rowOff>203199</xdr:rowOff>
    </xdr:from>
    <xdr:to>
      <xdr:col>1</xdr:col>
      <xdr:colOff>26412</xdr:colOff>
      <xdr:row>13</xdr:row>
      <xdr:rowOff>77212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3199" y="6692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12</xdr:row>
      <xdr:rowOff>203199</xdr:rowOff>
    </xdr:from>
    <xdr:to>
      <xdr:col>1</xdr:col>
      <xdr:colOff>26412</xdr:colOff>
      <xdr:row>14</xdr:row>
      <xdr:rowOff>77212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3199" y="6921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215899</xdr:colOff>
      <xdr:row>13</xdr:row>
      <xdr:rowOff>203199</xdr:rowOff>
    </xdr:from>
    <xdr:to>
      <xdr:col>1</xdr:col>
      <xdr:colOff>39112</xdr:colOff>
      <xdr:row>15</xdr:row>
      <xdr:rowOff>77212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899" y="7150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14</xdr:row>
      <xdr:rowOff>203199</xdr:rowOff>
    </xdr:from>
    <xdr:to>
      <xdr:col>1</xdr:col>
      <xdr:colOff>26412</xdr:colOff>
      <xdr:row>16</xdr:row>
      <xdr:rowOff>77212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3199" y="7378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15</xdr:row>
      <xdr:rowOff>203199</xdr:rowOff>
    </xdr:from>
    <xdr:to>
      <xdr:col>1</xdr:col>
      <xdr:colOff>26412</xdr:colOff>
      <xdr:row>17</xdr:row>
      <xdr:rowOff>77212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3199" y="7607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16</xdr:row>
      <xdr:rowOff>215899</xdr:rowOff>
    </xdr:from>
    <xdr:to>
      <xdr:col>1</xdr:col>
      <xdr:colOff>26412</xdr:colOff>
      <xdr:row>18</xdr:row>
      <xdr:rowOff>89912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3199" y="7848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17</xdr:row>
      <xdr:rowOff>203199</xdr:rowOff>
    </xdr:from>
    <xdr:to>
      <xdr:col>1</xdr:col>
      <xdr:colOff>13712</xdr:colOff>
      <xdr:row>19</xdr:row>
      <xdr:rowOff>77212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0499" y="8064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18</xdr:row>
      <xdr:rowOff>190499</xdr:rowOff>
    </xdr:from>
    <xdr:to>
      <xdr:col>1</xdr:col>
      <xdr:colOff>13712</xdr:colOff>
      <xdr:row>20</xdr:row>
      <xdr:rowOff>64512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0499" y="8280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19</xdr:row>
      <xdr:rowOff>190499</xdr:rowOff>
    </xdr:from>
    <xdr:to>
      <xdr:col>1</xdr:col>
      <xdr:colOff>26412</xdr:colOff>
      <xdr:row>21</xdr:row>
      <xdr:rowOff>64512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3199" y="85089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20</xdr:row>
      <xdr:rowOff>190499</xdr:rowOff>
    </xdr:from>
    <xdr:to>
      <xdr:col>1</xdr:col>
      <xdr:colOff>26412</xdr:colOff>
      <xdr:row>22</xdr:row>
      <xdr:rowOff>64512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3199" y="8737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21</xdr:row>
      <xdr:rowOff>190499</xdr:rowOff>
    </xdr:from>
    <xdr:to>
      <xdr:col>1</xdr:col>
      <xdr:colOff>26412</xdr:colOff>
      <xdr:row>23</xdr:row>
      <xdr:rowOff>64512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03199" y="89661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22</xdr:row>
      <xdr:rowOff>190499</xdr:rowOff>
    </xdr:from>
    <xdr:to>
      <xdr:col>1</xdr:col>
      <xdr:colOff>26412</xdr:colOff>
      <xdr:row>24</xdr:row>
      <xdr:rowOff>64512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03199" y="91947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23</xdr:row>
      <xdr:rowOff>203199</xdr:rowOff>
    </xdr:from>
    <xdr:to>
      <xdr:col>1</xdr:col>
      <xdr:colOff>26413</xdr:colOff>
      <xdr:row>25</xdr:row>
      <xdr:rowOff>77212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03200" y="9436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24</xdr:row>
      <xdr:rowOff>190499</xdr:rowOff>
    </xdr:from>
    <xdr:to>
      <xdr:col>1</xdr:col>
      <xdr:colOff>26413</xdr:colOff>
      <xdr:row>26</xdr:row>
      <xdr:rowOff>64512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03200" y="96519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25</xdr:row>
      <xdr:rowOff>190499</xdr:rowOff>
    </xdr:from>
    <xdr:to>
      <xdr:col>1</xdr:col>
      <xdr:colOff>26413</xdr:colOff>
      <xdr:row>27</xdr:row>
      <xdr:rowOff>64512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3200" y="9880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215899</xdr:colOff>
      <xdr:row>26</xdr:row>
      <xdr:rowOff>203199</xdr:rowOff>
    </xdr:from>
    <xdr:to>
      <xdr:col>1</xdr:col>
      <xdr:colOff>39112</xdr:colOff>
      <xdr:row>28</xdr:row>
      <xdr:rowOff>77212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15899" y="10121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27</xdr:row>
      <xdr:rowOff>203199</xdr:rowOff>
    </xdr:from>
    <xdr:to>
      <xdr:col>1</xdr:col>
      <xdr:colOff>26413</xdr:colOff>
      <xdr:row>29</xdr:row>
      <xdr:rowOff>77212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03200" y="10350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28</xdr:row>
      <xdr:rowOff>190499</xdr:rowOff>
    </xdr:from>
    <xdr:to>
      <xdr:col>1</xdr:col>
      <xdr:colOff>26412</xdr:colOff>
      <xdr:row>30</xdr:row>
      <xdr:rowOff>64512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3199" y="10566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29</xdr:row>
      <xdr:rowOff>190499</xdr:rowOff>
    </xdr:from>
    <xdr:to>
      <xdr:col>1</xdr:col>
      <xdr:colOff>26412</xdr:colOff>
      <xdr:row>31</xdr:row>
      <xdr:rowOff>64512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3199" y="107949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30</xdr:row>
      <xdr:rowOff>203199</xdr:rowOff>
    </xdr:from>
    <xdr:to>
      <xdr:col>1</xdr:col>
      <xdr:colOff>26412</xdr:colOff>
      <xdr:row>32</xdr:row>
      <xdr:rowOff>77212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03199" y="11036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31</xdr:row>
      <xdr:rowOff>203199</xdr:rowOff>
    </xdr:from>
    <xdr:to>
      <xdr:col>1</xdr:col>
      <xdr:colOff>26412</xdr:colOff>
      <xdr:row>33</xdr:row>
      <xdr:rowOff>77212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3199" y="11264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32</xdr:row>
      <xdr:rowOff>203199</xdr:rowOff>
    </xdr:from>
    <xdr:to>
      <xdr:col>1</xdr:col>
      <xdr:colOff>26412</xdr:colOff>
      <xdr:row>34</xdr:row>
      <xdr:rowOff>77212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03199" y="11493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33</xdr:row>
      <xdr:rowOff>203199</xdr:rowOff>
    </xdr:from>
    <xdr:to>
      <xdr:col>1</xdr:col>
      <xdr:colOff>26412</xdr:colOff>
      <xdr:row>35</xdr:row>
      <xdr:rowOff>77212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03199" y="11722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34</xdr:row>
      <xdr:rowOff>190499</xdr:rowOff>
    </xdr:from>
    <xdr:to>
      <xdr:col>1</xdr:col>
      <xdr:colOff>26413</xdr:colOff>
      <xdr:row>36</xdr:row>
      <xdr:rowOff>64512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03200" y="119379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35</xdr:row>
      <xdr:rowOff>203199</xdr:rowOff>
    </xdr:from>
    <xdr:to>
      <xdr:col>1</xdr:col>
      <xdr:colOff>26413</xdr:colOff>
      <xdr:row>37</xdr:row>
      <xdr:rowOff>77212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03200" y="12179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36</xdr:row>
      <xdr:rowOff>190499</xdr:rowOff>
    </xdr:from>
    <xdr:to>
      <xdr:col>1</xdr:col>
      <xdr:colOff>26412</xdr:colOff>
      <xdr:row>38</xdr:row>
      <xdr:rowOff>64512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03199" y="123951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47</xdr:row>
      <xdr:rowOff>190499</xdr:rowOff>
    </xdr:from>
    <xdr:to>
      <xdr:col>1</xdr:col>
      <xdr:colOff>26412</xdr:colOff>
      <xdr:row>49</xdr:row>
      <xdr:rowOff>64512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03199" y="149097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37</xdr:row>
      <xdr:rowOff>190499</xdr:rowOff>
    </xdr:from>
    <xdr:to>
      <xdr:col>1</xdr:col>
      <xdr:colOff>26412</xdr:colOff>
      <xdr:row>39</xdr:row>
      <xdr:rowOff>64512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03199" y="126237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38</xdr:row>
      <xdr:rowOff>190499</xdr:rowOff>
    </xdr:from>
    <xdr:to>
      <xdr:col>1</xdr:col>
      <xdr:colOff>26412</xdr:colOff>
      <xdr:row>40</xdr:row>
      <xdr:rowOff>64512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03199" y="12852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39</xdr:row>
      <xdr:rowOff>203199</xdr:rowOff>
    </xdr:from>
    <xdr:to>
      <xdr:col>1</xdr:col>
      <xdr:colOff>26412</xdr:colOff>
      <xdr:row>41</xdr:row>
      <xdr:rowOff>77212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03199" y="13093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40</xdr:row>
      <xdr:rowOff>190499</xdr:rowOff>
    </xdr:from>
    <xdr:to>
      <xdr:col>1</xdr:col>
      <xdr:colOff>26412</xdr:colOff>
      <xdr:row>42</xdr:row>
      <xdr:rowOff>64512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03199" y="13309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215900</xdr:colOff>
      <xdr:row>41</xdr:row>
      <xdr:rowOff>203199</xdr:rowOff>
    </xdr:from>
    <xdr:to>
      <xdr:col>1</xdr:col>
      <xdr:colOff>20825</xdr:colOff>
      <xdr:row>43</xdr:row>
      <xdr:rowOff>58924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900" y="13550899"/>
          <a:ext cx="312925" cy="312925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42</xdr:row>
      <xdr:rowOff>190499</xdr:rowOff>
    </xdr:from>
    <xdr:to>
      <xdr:col>1</xdr:col>
      <xdr:colOff>26412</xdr:colOff>
      <xdr:row>44</xdr:row>
      <xdr:rowOff>64512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03199" y="137667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43</xdr:row>
      <xdr:rowOff>190499</xdr:rowOff>
    </xdr:from>
    <xdr:to>
      <xdr:col>1</xdr:col>
      <xdr:colOff>26413</xdr:colOff>
      <xdr:row>45</xdr:row>
      <xdr:rowOff>64512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03200" y="13995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44</xdr:row>
      <xdr:rowOff>215899</xdr:rowOff>
    </xdr:from>
    <xdr:to>
      <xdr:col>1</xdr:col>
      <xdr:colOff>26412</xdr:colOff>
      <xdr:row>46</xdr:row>
      <xdr:rowOff>89912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03199" y="14249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45</xdr:row>
      <xdr:rowOff>203199</xdr:rowOff>
    </xdr:from>
    <xdr:to>
      <xdr:col>1</xdr:col>
      <xdr:colOff>26412</xdr:colOff>
      <xdr:row>47</xdr:row>
      <xdr:rowOff>77212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03199" y="14465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46</xdr:row>
      <xdr:rowOff>203199</xdr:rowOff>
    </xdr:from>
    <xdr:to>
      <xdr:col>1</xdr:col>
      <xdr:colOff>13713</xdr:colOff>
      <xdr:row>48</xdr:row>
      <xdr:rowOff>77212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90500" y="14693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48</xdr:row>
      <xdr:rowOff>203199</xdr:rowOff>
    </xdr:from>
    <xdr:to>
      <xdr:col>1</xdr:col>
      <xdr:colOff>26413</xdr:colOff>
      <xdr:row>50</xdr:row>
      <xdr:rowOff>77212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03200" y="15151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49</xdr:row>
      <xdr:rowOff>203199</xdr:rowOff>
    </xdr:from>
    <xdr:to>
      <xdr:col>1</xdr:col>
      <xdr:colOff>26413</xdr:colOff>
      <xdr:row>51</xdr:row>
      <xdr:rowOff>77212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03200" y="15379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50</xdr:row>
      <xdr:rowOff>203199</xdr:rowOff>
    </xdr:from>
    <xdr:to>
      <xdr:col>1</xdr:col>
      <xdr:colOff>26412</xdr:colOff>
      <xdr:row>52</xdr:row>
      <xdr:rowOff>77212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03199" y="15608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51</xdr:row>
      <xdr:rowOff>203199</xdr:rowOff>
    </xdr:from>
    <xdr:to>
      <xdr:col>1</xdr:col>
      <xdr:colOff>13713</xdr:colOff>
      <xdr:row>53</xdr:row>
      <xdr:rowOff>77212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90500" y="15836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52</xdr:row>
      <xdr:rowOff>203199</xdr:rowOff>
    </xdr:from>
    <xdr:to>
      <xdr:col>1</xdr:col>
      <xdr:colOff>26413</xdr:colOff>
      <xdr:row>54</xdr:row>
      <xdr:rowOff>77212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03200" y="16065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53</xdr:row>
      <xdr:rowOff>190499</xdr:rowOff>
    </xdr:from>
    <xdr:to>
      <xdr:col>1</xdr:col>
      <xdr:colOff>26413</xdr:colOff>
      <xdr:row>55</xdr:row>
      <xdr:rowOff>64512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03200" y="16281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54</xdr:row>
      <xdr:rowOff>190499</xdr:rowOff>
    </xdr:from>
    <xdr:to>
      <xdr:col>1</xdr:col>
      <xdr:colOff>26413</xdr:colOff>
      <xdr:row>56</xdr:row>
      <xdr:rowOff>64512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03200" y="165099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55</xdr:row>
      <xdr:rowOff>190499</xdr:rowOff>
    </xdr:from>
    <xdr:to>
      <xdr:col>1</xdr:col>
      <xdr:colOff>26413</xdr:colOff>
      <xdr:row>57</xdr:row>
      <xdr:rowOff>64512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03200" y="16738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56</xdr:row>
      <xdr:rowOff>203199</xdr:rowOff>
    </xdr:from>
    <xdr:to>
      <xdr:col>1</xdr:col>
      <xdr:colOff>26412</xdr:colOff>
      <xdr:row>58</xdr:row>
      <xdr:rowOff>77212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03199" y="16979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57</xdr:row>
      <xdr:rowOff>203199</xdr:rowOff>
    </xdr:from>
    <xdr:to>
      <xdr:col>1</xdr:col>
      <xdr:colOff>26413</xdr:colOff>
      <xdr:row>59</xdr:row>
      <xdr:rowOff>77212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03200" y="17208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58</xdr:row>
      <xdr:rowOff>190499</xdr:rowOff>
    </xdr:from>
    <xdr:to>
      <xdr:col>1</xdr:col>
      <xdr:colOff>26413</xdr:colOff>
      <xdr:row>60</xdr:row>
      <xdr:rowOff>64512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03200" y="17424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59</xdr:row>
      <xdr:rowOff>203199</xdr:rowOff>
    </xdr:from>
    <xdr:to>
      <xdr:col>1</xdr:col>
      <xdr:colOff>26413</xdr:colOff>
      <xdr:row>61</xdr:row>
      <xdr:rowOff>77212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03200" y="17665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60</xdr:row>
      <xdr:rowOff>190499</xdr:rowOff>
    </xdr:from>
    <xdr:to>
      <xdr:col>1</xdr:col>
      <xdr:colOff>26413</xdr:colOff>
      <xdr:row>62</xdr:row>
      <xdr:rowOff>64512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03200" y="17881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61</xdr:row>
      <xdr:rowOff>190499</xdr:rowOff>
    </xdr:from>
    <xdr:to>
      <xdr:col>1</xdr:col>
      <xdr:colOff>26413</xdr:colOff>
      <xdr:row>63</xdr:row>
      <xdr:rowOff>64512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03200" y="181101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62</xdr:row>
      <xdr:rowOff>190499</xdr:rowOff>
    </xdr:from>
    <xdr:to>
      <xdr:col>1</xdr:col>
      <xdr:colOff>26413</xdr:colOff>
      <xdr:row>64</xdr:row>
      <xdr:rowOff>64512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203200" y="183387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215900</xdr:colOff>
      <xdr:row>63</xdr:row>
      <xdr:rowOff>190500</xdr:rowOff>
    </xdr:from>
    <xdr:to>
      <xdr:col>1</xdr:col>
      <xdr:colOff>40131</xdr:colOff>
      <xdr:row>65</xdr:row>
      <xdr:rowOff>65531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15900" y="18567400"/>
          <a:ext cx="332231" cy="3322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64</xdr:row>
      <xdr:rowOff>177800</xdr:rowOff>
    </xdr:from>
    <xdr:to>
      <xdr:col>1</xdr:col>
      <xdr:colOff>14731</xdr:colOff>
      <xdr:row>66</xdr:row>
      <xdr:rowOff>52831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90500" y="18783300"/>
          <a:ext cx="332231" cy="3322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65</xdr:row>
      <xdr:rowOff>190500</xdr:rowOff>
    </xdr:from>
    <xdr:to>
      <xdr:col>1</xdr:col>
      <xdr:colOff>14731</xdr:colOff>
      <xdr:row>67</xdr:row>
      <xdr:rowOff>65531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90500" y="19024600"/>
          <a:ext cx="332231" cy="3322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66</xdr:row>
      <xdr:rowOff>190500</xdr:rowOff>
    </xdr:from>
    <xdr:to>
      <xdr:col>1</xdr:col>
      <xdr:colOff>14731</xdr:colOff>
      <xdr:row>68</xdr:row>
      <xdr:rowOff>65531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90500" y="19253200"/>
          <a:ext cx="332231" cy="3322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67</xdr:row>
      <xdr:rowOff>190500</xdr:rowOff>
    </xdr:from>
    <xdr:to>
      <xdr:col>1</xdr:col>
      <xdr:colOff>14731</xdr:colOff>
      <xdr:row>69</xdr:row>
      <xdr:rowOff>65531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90500" y="19481800"/>
          <a:ext cx="332231" cy="3322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68</xdr:row>
      <xdr:rowOff>203199</xdr:rowOff>
    </xdr:from>
    <xdr:to>
      <xdr:col>1</xdr:col>
      <xdr:colOff>26413</xdr:colOff>
      <xdr:row>70</xdr:row>
      <xdr:rowOff>77212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03200" y="19723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69</xdr:row>
      <xdr:rowOff>203199</xdr:rowOff>
    </xdr:from>
    <xdr:to>
      <xdr:col>1</xdr:col>
      <xdr:colOff>26412</xdr:colOff>
      <xdr:row>71</xdr:row>
      <xdr:rowOff>77212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03199" y="19951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70</xdr:row>
      <xdr:rowOff>203199</xdr:rowOff>
    </xdr:from>
    <xdr:to>
      <xdr:col>1</xdr:col>
      <xdr:colOff>26413</xdr:colOff>
      <xdr:row>72</xdr:row>
      <xdr:rowOff>77212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03200" y="20180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71</xdr:row>
      <xdr:rowOff>203199</xdr:rowOff>
    </xdr:from>
    <xdr:to>
      <xdr:col>1</xdr:col>
      <xdr:colOff>26413</xdr:colOff>
      <xdr:row>73</xdr:row>
      <xdr:rowOff>77212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03200" y="20408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72</xdr:row>
      <xdr:rowOff>203199</xdr:rowOff>
    </xdr:from>
    <xdr:to>
      <xdr:col>1</xdr:col>
      <xdr:colOff>26413</xdr:colOff>
      <xdr:row>74</xdr:row>
      <xdr:rowOff>77212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203200" y="20637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73</xdr:row>
      <xdr:rowOff>203198</xdr:rowOff>
    </xdr:from>
    <xdr:to>
      <xdr:col>1</xdr:col>
      <xdr:colOff>26412</xdr:colOff>
      <xdr:row>75</xdr:row>
      <xdr:rowOff>77210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03200" y="20866098"/>
          <a:ext cx="331212" cy="331212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74</xdr:row>
      <xdr:rowOff>215899</xdr:rowOff>
    </xdr:from>
    <xdr:to>
      <xdr:col>1</xdr:col>
      <xdr:colOff>26413</xdr:colOff>
      <xdr:row>76</xdr:row>
      <xdr:rowOff>89912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203200" y="21107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75</xdr:row>
      <xdr:rowOff>203199</xdr:rowOff>
    </xdr:from>
    <xdr:to>
      <xdr:col>1</xdr:col>
      <xdr:colOff>26413</xdr:colOff>
      <xdr:row>77</xdr:row>
      <xdr:rowOff>77212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203200" y="21323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76</xdr:row>
      <xdr:rowOff>203199</xdr:rowOff>
    </xdr:from>
    <xdr:to>
      <xdr:col>1</xdr:col>
      <xdr:colOff>26413</xdr:colOff>
      <xdr:row>78</xdr:row>
      <xdr:rowOff>77212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03200" y="21551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77</xdr:row>
      <xdr:rowOff>203199</xdr:rowOff>
    </xdr:from>
    <xdr:to>
      <xdr:col>1</xdr:col>
      <xdr:colOff>26413</xdr:colOff>
      <xdr:row>79</xdr:row>
      <xdr:rowOff>77212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03200" y="21780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78</xdr:row>
      <xdr:rowOff>190499</xdr:rowOff>
    </xdr:from>
    <xdr:to>
      <xdr:col>1</xdr:col>
      <xdr:colOff>26413</xdr:colOff>
      <xdr:row>80</xdr:row>
      <xdr:rowOff>64512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203200" y="21996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79</xdr:row>
      <xdr:rowOff>203199</xdr:rowOff>
    </xdr:from>
    <xdr:to>
      <xdr:col>1</xdr:col>
      <xdr:colOff>26413</xdr:colOff>
      <xdr:row>81</xdr:row>
      <xdr:rowOff>77212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203200" y="22237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80</xdr:row>
      <xdr:rowOff>203199</xdr:rowOff>
    </xdr:from>
    <xdr:to>
      <xdr:col>1</xdr:col>
      <xdr:colOff>26413</xdr:colOff>
      <xdr:row>82</xdr:row>
      <xdr:rowOff>77212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203200" y="22466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215899</xdr:colOff>
      <xdr:row>81</xdr:row>
      <xdr:rowOff>203199</xdr:rowOff>
    </xdr:from>
    <xdr:to>
      <xdr:col>1</xdr:col>
      <xdr:colOff>39112</xdr:colOff>
      <xdr:row>83</xdr:row>
      <xdr:rowOff>77212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215899" y="22694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82</xdr:row>
      <xdr:rowOff>203199</xdr:rowOff>
    </xdr:from>
    <xdr:to>
      <xdr:col>1</xdr:col>
      <xdr:colOff>26412</xdr:colOff>
      <xdr:row>84</xdr:row>
      <xdr:rowOff>77212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203199" y="22923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83</xdr:row>
      <xdr:rowOff>203199</xdr:rowOff>
    </xdr:from>
    <xdr:to>
      <xdr:col>1</xdr:col>
      <xdr:colOff>26412</xdr:colOff>
      <xdr:row>85</xdr:row>
      <xdr:rowOff>77212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203199" y="23152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84</xdr:row>
      <xdr:rowOff>203199</xdr:rowOff>
    </xdr:from>
    <xdr:to>
      <xdr:col>1</xdr:col>
      <xdr:colOff>13713</xdr:colOff>
      <xdr:row>86</xdr:row>
      <xdr:rowOff>77212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90500" y="23380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85</xdr:row>
      <xdr:rowOff>203199</xdr:rowOff>
    </xdr:from>
    <xdr:to>
      <xdr:col>1</xdr:col>
      <xdr:colOff>26413</xdr:colOff>
      <xdr:row>87</xdr:row>
      <xdr:rowOff>77212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203200" y="23609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86</xdr:row>
      <xdr:rowOff>190499</xdr:rowOff>
    </xdr:from>
    <xdr:to>
      <xdr:col>1</xdr:col>
      <xdr:colOff>26413</xdr:colOff>
      <xdr:row>88</xdr:row>
      <xdr:rowOff>64512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203200" y="238251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87</xdr:row>
      <xdr:rowOff>203199</xdr:rowOff>
    </xdr:from>
    <xdr:to>
      <xdr:col>1</xdr:col>
      <xdr:colOff>13713</xdr:colOff>
      <xdr:row>89</xdr:row>
      <xdr:rowOff>77212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90500" y="24066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88</xdr:row>
      <xdr:rowOff>203199</xdr:rowOff>
    </xdr:from>
    <xdr:to>
      <xdr:col>1</xdr:col>
      <xdr:colOff>26413</xdr:colOff>
      <xdr:row>90</xdr:row>
      <xdr:rowOff>77212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203200" y="24295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89</xdr:row>
      <xdr:rowOff>203199</xdr:rowOff>
    </xdr:from>
    <xdr:to>
      <xdr:col>1</xdr:col>
      <xdr:colOff>26413</xdr:colOff>
      <xdr:row>91</xdr:row>
      <xdr:rowOff>77212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03200" y="24523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90</xdr:row>
      <xdr:rowOff>203199</xdr:rowOff>
    </xdr:from>
    <xdr:to>
      <xdr:col>1</xdr:col>
      <xdr:colOff>13713</xdr:colOff>
      <xdr:row>92</xdr:row>
      <xdr:rowOff>77212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90500" y="24752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91</xdr:row>
      <xdr:rowOff>203199</xdr:rowOff>
    </xdr:from>
    <xdr:to>
      <xdr:col>1</xdr:col>
      <xdr:colOff>26413</xdr:colOff>
      <xdr:row>93</xdr:row>
      <xdr:rowOff>77212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203200" y="24980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92</xdr:row>
      <xdr:rowOff>203199</xdr:rowOff>
    </xdr:from>
    <xdr:to>
      <xdr:col>1</xdr:col>
      <xdr:colOff>13712</xdr:colOff>
      <xdr:row>94</xdr:row>
      <xdr:rowOff>77212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90499" y="25209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93</xdr:row>
      <xdr:rowOff>203199</xdr:rowOff>
    </xdr:from>
    <xdr:to>
      <xdr:col>1</xdr:col>
      <xdr:colOff>13712</xdr:colOff>
      <xdr:row>95</xdr:row>
      <xdr:rowOff>77212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90499" y="25438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94</xdr:row>
      <xdr:rowOff>203199</xdr:rowOff>
    </xdr:from>
    <xdr:to>
      <xdr:col>1</xdr:col>
      <xdr:colOff>13712</xdr:colOff>
      <xdr:row>96</xdr:row>
      <xdr:rowOff>77212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90499" y="25666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95</xdr:row>
      <xdr:rowOff>203199</xdr:rowOff>
    </xdr:from>
    <xdr:to>
      <xdr:col>1</xdr:col>
      <xdr:colOff>13712</xdr:colOff>
      <xdr:row>97</xdr:row>
      <xdr:rowOff>77212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90499" y="25895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96</xdr:row>
      <xdr:rowOff>203199</xdr:rowOff>
    </xdr:from>
    <xdr:to>
      <xdr:col>1</xdr:col>
      <xdr:colOff>26413</xdr:colOff>
      <xdr:row>98</xdr:row>
      <xdr:rowOff>77212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203200" y="26123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97</xdr:row>
      <xdr:rowOff>203199</xdr:rowOff>
    </xdr:from>
    <xdr:to>
      <xdr:col>1</xdr:col>
      <xdr:colOff>26413</xdr:colOff>
      <xdr:row>99</xdr:row>
      <xdr:rowOff>77212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203200" y="26352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200660</xdr:colOff>
      <xdr:row>98</xdr:row>
      <xdr:rowOff>203199</xdr:rowOff>
    </xdr:from>
    <xdr:to>
      <xdr:col>1</xdr:col>
      <xdr:colOff>23873</xdr:colOff>
      <xdr:row>100</xdr:row>
      <xdr:rowOff>77212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200660" y="27076399"/>
          <a:ext cx="331213" cy="341373"/>
        </a:xfrm>
        <a:prstGeom prst="rect">
          <a:avLst/>
        </a:prstGeom>
      </xdr:spPr>
    </xdr:pic>
    <xdr:clientData/>
  </xdr:twoCellAnchor>
  <xdr:twoCellAnchor editAs="oneCell">
    <xdr:from>
      <xdr:col>0</xdr:col>
      <xdr:colOff>200659</xdr:colOff>
      <xdr:row>99</xdr:row>
      <xdr:rowOff>203199</xdr:rowOff>
    </xdr:from>
    <xdr:to>
      <xdr:col>1</xdr:col>
      <xdr:colOff>23872</xdr:colOff>
      <xdr:row>101</xdr:row>
      <xdr:rowOff>77212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200659" y="27310079"/>
          <a:ext cx="331213" cy="341373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100</xdr:row>
      <xdr:rowOff>203199</xdr:rowOff>
    </xdr:from>
    <xdr:to>
      <xdr:col>1</xdr:col>
      <xdr:colOff>13712</xdr:colOff>
      <xdr:row>102</xdr:row>
      <xdr:rowOff>77212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90499" y="27038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101</xdr:row>
      <xdr:rowOff>190499</xdr:rowOff>
    </xdr:from>
    <xdr:to>
      <xdr:col>1</xdr:col>
      <xdr:colOff>26413</xdr:colOff>
      <xdr:row>103</xdr:row>
      <xdr:rowOff>64512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203200" y="272541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102</xdr:row>
      <xdr:rowOff>203199</xdr:rowOff>
    </xdr:from>
    <xdr:to>
      <xdr:col>1</xdr:col>
      <xdr:colOff>26413</xdr:colOff>
      <xdr:row>104</xdr:row>
      <xdr:rowOff>77212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203200" y="27495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103</xdr:row>
      <xdr:rowOff>190499</xdr:rowOff>
    </xdr:from>
    <xdr:to>
      <xdr:col>1</xdr:col>
      <xdr:colOff>26413</xdr:colOff>
      <xdr:row>105</xdr:row>
      <xdr:rowOff>64512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203200" y="27711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104</xdr:row>
      <xdr:rowOff>203199</xdr:rowOff>
    </xdr:from>
    <xdr:to>
      <xdr:col>1</xdr:col>
      <xdr:colOff>26413</xdr:colOff>
      <xdr:row>106</xdr:row>
      <xdr:rowOff>77212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203200" y="27952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105</xdr:row>
      <xdr:rowOff>203199</xdr:rowOff>
    </xdr:from>
    <xdr:to>
      <xdr:col>1</xdr:col>
      <xdr:colOff>13713</xdr:colOff>
      <xdr:row>107</xdr:row>
      <xdr:rowOff>77212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190500" y="28181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106</xdr:row>
      <xdr:rowOff>203199</xdr:rowOff>
    </xdr:from>
    <xdr:to>
      <xdr:col>1</xdr:col>
      <xdr:colOff>26413</xdr:colOff>
      <xdr:row>108</xdr:row>
      <xdr:rowOff>77212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203200" y="28409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107</xdr:row>
      <xdr:rowOff>190499</xdr:rowOff>
    </xdr:from>
    <xdr:to>
      <xdr:col>1</xdr:col>
      <xdr:colOff>26412</xdr:colOff>
      <xdr:row>109</xdr:row>
      <xdr:rowOff>64512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203199" y="286257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108</xdr:row>
      <xdr:rowOff>203199</xdr:rowOff>
    </xdr:from>
    <xdr:to>
      <xdr:col>1</xdr:col>
      <xdr:colOff>26413</xdr:colOff>
      <xdr:row>110</xdr:row>
      <xdr:rowOff>77212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203200" y="28867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109</xdr:row>
      <xdr:rowOff>203199</xdr:rowOff>
    </xdr:from>
    <xdr:to>
      <xdr:col>1</xdr:col>
      <xdr:colOff>26412</xdr:colOff>
      <xdr:row>111</xdr:row>
      <xdr:rowOff>77212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203199" y="29095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110</xdr:row>
      <xdr:rowOff>190499</xdr:rowOff>
    </xdr:from>
    <xdr:to>
      <xdr:col>1</xdr:col>
      <xdr:colOff>13713</xdr:colOff>
      <xdr:row>112</xdr:row>
      <xdr:rowOff>64512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90500" y="29311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111</xdr:row>
      <xdr:rowOff>190499</xdr:rowOff>
    </xdr:from>
    <xdr:to>
      <xdr:col>0</xdr:col>
      <xdr:colOff>470913</xdr:colOff>
      <xdr:row>113</xdr:row>
      <xdr:rowOff>64512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39700" y="295401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112</xdr:row>
      <xdr:rowOff>190499</xdr:rowOff>
    </xdr:from>
    <xdr:to>
      <xdr:col>1</xdr:col>
      <xdr:colOff>26413</xdr:colOff>
      <xdr:row>114</xdr:row>
      <xdr:rowOff>64512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203200" y="297687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113</xdr:row>
      <xdr:rowOff>190499</xdr:rowOff>
    </xdr:from>
    <xdr:to>
      <xdr:col>1</xdr:col>
      <xdr:colOff>13713</xdr:colOff>
      <xdr:row>115</xdr:row>
      <xdr:rowOff>64512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90500" y="29997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114</xdr:row>
      <xdr:rowOff>190499</xdr:rowOff>
    </xdr:from>
    <xdr:to>
      <xdr:col>1</xdr:col>
      <xdr:colOff>13713</xdr:colOff>
      <xdr:row>116</xdr:row>
      <xdr:rowOff>64512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90500" y="302259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115</xdr:row>
      <xdr:rowOff>190499</xdr:rowOff>
    </xdr:from>
    <xdr:to>
      <xdr:col>1</xdr:col>
      <xdr:colOff>26413</xdr:colOff>
      <xdr:row>117</xdr:row>
      <xdr:rowOff>64512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203200" y="30454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116</xdr:row>
      <xdr:rowOff>190499</xdr:rowOff>
    </xdr:from>
    <xdr:to>
      <xdr:col>1</xdr:col>
      <xdr:colOff>26413</xdr:colOff>
      <xdr:row>118</xdr:row>
      <xdr:rowOff>64512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203200" y="306831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117</xdr:row>
      <xdr:rowOff>190499</xdr:rowOff>
    </xdr:from>
    <xdr:to>
      <xdr:col>1</xdr:col>
      <xdr:colOff>26413</xdr:colOff>
      <xdr:row>119</xdr:row>
      <xdr:rowOff>64512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203200" y="309117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118</xdr:row>
      <xdr:rowOff>203199</xdr:rowOff>
    </xdr:from>
    <xdr:to>
      <xdr:col>1</xdr:col>
      <xdr:colOff>26412</xdr:colOff>
      <xdr:row>120</xdr:row>
      <xdr:rowOff>77212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203199" y="31153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119</xdr:row>
      <xdr:rowOff>203199</xdr:rowOff>
    </xdr:from>
    <xdr:to>
      <xdr:col>1</xdr:col>
      <xdr:colOff>26413</xdr:colOff>
      <xdr:row>121</xdr:row>
      <xdr:rowOff>77212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203200" y="31381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120</xdr:row>
      <xdr:rowOff>203199</xdr:rowOff>
    </xdr:from>
    <xdr:to>
      <xdr:col>1</xdr:col>
      <xdr:colOff>13713</xdr:colOff>
      <xdr:row>122</xdr:row>
      <xdr:rowOff>77212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90500" y="31610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215899</xdr:colOff>
      <xdr:row>121</xdr:row>
      <xdr:rowOff>203199</xdr:rowOff>
    </xdr:from>
    <xdr:to>
      <xdr:col>1</xdr:col>
      <xdr:colOff>39112</xdr:colOff>
      <xdr:row>123</xdr:row>
      <xdr:rowOff>77212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215899" y="31838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122</xdr:row>
      <xdr:rowOff>203199</xdr:rowOff>
    </xdr:from>
    <xdr:to>
      <xdr:col>1</xdr:col>
      <xdr:colOff>26413</xdr:colOff>
      <xdr:row>124</xdr:row>
      <xdr:rowOff>77212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203200" y="32067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123</xdr:row>
      <xdr:rowOff>203199</xdr:rowOff>
    </xdr:from>
    <xdr:to>
      <xdr:col>1</xdr:col>
      <xdr:colOff>26413</xdr:colOff>
      <xdr:row>125</xdr:row>
      <xdr:rowOff>77212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203200" y="32296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124</xdr:row>
      <xdr:rowOff>177799</xdr:rowOff>
    </xdr:from>
    <xdr:to>
      <xdr:col>1</xdr:col>
      <xdr:colOff>26412</xdr:colOff>
      <xdr:row>126</xdr:row>
      <xdr:rowOff>51812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203199" y="32499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125</xdr:row>
      <xdr:rowOff>190499</xdr:rowOff>
    </xdr:from>
    <xdr:to>
      <xdr:col>1</xdr:col>
      <xdr:colOff>26413</xdr:colOff>
      <xdr:row>127</xdr:row>
      <xdr:rowOff>64512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203200" y="32740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126</xdr:row>
      <xdr:rowOff>190499</xdr:rowOff>
    </xdr:from>
    <xdr:to>
      <xdr:col>1</xdr:col>
      <xdr:colOff>26412</xdr:colOff>
      <xdr:row>128</xdr:row>
      <xdr:rowOff>64512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203199" y="329691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127</xdr:row>
      <xdr:rowOff>203199</xdr:rowOff>
    </xdr:from>
    <xdr:to>
      <xdr:col>1</xdr:col>
      <xdr:colOff>26412</xdr:colOff>
      <xdr:row>129</xdr:row>
      <xdr:rowOff>77212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203199" y="33210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128</xdr:row>
      <xdr:rowOff>203199</xdr:rowOff>
    </xdr:from>
    <xdr:to>
      <xdr:col>1</xdr:col>
      <xdr:colOff>26413</xdr:colOff>
      <xdr:row>130</xdr:row>
      <xdr:rowOff>77212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03200" y="33439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129</xdr:row>
      <xdr:rowOff>203199</xdr:rowOff>
    </xdr:from>
    <xdr:to>
      <xdr:col>1</xdr:col>
      <xdr:colOff>26412</xdr:colOff>
      <xdr:row>131</xdr:row>
      <xdr:rowOff>77212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203199" y="33667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130</xdr:row>
      <xdr:rowOff>203199</xdr:rowOff>
    </xdr:from>
    <xdr:to>
      <xdr:col>1</xdr:col>
      <xdr:colOff>26412</xdr:colOff>
      <xdr:row>132</xdr:row>
      <xdr:rowOff>77212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203199" y="33896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215899</xdr:colOff>
      <xdr:row>131</xdr:row>
      <xdr:rowOff>215899</xdr:rowOff>
    </xdr:from>
    <xdr:to>
      <xdr:col>1</xdr:col>
      <xdr:colOff>29968</xdr:colOff>
      <xdr:row>133</xdr:row>
      <xdr:rowOff>80768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215899" y="34137599"/>
          <a:ext cx="322069" cy="322069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132</xdr:row>
      <xdr:rowOff>203199</xdr:rowOff>
    </xdr:from>
    <xdr:to>
      <xdr:col>1</xdr:col>
      <xdr:colOff>26413</xdr:colOff>
      <xdr:row>134</xdr:row>
      <xdr:rowOff>77212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203200" y="34353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133</xdr:row>
      <xdr:rowOff>203199</xdr:rowOff>
    </xdr:from>
    <xdr:to>
      <xdr:col>1</xdr:col>
      <xdr:colOff>26413</xdr:colOff>
      <xdr:row>135</xdr:row>
      <xdr:rowOff>77212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3200" y="34582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134</xdr:row>
      <xdr:rowOff>203199</xdr:rowOff>
    </xdr:from>
    <xdr:to>
      <xdr:col>1</xdr:col>
      <xdr:colOff>26413</xdr:colOff>
      <xdr:row>136</xdr:row>
      <xdr:rowOff>77212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3200" y="34810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135</xdr:row>
      <xdr:rowOff>203199</xdr:rowOff>
    </xdr:from>
    <xdr:to>
      <xdr:col>1</xdr:col>
      <xdr:colOff>13713</xdr:colOff>
      <xdr:row>137</xdr:row>
      <xdr:rowOff>77212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90500" y="35039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136</xdr:row>
      <xdr:rowOff>203199</xdr:rowOff>
    </xdr:from>
    <xdr:to>
      <xdr:col>1</xdr:col>
      <xdr:colOff>26413</xdr:colOff>
      <xdr:row>138</xdr:row>
      <xdr:rowOff>77212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203200" y="35267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137</xdr:row>
      <xdr:rowOff>203199</xdr:rowOff>
    </xdr:from>
    <xdr:to>
      <xdr:col>1</xdr:col>
      <xdr:colOff>26413</xdr:colOff>
      <xdr:row>139</xdr:row>
      <xdr:rowOff>77212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203200" y="35496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138</xdr:row>
      <xdr:rowOff>203199</xdr:rowOff>
    </xdr:from>
    <xdr:to>
      <xdr:col>1</xdr:col>
      <xdr:colOff>26413</xdr:colOff>
      <xdr:row>140</xdr:row>
      <xdr:rowOff>77212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03200" y="35725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139</xdr:row>
      <xdr:rowOff>190499</xdr:rowOff>
    </xdr:from>
    <xdr:to>
      <xdr:col>1</xdr:col>
      <xdr:colOff>26413</xdr:colOff>
      <xdr:row>141</xdr:row>
      <xdr:rowOff>64512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203200" y="359409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140</xdr:row>
      <xdr:rowOff>190499</xdr:rowOff>
    </xdr:from>
    <xdr:to>
      <xdr:col>1</xdr:col>
      <xdr:colOff>26413</xdr:colOff>
      <xdr:row>142</xdr:row>
      <xdr:rowOff>64512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203200" y="36169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141</xdr:row>
      <xdr:rowOff>203199</xdr:rowOff>
    </xdr:from>
    <xdr:to>
      <xdr:col>1</xdr:col>
      <xdr:colOff>26413</xdr:colOff>
      <xdr:row>143</xdr:row>
      <xdr:rowOff>77212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203200" y="36410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142</xdr:row>
      <xdr:rowOff>190499</xdr:rowOff>
    </xdr:from>
    <xdr:to>
      <xdr:col>1</xdr:col>
      <xdr:colOff>26413</xdr:colOff>
      <xdr:row>144</xdr:row>
      <xdr:rowOff>64512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203200" y="366267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144</xdr:row>
      <xdr:rowOff>190499</xdr:rowOff>
    </xdr:from>
    <xdr:to>
      <xdr:col>1</xdr:col>
      <xdr:colOff>26413</xdr:colOff>
      <xdr:row>146</xdr:row>
      <xdr:rowOff>64512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203200" y="370839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145</xdr:row>
      <xdr:rowOff>190499</xdr:rowOff>
    </xdr:from>
    <xdr:to>
      <xdr:col>1</xdr:col>
      <xdr:colOff>26413</xdr:colOff>
      <xdr:row>147</xdr:row>
      <xdr:rowOff>64512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203200" y="37312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146</xdr:row>
      <xdr:rowOff>203199</xdr:rowOff>
    </xdr:from>
    <xdr:to>
      <xdr:col>1</xdr:col>
      <xdr:colOff>26413</xdr:colOff>
      <xdr:row>148</xdr:row>
      <xdr:rowOff>77212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203200" y="37553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147</xdr:row>
      <xdr:rowOff>203199</xdr:rowOff>
    </xdr:from>
    <xdr:to>
      <xdr:col>1</xdr:col>
      <xdr:colOff>26413</xdr:colOff>
      <xdr:row>149</xdr:row>
      <xdr:rowOff>77212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203200" y="37782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148</xdr:row>
      <xdr:rowOff>203199</xdr:rowOff>
    </xdr:from>
    <xdr:to>
      <xdr:col>1</xdr:col>
      <xdr:colOff>26413</xdr:colOff>
      <xdr:row>150</xdr:row>
      <xdr:rowOff>77212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203200" y="38011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149</xdr:row>
      <xdr:rowOff>203199</xdr:rowOff>
    </xdr:from>
    <xdr:to>
      <xdr:col>1</xdr:col>
      <xdr:colOff>26412</xdr:colOff>
      <xdr:row>151</xdr:row>
      <xdr:rowOff>77212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203199" y="38239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150</xdr:row>
      <xdr:rowOff>203199</xdr:rowOff>
    </xdr:from>
    <xdr:to>
      <xdr:col>1</xdr:col>
      <xdr:colOff>13713</xdr:colOff>
      <xdr:row>152</xdr:row>
      <xdr:rowOff>77212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90500" y="38468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151</xdr:row>
      <xdr:rowOff>203199</xdr:rowOff>
    </xdr:from>
    <xdr:to>
      <xdr:col>1</xdr:col>
      <xdr:colOff>26413</xdr:colOff>
      <xdr:row>153</xdr:row>
      <xdr:rowOff>77212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03200" y="38696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152</xdr:row>
      <xdr:rowOff>203199</xdr:rowOff>
    </xdr:from>
    <xdr:to>
      <xdr:col>1</xdr:col>
      <xdr:colOff>26413</xdr:colOff>
      <xdr:row>154</xdr:row>
      <xdr:rowOff>77212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203200" y="38925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153</xdr:row>
      <xdr:rowOff>203199</xdr:rowOff>
    </xdr:from>
    <xdr:to>
      <xdr:col>1</xdr:col>
      <xdr:colOff>26413</xdr:colOff>
      <xdr:row>155</xdr:row>
      <xdr:rowOff>77212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203200" y="39154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154</xdr:row>
      <xdr:rowOff>190499</xdr:rowOff>
    </xdr:from>
    <xdr:to>
      <xdr:col>1</xdr:col>
      <xdr:colOff>26413</xdr:colOff>
      <xdr:row>156</xdr:row>
      <xdr:rowOff>64512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203200" y="393699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155</xdr:row>
      <xdr:rowOff>190499</xdr:rowOff>
    </xdr:from>
    <xdr:to>
      <xdr:col>1</xdr:col>
      <xdr:colOff>26413</xdr:colOff>
      <xdr:row>157</xdr:row>
      <xdr:rowOff>64512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203200" y="39598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156</xdr:row>
      <xdr:rowOff>203199</xdr:rowOff>
    </xdr:from>
    <xdr:to>
      <xdr:col>1</xdr:col>
      <xdr:colOff>26413</xdr:colOff>
      <xdr:row>158</xdr:row>
      <xdr:rowOff>77212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203200" y="39839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157</xdr:row>
      <xdr:rowOff>203199</xdr:rowOff>
    </xdr:from>
    <xdr:to>
      <xdr:col>1</xdr:col>
      <xdr:colOff>13713</xdr:colOff>
      <xdr:row>159</xdr:row>
      <xdr:rowOff>77212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190500" y="40068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158</xdr:row>
      <xdr:rowOff>203199</xdr:rowOff>
    </xdr:from>
    <xdr:to>
      <xdr:col>1</xdr:col>
      <xdr:colOff>13713</xdr:colOff>
      <xdr:row>160</xdr:row>
      <xdr:rowOff>77212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90500" y="40297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159</xdr:row>
      <xdr:rowOff>203199</xdr:rowOff>
    </xdr:from>
    <xdr:to>
      <xdr:col>1</xdr:col>
      <xdr:colOff>26413</xdr:colOff>
      <xdr:row>161</xdr:row>
      <xdr:rowOff>77212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203200" y="40525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160</xdr:row>
      <xdr:rowOff>203199</xdr:rowOff>
    </xdr:from>
    <xdr:to>
      <xdr:col>1</xdr:col>
      <xdr:colOff>26413</xdr:colOff>
      <xdr:row>162</xdr:row>
      <xdr:rowOff>77212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03200" y="40754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161</xdr:row>
      <xdr:rowOff>190499</xdr:rowOff>
    </xdr:from>
    <xdr:to>
      <xdr:col>1</xdr:col>
      <xdr:colOff>13713</xdr:colOff>
      <xdr:row>163</xdr:row>
      <xdr:rowOff>64512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190500" y="409701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162</xdr:row>
      <xdr:rowOff>190499</xdr:rowOff>
    </xdr:from>
    <xdr:to>
      <xdr:col>1</xdr:col>
      <xdr:colOff>13713</xdr:colOff>
      <xdr:row>164</xdr:row>
      <xdr:rowOff>64512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190500" y="411987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163</xdr:row>
      <xdr:rowOff>190499</xdr:rowOff>
    </xdr:from>
    <xdr:to>
      <xdr:col>1</xdr:col>
      <xdr:colOff>26413</xdr:colOff>
      <xdr:row>165</xdr:row>
      <xdr:rowOff>64512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203200" y="414273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164</xdr:row>
      <xdr:rowOff>203199</xdr:rowOff>
    </xdr:from>
    <xdr:to>
      <xdr:col>1</xdr:col>
      <xdr:colOff>26413</xdr:colOff>
      <xdr:row>166</xdr:row>
      <xdr:rowOff>77212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203200" y="41668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165</xdr:row>
      <xdr:rowOff>203199</xdr:rowOff>
    </xdr:from>
    <xdr:to>
      <xdr:col>1</xdr:col>
      <xdr:colOff>26413</xdr:colOff>
      <xdr:row>167</xdr:row>
      <xdr:rowOff>77212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3200" y="418972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166</xdr:row>
      <xdr:rowOff>203199</xdr:rowOff>
    </xdr:from>
    <xdr:to>
      <xdr:col>1</xdr:col>
      <xdr:colOff>26413</xdr:colOff>
      <xdr:row>168</xdr:row>
      <xdr:rowOff>77212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3200" y="421258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167</xdr:row>
      <xdr:rowOff>203199</xdr:rowOff>
    </xdr:from>
    <xdr:to>
      <xdr:col>1</xdr:col>
      <xdr:colOff>26413</xdr:colOff>
      <xdr:row>169</xdr:row>
      <xdr:rowOff>77212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03200" y="423544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168</xdr:row>
      <xdr:rowOff>203199</xdr:rowOff>
    </xdr:from>
    <xdr:to>
      <xdr:col>1</xdr:col>
      <xdr:colOff>26412</xdr:colOff>
      <xdr:row>170</xdr:row>
      <xdr:rowOff>77212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03199" y="425830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169</xdr:row>
      <xdr:rowOff>203199</xdr:rowOff>
    </xdr:from>
    <xdr:to>
      <xdr:col>1</xdr:col>
      <xdr:colOff>26413</xdr:colOff>
      <xdr:row>171</xdr:row>
      <xdr:rowOff>77212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203200" y="428116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170</xdr:row>
      <xdr:rowOff>190499</xdr:rowOff>
    </xdr:from>
    <xdr:to>
      <xdr:col>1</xdr:col>
      <xdr:colOff>26413</xdr:colOff>
      <xdr:row>172</xdr:row>
      <xdr:rowOff>64512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203200" y="43027599"/>
          <a:ext cx="331213" cy="33121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171</xdr:row>
      <xdr:rowOff>190499</xdr:rowOff>
    </xdr:from>
    <xdr:to>
      <xdr:col>1</xdr:col>
      <xdr:colOff>13713</xdr:colOff>
      <xdr:row>173</xdr:row>
      <xdr:rowOff>64512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190500" y="43256199"/>
          <a:ext cx="331213" cy="331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22</xdr:row>
      <xdr:rowOff>0</xdr:rowOff>
    </xdr:from>
    <xdr:to>
      <xdr:col>41</xdr:col>
      <xdr:colOff>317500</xdr:colOff>
      <xdr:row>22</xdr:row>
      <xdr:rowOff>101600</xdr:rowOff>
    </xdr:to>
    <xdr:pic>
      <xdr:nvPicPr>
        <xdr:cNvPr id="22" name="Picture 21" descr="http://www.indexmundi.com/img/g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01800" y="7226300"/>
          <a:ext cx="19685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68</xdr:row>
      <xdr:rowOff>0</xdr:rowOff>
    </xdr:from>
    <xdr:to>
      <xdr:col>40</xdr:col>
      <xdr:colOff>622299</xdr:colOff>
      <xdr:row>68</xdr:row>
      <xdr:rowOff>101600</xdr:rowOff>
    </xdr:to>
    <xdr:pic>
      <xdr:nvPicPr>
        <xdr:cNvPr id="68" name="Picture 67" descr="http://www.indexmundi.com/img/g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01800" y="16573500"/>
          <a:ext cx="144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indexmundi.com/the_gambia/" TargetMode="External"/><Relationship Id="rId143" Type="http://schemas.openxmlformats.org/officeDocument/2006/relationships/hyperlink" Target="http://www.indexmundi.com/french_polynesia/" TargetMode="External"/><Relationship Id="rId144" Type="http://schemas.openxmlformats.org/officeDocument/2006/relationships/hyperlink" Target="http://www.indexmundi.com/china/" TargetMode="External"/><Relationship Id="rId145" Type="http://schemas.openxmlformats.org/officeDocument/2006/relationships/hyperlink" Target="http://www.indexmundi.com/palau/" TargetMode="External"/><Relationship Id="rId146" Type="http://schemas.openxmlformats.org/officeDocument/2006/relationships/hyperlink" Target="http://www.indexmundi.com/cape_verde/" TargetMode="External"/><Relationship Id="rId147" Type="http://schemas.openxmlformats.org/officeDocument/2006/relationships/hyperlink" Target="http://www.indexmundi.com/sudan/" TargetMode="External"/><Relationship Id="rId148" Type="http://schemas.openxmlformats.org/officeDocument/2006/relationships/hyperlink" Target="http://www.indexmundi.com/the_bahamas/" TargetMode="External"/><Relationship Id="rId149" Type="http://schemas.openxmlformats.org/officeDocument/2006/relationships/hyperlink" Target="http://www.indexmundi.com/turkmenistan/" TargetMode="External"/><Relationship Id="rId180" Type="http://schemas.openxmlformats.org/officeDocument/2006/relationships/hyperlink" Target="http://www.indexmundi.com/yemen/" TargetMode="External"/><Relationship Id="rId181" Type="http://schemas.openxmlformats.org/officeDocument/2006/relationships/hyperlink" Target="http://www.indexmundi.com/east_timor/" TargetMode="External"/><Relationship Id="rId182" Type="http://schemas.openxmlformats.org/officeDocument/2006/relationships/hyperlink" Target="http://www.indexmundi.com/angola/" TargetMode="External"/><Relationship Id="rId40" Type="http://schemas.openxmlformats.org/officeDocument/2006/relationships/hyperlink" Target="http://www.indexmundi.com/south_africa/" TargetMode="External"/><Relationship Id="rId41" Type="http://schemas.openxmlformats.org/officeDocument/2006/relationships/hyperlink" Target="http://www.indexmundi.com/saint_lucia/" TargetMode="External"/><Relationship Id="rId42" Type="http://schemas.openxmlformats.org/officeDocument/2006/relationships/hyperlink" Target="http://www.indexmundi.com/argentina/" TargetMode="External"/><Relationship Id="rId43" Type="http://schemas.openxmlformats.org/officeDocument/2006/relationships/hyperlink" Target="http://www.indexmundi.com/jordan/" TargetMode="External"/><Relationship Id="rId44" Type="http://schemas.openxmlformats.org/officeDocument/2006/relationships/hyperlink" Target="http://www.indexmundi.com/qatar/" TargetMode="External"/><Relationship Id="rId45" Type="http://schemas.openxmlformats.org/officeDocument/2006/relationships/hyperlink" Target="http://www.indexmundi.com/costa_rica/" TargetMode="External"/><Relationship Id="rId46" Type="http://schemas.openxmlformats.org/officeDocument/2006/relationships/hyperlink" Target="http://www.indexmundi.com/germany/" TargetMode="External"/><Relationship Id="rId47" Type="http://schemas.openxmlformats.org/officeDocument/2006/relationships/hyperlink" Target="http://www.indexmundi.com/poland/" TargetMode="External"/><Relationship Id="rId48" Type="http://schemas.openxmlformats.org/officeDocument/2006/relationships/hyperlink" Target="http://www.indexmundi.com/ukraine/" TargetMode="External"/><Relationship Id="rId49" Type="http://schemas.openxmlformats.org/officeDocument/2006/relationships/hyperlink" Target="http://www.indexmundi.com/switzerland/" TargetMode="External"/><Relationship Id="rId183" Type="http://schemas.openxmlformats.org/officeDocument/2006/relationships/hyperlink" Target="http://www.indexmundi.com/vanuatu/" TargetMode="External"/><Relationship Id="rId184" Type="http://schemas.openxmlformats.org/officeDocument/2006/relationships/hyperlink" Target="http://www.indexmundi.com/tonga/" TargetMode="External"/><Relationship Id="rId185" Type="http://schemas.openxmlformats.org/officeDocument/2006/relationships/hyperlink" Target="http://www.indexmundi.com/solomon_islands/" TargetMode="External"/><Relationship Id="rId186" Type="http://schemas.openxmlformats.org/officeDocument/2006/relationships/hyperlink" Target="http://www.indexmundi.com/togo/" TargetMode="External"/><Relationship Id="rId187" Type="http://schemas.openxmlformats.org/officeDocument/2006/relationships/hyperlink" Target="http://www.indexmundi.com/belize/" TargetMode="External"/><Relationship Id="rId188" Type="http://schemas.openxmlformats.org/officeDocument/2006/relationships/hyperlink" Target="http://www.indexmundi.com/rwanda/" TargetMode="External"/><Relationship Id="rId189" Type="http://schemas.openxmlformats.org/officeDocument/2006/relationships/hyperlink" Target="http://www.indexmundi.com/uganda/" TargetMode="External"/><Relationship Id="rId80" Type="http://schemas.openxmlformats.org/officeDocument/2006/relationships/hyperlink" Target="http://www.indexmundi.com/egypt/" TargetMode="External"/><Relationship Id="rId81" Type="http://schemas.openxmlformats.org/officeDocument/2006/relationships/hyperlink" Target="http://www.indexmundi.com/brunei/" TargetMode="External"/><Relationship Id="rId82" Type="http://schemas.openxmlformats.org/officeDocument/2006/relationships/hyperlink" Target="http://www.indexmundi.com/portugal/" TargetMode="External"/><Relationship Id="rId83" Type="http://schemas.openxmlformats.org/officeDocument/2006/relationships/hyperlink" Target="http://www.indexmundi.com/new_zealand/" TargetMode="External"/><Relationship Id="rId84" Type="http://schemas.openxmlformats.org/officeDocument/2006/relationships/hyperlink" Target="http://www.indexmundi.com/indonesia/" TargetMode="External"/><Relationship Id="rId85" Type="http://schemas.openxmlformats.org/officeDocument/2006/relationships/hyperlink" Target="http://www.indexmundi.com/san_marino/" TargetMode="External"/><Relationship Id="rId86" Type="http://schemas.openxmlformats.org/officeDocument/2006/relationships/hyperlink" Target="http://www.indexmundi.com/mauritius/" TargetMode="External"/><Relationship Id="rId87" Type="http://schemas.openxmlformats.org/officeDocument/2006/relationships/hyperlink" Target="http://www.indexmundi.com/slovenia/" TargetMode="External"/><Relationship Id="rId88" Type="http://schemas.openxmlformats.org/officeDocument/2006/relationships/hyperlink" Target="http://www.indexmundi.com/namibia/" TargetMode="External"/><Relationship Id="rId89" Type="http://schemas.openxmlformats.org/officeDocument/2006/relationships/hyperlink" Target="http://www.indexmundi.com/moldova/" TargetMode="External"/><Relationship Id="rId110" Type="http://schemas.openxmlformats.org/officeDocument/2006/relationships/hyperlink" Target="http://www.indexmundi.com/paraguay/" TargetMode="External"/><Relationship Id="rId111" Type="http://schemas.openxmlformats.org/officeDocument/2006/relationships/hyperlink" Target="http://www.indexmundi.com/liechtenstein/" TargetMode="External"/><Relationship Id="rId112" Type="http://schemas.openxmlformats.org/officeDocument/2006/relationships/hyperlink" Target="http://www.indexmundi.com/greenland/" TargetMode="External"/><Relationship Id="rId113" Type="http://schemas.openxmlformats.org/officeDocument/2006/relationships/hyperlink" Target="http://www.indexmundi.com/georgia/" TargetMode="External"/><Relationship Id="rId114" Type="http://schemas.openxmlformats.org/officeDocument/2006/relationships/hyperlink" Target="http://www.indexmundi.com/algeria/" TargetMode="External"/><Relationship Id="rId115" Type="http://schemas.openxmlformats.org/officeDocument/2006/relationships/hyperlink" Target="http://www.indexmundi.com/zimbabwe/" TargetMode="External"/><Relationship Id="rId116" Type="http://schemas.openxmlformats.org/officeDocument/2006/relationships/hyperlink" Target="http://www.indexmundi.com/peru/" TargetMode="External"/><Relationship Id="rId117" Type="http://schemas.openxmlformats.org/officeDocument/2006/relationships/hyperlink" Target="http://www.indexmundi.com/philippines/" TargetMode="External"/><Relationship Id="rId118" Type="http://schemas.openxmlformats.org/officeDocument/2006/relationships/hyperlink" Target="http://www.indexmundi.com/united_states/" TargetMode="External"/><Relationship Id="rId119" Type="http://schemas.openxmlformats.org/officeDocument/2006/relationships/hyperlink" Target="http://www.indexmundi.com/laos/" TargetMode="External"/><Relationship Id="rId150" Type="http://schemas.openxmlformats.org/officeDocument/2006/relationships/hyperlink" Target="http://www.indexmundi.com/bhutan/" TargetMode="External"/><Relationship Id="rId151" Type="http://schemas.openxmlformats.org/officeDocument/2006/relationships/hyperlink" Target="http://www.indexmundi.com/montserrat/" TargetMode="External"/><Relationship Id="rId152" Type="http://schemas.openxmlformats.org/officeDocument/2006/relationships/hyperlink" Target="http://www.indexmundi.com/canada/" TargetMode="External"/><Relationship Id="rId10" Type="http://schemas.openxmlformats.org/officeDocument/2006/relationships/hyperlink" Target="http://www.indexmundi.com/gabon/" TargetMode="External"/><Relationship Id="rId11" Type="http://schemas.openxmlformats.org/officeDocument/2006/relationships/hyperlink" Target="http://www.indexmundi.com/gaza_strip/" TargetMode="External"/><Relationship Id="rId12" Type="http://schemas.openxmlformats.org/officeDocument/2006/relationships/hyperlink" Target="http://www.indexmundi.com/finland/" TargetMode="External"/><Relationship Id="rId13" Type="http://schemas.openxmlformats.org/officeDocument/2006/relationships/hyperlink" Target="http://www.indexmundi.com/suriname/" TargetMode="External"/><Relationship Id="rId14" Type="http://schemas.openxmlformats.org/officeDocument/2006/relationships/hyperlink" Target="http://www.indexmundi.com/montenegro/" TargetMode="External"/><Relationship Id="rId15" Type="http://schemas.openxmlformats.org/officeDocument/2006/relationships/hyperlink" Target="http://www.indexmundi.com/libya/" TargetMode="External"/><Relationship Id="rId16" Type="http://schemas.openxmlformats.org/officeDocument/2006/relationships/hyperlink" Target="http://www.indexmundi.com/oman/" TargetMode="External"/><Relationship Id="rId17" Type="http://schemas.openxmlformats.org/officeDocument/2006/relationships/hyperlink" Target="http://www.indexmundi.com/bahrain/" TargetMode="External"/><Relationship Id="rId18" Type="http://schemas.openxmlformats.org/officeDocument/2006/relationships/hyperlink" Target="http://www.indexmundi.com/anguilla/" TargetMode="External"/><Relationship Id="rId19" Type="http://schemas.openxmlformats.org/officeDocument/2006/relationships/hyperlink" Target="http://www.indexmundi.com/saint_kitts_and_nevis/" TargetMode="External"/><Relationship Id="rId153" Type="http://schemas.openxmlformats.org/officeDocument/2006/relationships/hyperlink" Target="http://www.indexmundi.com/andorra/" TargetMode="External"/><Relationship Id="rId154" Type="http://schemas.openxmlformats.org/officeDocument/2006/relationships/hyperlink" Target="http://www.indexmundi.com/zambia/" TargetMode="External"/><Relationship Id="rId155" Type="http://schemas.openxmlformats.org/officeDocument/2006/relationships/hyperlink" Target="http://www.indexmundi.com/virgin_islands/" TargetMode="External"/><Relationship Id="rId156" Type="http://schemas.openxmlformats.org/officeDocument/2006/relationships/hyperlink" Target="http://www.indexmundi.com/iran/" TargetMode="External"/><Relationship Id="rId157" Type="http://schemas.openxmlformats.org/officeDocument/2006/relationships/hyperlink" Target="http://www.indexmundi.com/guyana/" TargetMode="External"/><Relationship Id="rId158" Type="http://schemas.openxmlformats.org/officeDocument/2006/relationships/hyperlink" Target="http://www.indexmundi.com/india/" TargetMode="External"/><Relationship Id="rId159" Type="http://schemas.openxmlformats.org/officeDocument/2006/relationships/hyperlink" Target="http://www.indexmundi.com/equatorial_guinea/" TargetMode="External"/><Relationship Id="rId190" Type="http://schemas.openxmlformats.org/officeDocument/2006/relationships/hyperlink" Target="http://www.indexmundi.com/guinea/" TargetMode="External"/><Relationship Id="rId191" Type="http://schemas.openxmlformats.org/officeDocument/2006/relationships/hyperlink" Target="http://www.indexmundi.com/papua_new_guinea/" TargetMode="External"/><Relationship Id="rId192" Type="http://schemas.openxmlformats.org/officeDocument/2006/relationships/hyperlink" Target="http://www.indexmundi.com/sierra_leone/" TargetMode="External"/><Relationship Id="rId50" Type="http://schemas.openxmlformats.org/officeDocument/2006/relationships/hyperlink" Target="http://www.indexmundi.com/bermuda/" TargetMode="External"/><Relationship Id="rId51" Type="http://schemas.openxmlformats.org/officeDocument/2006/relationships/hyperlink" Target="http://www.indexmundi.com/malta/" TargetMode="External"/><Relationship Id="rId52" Type="http://schemas.openxmlformats.org/officeDocument/2006/relationships/hyperlink" Target="http://www.indexmundi.com/saint_vincent_and_the_grenadines/" TargetMode="External"/><Relationship Id="rId53" Type="http://schemas.openxmlformats.org/officeDocument/2006/relationships/hyperlink" Target="http://www.indexmundi.com/united_kingdom/" TargetMode="External"/><Relationship Id="rId54" Type="http://schemas.openxmlformats.org/officeDocument/2006/relationships/hyperlink" Target="http://www.indexmundi.com/sweden/" TargetMode="External"/><Relationship Id="rId55" Type="http://schemas.openxmlformats.org/officeDocument/2006/relationships/hyperlink" Target="http://www.indexmundi.com/cambodia/" TargetMode="External"/><Relationship Id="rId56" Type="http://schemas.openxmlformats.org/officeDocument/2006/relationships/hyperlink" Target="http://www.indexmundi.com/czech_republic/" TargetMode="External"/><Relationship Id="rId57" Type="http://schemas.openxmlformats.org/officeDocument/2006/relationships/hyperlink" Target="http://www.indexmundi.com/taiwan/" TargetMode="External"/><Relationship Id="rId58" Type="http://schemas.openxmlformats.org/officeDocument/2006/relationships/hyperlink" Target="http://www.indexmundi.com/serbia/" TargetMode="External"/><Relationship Id="rId59" Type="http://schemas.openxmlformats.org/officeDocument/2006/relationships/hyperlink" Target="http://www.indexmundi.com/aruba/" TargetMode="External"/><Relationship Id="rId193" Type="http://schemas.openxmlformats.org/officeDocument/2006/relationships/hyperlink" Target="http://www.indexmundi.com/madagascar/" TargetMode="External"/><Relationship Id="rId194" Type="http://schemas.openxmlformats.org/officeDocument/2006/relationships/hyperlink" Target="http://www.indexmundi.com/chad/" TargetMode="External"/><Relationship Id="rId195" Type="http://schemas.openxmlformats.org/officeDocument/2006/relationships/hyperlink" Target="http://www.indexmundi.com/mozambique/" TargetMode="External"/><Relationship Id="rId196" Type="http://schemas.openxmlformats.org/officeDocument/2006/relationships/hyperlink" Target="http://www.indexmundi.com/comoros/" TargetMode="External"/><Relationship Id="rId197" Type="http://schemas.openxmlformats.org/officeDocument/2006/relationships/hyperlink" Target="http://www.indexmundi.com/niger/" TargetMode="External"/><Relationship Id="rId198" Type="http://schemas.openxmlformats.org/officeDocument/2006/relationships/hyperlink" Target="http://www.indexmundi.com/malawi/" TargetMode="External"/><Relationship Id="rId199" Type="http://schemas.openxmlformats.org/officeDocument/2006/relationships/hyperlink" Target="http://www.indexmundi.com/djibouti/" TargetMode="External"/><Relationship Id="rId90" Type="http://schemas.openxmlformats.org/officeDocument/2006/relationships/hyperlink" Target="http://www.indexmundi.com/slovakia/" TargetMode="External"/><Relationship Id="rId91" Type="http://schemas.openxmlformats.org/officeDocument/2006/relationships/hyperlink" Target="http://www.indexmundi.com/croatia/" TargetMode="External"/><Relationship Id="rId92" Type="http://schemas.openxmlformats.org/officeDocument/2006/relationships/hyperlink" Target="http://www.indexmundi.com/australia/" TargetMode="External"/><Relationship Id="rId93" Type="http://schemas.openxmlformats.org/officeDocument/2006/relationships/hyperlink" Target="http://www.indexmundi.com/belarus/" TargetMode="External"/><Relationship Id="rId94" Type="http://schemas.openxmlformats.org/officeDocument/2006/relationships/hyperlink" Target="http://www.indexmundi.com/iceland/" TargetMode="External"/><Relationship Id="rId95" Type="http://schemas.openxmlformats.org/officeDocument/2006/relationships/hyperlink" Target="http://www.indexmundi.com/south_korea/" TargetMode="External"/><Relationship Id="rId96" Type="http://schemas.openxmlformats.org/officeDocument/2006/relationships/hyperlink" Target="http://www.indexmundi.com/japan/" TargetMode="External"/><Relationship Id="rId97" Type="http://schemas.openxmlformats.org/officeDocument/2006/relationships/hyperlink" Target="http://www.indexmundi.com/monaco/" TargetMode="External"/><Relationship Id="rId98" Type="http://schemas.openxmlformats.org/officeDocument/2006/relationships/hyperlink" Target="http://www.indexmundi.com/venezuela/" TargetMode="External"/><Relationship Id="rId99" Type="http://schemas.openxmlformats.org/officeDocument/2006/relationships/hyperlink" Target="http://www.indexmundi.com/armenia/" TargetMode="External"/><Relationship Id="rId120" Type="http://schemas.openxmlformats.org/officeDocument/2006/relationships/hyperlink" Target="http://www.indexmundi.com/republic_of_the_congo/" TargetMode="External"/><Relationship Id="rId121" Type="http://schemas.openxmlformats.org/officeDocument/2006/relationships/hyperlink" Target="http://www.indexmundi.com/lebanon/" TargetMode="External"/><Relationship Id="rId122" Type="http://schemas.openxmlformats.org/officeDocument/2006/relationships/hyperlink" Target="http://www.indexmundi.com/fiji/" TargetMode="External"/><Relationship Id="rId123" Type="http://schemas.openxmlformats.org/officeDocument/2006/relationships/hyperlink" Target="http://www.indexmundi.com/france/" TargetMode="External"/><Relationship Id="rId124" Type="http://schemas.openxmlformats.org/officeDocument/2006/relationships/hyperlink" Target="http://www.indexmundi.com/mali/" TargetMode="External"/><Relationship Id="rId125" Type="http://schemas.openxmlformats.org/officeDocument/2006/relationships/hyperlink" Target="http://www.indexmundi.com/nicaragua/" TargetMode="External"/><Relationship Id="rId126" Type="http://schemas.openxmlformats.org/officeDocument/2006/relationships/hyperlink" Target="http://www.indexmundi.com/bolivia/" TargetMode="External"/><Relationship Id="rId127" Type="http://schemas.openxmlformats.org/officeDocument/2006/relationships/hyperlink" Target="http://www.indexmundi.com/jamaica/" TargetMode="External"/><Relationship Id="rId128" Type="http://schemas.openxmlformats.org/officeDocument/2006/relationships/hyperlink" Target="http://www.indexmundi.com/cote_d_ivoire/" TargetMode="External"/><Relationship Id="rId129" Type="http://schemas.openxmlformats.org/officeDocument/2006/relationships/hyperlink" Target="http://www.indexmundi.com/sri_lanka/" TargetMode="External"/><Relationship Id="rId160" Type="http://schemas.openxmlformats.org/officeDocument/2006/relationships/hyperlink" Target="http://www.indexmundi.com/nauru/" TargetMode="External"/><Relationship Id="rId161" Type="http://schemas.openxmlformats.org/officeDocument/2006/relationships/hyperlink" Target="http://www.indexmundi.com/kenya/" TargetMode="External"/><Relationship Id="rId162" Type="http://schemas.openxmlformats.org/officeDocument/2006/relationships/hyperlink" Target="http://www.indexmundi.com/uzbekistan/" TargetMode="External"/><Relationship Id="rId20" Type="http://schemas.openxmlformats.org/officeDocument/2006/relationships/hyperlink" Target="http://www.indexmundi.com/austria/" TargetMode="External"/><Relationship Id="rId21" Type="http://schemas.openxmlformats.org/officeDocument/2006/relationships/hyperlink" Target="http://www.indexmundi.com/kazakhstan/" TargetMode="External"/><Relationship Id="rId22" Type="http://schemas.openxmlformats.org/officeDocument/2006/relationships/hyperlink" Target="http://www.indexmundi.com/estonia/" TargetMode="External"/><Relationship Id="rId23" Type="http://schemas.openxmlformats.org/officeDocument/2006/relationships/hyperlink" Target="http://www.indexmundi.com/italy/" TargetMode="External"/><Relationship Id="rId24" Type="http://schemas.openxmlformats.org/officeDocument/2006/relationships/hyperlink" Target="http://www.indexmundi.com/british_virgin_islands/" TargetMode="External"/><Relationship Id="rId25" Type="http://schemas.openxmlformats.org/officeDocument/2006/relationships/hyperlink" Target="http://www.indexmundi.com/seychelles/" TargetMode="External"/><Relationship Id="rId26" Type="http://schemas.openxmlformats.org/officeDocument/2006/relationships/hyperlink" Target="http://www.indexmundi.com/trinidad_and_tobago/" TargetMode="External"/><Relationship Id="rId27" Type="http://schemas.openxmlformats.org/officeDocument/2006/relationships/hyperlink" Target="http://www.indexmundi.com/bulgaria/" TargetMode="External"/><Relationship Id="rId28" Type="http://schemas.openxmlformats.org/officeDocument/2006/relationships/hyperlink" Target="http://www.indexmundi.com/uruguay/" TargetMode="External"/><Relationship Id="rId29" Type="http://schemas.openxmlformats.org/officeDocument/2006/relationships/hyperlink" Target="http://www.indexmundi.com/singapore/" TargetMode="External"/><Relationship Id="rId163" Type="http://schemas.openxmlformats.org/officeDocument/2006/relationships/hyperlink" Target="http://www.indexmundi.com/lesotho/" TargetMode="External"/><Relationship Id="rId164" Type="http://schemas.openxmlformats.org/officeDocument/2006/relationships/hyperlink" Target="http://www.indexmundi.com/guinea-bissau/" TargetMode="External"/><Relationship Id="rId165" Type="http://schemas.openxmlformats.org/officeDocument/2006/relationships/hyperlink" Target="http://www.indexmundi.com/guernsey/" TargetMode="External"/><Relationship Id="rId166" Type="http://schemas.openxmlformats.org/officeDocument/2006/relationships/hyperlink" Target="http://www.indexmundi.com/sao_tome_and_principe/" TargetMode="External"/><Relationship Id="rId167" Type="http://schemas.openxmlformats.org/officeDocument/2006/relationships/hyperlink" Target="http://www.indexmundi.com/nigeria/" TargetMode="External"/><Relationship Id="rId168" Type="http://schemas.openxmlformats.org/officeDocument/2006/relationships/hyperlink" Target="http://www.indexmundi.com/cook_islands/" TargetMode="External"/><Relationship Id="rId169" Type="http://schemas.openxmlformats.org/officeDocument/2006/relationships/hyperlink" Target="http://www.indexmundi.com/cameroon/" TargetMode="External"/><Relationship Id="rId200" Type="http://schemas.openxmlformats.org/officeDocument/2006/relationships/hyperlink" Target="http://www.indexmundi.com/democratic_republic_of_the_congo/" TargetMode="External"/><Relationship Id="rId201" Type="http://schemas.openxmlformats.org/officeDocument/2006/relationships/hyperlink" Target="http://www.indexmundi.com/kosovo/" TargetMode="External"/><Relationship Id="rId202" Type="http://schemas.openxmlformats.org/officeDocument/2006/relationships/hyperlink" Target="http://www.indexmundi.com/tuvalu/" TargetMode="External"/><Relationship Id="rId203" Type="http://schemas.openxmlformats.org/officeDocument/2006/relationships/hyperlink" Target="http://www.indexmundi.com/federated_states_of_micronesia/" TargetMode="External"/><Relationship Id="rId60" Type="http://schemas.openxmlformats.org/officeDocument/2006/relationships/hyperlink" Target="http://www.indexmundi.com/thailand/" TargetMode="External"/><Relationship Id="rId61" Type="http://schemas.openxmlformats.org/officeDocument/2006/relationships/hyperlink" Target="http://www.indexmundi.com/brazil/" TargetMode="External"/><Relationship Id="rId62" Type="http://schemas.openxmlformats.org/officeDocument/2006/relationships/hyperlink" Target="http://www.indexmundi.com/greece/" TargetMode="External"/><Relationship Id="rId63" Type="http://schemas.openxmlformats.org/officeDocument/2006/relationships/hyperlink" Target="http://www.indexmundi.com/kyrgyzstan/" TargetMode="External"/><Relationship Id="rId64" Type="http://schemas.openxmlformats.org/officeDocument/2006/relationships/hyperlink" Target="http://www.indexmundi.com/belgium/" TargetMode="External"/><Relationship Id="rId65" Type="http://schemas.openxmlformats.org/officeDocument/2006/relationships/hyperlink" Target="http://www.indexmundi.com/faroe_islands/" TargetMode="External"/><Relationship Id="rId66" Type="http://schemas.openxmlformats.org/officeDocument/2006/relationships/hyperlink" Target="http://www.indexmundi.com/norway/" TargetMode="External"/><Relationship Id="rId67" Type="http://schemas.openxmlformats.org/officeDocument/2006/relationships/hyperlink" Target="http://www.indexmundi.com/falkland_islands_(islas_malvinas)/" TargetMode="External"/><Relationship Id="rId68" Type="http://schemas.openxmlformats.org/officeDocument/2006/relationships/hyperlink" Target="http://www.indexmundi.com/morocco/" TargetMode="External"/><Relationship Id="rId69" Type="http://schemas.openxmlformats.org/officeDocument/2006/relationships/hyperlink" Target="http://www.indexmundi.com/barbados/" TargetMode="External"/><Relationship Id="rId204" Type="http://schemas.openxmlformats.org/officeDocument/2006/relationships/hyperlink" Target="http://www.indexmundi.com/ethiopia/" TargetMode="External"/><Relationship Id="rId205" Type="http://schemas.openxmlformats.org/officeDocument/2006/relationships/hyperlink" Target="http://www.indexmundi.com/burundi/" TargetMode="External"/><Relationship Id="rId206" Type="http://schemas.openxmlformats.org/officeDocument/2006/relationships/hyperlink" Target="http://www.indexmundi.com/central_african_republic/" TargetMode="External"/><Relationship Id="rId207" Type="http://schemas.openxmlformats.org/officeDocument/2006/relationships/hyperlink" Target="http://www.indexmundi.com/south_sudan/" TargetMode="External"/><Relationship Id="rId208" Type="http://schemas.openxmlformats.org/officeDocument/2006/relationships/hyperlink" Target="http://www.indexmundi.com/kiribati/" TargetMode="External"/><Relationship Id="rId209" Type="http://schemas.openxmlformats.org/officeDocument/2006/relationships/hyperlink" Target="http://www.indexmundi.com/cuba/" TargetMode="External"/><Relationship Id="rId130" Type="http://schemas.openxmlformats.org/officeDocument/2006/relationships/hyperlink" Target="http://www.indexmundi.com/dominican_republic/" TargetMode="External"/><Relationship Id="rId131" Type="http://schemas.openxmlformats.org/officeDocument/2006/relationships/hyperlink" Target="http://www.indexmundi.com/honduras/" TargetMode="External"/><Relationship Id="rId132" Type="http://schemas.openxmlformats.org/officeDocument/2006/relationships/hyperlink" Target="http://www.indexmundi.com/new_caledonia/" TargetMode="External"/><Relationship Id="rId133" Type="http://schemas.openxmlformats.org/officeDocument/2006/relationships/hyperlink" Target="http://www.indexmundi.com/senegal/" TargetMode="External"/><Relationship Id="rId134" Type="http://schemas.openxmlformats.org/officeDocument/2006/relationships/hyperlink" Target="http://www.indexmundi.com/mexico/" TargetMode="External"/><Relationship Id="rId135" Type="http://schemas.openxmlformats.org/officeDocument/2006/relationships/hyperlink" Target="http://www.indexmundi.com/benin/" TargetMode="External"/><Relationship Id="rId136" Type="http://schemas.openxmlformats.org/officeDocument/2006/relationships/hyperlink" Target="http://www.indexmundi.com/samoa/" TargetMode="External"/><Relationship Id="rId137" Type="http://schemas.openxmlformats.org/officeDocument/2006/relationships/hyperlink" Target="http://www.indexmundi.com/bosnia_and_herzegovina/" TargetMode="External"/><Relationship Id="rId138" Type="http://schemas.openxmlformats.org/officeDocument/2006/relationships/hyperlink" Target="http://www.indexmundi.com/iraq/" TargetMode="External"/><Relationship Id="rId139" Type="http://schemas.openxmlformats.org/officeDocument/2006/relationships/hyperlink" Target="http://www.indexmundi.com/turkey/" TargetMode="External"/><Relationship Id="rId170" Type="http://schemas.openxmlformats.org/officeDocument/2006/relationships/hyperlink" Target="http://www.indexmundi.com/pakistan/" TargetMode="External"/><Relationship Id="rId171" Type="http://schemas.openxmlformats.org/officeDocument/2006/relationships/hyperlink" Target="http://www.indexmundi.com/haiti/" TargetMode="External"/><Relationship Id="rId172" Type="http://schemas.openxmlformats.org/officeDocument/2006/relationships/hyperlink" Target="http://www.indexmundi.com/liberia/" TargetMode="External"/><Relationship Id="rId30" Type="http://schemas.openxmlformats.org/officeDocument/2006/relationships/hyperlink" Target="http://www.indexmundi.com/luxembourg/" TargetMode="External"/><Relationship Id="rId31" Type="http://schemas.openxmlformats.org/officeDocument/2006/relationships/hyperlink" Target="http://www.indexmundi.com/dominica/" TargetMode="External"/><Relationship Id="rId32" Type="http://schemas.openxmlformats.org/officeDocument/2006/relationships/hyperlink" Target="http://www.indexmundi.com/guatemala/" TargetMode="External"/><Relationship Id="rId33" Type="http://schemas.openxmlformats.org/officeDocument/2006/relationships/hyperlink" Target="http://www.indexmundi.com/botswana/" TargetMode="External"/><Relationship Id="rId34" Type="http://schemas.openxmlformats.org/officeDocument/2006/relationships/hyperlink" Target="http://www.indexmundi.com/vietnam/" TargetMode="External"/><Relationship Id="rId35" Type="http://schemas.openxmlformats.org/officeDocument/2006/relationships/hyperlink" Target="http://www.indexmundi.com/el_salvador/" TargetMode="External"/><Relationship Id="rId36" Type="http://schemas.openxmlformats.org/officeDocument/2006/relationships/hyperlink" Target="http://www.indexmundi.com/maldives/" TargetMode="External"/><Relationship Id="rId37" Type="http://schemas.openxmlformats.org/officeDocument/2006/relationships/hyperlink" Target="http://www.indexmundi.com/lithuania/" TargetMode="External"/><Relationship Id="rId38" Type="http://schemas.openxmlformats.org/officeDocument/2006/relationships/hyperlink" Target="http://www.indexmundi.com/malaysia/" TargetMode="External"/><Relationship Id="rId39" Type="http://schemas.openxmlformats.org/officeDocument/2006/relationships/hyperlink" Target="http://www.indexmundi.com/chile/" TargetMode="External"/><Relationship Id="rId173" Type="http://schemas.openxmlformats.org/officeDocument/2006/relationships/hyperlink" Target="http://www.indexmundi.com/bangladesh/" TargetMode="External"/><Relationship Id="rId174" Type="http://schemas.openxmlformats.org/officeDocument/2006/relationships/hyperlink" Target="http://www.indexmundi.com/nepal/" TargetMode="External"/><Relationship Id="rId175" Type="http://schemas.openxmlformats.org/officeDocument/2006/relationships/hyperlink" Target="http://www.indexmundi.com/afghanistan/" TargetMode="External"/><Relationship Id="rId176" Type="http://schemas.openxmlformats.org/officeDocument/2006/relationships/hyperlink" Target="http://www.indexmundi.com/guam/" TargetMode="External"/><Relationship Id="rId177" Type="http://schemas.openxmlformats.org/officeDocument/2006/relationships/hyperlink" Target="http://www.indexmundi.com/swaziland/" TargetMode="External"/><Relationship Id="rId178" Type="http://schemas.openxmlformats.org/officeDocument/2006/relationships/hyperlink" Target="http://www.indexmundi.com/tanzania/" TargetMode="External"/><Relationship Id="rId179" Type="http://schemas.openxmlformats.org/officeDocument/2006/relationships/hyperlink" Target="http://www.indexmundi.com/burkina_faso/" TargetMode="External"/><Relationship Id="rId210" Type="http://schemas.openxmlformats.org/officeDocument/2006/relationships/hyperlink" Target="http://www.indexmundi.com/burma/" TargetMode="External"/><Relationship Id="rId211" Type="http://schemas.openxmlformats.org/officeDocument/2006/relationships/hyperlink" Target="http://www.indexmundi.com/somalia/" TargetMode="External"/><Relationship Id="rId212" Type="http://schemas.openxmlformats.org/officeDocument/2006/relationships/hyperlink" Target="http://www.indexmundi.com/marshall_islands/" TargetMode="External"/><Relationship Id="rId213" Type="http://schemas.openxmlformats.org/officeDocument/2006/relationships/hyperlink" Target="http://www.indexmundi.com/eritrea/" TargetMode="External"/><Relationship Id="rId70" Type="http://schemas.openxmlformats.org/officeDocument/2006/relationships/hyperlink" Target="http://www.indexmundi.com/mauritania/" TargetMode="External"/><Relationship Id="rId71" Type="http://schemas.openxmlformats.org/officeDocument/2006/relationships/hyperlink" Target="http://www.indexmundi.com/gibraltar/" TargetMode="External"/><Relationship Id="rId72" Type="http://schemas.openxmlformats.org/officeDocument/2006/relationships/hyperlink" Target="http://www.indexmundi.com/tunisia/" TargetMode="External"/><Relationship Id="rId73" Type="http://schemas.openxmlformats.org/officeDocument/2006/relationships/hyperlink" Target="http://www.indexmundi.com/denmark/" TargetMode="External"/><Relationship Id="rId74" Type="http://schemas.openxmlformats.org/officeDocument/2006/relationships/hyperlink" Target="http://www.indexmundi.com/grenada/" TargetMode="External"/><Relationship Id="rId75" Type="http://schemas.openxmlformats.org/officeDocument/2006/relationships/hyperlink" Target="http://www.indexmundi.com/netherlands/" TargetMode="External"/><Relationship Id="rId76" Type="http://schemas.openxmlformats.org/officeDocument/2006/relationships/hyperlink" Target="http://www.indexmundi.com/albania/" TargetMode="External"/><Relationship Id="rId77" Type="http://schemas.openxmlformats.org/officeDocument/2006/relationships/hyperlink" Target="http://www.indexmundi.com/hungary/" TargetMode="External"/><Relationship Id="rId78" Type="http://schemas.openxmlformats.org/officeDocument/2006/relationships/hyperlink" Target="http://www.indexmundi.com/west_bank/" TargetMode="External"/><Relationship Id="rId79" Type="http://schemas.openxmlformats.org/officeDocument/2006/relationships/hyperlink" Target="http://www.indexmundi.com/jersey/" TargetMode="External"/><Relationship Id="rId214" Type="http://schemas.openxmlformats.org/officeDocument/2006/relationships/drawing" Target="../drawings/drawing2.xml"/><Relationship Id="rId1" Type="http://schemas.openxmlformats.org/officeDocument/2006/relationships/hyperlink" Target="http://www.indexmundi.com/macau/" TargetMode="External"/><Relationship Id="rId2" Type="http://schemas.openxmlformats.org/officeDocument/2006/relationships/hyperlink" Target="http://www.indexmundi.com/united_arab_emirates/" TargetMode="External"/><Relationship Id="rId3" Type="http://schemas.openxmlformats.org/officeDocument/2006/relationships/hyperlink" Target="http://www.indexmundi.com/hong_kong/" TargetMode="External"/><Relationship Id="rId4" Type="http://schemas.openxmlformats.org/officeDocument/2006/relationships/hyperlink" Target="http://www.indexmundi.com/kuwait/" TargetMode="External"/><Relationship Id="rId100" Type="http://schemas.openxmlformats.org/officeDocument/2006/relationships/hyperlink" Target="http://www.indexmundi.com/colombia/" TargetMode="External"/><Relationship Id="rId101" Type="http://schemas.openxmlformats.org/officeDocument/2006/relationships/hyperlink" Target="http://www.indexmundi.com/ecuador/" TargetMode="External"/><Relationship Id="rId102" Type="http://schemas.openxmlformats.org/officeDocument/2006/relationships/hyperlink" Target="http://www.indexmundi.com/spain/" TargetMode="External"/><Relationship Id="rId103" Type="http://schemas.openxmlformats.org/officeDocument/2006/relationships/hyperlink" Target="http://www.indexmundi.com/macedonia/" TargetMode="External"/><Relationship Id="rId104" Type="http://schemas.openxmlformats.org/officeDocument/2006/relationships/hyperlink" Target="http://www.indexmundi.com/azerbaijan/" TargetMode="External"/><Relationship Id="rId105" Type="http://schemas.openxmlformats.org/officeDocument/2006/relationships/hyperlink" Target="http://www.indexmundi.com/mongolia/" TargetMode="External"/><Relationship Id="rId106" Type="http://schemas.openxmlformats.org/officeDocument/2006/relationships/hyperlink" Target="http://www.indexmundi.com/latvia/" TargetMode="External"/><Relationship Id="rId107" Type="http://schemas.openxmlformats.org/officeDocument/2006/relationships/hyperlink" Target="http://www.indexmundi.com/ghana/" TargetMode="External"/><Relationship Id="rId108" Type="http://schemas.openxmlformats.org/officeDocument/2006/relationships/hyperlink" Target="http://www.indexmundi.com/ireland/" TargetMode="External"/><Relationship Id="rId109" Type="http://schemas.openxmlformats.org/officeDocument/2006/relationships/hyperlink" Target="http://www.indexmundi.com/romania/" TargetMode="External"/><Relationship Id="rId5" Type="http://schemas.openxmlformats.org/officeDocument/2006/relationships/hyperlink" Target="http://www.indexmundi.com/antigua_and_barbuda/" TargetMode="External"/><Relationship Id="rId6" Type="http://schemas.openxmlformats.org/officeDocument/2006/relationships/hyperlink" Target="http://www.indexmundi.com/saudi_arabia/" TargetMode="External"/><Relationship Id="rId7" Type="http://schemas.openxmlformats.org/officeDocument/2006/relationships/hyperlink" Target="http://www.indexmundi.com/panama/" TargetMode="External"/><Relationship Id="rId8" Type="http://schemas.openxmlformats.org/officeDocument/2006/relationships/hyperlink" Target="http://www.indexmundi.com/russia/" TargetMode="External"/><Relationship Id="rId9" Type="http://schemas.openxmlformats.org/officeDocument/2006/relationships/hyperlink" Target="http://www.indexmundi.com/cayman_islands/" TargetMode="External"/><Relationship Id="rId140" Type="http://schemas.openxmlformats.org/officeDocument/2006/relationships/hyperlink" Target="http://www.indexmundi.com/tajikistan/" TargetMode="External"/><Relationship Id="rId141" Type="http://schemas.openxmlformats.org/officeDocument/2006/relationships/hyperlink" Target="http://www.indexmundi.com/puerto_ri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C338"/>
  <sheetViews>
    <sheetView tabSelected="1" zoomScale="80" zoomScaleNormal="80" zoomScalePageLayoutView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J1" sqref="CJ1"/>
    </sheetView>
  </sheetViews>
  <sheetFormatPr baseColWidth="10" defaultRowHeight="16" x14ac:dyDescent="0.2"/>
  <cols>
    <col min="1" max="1" width="6.6640625" style="81" customWidth="1"/>
    <col min="2" max="2" width="6.5" style="81" customWidth="1"/>
    <col min="3" max="3" width="20.33203125" style="81" customWidth="1"/>
    <col min="4" max="5" width="17.1640625" style="81" customWidth="1"/>
    <col min="6" max="6" width="18.1640625" style="81" customWidth="1"/>
    <col min="7" max="7" width="14.1640625" style="208" customWidth="1"/>
    <col min="8" max="8" width="17.1640625" style="213" customWidth="1"/>
    <col min="9" max="9" width="17.1640625" style="81" customWidth="1"/>
    <col min="10" max="10" width="13.6640625" style="83" customWidth="1"/>
    <col min="11" max="11" width="12.83203125" style="83" customWidth="1"/>
    <col min="12" max="12" width="14.5" style="83" customWidth="1"/>
    <col min="13" max="13" width="14.5" style="84" customWidth="1"/>
    <col min="14" max="14" width="12.5" style="85" customWidth="1"/>
    <col min="15" max="15" width="12.5" style="86" customWidth="1"/>
    <col min="16" max="16" width="15.5" style="87" customWidth="1"/>
    <col min="17" max="17" width="9.1640625" style="88" customWidth="1"/>
    <col min="18" max="18" width="9.6640625" style="88" customWidth="1"/>
    <col min="19" max="19" width="9.1640625" style="88" customWidth="1"/>
    <col min="20" max="20" width="10.83203125" style="88" customWidth="1"/>
    <col min="21" max="21" width="9.1640625" style="88" customWidth="1"/>
    <col min="22" max="23" width="12.1640625" style="219" customWidth="1"/>
    <col min="24" max="24" width="10.5" style="81" customWidth="1"/>
    <col min="25" max="25" width="10.1640625" style="81" customWidth="1"/>
    <col min="26" max="26" width="10.33203125" style="81" customWidth="1"/>
    <col min="27" max="27" width="10.83203125" style="81" customWidth="1"/>
    <col min="28" max="29" width="10" style="81" customWidth="1"/>
    <col min="30" max="33" width="13.33203125" style="81" customWidth="1"/>
    <col min="34" max="34" width="16.5" style="89" customWidth="1"/>
    <col min="35" max="35" width="13.33203125" style="81" customWidth="1"/>
    <col min="36" max="36" width="17.1640625" style="81" customWidth="1"/>
    <col min="37" max="37" width="11" style="81" customWidth="1"/>
    <col min="38" max="38" width="17.1640625" style="81" customWidth="1"/>
    <col min="39" max="39" width="14" style="81" customWidth="1"/>
    <col min="40" max="40" width="21.83203125" style="81" customWidth="1"/>
    <col min="41" max="41" width="17.1640625" style="81" customWidth="1"/>
    <col min="42" max="42" width="21.1640625" style="81" customWidth="1"/>
    <col min="43" max="45" width="17.1640625" style="81" customWidth="1"/>
    <col min="46" max="46" width="14.1640625" style="81" customWidth="1"/>
    <col min="47" max="49" width="15.33203125" style="81" customWidth="1"/>
    <col min="50" max="50" width="16.1640625" style="81" customWidth="1"/>
    <col min="51" max="51" width="15.33203125" style="81" customWidth="1"/>
    <col min="52" max="52" width="15.33203125" style="91" customWidth="1"/>
    <col min="53" max="55" width="15.33203125" style="81" customWidth="1"/>
    <col min="56" max="56" width="15.33203125" style="90" customWidth="1"/>
    <col min="57" max="57" width="15.33203125" style="81" customWidth="1"/>
    <col min="58" max="58" width="13.6640625" style="81" customWidth="1"/>
    <col min="59" max="59" width="12" style="81" customWidth="1"/>
    <col min="60" max="60" width="13.1640625" style="91" customWidth="1"/>
    <col min="61" max="63" width="12" style="81" customWidth="1"/>
    <col min="64" max="64" width="12.1640625" style="81" customWidth="1"/>
    <col min="65" max="65" width="11.83203125" style="81" customWidth="1"/>
    <col min="66" max="67" width="12.1640625" style="81" customWidth="1"/>
    <col min="68" max="68" width="12.1640625" style="91" customWidth="1"/>
    <col min="69" max="69" width="12.1640625" style="81" customWidth="1"/>
    <col min="70" max="70" width="14.5" style="91" customWidth="1"/>
    <col min="71" max="71" width="12.1640625" style="81" customWidth="1"/>
    <col min="72" max="72" width="15.6640625" style="81" customWidth="1"/>
    <col min="73" max="73" width="14.83203125" style="81" customWidth="1"/>
    <col min="74" max="74" width="11.6640625" style="81" customWidth="1"/>
    <col min="75" max="75" width="11.83203125" style="92" customWidth="1"/>
    <col min="76" max="76" width="11.83203125" style="91" customWidth="1"/>
    <col min="77" max="77" width="11.83203125" style="92" customWidth="1"/>
    <col min="78" max="78" width="12.83203125" style="81" customWidth="1"/>
    <col min="79" max="79" width="12.1640625" style="81" customWidth="1"/>
    <col min="80" max="80" width="19.6640625" style="91" customWidth="1"/>
    <col min="81" max="81" width="11.83203125" style="92" customWidth="1"/>
    <col min="82" max="82" width="11.83203125" style="91" customWidth="1"/>
    <col min="83" max="83" width="11.83203125" style="81" customWidth="1"/>
    <col min="84" max="86" width="15.83203125" style="81" customWidth="1"/>
    <col min="87" max="87" width="15.83203125" style="92" customWidth="1"/>
    <col min="88" max="89" width="12.5" style="81" customWidth="1"/>
    <col min="90" max="90" width="12.1640625" style="81" customWidth="1"/>
    <col min="91" max="91" width="10.83203125" style="81"/>
    <col min="92" max="92" width="12.1640625" style="81" customWidth="1"/>
    <col min="93" max="93" width="11.5" style="81" customWidth="1"/>
    <col min="94" max="94" width="12.1640625" style="81" customWidth="1"/>
    <col min="95" max="95" width="11.6640625" style="81" customWidth="1"/>
    <col min="96" max="97" width="12.5" style="81" customWidth="1"/>
    <col min="98" max="98" width="11.33203125" style="81" customWidth="1"/>
    <col min="99" max="99" width="10.83203125" style="81"/>
    <col min="100" max="100" width="12.1640625" style="81" customWidth="1"/>
    <col min="101" max="101" width="10.83203125" style="81"/>
    <col min="102" max="102" width="11.5" style="81" customWidth="1"/>
    <col min="103" max="103" width="10.83203125" style="81"/>
    <col min="104" max="104" width="12.1640625" style="81" customWidth="1"/>
    <col min="105" max="105" width="10.83203125" style="81"/>
    <col min="106" max="107" width="12.5" style="81" customWidth="1"/>
    <col min="108" max="108" width="12.83203125" style="81" customWidth="1"/>
    <col min="109" max="109" width="10.83203125" style="81"/>
    <col min="110" max="110" width="12.1640625" style="81" customWidth="1"/>
    <col min="111" max="111" width="10.83203125" style="81"/>
    <col min="112" max="112" width="12.1640625" style="81" customWidth="1"/>
    <col min="113" max="113" width="10.83203125" style="81"/>
    <col min="114" max="114" width="12.1640625" style="81" customWidth="1"/>
    <col min="115" max="115" width="10.83203125" style="81"/>
    <col min="116" max="117" width="12" style="81" customWidth="1"/>
    <col min="118" max="118" width="12.1640625" style="81" customWidth="1"/>
    <col min="119" max="119" width="10.83203125" style="81"/>
    <col min="120" max="120" width="12.1640625" style="81" customWidth="1"/>
    <col min="121" max="121" width="10.83203125" style="81"/>
    <col min="122" max="122" width="12.33203125" style="81" customWidth="1"/>
    <col min="123" max="123" width="10.83203125" style="81"/>
    <col min="124" max="124" width="11.83203125" style="81" customWidth="1"/>
    <col min="125" max="125" width="10.83203125" style="81"/>
    <col min="126" max="126" width="12.83203125" style="81" customWidth="1"/>
    <col min="127" max="127" width="10.83203125" style="81"/>
    <col min="128" max="128" width="12.33203125" style="81" customWidth="1"/>
    <col min="129" max="129" width="10.83203125" style="81"/>
    <col min="130" max="130" width="12" style="81" customWidth="1"/>
    <col min="131" max="131" width="10.83203125" style="81"/>
    <col min="132" max="132" width="11.6640625" style="81" customWidth="1"/>
    <col min="133" max="133" width="10.83203125" style="81"/>
    <col min="134" max="134" width="12.33203125" style="81" customWidth="1"/>
    <col min="135" max="135" width="10.83203125" style="81"/>
    <col min="136" max="136" width="11.83203125" style="81" customWidth="1"/>
    <col min="137" max="137" width="10.83203125" style="81"/>
    <col min="138" max="139" width="12.5" style="81" customWidth="1"/>
    <col min="140" max="140" width="12.83203125" style="81" customWidth="1"/>
    <col min="141" max="143" width="11.83203125" style="81" customWidth="1"/>
    <col min="144" max="144" width="12.33203125" style="81" customWidth="1"/>
    <col min="145" max="145" width="10.83203125" style="81"/>
    <col min="146" max="157" width="11.83203125" style="81" customWidth="1"/>
    <col min="158" max="159" width="12.5" style="81" customWidth="1"/>
    <col min="160" max="161" width="11.83203125" style="81" customWidth="1"/>
    <col min="162" max="162" width="12" style="81" customWidth="1"/>
    <col min="163" max="163" width="10.83203125" style="81"/>
    <col min="164" max="165" width="12.5" style="81" customWidth="1"/>
    <col min="166" max="166" width="11.6640625" style="81" customWidth="1"/>
    <col min="167" max="168" width="12.33203125" style="81" customWidth="1"/>
    <col min="169" max="169" width="10.83203125" style="81"/>
    <col min="170" max="170" width="12.1640625" style="90" customWidth="1"/>
    <col min="171" max="172" width="10.83203125" style="81"/>
    <col min="173" max="173" width="4.33203125" style="81" customWidth="1"/>
    <col min="174" max="176" width="10.83203125" style="81"/>
    <col min="177" max="177" width="5.33203125" style="81" customWidth="1"/>
    <col min="178" max="180" width="10.83203125" style="81"/>
    <col min="181" max="181" width="13.1640625" style="81" bestFit="1" customWidth="1"/>
    <col min="182" max="182" width="10.83203125" style="81"/>
    <col min="183" max="183" width="10.83203125" style="94"/>
    <col min="184" max="184" width="10.83203125" style="95"/>
    <col min="185" max="185" width="10.83203125" style="96"/>
    <col min="186" max="16384" width="10.83203125" style="81"/>
  </cols>
  <sheetData>
    <row r="1" spans="2:185" s="1" customFormat="1" ht="293" customHeight="1" x14ac:dyDescent="0.2">
      <c r="C1" s="2" t="s">
        <v>176</v>
      </c>
      <c r="D1" s="3" t="s">
        <v>248</v>
      </c>
      <c r="E1" s="4" t="s">
        <v>249</v>
      </c>
      <c r="F1" s="4" t="s">
        <v>1314</v>
      </c>
      <c r="G1" s="207" t="s">
        <v>1315</v>
      </c>
      <c r="H1" s="212" t="s">
        <v>1318</v>
      </c>
      <c r="I1" s="4" t="s">
        <v>1313</v>
      </c>
      <c r="J1" s="3" t="s">
        <v>525</v>
      </c>
      <c r="K1" s="3" t="s">
        <v>524</v>
      </c>
      <c r="L1" s="3" t="s">
        <v>875</v>
      </c>
      <c r="M1" s="4" t="s">
        <v>1135</v>
      </c>
      <c r="N1" s="5" t="s">
        <v>1139</v>
      </c>
      <c r="O1" s="6" t="s">
        <v>1136</v>
      </c>
      <c r="P1" s="7" t="s">
        <v>1140</v>
      </c>
      <c r="Q1" s="8" t="s">
        <v>868</v>
      </c>
      <c r="R1" s="8" t="s">
        <v>1321</v>
      </c>
      <c r="S1" s="8" t="s">
        <v>1319</v>
      </c>
      <c r="T1" s="8" t="s">
        <v>1322</v>
      </c>
      <c r="U1" s="8" t="s">
        <v>1320</v>
      </c>
      <c r="V1" s="217" t="s">
        <v>1323</v>
      </c>
      <c r="W1" s="217" t="s">
        <v>1324</v>
      </c>
      <c r="X1" s="9" t="s">
        <v>180</v>
      </c>
      <c r="Y1" s="10" t="s">
        <v>190</v>
      </c>
      <c r="Z1" s="11" t="s">
        <v>184</v>
      </c>
      <c r="AA1" s="10" t="s">
        <v>191</v>
      </c>
      <c r="AB1" s="11" t="s">
        <v>181</v>
      </c>
      <c r="AC1" s="10" t="s">
        <v>192</v>
      </c>
      <c r="AD1" s="12" t="s">
        <v>185</v>
      </c>
      <c r="AE1" s="13" t="s">
        <v>193</v>
      </c>
      <c r="AF1" s="12" t="s">
        <v>1138</v>
      </c>
      <c r="AG1" s="13" t="s">
        <v>1137</v>
      </c>
      <c r="AH1" s="14" t="s">
        <v>873</v>
      </c>
      <c r="AI1" s="13" t="s">
        <v>874</v>
      </c>
      <c r="AJ1" s="12" t="s">
        <v>187</v>
      </c>
      <c r="AK1" s="15" t="s">
        <v>189</v>
      </c>
      <c r="AL1" s="12" t="s">
        <v>186</v>
      </c>
      <c r="AM1" s="15" t="s">
        <v>188</v>
      </c>
      <c r="AN1" s="16" t="s">
        <v>1316</v>
      </c>
      <c r="AO1" s="17" t="s">
        <v>1317</v>
      </c>
      <c r="AP1" s="16" t="s">
        <v>183</v>
      </c>
      <c r="AQ1" s="17" t="s">
        <v>195</v>
      </c>
      <c r="AR1" s="16" t="s">
        <v>179</v>
      </c>
      <c r="AS1" s="17" t="s">
        <v>196</v>
      </c>
      <c r="AT1" s="18" t="s">
        <v>2</v>
      </c>
      <c r="AU1" s="19" t="s">
        <v>197</v>
      </c>
      <c r="AV1" s="18" t="s">
        <v>254</v>
      </c>
      <c r="AW1" s="19" t="s">
        <v>255</v>
      </c>
      <c r="AX1" s="18" t="s">
        <v>251</v>
      </c>
      <c r="AY1" s="19" t="s">
        <v>252</v>
      </c>
      <c r="AZ1" s="18" t="s">
        <v>1141</v>
      </c>
      <c r="BA1" s="19" t="s">
        <v>1156</v>
      </c>
      <c r="BB1" s="18" t="s">
        <v>247</v>
      </c>
      <c r="BC1" s="19" t="s">
        <v>1173</v>
      </c>
      <c r="BD1" s="20" t="s">
        <v>1296</v>
      </c>
      <c r="BE1" s="19" t="s">
        <v>1297</v>
      </c>
      <c r="BF1" s="18" t="s">
        <v>201</v>
      </c>
      <c r="BG1" s="19" t="s">
        <v>1157</v>
      </c>
      <c r="BH1" s="18" t="s">
        <v>521</v>
      </c>
      <c r="BI1" s="19" t="s">
        <v>522</v>
      </c>
      <c r="BJ1" s="21" t="s">
        <v>245</v>
      </c>
      <c r="BK1" s="19" t="s">
        <v>246</v>
      </c>
      <c r="BL1" s="18" t="s">
        <v>3</v>
      </c>
      <c r="BM1" s="19" t="s">
        <v>202</v>
      </c>
      <c r="BN1" s="18" t="s">
        <v>1</v>
      </c>
      <c r="BO1" s="19" t="s">
        <v>199</v>
      </c>
      <c r="BP1" s="18" t="s">
        <v>390</v>
      </c>
      <c r="BQ1" s="19" t="s">
        <v>455</v>
      </c>
      <c r="BR1" s="200" t="s">
        <v>1171</v>
      </c>
      <c r="BS1" s="19" t="s">
        <v>1172</v>
      </c>
      <c r="BT1" s="18" t="s">
        <v>182</v>
      </c>
      <c r="BU1" s="19" t="s">
        <v>194</v>
      </c>
      <c r="BV1" s="18" t="s">
        <v>0</v>
      </c>
      <c r="BW1" s="19" t="s">
        <v>200</v>
      </c>
      <c r="BX1" s="18" t="s">
        <v>1160</v>
      </c>
      <c r="BY1" s="19" t="s">
        <v>1161</v>
      </c>
      <c r="BZ1" s="18" t="s">
        <v>1310</v>
      </c>
      <c r="CA1" s="19" t="s">
        <v>198</v>
      </c>
      <c r="CB1" s="18" t="s">
        <v>872</v>
      </c>
      <c r="CC1" s="19" t="s">
        <v>1302</v>
      </c>
      <c r="CD1" s="18" t="s">
        <v>389</v>
      </c>
      <c r="CE1" s="19" t="s">
        <v>456</v>
      </c>
      <c r="CF1" s="18" t="s">
        <v>1294</v>
      </c>
      <c r="CG1" s="19" t="s">
        <v>250</v>
      </c>
      <c r="CH1" s="18" t="s">
        <v>1295</v>
      </c>
      <c r="CI1" s="19" t="s">
        <v>317</v>
      </c>
      <c r="CJ1" s="22" t="s">
        <v>207</v>
      </c>
      <c r="CK1" s="23" t="s">
        <v>457</v>
      </c>
      <c r="CL1" s="22" t="s">
        <v>204</v>
      </c>
      <c r="CM1" s="23" t="s">
        <v>203</v>
      </c>
      <c r="CN1" s="22" t="s">
        <v>205</v>
      </c>
      <c r="CO1" s="23" t="s">
        <v>458</v>
      </c>
      <c r="CP1" s="22" t="s">
        <v>206</v>
      </c>
      <c r="CQ1" s="23" t="s">
        <v>459</v>
      </c>
      <c r="CR1" s="22" t="s">
        <v>208</v>
      </c>
      <c r="CS1" s="23" t="s">
        <v>460</v>
      </c>
      <c r="CT1" s="22" t="s">
        <v>210</v>
      </c>
      <c r="CU1" s="23" t="s">
        <v>462</v>
      </c>
      <c r="CV1" s="22" t="s">
        <v>211</v>
      </c>
      <c r="CW1" s="23" t="s">
        <v>463</v>
      </c>
      <c r="CX1" s="22" t="s">
        <v>212</v>
      </c>
      <c r="CY1" s="23" t="s">
        <v>464</v>
      </c>
      <c r="CZ1" s="22" t="s">
        <v>213</v>
      </c>
      <c r="DA1" s="23" t="s">
        <v>465</v>
      </c>
      <c r="DB1" s="22" t="s">
        <v>209</v>
      </c>
      <c r="DC1" s="23" t="s">
        <v>461</v>
      </c>
      <c r="DD1" s="24" t="s">
        <v>214</v>
      </c>
      <c r="DE1" s="25" t="s">
        <v>466</v>
      </c>
      <c r="DF1" s="22" t="s">
        <v>215</v>
      </c>
      <c r="DG1" s="23" t="s">
        <v>467</v>
      </c>
      <c r="DH1" s="22" t="s">
        <v>216</v>
      </c>
      <c r="DI1" s="23" t="s">
        <v>468</v>
      </c>
      <c r="DJ1" s="22" t="s">
        <v>217</v>
      </c>
      <c r="DK1" s="23" t="s">
        <v>469</v>
      </c>
      <c r="DL1" s="22" t="s">
        <v>218</v>
      </c>
      <c r="DM1" s="23" t="s">
        <v>470</v>
      </c>
      <c r="DN1" s="22" t="s">
        <v>219</v>
      </c>
      <c r="DO1" s="23" t="s">
        <v>471</v>
      </c>
      <c r="DP1" s="22" t="s">
        <v>220</v>
      </c>
      <c r="DQ1" s="23" t="s">
        <v>472</v>
      </c>
      <c r="DR1" s="22" t="s">
        <v>221</v>
      </c>
      <c r="DS1" s="25" t="s">
        <v>473</v>
      </c>
      <c r="DT1" s="24" t="s">
        <v>222</v>
      </c>
      <c r="DU1" s="25" t="s">
        <v>474</v>
      </c>
      <c r="DV1" s="24" t="s">
        <v>223</v>
      </c>
      <c r="DW1" s="25" t="s">
        <v>475</v>
      </c>
      <c r="DX1" s="22" t="s">
        <v>224</v>
      </c>
      <c r="DY1" s="23" t="s">
        <v>476</v>
      </c>
      <c r="DZ1" s="22" t="s">
        <v>225</v>
      </c>
      <c r="EA1" s="23" t="s">
        <v>477</v>
      </c>
      <c r="EB1" s="22" t="s">
        <v>226</v>
      </c>
      <c r="EC1" s="23" t="s">
        <v>478</v>
      </c>
      <c r="ED1" s="22" t="s">
        <v>227</v>
      </c>
      <c r="EE1" s="23" t="s">
        <v>479</v>
      </c>
      <c r="EF1" s="22" t="s">
        <v>228</v>
      </c>
      <c r="EG1" s="23" t="s">
        <v>480</v>
      </c>
      <c r="EH1" s="22" t="s">
        <v>229</v>
      </c>
      <c r="EI1" s="23" t="s">
        <v>481</v>
      </c>
      <c r="EJ1" s="22" t="s">
        <v>230</v>
      </c>
      <c r="EK1" s="23" t="s">
        <v>482</v>
      </c>
      <c r="EL1" s="22" t="s">
        <v>231</v>
      </c>
      <c r="EM1" s="23" t="s">
        <v>483</v>
      </c>
      <c r="EN1" s="22" t="s">
        <v>232</v>
      </c>
      <c r="EO1" s="23" t="s">
        <v>484</v>
      </c>
      <c r="EP1" s="22" t="s">
        <v>233</v>
      </c>
      <c r="EQ1" s="23" t="s">
        <v>485</v>
      </c>
      <c r="ER1" s="22" t="s">
        <v>234</v>
      </c>
      <c r="ES1" s="23" t="s">
        <v>486</v>
      </c>
      <c r="ET1" s="22" t="s">
        <v>235</v>
      </c>
      <c r="EU1" s="23" t="s">
        <v>487</v>
      </c>
      <c r="EV1" s="22" t="s">
        <v>236</v>
      </c>
      <c r="EW1" s="23" t="s">
        <v>488</v>
      </c>
      <c r="EX1" s="22" t="s">
        <v>237</v>
      </c>
      <c r="EY1" s="23" t="s">
        <v>489</v>
      </c>
      <c r="EZ1" s="22" t="s">
        <v>238</v>
      </c>
      <c r="FA1" s="23" t="s">
        <v>490</v>
      </c>
      <c r="FB1" s="22" t="s">
        <v>239</v>
      </c>
      <c r="FC1" s="23" t="s">
        <v>491</v>
      </c>
      <c r="FD1" s="22" t="s">
        <v>240</v>
      </c>
      <c r="FE1" s="23" t="s">
        <v>492</v>
      </c>
      <c r="FF1" s="22" t="s">
        <v>241</v>
      </c>
      <c r="FG1" s="23" t="s">
        <v>493</v>
      </c>
      <c r="FH1" s="22" t="s">
        <v>242</v>
      </c>
      <c r="FI1" s="23" t="s">
        <v>253</v>
      </c>
      <c r="FJ1" s="22" t="s">
        <v>243</v>
      </c>
      <c r="FK1" s="23" t="s">
        <v>494</v>
      </c>
      <c r="FL1" s="22" t="s">
        <v>244</v>
      </c>
      <c r="FM1" s="23" t="s">
        <v>495</v>
      </c>
      <c r="FN1" s="26" t="s">
        <v>869</v>
      </c>
      <c r="FO1" s="23" t="s">
        <v>496</v>
      </c>
      <c r="FP1" s="9" t="s">
        <v>1127</v>
      </c>
      <c r="FQ1" s="9"/>
      <c r="FR1" s="9" t="s">
        <v>1116</v>
      </c>
      <c r="FS1" s="10" t="s">
        <v>1124</v>
      </c>
      <c r="FT1" s="9" t="s">
        <v>1128</v>
      </c>
      <c r="FU1" s="9"/>
      <c r="FV1" s="9" t="s">
        <v>1126</v>
      </c>
      <c r="FW1" s="10" t="s">
        <v>1125</v>
      </c>
      <c r="FX1" s="9" t="s">
        <v>1129</v>
      </c>
      <c r="FY1" s="27" t="s">
        <v>1130</v>
      </c>
      <c r="FZ1" s="28" t="s">
        <v>1131</v>
      </c>
      <c r="GA1" s="23" t="s">
        <v>1134</v>
      </c>
      <c r="GB1" s="23" t="s">
        <v>1132</v>
      </c>
      <c r="GC1" s="3" t="s">
        <v>1133</v>
      </c>
    </row>
    <row r="2" spans="2:185" s="1" customFormat="1" ht="18" customHeight="1" x14ac:dyDescent="0.2">
      <c r="B2" s="1">
        <f t="shared" ref="B2:B33" si="0">B1+1</f>
        <v>1</v>
      </c>
      <c r="C2" s="29" t="s">
        <v>41</v>
      </c>
      <c r="D2" s="30">
        <v>33369945</v>
      </c>
      <c r="E2" s="31">
        <f>RANK(D2,$D$2:$D$173)</f>
        <v>40</v>
      </c>
      <c r="F2" s="209">
        <v>652000</v>
      </c>
      <c r="G2" s="31">
        <f>RANK(F2,$F$2:$F$173)</f>
        <v>41</v>
      </c>
      <c r="H2" s="210">
        <f t="shared" ref="H2:H33" si="1">D2/F2</f>
        <v>51.180897239263807</v>
      </c>
      <c r="I2" s="31">
        <f>RANK(H2,$H$2:$H$173)</f>
        <v>105</v>
      </c>
      <c r="J2" s="32" t="s">
        <v>632</v>
      </c>
      <c r="K2" s="32" t="s">
        <v>633</v>
      </c>
      <c r="L2" s="33">
        <v>49646.3</v>
      </c>
      <c r="M2" s="31">
        <f t="shared" ref="M2:M57" si="2">RANK(L2,$L$2:$L$173)</f>
        <v>27</v>
      </c>
      <c r="N2" s="34">
        <v>9.7933710000000005</v>
      </c>
      <c r="O2" s="31">
        <f t="shared" ref="O2:O53" si="3">RANK(N2,$N$2:$N$173)</f>
        <v>62</v>
      </c>
      <c r="P2" s="35">
        <v>5.37</v>
      </c>
      <c r="Q2" s="31">
        <f t="shared" ref="Q2:Q33" si="4">RANK(P2,$P$2:$P$173)</f>
        <v>55</v>
      </c>
      <c r="R2" s="31">
        <v>22.1</v>
      </c>
      <c r="S2" s="31">
        <f>RANK(R2,$R$2:$R$173)</f>
        <v>112</v>
      </c>
      <c r="T2" s="31">
        <v>7.9</v>
      </c>
      <c r="U2" s="31">
        <f>RANK(T2,$T$2:$T$173)</f>
        <v>125</v>
      </c>
      <c r="V2" s="218">
        <v>351.6</v>
      </c>
      <c r="W2" s="31">
        <f>RANK(V2,$V$2:$V$173)</f>
        <v>146</v>
      </c>
      <c r="X2" s="36">
        <v>60.5</v>
      </c>
      <c r="Y2" s="37">
        <f t="shared" ref="Y2:Y33" si="5">RANK(X2,$X$2:$X$173)</f>
        <v>150</v>
      </c>
      <c r="Z2" s="38">
        <v>61.9</v>
      </c>
      <c r="AA2" s="37">
        <f t="shared" ref="AA2:AA33" si="6">RANK(Z2,$Z$2:$Z$173)</f>
        <v>150</v>
      </c>
      <c r="AB2" s="38">
        <v>59.3</v>
      </c>
      <c r="AC2" s="37">
        <f t="shared" ref="AC2:AC33" si="7">RANK(AB2,$AB$2:$AB$173)</f>
        <v>147</v>
      </c>
      <c r="AD2" s="39">
        <v>1947</v>
      </c>
      <c r="AE2" s="40">
        <f t="shared" ref="AE2:AE33" si="8">RANK(AD2,$AD$2:$AD$173)</f>
        <v>150</v>
      </c>
      <c r="AF2" s="41" t="s">
        <v>177</v>
      </c>
      <c r="AG2" s="40" t="e">
        <f t="shared" ref="AG2:AG33" si="9">RANK(AF2,$AF$2:$AF$173)</f>
        <v>#VALUE!</v>
      </c>
      <c r="AH2" s="42" t="s">
        <v>177</v>
      </c>
      <c r="AI2" s="40" t="e">
        <f>RANK(AH2,$AH$2:$AH$173)</f>
        <v>#VALUE!</v>
      </c>
      <c r="AJ2" s="41" t="s">
        <v>177</v>
      </c>
      <c r="AK2" s="40" t="e">
        <f t="shared" ref="AK2:AK33" si="10">RANK(AJ2,$AJ$2:$AJ$173)</f>
        <v>#VALUE!</v>
      </c>
      <c r="AL2" s="41" t="s">
        <v>177</v>
      </c>
      <c r="AM2" s="40" t="e">
        <f t="shared" ref="AM2:AM33" si="11">RANK(AL2,$AL$2:$AL$173)</f>
        <v>#VALUE!</v>
      </c>
      <c r="AN2" s="43">
        <v>86</v>
      </c>
      <c r="AO2" s="44">
        <f>RANK(AN2,$AN$2:$AN$173)</f>
        <v>4</v>
      </c>
      <c r="AP2" s="43">
        <v>260</v>
      </c>
      <c r="AQ2" s="44">
        <f t="shared" ref="AQ2:AQ33" si="12">RANK(AP2,$AP$2:$AP$173)</f>
        <v>2</v>
      </c>
      <c r="AR2" s="43" t="s">
        <v>177</v>
      </c>
      <c r="AS2" s="44" t="e">
        <f t="shared" ref="AS2:AS33" si="13">RANK(AR2,$AR$2:$AR$173)</f>
        <v>#VALUE!</v>
      </c>
      <c r="AT2" s="18"/>
      <c r="AU2" s="45" t="e">
        <f t="shared" ref="AU2:AU33" si="14">RANK(AT2,$AT$2:$AT$173)</f>
        <v>#N/A</v>
      </c>
      <c r="AV2" s="46" t="s">
        <v>177</v>
      </c>
      <c r="AW2" s="45" t="e">
        <f t="shared" ref="AW2:AW33" si="15">RANK(AV2,$AV$2:$AV$173)</f>
        <v>#VALUE!</v>
      </c>
      <c r="AX2" s="46"/>
      <c r="AY2" s="45"/>
      <c r="AZ2" s="124" t="s">
        <v>1155</v>
      </c>
      <c r="BA2" s="45" t="e">
        <f>RANK(AZ2,$AZ$2:$AZ$173)</f>
        <v>#VALUE!</v>
      </c>
      <c r="BB2" s="46" t="s">
        <v>177</v>
      </c>
      <c r="BC2" s="45" t="e">
        <f t="shared" ref="BC2:BC33" si="16">RANK(BB2,$BB$2:$BB$173)</f>
        <v>#VALUE!</v>
      </c>
      <c r="BD2" s="46">
        <v>83.81</v>
      </c>
      <c r="BE2" s="45">
        <f t="shared" ref="BE2:BE33" si="17">RANK(BD2,$BD$2:$BD$173)</f>
        <v>157</v>
      </c>
      <c r="BF2" s="18"/>
      <c r="BG2" s="45" t="e">
        <f t="shared" ref="BG2:BG33" si="18">RANK(BF2,$BF$2:$BF$173)</f>
        <v>#N/A</v>
      </c>
      <c r="BH2" s="46" t="s">
        <v>177</v>
      </c>
      <c r="BI2" s="45" t="e">
        <f t="shared" ref="BI2:BI33" si="19">RANK(BH2,$BH$2:$BH$173)</f>
        <v>#VALUE!</v>
      </c>
      <c r="BJ2" s="47">
        <v>9</v>
      </c>
      <c r="BK2" s="45">
        <f t="shared" ref="BK2:BK33" si="20">RANK(BJ2,$BJ$2:$BJ$173)</f>
        <v>47</v>
      </c>
      <c r="BL2" s="18"/>
      <c r="BM2" s="45" t="e">
        <f t="shared" ref="BM2:BM33" si="21">RANK(BL2,$BL$2:$BL$173)</f>
        <v>#N/A</v>
      </c>
      <c r="BN2" s="18"/>
      <c r="BO2" s="45" t="e">
        <f t="shared" ref="BO2:BO33" si="22">RANK(BN2,$BN$2:$BN$173)</f>
        <v>#N/A</v>
      </c>
      <c r="BP2" s="46" t="s">
        <v>177</v>
      </c>
      <c r="BQ2" s="45" t="e">
        <f t="shared" ref="BQ2:BQ33" si="23">RANK(BP2,$BP$2:$BP$173)</f>
        <v>#VALUE!</v>
      </c>
      <c r="BR2" s="114">
        <v>59.17</v>
      </c>
      <c r="BS2" s="45">
        <f>RANK(BR2,$BR$2:$BR$173)</f>
        <v>139</v>
      </c>
      <c r="BT2" s="46"/>
      <c r="BU2" s="45" t="e">
        <f t="shared" ref="BU2:BU33" si="24">RANK(BT2,$BT$2:$BT$173)</f>
        <v>#N/A</v>
      </c>
      <c r="BV2" s="18"/>
      <c r="BW2" s="45" t="e">
        <f t="shared" ref="BW2:BW33" si="25">RANK(BV2,$BV$2:$BV$173)</f>
        <v>#N/A</v>
      </c>
      <c r="BX2" s="124" t="s">
        <v>1151</v>
      </c>
      <c r="BY2" s="45" t="e">
        <f>RANK(BX2,$BX$2:$BX$173)</f>
        <v>#VALUE!</v>
      </c>
      <c r="BZ2" s="20">
        <f>7.7*1000/365</f>
        <v>21.095890410958905</v>
      </c>
      <c r="CA2" s="45">
        <f t="shared" ref="CA2:CA33" si="26">RANK(BZ2,$BZ$2:$BZ$173)</f>
        <v>137</v>
      </c>
      <c r="CB2" s="46"/>
      <c r="CC2" s="45" t="e">
        <f>RANK(CB2,$CB$2:$CB$173)</f>
        <v>#N/A</v>
      </c>
      <c r="CD2" s="46" t="s">
        <v>177</v>
      </c>
      <c r="CE2" s="45" t="e">
        <f t="shared" ref="CE2:CE33" si="27">RANK(CD2,$CD$2:$CD$173)</f>
        <v>#VALUE!</v>
      </c>
      <c r="CF2" s="48">
        <v>219</v>
      </c>
      <c r="CG2" s="45">
        <f t="shared" ref="CG2:CG33" si="28">RANK(CF2,$CF$2:$CF$173)</f>
        <v>47</v>
      </c>
      <c r="CH2" s="49">
        <v>0.59</v>
      </c>
      <c r="CI2" s="45">
        <f t="shared" ref="CI2:CI33" si="29">RANK(CH2,$CH$2:$CH$173)</f>
        <v>95</v>
      </c>
      <c r="CJ2" s="50">
        <v>0.06</v>
      </c>
      <c r="CK2" s="51">
        <f t="shared" ref="CK2:CK33" si="30">RANK(CJ2,$CJ$2:$CJ$173)</f>
        <v>150</v>
      </c>
      <c r="CL2" s="50">
        <v>0.65</v>
      </c>
      <c r="CM2" s="51">
        <f t="shared" ref="CM2:CM33" si="31">RANK(CL2,$CL$2:$CL$173)</f>
        <v>162</v>
      </c>
      <c r="CN2" s="50">
        <v>0.21</v>
      </c>
      <c r="CO2" s="51">
        <f t="shared" ref="CO2:CO33" si="32">RANK(CN2,$CN$2:$CN$173)</f>
        <v>125</v>
      </c>
      <c r="CP2" s="50">
        <v>13.62</v>
      </c>
      <c r="CQ2" s="51">
        <f t="shared" ref="CQ2:CQ33" si="33">RANK(CP2,$CP$2:$CP$173)</f>
        <v>22</v>
      </c>
      <c r="CR2" s="50">
        <v>19.899999999999999</v>
      </c>
      <c r="CS2" s="51">
        <f t="shared" ref="CS2:CS33" si="34">RANK(CR2,$CR$2:$CR$173)</f>
        <v>21</v>
      </c>
      <c r="CT2" s="50">
        <v>3</v>
      </c>
      <c r="CU2" s="51">
        <f t="shared" ref="CU2:CU33" si="35">RANK(CT2,$CT$2:$CT$173)</f>
        <v>58</v>
      </c>
      <c r="CV2" s="50">
        <v>23.03</v>
      </c>
      <c r="CW2" s="51">
        <f t="shared" ref="CW2:CW33" si="36">RANK(CV2,$CV$2:$CV$173)</f>
        <v>20</v>
      </c>
      <c r="CX2" s="50">
        <v>7.55</v>
      </c>
      <c r="CY2" s="51">
        <f t="shared" ref="CY2:CY33" si="37">RANK(CX2,$CX$2:$CX$173)</f>
        <v>92</v>
      </c>
      <c r="CZ2" s="50">
        <v>5.1100000000000003</v>
      </c>
      <c r="DA2" s="51">
        <f t="shared" ref="DA2:DA33" si="38">RANK(CZ2,$CZ$2:$CZ$173)</f>
        <v>119</v>
      </c>
      <c r="DB2" s="50">
        <v>10.4</v>
      </c>
      <c r="DC2" s="51">
        <f t="shared" ref="DC2:DC33" si="39">RANK(DB2,$DB$2:$DB$173)</f>
        <v>40</v>
      </c>
      <c r="DD2" s="50">
        <v>6.08</v>
      </c>
      <c r="DE2" s="51">
        <f t="shared" ref="DE2:DE33" si="40">RANK(DD2,$DD$2:$DD$173)</f>
        <v>71</v>
      </c>
      <c r="DF2" s="50">
        <v>7.18</v>
      </c>
      <c r="DG2" s="51">
        <f t="shared" ref="DG2:DG33" si="41">RANK(DF2,$DF$2:$DF$173)</f>
        <v>112</v>
      </c>
      <c r="DH2" s="50">
        <v>10.59</v>
      </c>
      <c r="DI2" s="51">
        <f t="shared" ref="DI2:DI33" si="42">RANK(DH2,$DH$2:$DH$173)</f>
        <v>13</v>
      </c>
      <c r="DJ2" s="50">
        <v>8.41</v>
      </c>
      <c r="DK2" s="51">
        <f t="shared" ref="DK2:DK33" si="43">RANK(DJ2,$DJ$2:$DJ$173)</f>
        <v>11</v>
      </c>
      <c r="DL2" s="50">
        <v>3.72</v>
      </c>
      <c r="DM2" s="51">
        <f t="shared" ref="DM2:DM33" si="44">RANK(DL2,$DL$2:$DL$173)</f>
        <v>100</v>
      </c>
      <c r="DN2" s="50">
        <v>1.49</v>
      </c>
      <c r="DO2" s="51">
        <f t="shared" ref="DO2:DO33" si="45">RANK(DN2,$DN$2:$DN$173)</f>
        <v>129</v>
      </c>
      <c r="DP2" s="50">
        <v>5.5</v>
      </c>
      <c r="DQ2" s="51">
        <f t="shared" ref="DQ2:DQ33" si="46">RANK(DP2,$DP$2:$DP$173)</f>
        <v>151</v>
      </c>
      <c r="DR2" s="50">
        <v>1.25</v>
      </c>
      <c r="DS2" s="51">
        <f t="shared" ref="DS2:DS33" si="47">RANK(DR2,$DR$2:$DR$173)</f>
        <v>114</v>
      </c>
      <c r="DT2" s="50">
        <v>15.08</v>
      </c>
      <c r="DU2" s="51">
        <f t="shared" ref="DU2:DU33" si="48">RANK(DT2,$DT$2:$DT$173)</f>
        <v>24</v>
      </c>
      <c r="DV2" s="50">
        <v>4.5</v>
      </c>
      <c r="DW2" s="51">
        <f t="shared" ref="DW2:DW33" si="49">RANK(DV2,$DV$2:$DV$173)</f>
        <v>18</v>
      </c>
      <c r="DX2" s="50">
        <v>115.93</v>
      </c>
      <c r="DY2" s="51">
        <f t="shared" ref="DY2:DY33" si="50">RANK(DX2,$DX$2:$DX$173)</f>
        <v>69</v>
      </c>
      <c r="DZ2" s="50">
        <v>193.21</v>
      </c>
      <c r="EA2" s="51">
        <f t="shared" ref="EA2:EA33" si="51">RANK(DZ2,$DZ$2:$DZ$173)</f>
        <v>20</v>
      </c>
      <c r="EB2" s="50">
        <v>32.89</v>
      </c>
      <c r="EC2" s="51">
        <f t="shared" ref="EC2:EC33" si="52">RANK(EB2,$EB$2:$EB$173)</f>
        <v>71</v>
      </c>
      <c r="ED2" s="50">
        <v>2.4700000000000002</v>
      </c>
      <c r="EE2" s="51">
        <f t="shared" ref="EE2:EE33" si="53">RANK(ED2,$ED$2:$ED$173)</f>
        <v>42</v>
      </c>
      <c r="EF2" s="50">
        <v>7.15</v>
      </c>
      <c r="EG2" s="51">
        <f t="shared" ref="EG2:EG33" si="54">RANK(EF2,$EF$2:$EF$173)</f>
        <v>71</v>
      </c>
      <c r="EH2" s="50">
        <v>1.18</v>
      </c>
      <c r="EI2" s="51">
        <f t="shared" ref="EI2:EI33" si="55">RANK(EH2,$EH$2:$EH$173)</f>
        <v>113</v>
      </c>
      <c r="EJ2" s="50">
        <v>26.97</v>
      </c>
      <c r="EK2" s="51">
        <f t="shared" ref="EK2:EK33" si="56">RANK(EJ2,$EJ$2:$EJ$173)</f>
        <v>25</v>
      </c>
      <c r="EL2" s="50">
        <v>7.06</v>
      </c>
      <c r="EM2" s="51">
        <f t="shared" ref="EM2:EM33" si="57">RANK(EL2,$EL$2:$EL$173)</f>
        <v>88</v>
      </c>
      <c r="EN2" s="50">
        <v>97.78</v>
      </c>
      <c r="EO2" s="51">
        <f t="shared" ref="EO2:EO33" si="58">RANK(EN2,$EN$2:$EN$173)</f>
        <v>44</v>
      </c>
      <c r="EP2" s="50">
        <v>13.95</v>
      </c>
      <c r="EQ2" s="51">
        <f t="shared" ref="EQ2:EQ33" si="59">RANK(EP2,$EP$2:$EP$173)</f>
        <v>88</v>
      </c>
      <c r="ER2" s="50">
        <v>2.72</v>
      </c>
      <c r="ES2" s="51">
        <f t="shared" ref="ES2:ES33" si="60">RANK(ER2,$ER$2:$ER$173)</f>
        <v>120</v>
      </c>
      <c r="ET2" s="50">
        <v>0.11</v>
      </c>
      <c r="EU2" s="51">
        <f t="shared" ref="EU2:EU33" si="61">RANK(ET2,$ET$2:$ET$173)</f>
        <v>57</v>
      </c>
      <c r="EV2" s="50">
        <v>15.46</v>
      </c>
      <c r="EW2" s="51">
        <f t="shared" ref="EW2:EW33" si="62">RANK(EV2,$EV$2:$EV$173)</f>
        <v>41</v>
      </c>
      <c r="EX2" s="50">
        <v>0.31</v>
      </c>
      <c r="EY2" s="51">
        <f t="shared" ref="EY2:EY33" si="63">RANK(EX2,$EX$2:$EX$173)</f>
        <v>54</v>
      </c>
      <c r="EZ2" s="50">
        <v>0.81</v>
      </c>
      <c r="FA2" s="51">
        <f t="shared" ref="FA2:FA33" si="64">RANK(EZ2,$EZ$2:$EZ$173)</f>
        <v>129</v>
      </c>
      <c r="FB2" s="50">
        <v>8.2100000000000009</v>
      </c>
      <c r="FC2" s="51">
        <f t="shared" ref="FC2:FC33" si="65">RANK(FB2,$FB$2:$FB$173)</f>
        <v>6</v>
      </c>
      <c r="FD2" s="50">
        <v>27.57</v>
      </c>
      <c r="FE2" s="52">
        <f t="shared" ref="FE2:FE33" si="66">RANK(FD2,$FD$2:$FD$173)</f>
        <v>1</v>
      </c>
      <c r="FF2" s="50">
        <v>164.46</v>
      </c>
      <c r="FG2" s="51">
        <f t="shared" ref="FG2:FG33" si="67">RANK(FF2,$FF$2:$FF$173)</f>
        <v>14</v>
      </c>
      <c r="FH2" s="50">
        <v>5.63</v>
      </c>
      <c r="FI2" s="51">
        <f t="shared" ref="FI2:FI33" si="68">RANK(FH2,$FH$2:$FH$173)</f>
        <v>114</v>
      </c>
      <c r="FJ2" s="50">
        <v>70.41</v>
      </c>
      <c r="FK2" s="51">
        <f t="shared" ref="FK2:FK33" si="69">RANK(FJ2,$FJ$2:$FJ$173)</f>
        <v>13</v>
      </c>
      <c r="FL2" s="50">
        <v>15.45</v>
      </c>
      <c r="FM2" s="51">
        <f t="shared" ref="FM2:FM33" si="70">RANK(FL2,$FL$2:$FL$173)</f>
        <v>27</v>
      </c>
      <c r="FN2" s="53">
        <f>CJ2+CL2+CN2+CP2+CR2+CT2+CV2+CX2+CZ2+DB2+DD2+DF2+DH2+DJ2+DL2+DN2+DP2+DR2+DT2+DV2+DX2+DZ2+EB2+ED2+EF2+EH2+EJ2+EL2+EN2+EP2+ER2+ET2+EV2+EX2+EZ2+FB2+FD2+FF2+FH2+FJ2+FL2</f>
        <v>957.06000000000006</v>
      </c>
      <c r="FO2" s="51">
        <f t="shared" ref="FO2:FO33" si="71">RANK(FN2,$FN$2:$FN$173)</f>
        <v>36</v>
      </c>
      <c r="FP2" s="36">
        <v>38.840000000000003</v>
      </c>
      <c r="FQ2" s="36">
        <v>100</v>
      </c>
      <c r="FR2" s="36">
        <f>FP2*FQ2</f>
        <v>3884.0000000000005</v>
      </c>
      <c r="FS2" s="37">
        <f t="shared" ref="FS2:FS33" si="72">RANK(FP2,$FP$2:$FP$173)</f>
        <v>10</v>
      </c>
      <c r="FT2" s="36">
        <f>14.12</f>
        <v>14.12</v>
      </c>
      <c r="FU2" s="36">
        <v>100</v>
      </c>
      <c r="FV2" s="36">
        <f>FT2*FU2</f>
        <v>1412</v>
      </c>
      <c r="FW2" s="37">
        <f t="shared" ref="FW2:FW33" si="73">RANK(FT2,$FT$2:$FT$173)</f>
        <v>7</v>
      </c>
      <c r="FX2" s="36">
        <f>FR2-FV2</f>
        <v>2472.0000000000005</v>
      </c>
      <c r="FY2" s="54">
        <f t="shared" ref="FY2:FY43" si="74">D2/100000*FX2</f>
        <v>824905.04040000017</v>
      </c>
      <c r="FZ2" s="37">
        <f t="shared" ref="FZ2:FZ33" si="75">RANK(FY2,$FY$2:$FY$173)</f>
        <v>22</v>
      </c>
      <c r="GA2" s="55">
        <f t="shared" ref="GA2:GA33" si="76">D2/100000</f>
        <v>333.69945000000001</v>
      </c>
      <c r="GB2" s="56">
        <f>FH2*GA2</f>
        <v>1878.7279035000001</v>
      </c>
      <c r="GC2" s="32">
        <f t="shared" ref="GC2:GC33" si="77">RANK(GB2,$GB$2:$GB$173)</f>
        <v>53</v>
      </c>
    </row>
    <row r="3" spans="2:185" s="1" customFormat="1" ht="18" customHeight="1" x14ac:dyDescent="0.2">
      <c r="B3" s="1">
        <f t="shared" si="0"/>
        <v>2</v>
      </c>
      <c r="C3" s="57" t="s">
        <v>126</v>
      </c>
      <c r="D3" s="30">
        <v>2903700</v>
      </c>
      <c r="E3" s="31">
        <f>RANK(D3,$D$2:$D$173)</f>
        <v>135</v>
      </c>
      <c r="F3" s="209">
        <v>28748</v>
      </c>
      <c r="G3" s="31">
        <f t="shared" ref="G3:G66" si="78">RANK(F3,$F$2:$F$173)</f>
        <v>140</v>
      </c>
      <c r="H3" s="210">
        <f t="shared" si="1"/>
        <v>101.00528732433561</v>
      </c>
      <c r="I3" s="31">
        <f t="shared" ref="I3:I173" si="79">RANK(H3,$H$2:$H$173)</f>
        <v>62</v>
      </c>
      <c r="J3" s="32" t="s">
        <v>634</v>
      </c>
      <c r="K3" s="32" t="s">
        <v>635</v>
      </c>
      <c r="L3" s="33">
        <v>46775.3</v>
      </c>
      <c r="M3" s="31">
        <f t="shared" si="2"/>
        <v>56</v>
      </c>
      <c r="N3" s="34">
        <v>9.8018409999999996</v>
      </c>
      <c r="O3" s="31">
        <f t="shared" si="3"/>
        <v>36</v>
      </c>
      <c r="P3" s="35">
        <v>4.1399999999999997</v>
      </c>
      <c r="Q3" s="31">
        <f t="shared" si="4"/>
        <v>130</v>
      </c>
      <c r="R3" s="31">
        <v>18.899999999999999</v>
      </c>
      <c r="S3" s="31">
        <f t="shared" ref="S3:S66" si="80">RANK(R3,$R$2:$R$173)</f>
        <v>120</v>
      </c>
      <c r="T3" s="31">
        <v>11</v>
      </c>
      <c r="U3" s="31">
        <f t="shared" ref="U3:U66" si="81">RANK(T3,$T$2:$T$173)</f>
        <v>111</v>
      </c>
      <c r="V3" s="218">
        <v>1226.9000000000001</v>
      </c>
      <c r="W3" s="31">
        <f t="shared" ref="W3:W66" si="82">RANK(V3,$V$2:$V$173)</f>
        <v>58</v>
      </c>
      <c r="X3" s="36">
        <v>77.8</v>
      </c>
      <c r="Y3" s="37">
        <f t="shared" si="5"/>
        <v>37</v>
      </c>
      <c r="Z3" s="38">
        <v>80.7</v>
      </c>
      <c r="AA3" s="37">
        <f t="shared" si="6"/>
        <v>38</v>
      </c>
      <c r="AB3" s="38">
        <v>75.099999999999994</v>
      </c>
      <c r="AC3" s="37">
        <f t="shared" si="7"/>
        <v>39</v>
      </c>
      <c r="AD3" s="39">
        <v>11301</v>
      </c>
      <c r="AE3" s="40">
        <f t="shared" si="8"/>
        <v>90</v>
      </c>
      <c r="AF3" s="41">
        <v>33.409999999999997</v>
      </c>
      <c r="AG3" s="40">
        <f t="shared" si="9"/>
        <v>99</v>
      </c>
      <c r="AH3" s="42"/>
      <c r="AI3" s="40" t="e">
        <f t="shared" ref="AI3:AI66" si="83">RANK(AH3,$AH$2:$AH$173)</f>
        <v>#N/A</v>
      </c>
      <c r="AJ3" s="41" t="s">
        <v>177</v>
      </c>
      <c r="AK3" s="40" t="e">
        <f t="shared" si="10"/>
        <v>#VALUE!</v>
      </c>
      <c r="AL3" s="41" t="s">
        <v>177</v>
      </c>
      <c r="AM3" s="40" t="e">
        <f t="shared" si="11"/>
        <v>#VALUE!</v>
      </c>
      <c r="AN3" s="43">
        <v>16</v>
      </c>
      <c r="AO3" s="44">
        <f t="shared" ref="AO3:AO33" si="84">RANK(AN3,$AN$2:$AN$173)</f>
        <v>132</v>
      </c>
      <c r="AP3" s="43">
        <v>24</v>
      </c>
      <c r="AQ3" s="44">
        <f t="shared" si="12"/>
        <v>64</v>
      </c>
      <c r="AR3" s="58">
        <v>-0.14000000000000001</v>
      </c>
      <c r="AS3" s="44">
        <f t="shared" si="13"/>
        <v>62</v>
      </c>
      <c r="AT3" s="18"/>
      <c r="AU3" s="45" t="e">
        <f t="shared" si="14"/>
        <v>#N/A</v>
      </c>
      <c r="AV3" s="46" t="s">
        <v>177</v>
      </c>
      <c r="AW3" s="45" t="e">
        <f t="shared" si="15"/>
        <v>#VALUE!</v>
      </c>
      <c r="AX3" s="46"/>
      <c r="AY3" s="45"/>
      <c r="AZ3" s="125">
        <v>2890</v>
      </c>
      <c r="BA3" s="45">
        <f>RANK(AZ3,$AZ$2:$AZ$173)</f>
        <v>68</v>
      </c>
      <c r="BB3" s="46" t="s">
        <v>177</v>
      </c>
      <c r="BC3" s="45" t="e">
        <f t="shared" si="16"/>
        <v>#VALUE!</v>
      </c>
      <c r="BD3" s="46">
        <v>2353.2800000000002</v>
      </c>
      <c r="BE3" s="45">
        <f t="shared" si="17"/>
        <v>7</v>
      </c>
      <c r="BF3" s="18"/>
      <c r="BG3" s="45" t="e">
        <f t="shared" si="18"/>
        <v>#N/A</v>
      </c>
      <c r="BH3" s="46">
        <v>1.6</v>
      </c>
      <c r="BI3" s="45">
        <f t="shared" si="19"/>
        <v>56</v>
      </c>
      <c r="BJ3" s="47">
        <v>9</v>
      </c>
      <c r="BK3" s="45">
        <f t="shared" si="20"/>
        <v>47</v>
      </c>
      <c r="BL3" s="18"/>
      <c r="BM3" s="45" t="e">
        <f t="shared" si="21"/>
        <v>#N/A</v>
      </c>
      <c r="BN3" s="18"/>
      <c r="BO3" s="45" t="e">
        <f t="shared" si="22"/>
        <v>#N/A</v>
      </c>
      <c r="BP3" s="46">
        <v>281.17</v>
      </c>
      <c r="BQ3" s="45">
        <f t="shared" si="23"/>
        <v>9</v>
      </c>
      <c r="BR3" s="133">
        <v>116.56</v>
      </c>
      <c r="BS3" s="45">
        <f t="shared" ref="BS3:BS66" si="85">RANK(BR3,$BR$2:$BR$173)</f>
        <v>57</v>
      </c>
      <c r="BT3" s="46"/>
      <c r="BU3" s="45" t="e">
        <f t="shared" si="24"/>
        <v>#N/A</v>
      </c>
      <c r="BV3" s="18"/>
      <c r="BW3" s="45" t="e">
        <f t="shared" si="25"/>
        <v>#N/A</v>
      </c>
      <c r="BX3" s="124" t="s">
        <v>1151</v>
      </c>
      <c r="BY3" s="45" t="e">
        <f t="shared" ref="BY3:BY66" si="86">RANK(BX3,$BX$2:$BX$173)</f>
        <v>#VALUE!</v>
      </c>
      <c r="BZ3" s="20">
        <f>15.6*1000/365</f>
        <v>42.739726027397261</v>
      </c>
      <c r="CA3" s="45">
        <f t="shared" si="26"/>
        <v>107</v>
      </c>
      <c r="CB3" s="46"/>
      <c r="CC3" s="45" t="e">
        <f t="shared" ref="CC3:CC66" si="87">RANK(CB3,$CB$2:$CB$173)</f>
        <v>#N/A</v>
      </c>
      <c r="CD3" s="46">
        <v>1.2999999999999999E-2</v>
      </c>
      <c r="CE3" s="45">
        <f t="shared" si="27"/>
        <v>135</v>
      </c>
      <c r="CF3" s="48">
        <v>212</v>
      </c>
      <c r="CG3" s="45">
        <f t="shared" si="28"/>
        <v>51</v>
      </c>
      <c r="CH3" s="49">
        <v>5.83</v>
      </c>
      <c r="CI3" s="45">
        <f t="shared" si="29"/>
        <v>45</v>
      </c>
      <c r="CJ3" s="50">
        <v>1.71</v>
      </c>
      <c r="CK3" s="51">
        <f t="shared" si="30"/>
        <v>57</v>
      </c>
      <c r="CL3" s="50">
        <v>2.44</v>
      </c>
      <c r="CM3" s="51">
        <f t="shared" si="31"/>
        <v>110</v>
      </c>
      <c r="CN3" s="50">
        <v>0.22</v>
      </c>
      <c r="CO3" s="51">
        <f t="shared" si="32"/>
        <v>122</v>
      </c>
      <c r="CP3" s="50">
        <v>8.14</v>
      </c>
      <c r="CQ3" s="51">
        <f t="shared" si="33"/>
        <v>61</v>
      </c>
      <c r="CR3" s="50">
        <v>2.1800000000000002</v>
      </c>
      <c r="CS3" s="51">
        <f t="shared" si="34"/>
        <v>109</v>
      </c>
      <c r="CT3" s="50">
        <v>4.1399999999999997</v>
      </c>
      <c r="CU3" s="51">
        <f t="shared" si="35"/>
        <v>31</v>
      </c>
      <c r="CV3" s="50">
        <v>17.760000000000002</v>
      </c>
      <c r="CW3" s="51">
        <f t="shared" si="36"/>
        <v>72</v>
      </c>
      <c r="CX3" s="50">
        <v>1.95</v>
      </c>
      <c r="CY3" s="51">
        <f t="shared" si="37"/>
        <v>155</v>
      </c>
      <c r="CZ3" s="50">
        <v>4.92</v>
      </c>
      <c r="DA3" s="51">
        <f t="shared" si="38"/>
        <v>124</v>
      </c>
      <c r="DB3" s="50">
        <v>10.36</v>
      </c>
      <c r="DC3" s="51">
        <f t="shared" si="39"/>
        <v>42</v>
      </c>
      <c r="DD3" s="50">
        <v>6.37</v>
      </c>
      <c r="DE3" s="51">
        <f t="shared" si="40"/>
        <v>68</v>
      </c>
      <c r="DF3" s="50">
        <v>27.17</v>
      </c>
      <c r="DG3" s="51">
        <f t="shared" si="41"/>
        <v>32</v>
      </c>
      <c r="DH3" s="50">
        <v>1.4</v>
      </c>
      <c r="DI3" s="51">
        <f t="shared" si="42"/>
        <v>128</v>
      </c>
      <c r="DJ3" s="50">
        <v>2.89</v>
      </c>
      <c r="DK3" s="51">
        <f t="shared" si="43"/>
        <v>87</v>
      </c>
      <c r="DL3" s="50">
        <v>1.57</v>
      </c>
      <c r="DM3" s="51">
        <f t="shared" si="44"/>
        <v>164</v>
      </c>
      <c r="DN3" s="50">
        <v>5.5</v>
      </c>
      <c r="DO3" s="51">
        <f t="shared" si="45"/>
        <v>56</v>
      </c>
      <c r="DP3" s="50">
        <v>9.32</v>
      </c>
      <c r="DQ3" s="51">
        <f t="shared" si="46"/>
        <v>129</v>
      </c>
      <c r="DR3" s="50">
        <v>1.54</v>
      </c>
      <c r="DS3" s="51">
        <f t="shared" si="47"/>
        <v>93</v>
      </c>
      <c r="DT3" s="50">
        <v>18.850000000000001</v>
      </c>
      <c r="DU3" s="51">
        <f t="shared" si="48"/>
        <v>7</v>
      </c>
      <c r="DV3" s="50">
        <v>2.38</v>
      </c>
      <c r="DW3" s="51">
        <f t="shared" si="49"/>
        <v>65</v>
      </c>
      <c r="DX3" s="50">
        <v>126.91</v>
      </c>
      <c r="DY3" s="51">
        <f t="shared" si="50"/>
        <v>50</v>
      </c>
      <c r="DZ3" s="50">
        <v>182.14</v>
      </c>
      <c r="EA3" s="51">
        <f t="shared" si="51"/>
        <v>24</v>
      </c>
      <c r="EB3" s="50">
        <v>6.91</v>
      </c>
      <c r="EC3" s="51">
        <f t="shared" si="52"/>
        <v>157</v>
      </c>
      <c r="ED3" s="50">
        <v>1.27</v>
      </c>
      <c r="EE3" s="51">
        <f t="shared" si="53"/>
        <v>80</v>
      </c>
      <c r="EF3" s="50">
        <v>5.93</v>
      </c>
      <c r="EG3" s="51">
        <f t="shared" si="54"/>
        <v>87</v>
      </c>
      <c r="EH3" s="50">
        <v>0.1</v>
      </c>
      <c r="EI3" s="51">
        <f t="shared" si="55"/>
        <v>151</v>
      </c>
      <c r="EJ3" s="50">
        <v>13.01</v>
      </c>
      <c r="EK3" s="51">
        <f t="shared" si="56"/>
        <v>116</v>
      </c>
      <c r="EL3" s="50">
        <v>11.08</v>
      </c>
      <c r="EM3" s="51">
        <f t="shared" si="57"/>
        <v>43</v>
      </c>
      <c r="EN3" s="50">
        <v>27.21</v>
      </c>
      <c r="EO3" s="51">
        <f t="shared" si="58"/>
        <v>93</v>
      </c>
      <c r="EP3" s="50">
        <v>10.78</v>
      </c>
      <c r="EQ3" s="51">
        <f t="shared" si="59"/>
        <v>112</v>
      </c>
      <c r="ER3" s="50">
        <v>4.28</v>
      </c>
      <c r="ES3" s="51">
        <f t="shared" si="60"/>
        <v>61</v>
      </c>
      <c r="ET3" s="50">
        <v>0</v>
      </c>
      <c r="EU3" s="51">
        <f t="shared" si="61"/>
        <v>84</v>
      </c>
      <c r="EV3" s="50">
        <v>0.6</v>
      </c>
      <c r="EW3" s="51">
        <f t="shared" si="62"/>
        <v>117</v>
      </c>
      <c r="EX3" s="50">
        <v>0.83</v>
      </c>
      <c r="EY3" s="51">
        <f t="shared" si="63"/>
        <v>19</v>
      </c>
      <c r="EZ3" s="50">
        <v>1.58</v>
      </c>
      <c r="FA3" s="51">
        <f t="shared" si="64"/>
        <v>95</v>
      </c>
      <c r="FB3" s="50">
        <v>1.41</v>
      </c>
      <c r="FC3" s="51">
        <f t="shared" si="65"/>
        <v>78</v>
      </c>
      <c r="FD3" s="50">
        <v>8.41</v>
      </c>
      <c r="FE3" s="51">
        <f t="shared" si="66"/>
        <v>31</v>
      </c>
      <c r="FF3" s="50">
        <v>178.52</v>
      </c>
      <c r="FG3" s="51">
        <f t="shared" si="67"/>
        <v>8</v>
      </c>
      <c r="FH3" s="50">
        <v>5.93</v>
      </c>
      <c r="FI3" s="51">
        <f t="shared" si="68"/>
        <v>111</v>
      </c>
      <c r="FJ3" s="50">
        <v>0.24</v>
      </c>
      <c r="FK3" s="51">
        <f t="shared" si="69"/>
        <v>156</v>
      </c>
      <c r="FL3" s="50">
        <v>7.44</v>
      </c>
      <c r="FM3" s="51">
        <f t="shared" si="70"/>
        <v>71</v>
      </c>
      <c r="FN3" s="53">
        <f>CJ3+CL3+CN3+CP3+CR3+CT3+CV3+CX3+CZ3+DB3+DD3+DF3+DH3+DJ3+DL3+DN3+DP3+DR3+DT3+DV3+DX3+DZ3+EB3+ED3+EF3+EH3+EJ3+EL3+EN3+EP3+ER3+ET3+EV3+EX3+EZ3+FB3+FD3+FF3+FH3+FJ3+FL3</f>
        <v>725.39</v>
      </c>
      <c r="FO3" s="51">
        <f t="shared" si="71"/>
        <v>78</v>
      </c>
      <c r="FP3" s="36">
        <v>12.73</v>
      </c>
      <c r="FQ3" s="36">
        <v>100</v>
      </c>
      <c r="FR3" s="36">
        <f t="shared" ref="FR3:FR66" si="88">FP3*FQ3</f>
        <v>1273</v>
      </c>
      <c r="FS3" s="37">
        <f t="shared" si="72"/>
        <v>125</v>
      </c>
      <c r="FT3" s="36">
        <v>6.47</v>
      </c>
      <c r="FU3" s="36">
        <v>100</v>
      </c>
      <c r="FV3" s="36">
        <f t="shared" ref="FV3:FV66" si="89">FT3*FU3</f>
        <v>647</v>
      </c>
      <c r="FW3" s="37">
        <f t="shared" si="73"/>
        <v>119</v>
      </c>
      <c r="FX3" s="36">
        <f t="shared" ref="FX3:FX66" si="90">FR3-FV3</f>
        <v>626</v>
      </c>
      <c r="FY3" s="54">
        <f t="shared" si="74"/>
        <v>18177.162</v>
      </c>
      <c r="FZ3" s="37">
        <f t="shared" si="75"/>
        <v>118</v>
      </c>
      <c r="GA3" s="55">
        <f t="shared" si="76"/>
        <v>29.036999999999999</v>
      </c>
      <c r="GB3" s="56">
        <f t="shared" ref="GB3:GB66" si="91">FH3*GA3</f>
        <v>172.18940999999998</v>
      </c>
      <c r="GC3" s="32">
        <f t="shared" si="77"/>
        <v>131</v>
      </c>
    </row>
    <row r="4" spans="2:185" s="1" customFormat="1" ht="18" customHeight="1" x14ac:dyDescent="0.2">
      <c r="B4" s="1">
        <f t="shared" si="0"/>
        <v>3</v>
      </c>
      <c r="C4" s="59" t="s">
        <v>55</v>
      </c>
      <c r="D4" s="30">
        <v>40375954</v>
      </c>
      <c r="E4" s="31">
        <f t="shared" ref="E4:E66" si="92">RANK(D4,$D$2:$D$173)</f>
        <v>35</v>
      </c>
      <c r="F4" s="209">
        <v>2381741</v>
      </c>
      <c r="G4" s="31">
        <f t="shared" si="78"/>
        <v>11</v>
      </c>
      <c r="H4" s="210">
        <f t="shared" si="1"/>
        <v>16.952285743915901</v>
      </c>
      <c r="I4" s="31">
        <f t="shared" si="79"/>
        <v>145</v>
      </c>
      <c r="J4" s="32" t="s">
        <v>636</v>
      </c>
      <c r="K4" s="32" t="s">
        <v>637</v>
      </c>
      <c r="L4" s="33">
        <v>39765.699999999997</v>
      </c>
      <c r="M4" s="31">
        <f t="shared" si="2"/>
        <v>98</v>
      </c>
      <c r="N4" s="34">
        <v>9.7898499999999995</v>
      </c>
      <c r="O4" s="31">
        <f t="shared" si="3"/>
        <v>74</v>
      </c>
      <c r="P4" s="35">
        <v>5.61</v>
      </c>
      <c r="Q4" s="31">
        <f t="shared" si="4"/>
        <v>35</v>
      </c>
      <c r="R4" s="31">
        <v>23.8</v>
      </c>
      <c r="S4" s="31">
        <f t="shared" si="80"/>
        <v>98</v>
      </c>
      <c r="T4" s="31">
        <v>12.1</v>
      </c>
      <c r="U4" s="31">
        <f t="shared" si="81"/>
        <v>103</v>
      </c>
      <c r="V4" s="218">
        <v>461.4</v>
      </c>
      <c r="W4" s="31">
        <f t="shared" si="82"/>
        <v>138</v>
      </c>
      <c r="X4" s="36">
        <v>75.599999999999994</v>
      </c>
      <c r="Y4" s="37">
        <f t="shared" si="5"/>
        <v>59</v>
      </c>
      <c r="Z4" s="38">
        <v>77.5</v>
      </c>
      <c r="AA4" s="37">
        <f t="shared" si="6"/>
        <v>78</v>
      </c>
      <c r="AB4" s="38">
        <v>73.8</v>
      </c>
      <c r="AC4" s="37">
        <f t="shared" si="7"/>
        <v>49</v>
      </c>
      <c r="AD4" s="39">
        <v>14504</v>
      </c>
      <c r="AE4" s="40">
        <f t="shared" si="8"/>
        <v>78</v>
      </c>
      <c r="AF4" s="41">
        <v>30.08</v>
      </c>
      <c r="AG4" s="40">
        <f t="shared" si="9"/>
        <v>108</v>
      </c>
      <c r="AH4" s="42"/>
      <c r="AI4" s="40" t="e">
        <f t="shared" si="83"/>
        <v>#N/A</v>
      </c>
      <c r="AJ4" s="41" t="s">
        <v>177</v>
      </c>
      <c r="AK4" s="40" t="e">
        <f t="shared" si="10"/>
        <v>#VALUE!</v>
      </c>
      <c r="AL4" s="41" t="s">
        <v>177</v>
      </c>
      <c r="AM4" s="40" t="e">
        <f t="shared" si="11"/>
        <v>#VALUE!</v>
      </c>
      <c r="AN4" s="43">
        <v>25.1</v>
      </c>
      <c r="AO4" s="44">
        <f t="shared" si="84"/>
        <v>78</v>
      </c>
      <c r="AP4" s="43" t="s">
        <v>177</v>
      </c>
      <c r="AQ4" s="44" t="e">
        <f t="shared" si="12"/>
        <v>#VALUE!</v>
      </c>
      <c r="AR4" s="58">
        <v>-0.64</v>
      </c>
      <c r="AS4" s="44">
        <f t="shared" si="13"/>
        <v>103</v>
      </c>
      <c r="AT4" s="18"/>
      <c r="AU4" s="45" t="e">
        <f t="shared" si="14"/>
        <v>#N/A</v>
      </c>
      <c r="AV4" s="46" t="s">
        <v>177</v>
      </c>
      <c r="AW4" s="45" t="e">
        <f t="shared" si="15"/>
        <v>#VALUE!</v>
      </c>
      <c r="AX4" s="46"/>
      <c r="AY4" s="45"/>
      <c r="AZ4" s="125">
        <v>3090</v>
      </c>
      <c r="BA4" s="45">
        <f t="shared" ref="BA4:BA67" si="93">RANK(AZ4,$AZ$2:$AZ$173)</f>
        <v>45</v>
      </c>
      <c r="BB4" s="46" t="s">
        <v>177</v>
      </c>
      <c r="BC4" s="45" t="e">
        <f t="shared" si="16"/>
        <v>#VALUE!</v>
      </c>
      <c r="BD4" s="46">
        <v>1024.0899999999999</v>
      </c>
      <c r="BE4" s="45">
        <f t="shared" si="17"/>
        <v>61</v>
      </c>
      <c r="BF4" s="18"/>
      <c r="BG4" s="45" t="e">
        <f t="shared" si="18"/>
        <v>#N/A</v>
      </c>
      <c r="BH4" s="46">
        <v>3.5</v>
      </c>
      <c r="BI4" s="45">
        <f t="shared" si="19"/>
        <v>36</v>
      </c>
      <c r="BJ4" s="47">
        <v>2.5</v>
      </c>
      <c r="BK4" s="45">
        <f t="shared" si="20"/>
        <v>113</v>
      </c>
      <c r="BL4" s="18"/>
      <c r="BM4" s="45" t="e">
        <f t="shared" si="21"/>
        <v>#N/A</v>
      </c>
      <c r="BN4" s="18"/>
      <c r="BO4" s="45" t="e">
        <f t="shared" si="22"/>
        <v>#N/A</v>
      </c>
      <c r="BP4" s="46">
        <v>117.36</v>
      </c>
      <c r="BQ4" s="45">
        <f t="shared" si="23"/>
        <v>68</v>
      </c>
      <c r="BR4" s="133">
        <v>100.87</v>
      </c>
      <c r="BS4" s="45">
        <f t="shared" si="85"/>
        <v>90</v>
      </c>
      <c r="BT4" s="46"/>
      <c r="BU4" s="45" t="e">
        <f t="shared" si="24"/>
        <v>#N/A</v>
      </c>
      <c r="BV4" s="18"/>
      <c r="BW4" s="45" t="e">
        <f t="shared" si="25"/>
        <v>#N/A</v>
      </c>
      <c r="BX4" s="124" t="s">
        <v>1151</v>
      </c>
      <c r="BY4" s="45" t="e">
        <f t="shared" si="86"/>
        <v>#VALUE!</v>
      </c>
      <c r="BZ4" s="20">
        <f>26.5*1000/365</f>
        <v>72.602739726027394</v>
      </c>
      <c r="CA4" s="45">
        <f t="shared" si="26"/>
        <v>74</v>
      </c>
      <c r="CB4" s="46"/>
      <c r="CC4" s="45" t="e">
        <f t="shared" si="87"/>
        <v>#N/A</v>
      </c>
      <c r="CD4" s="46">
        <v>0.32</v>
      </c>
      <c r="CE4" s="45">
        <f t="shared" si="27"/>
        <v>66</v>
      </c>
      <c r="CF4" s="48">
        <v>259</v>
      </c>
      <c r="CG4" s="45">
        <f t="shared" si="28"/>
        <v>10</v>
      </c>
      <c r="CH4" s="49">
        <v>2.2400000000000002</v>
      </c>
      <c r="CI4" s="45">
        <f t="shared" si="29"/>
        <v>62</v>
      </c>
      <c r="CJ4" s="50">
        <v>0.03</v>
      </c>
      <c r="CK4" s="51">
        <f t="shared" si="30"/>
        <v>161</v>
      </c>
      <c r="CL4" s="50">
        <v>2.2799999999999998</v>
      </c>
      <c r="CM4" s="51">
        <f t="shared" si="31"/>
        <v>114</v>
      </c>
      <c r="CN4" s="50">
        <v>7.0000000000000007E-2</v>
      </c>
      <c r="CO4" s="51">
        <f t="shared" si="32"/>
        <v>148</v>
      </c>
      <c r="CP4" s="50">
        <v>8</v>
      </c>
      <c r="CQ4" s="51">
        <f t="shared" si="33"/>
        <v>62</v>
      </c>
      <c r="CR4" s="50">
        <v>5.29</v>
      </c>
      <c r="CS4" s="51">
        <f t="shared" si="34"/>
        <v>75</v>
      </c>
      <c r="CT4" s="50">
        <v>2.83</v>
      </c>
      <c r="CU4" s="51">
        <f t="shared" si="35"/>
        <v>62</v>
      </c>
      <c r="CV4" s="50">
        <v>17.95</v>
      </c>
      <c r="CW4" s="51">
        <f t="shared" si="36"/>
        <v>70</v>
      </c>
      <c r="CX4" s="50">
        <v>3.6</v>
      </c>
      <c r="CY4" s="51">
        <f t="shared" si="37"/>
        <v>129</v>
      </c>
      <c r="CZ4" s="50">
        <v>7.2</v>
      </c>
      <c r="DA4" s="51">
        <f t="shared" si="38"/>
        <v>88</v>
      </c>
      <c r="DB4" s="50">
        <v>10.11</v>
      </c>
      <c r="DC4" s="51">
        <f t="shared" si="39"/>
        <v>46</v>
      </c>
      <c r="DD4" s="50">
        <v>1.52</v>
      </c>
      <c r="DE4" s="51">
        <f t="shared" si="40"/>
        <v>169</v>
      </c>
      <c r="DF4" s="50">
        <v>8.7200000000000006</v>
      </c>
      <c r="DG4" s="51">
        <f t="shared" si="41"/>
        <v>98</v>
      </c>
      <c r="DH4" s="50">
        <v>0.54</v>
      </c>
      <c r="DI4" s="51">
        <f t="shared" si="42"/>
        <v>165</v>
      </c>
      <c r="DJ4" s="50">
        <v>2.84</v>
      </c>
      <c r="DK4" s="51">
        <f t="shared" si="43"/>
        <v>89</v>
      </c>
      <c r="DL4" s="50">
        <v>3.79</v>
      </c>
      <c r="DM4" s="51">
        <f t="shared" si="44"/>
        <v>98</v>
      </c>
      <c r="DN4" s="50">
        <v>1.7</v>
      </c>
      <c r="DO4" s="51">
        <f t="shared" si="45"/>
        <v>125</v>
      </c>
      <c r="DP4" s="50">
        <v>5.56</v>
      </c>
      <c r="DQ4" s="51">
        <f t="shared" si="46"/>
        <v>150</v>
      </c>
      <c r="DR4" s="50">
        <v>0.87</v>
      </c>
      <c r="DS4" s="51">
        <f t="shared" si="47"/>
        <v>132</v>
      </c>
      <c r="DT4" s="50">
        <v>5.38</v>
      </c>
      <c r="DU4" s="51">
        <f t="shared" si="48"/>
        <v>95</v>
      </c>
      <c r="DV4" s="50">
        <v>0.43</v>
      </c>
      <c r="DW4" s="51">
        <f t="shared" si="49"/>
        <v>166</v>
      </c>
      <c r="DX4" s="50">
        <v>76.81</v>
      </c>
      <c r="DY4" s="51">
        <f t="shared" si="50"/>
        <v>142</v>
      </c>
      <c r="DZ4" s="50">
        <v>132.18</v>
      </c>
      <c r="EA4" s="51">
        <f t="shared" si="51"/>
        <v>45</v>
      </c>
      <c r="EB4" s="50">
        <v>62.39</v>
      </c>
      <c r="EC4" s="51">
        <f t="shared" si="52"/>
        <v>18</v>
      </c>
      <c r="ED4" s="50">
        <v>0.75</v>
      </c>
      <c r="EE4" s="51">
        <f t="shared" si="53"/>
        <v>103</v>
      </c>
      <c r="EF4" s="50">
        <v>20.89</v>
      </c>
      <c r="EG4" s="51">
        <f t="shared" si="54"/>
        <v>9</v>
      </c>
      <c r="EH4" s="50">
        <v>3.2</v>
      </c>
      <c r="EI4" s="51">
        <f t="shared" si="55"/>
        <v>99</v>
      </c>
      <c r="EJ4" s="50">
        <v>32.630000000000003</v>
      </c>
      <c r="EK4" s="51">
        <f t="shared" si="56"/>
        <v>19</v>
      </c>
      <c r="EL4" s="50">
        <v>14.1</v>
      </c>
      <c r="EM4" s="51">
        <f t="shared" si="57"/>
        <v>21</v>
      </c>
      <c r="EN4" s="50">
        <v>29.19</v>
      </c>
      <c r="EO4" s="51">
        <f t="shared" si="58"/>
        <v>89</v>
      </c>
      <c r="EP4" s="50">
        <v>24.54</v>
      </c>
      <c r="EQ4" s="51">
        <f t="shared" si="59"/>
        <v>16</v>
      </c>
      <c r="ER4" s="50">
        <v>3.9</v>
      </c>
      <c r="ES4" s="51">
        <f t="shared" si="60"/>
        <v>81</v>
      </c>
      <c r="ET4" s="50">
        <v>0</v>
      </c>
      <c r="EU4" s="51">
        <f t="shared" si="61"/>
        <v>84</v>
      </c>
      <c r="EV4" s="50">
        <v>3.03</v>
      </c>
      <c r="EW4" s="51">
        <f t="shared" si="62"/>
        <v>79</v>
      </c>
      <c r="EX4" s="50">
        <v>0.4</v>
      </c>
      <c r="EY4" s="51">
        <f t="shared" si="63"/>
        <v>42</v>
      </c>
      <c r="EZ4" s="50">
        <v>0.48</v>
      </c>
      <c r="FA4" s="51">
        <f t="shared" si="64"/>
        <v>151</v>
      </c>
      <c r="FB4" s="50">
        <v>1.32</v>
      </c>
      <c r="FC4" s="51">
        <f t="shared" si="65"/>
        <v>82</v>
      </c>
      <c r="FD4" s="50">
        <v>5.43</v>
      </c>
      <c r="FE4" s="51">
        <f t="shared" si="66"/>
        <v>72</v>
      </c>
      <c r="FF4" s="50">
        <v>139.32</v>
      </c>
      <c r="FG4" s="51">
        <f t="shared" si="67"/>
        <v>31</v>
      </c>
      <c r="FH4" s="50">
        <v>1.89</v>
      </c>
      <c r="FI4" s="51">
        <f t="shared" si="68"/>
        <v>162</v>
      </c>
      <c r="FJ4" s="50">
        <v>19.12</v>
      </c>
      <c r="FK4" s="51">
        <f t="shared" si="69"/>
        <v>51</v>
      </c>
      <c r="FL4" s="50">
        <v>3.65</v>
      </c>
      <c r="FM4" s="51">
        <f t="shared" si="70"/>
        <v>102</v>
      </c>
      <c r="FN4" s="53">
        <f t="shared" ref="FN4:FN23" si="94">CJ4+CL4+CN4+CP4+CR4+CT4+CV4+CX4+CZ4+DB4+DD4+DF4+DH4+DJ4+DL4+DN4+DP4+DR4+DT4+DV4+DX4+DZ4+EB4+ED4+EF4+EH4+EJ4+EL4+EN4+EP4+ER4+ET4+EV4+EX4+EZ4+FB4+FD4+FF4+FH4+FJ4+FL4</f>
        <v>663.93</v>
      </c>
      <c r="FO4" s="51">
        <f t="shared" si="71"/>
        <v>89</v>
      </c>
      <c r="FP4" s="36">
        <v>23.99</v>
      </c>
      <c r="FQ4" s="36">
        <v>100</v>
      </c>
      <c r="FR4" s="36">
        <f t="shared" si="88"/>
        <v>2399</v>
      </c>
      <c r="FS4" s="37">
        <f t="shared" si="72"/>
        <v>57</v>
      </c>
      <c r="FT4" s="36">
        <v>4.3099999999999996</v>
      </c>
      <c r="FU4" s="36">
        <v>100</v>
      </c>
      <c r="FV4" s="36">
        <f t="shared" si="89"/>
        <v>430.99999999999994</v>
      </c>
      <c r="FW4" s="37">
        <f t="shared" si="73"/>
        <v>159</v>
      </c>
      <c r="FX4" s="36">
        <f t="shared" si="90"/>
        <v>1968</v>
      </c>
      <c r="FY4" s="54">
        <f t="shared" si="74"/>
        <v>794598.77471999999</v>
      </c>
      <c r="FZ4" s="37">
        <f t="shared" si="75"/>
        <v>23</v>
      </c>
      <c r="GA4" s="55">
        <f t="shared" si="76"/>
        <v>403.75954000000002</v>
      </c>
      <c r="GB4" s="56">
        <f t="shared" si="91"/>
        <v>763.10553059999995</v>
      </c>
      <c r="GC4" s="32">
        <f t="shared" si="77"/>
        <v>90</v>
      </c>
    </row>
    <row r="5" spans="2:185" s="1" customFormat="1" ht="18" customHeight="1" x14ac:dyDescent="0.2">
      <c r="B5" s="1">
        <f t="shared" si="0"/>
        <v>4</v>
      </c>
      <c r="C5" s="60" t="s">
        <v>163</v>
      </c>
      <c r="D5" s="30">
        <v>25830958</v>
      </c>
      <c r="E5" s="31">
        <f t="shared" si="92"/>
        <v>50</v>
      </c>
      <c r="F5" s="211">
        <v>1246700</v>
      </c>
      <c r="G5" s="31">
        <f t="shared" si="78"/>
        <v>23</v>
      </c>
      <c r="H5" s="210">
        <f t="shared" si="1"/>
        <v>20.719465789684769</v>
      </c>
      <c r="I5" s="31">
        <f t="shared" si="79"/>
        <v>139</v>
      </c>
      <c r="J5" s="32" t="s">
        <v>638</v>
      </c>
      <c r="K5" s="32" t="s">
        <v>639</v>
      </c>
      <c r="L5" s="33">
        <v>31626.3</v>
      </c>
      <c r="M5" s="31">
        <f t="shared" si="2"/>
        <v>150</v>
      </c>
      <c r="N5" s="34">
        <v>9.7788160000000008</v>
      </c>
      <c r="O5" s="31">
        <f t="shared" si="3"/>
        <v>160</v>
      </c>
      <c r="P5" s="35">
        <v>5.54</v>
      </c>
      <c r="Q5" s="31">
        <f t="shared" si="4"/>
        <v>42</v>
      </c>
      <c r="R5" s="31">
        <v>27.6</v>
      </c>
      <c r="S5" s="31">
        <f t="shared" si="80"/>
        <v>78</v>
      </c>
      <c r="T5" s="31">
        <v>15.5</v>
      </c>
      <c r="U5" s="31">
        <f t="shared" si="81"/>
        <v>82</v>
      </c>
      <c r="V5" s="218">
        <v>992.3</v>
      </c>
      <c r="W5" s="31">
        <f t="shared" si="82"/>
        <v>80</v>
      </c>
      <c r="X5" s="36">
        <v>52.4</v>
      </c>
      <c r="Y5" s="37">
        <f t="shared" si="5"/>
        <v>171</v>
      </c>
      <c r="Z5" s="38">
        <v>54</v>
      </c>
      <c r="AA5" s="37">
        <f t="shared" si="6"/>
        <v>171</v>
      </c>
      <c r="AB5" s="38">
        <v>50.9</v>
      </c>
      <c r="AC5" s="37">
        <f t="shared" si="7"/>
        <v>170</v>
      </c>
      <c r="AD5" s="39">
        <v>7344</v>
      </c>
      <c r="AE5" s="40">
        <f t="shared" si="8"/>
        <v>109</v>
      </c>
      <c r="AF5" s="41" t="s">
        <v>177</v>
      </c>
      <c r="AG5" s="40" t="e">
        <f t="shared" si="9"/>
        <v>#VALUE!</v>
      </c>
      <c r="AH5" s="42"/>
      <c r="AI5" s="40" t="e">
        <f t="shared" si="83"/>
        <v>#N/A</v>
      </c>
      <c r="AJ5" s="41" t="s">
        <v>177</v>
      </c>
      <c r="AK5" s="40" t="e">
        <f t="shared" si="10"/>
        <v>#VALUE!</v>
      </c>
      <c r="AL5" s="41" t="s">
        <v>177</v>
      </c>
      <c r="AM5" s="40" t="e">
        <f t="shared" si="11"/>
        <v>#VALUE!</v>
      </c>
      <c r="AN5" s="43">
        <v>42.4</v>
      </c>
      <c r="AO5" s="44">
        <f t="shared" si="84"/>
        <v>31</v>
      </c>
      <c r="AP5" s="43" t="s">
        <v>177</v>
      </c>
      <c r="AQ5" s="44" t="e">
        <f t="shared" si="12"/>
        <v>#VALUE!</v>
      </c>
      <c r="AR5" s="43" t="s">
        <v>177</v>
      </c>
      <c r="AS5" s="44" t="e">
        <f t="shared" si="13"/>
        <v>#VALUE!</v>
      </c>
      <c r="AT5" s="18"/>
      <c r="AU5" s="45" t="e">
        <f t="shared" si="14"/>
        <v>#N/A</v>
      </c>
      <c r="AV5" s="46">
        <v>64.2</v>
      </c>
      <c r="AW5" s="45">
        <f t="shared" si="15"/>
        <v>29</v>
      </c>
      <c r="AX5" s="46"/>
      <c r="AY5" s="45"/>
      <c r="AZ5" s="125">
        <v>1960</v>
      </c>
      <c r="BA5" s="45">
        <f t="shared" si="93"/>
        <v>152</v>
      </c>
      <c r="BB5" s="46" t="s">
        <v>177</v>
      </c>
      <c r="BC5" s="45" t="e">
        <f t="shared" si="16"/>
        <v>#VALUE!</v>
      </c>
      <c r="BD5" s="46">
        <v>488.8</v>
      </c>
      <c r="BE5" s="45">
        <f t="shared" si="17"/>
        <v>101</v>
      </c>
      <c r="BF5" s="18"/>
      <c r="BG5" s="45" t="e">
        <f t="shared" si="18"/>
        <v>#N/A</v>
      </c>
      <c r="BH5" s="46">
        <v>0.1</v>
      </c>
      <c r="BI5" s="45">
        <f t="shared" si="19"/>
        <v>115</v>
      </c>
      <c r="BJ5" s="47">
        <v>2.5</v>
      </c>
      <c r="BK5" s="45">
        <f t="shared" si="20"/>
        <v>113</v>
      </c>
      <c r="BL5" s="18"/>
      <c r="BM5" s="45" t="e">
        <f t="shared" si="21"/>
        <v>#N/A</v>
      </c>
      <c r="BN5" s="18"/>
      <c r="BO5" s="45" t="e">
        <f t="shared" si="22"/>
        <v>#N/A</v>
      </c>
      <c r="BP5" s="46" t="s">
        <v>177</v>
      </c>
      <c r="BQ5" s="45" t="e">
        <f t="shared" si="23"/>
        <v>#VALUE!</v>
      </c>
      <c r="BR5" s="114">
        <v>54.28</v>
      </c>
      <c r="BS5" s="45">
        <f t="shared" si="85"/>
        <v>144</v>
      </c>
      <c r="BT5" s="46"/>
      <c r="BU5" s="45" t="e">
        <f t="shared" si="24"/>
        <v>#N/A</v>
      </c>
      <c r="BV5" s="18"/>
      <c r="BW5" s="45" t="e">
        <f t="shared" si="25"/>
        <v>#N/A</v>
      </c>
      <c r="BX5" s="124" t="s">
        <v>1151</v>
      </c>
      <c r="BY5" s="45" t="e">
        <f t="shared" si="86"/>
        <v>#VALUE!</v>
      </c>
      <c r="BZ5" s="20">
        <f>12.2*1000/365</f>
        <v>33.424657534246577</v>
      </c>
      <c r="CA5" s="45">
        <f t="shared" si="26"/>
        <v>118</v>
      </c>
      <c r="CB5" s="46"/>
      <c r="CC5" s="45" t="e">
        <f t="shared" si="87"/>
        <v>#N/A</v>
      </c>
      <c r="CD5" s="46">
        <v>3.2000000000000001E-2</v>
      </c>
      <c r="CE5" s="45">
        <f t="shared" si="27"/>
        <v>126</v>
      </c>
      <c r="CF5" s="48">
        <v>32</v>
      </c>
      <c r="CG5" s="45">
        <f t="shared" si="28"/>
        <v>120</v>
      </c>
      <c r="CH5" s="49">
        <v>5.98</v>
      </c>
      <c r="CI5" s="45">
        <f t="shared" si="29"/>
        <v>44</v>
      </c>
      <c r="CJ5" s="50">
        <v>0.54</v>
      </c>
      <c r="CK5" s="51">
        <f t="shared" si="30"/>
        <v>99</v>
      </c>
      <c r="CL5" s="50">
        <v>3.24</v>
      </c>
      <c r="CM5" s="51">
        <f t="shared" si="31"/>
        <v>83</v>
      </c>
      <c r="CN5" s="50">
        <v>10.64</v>
      </c>
      <c r="CO5" s="51">
        <f t="shared" si="32"/>
        <v>20</v>
      </c>
      <c r="CP5" s="50">
        <v>12.18</v>
      </c>
      <c r="CQ5" s="51">
        <f t="shared" si="33"/>
        <v>27</v>
      </c>
      <c r="CR5" s="50">
        <v>30.67</v>
      </c>
      <c r="CS5" s="51">
        <f t="shared" si="34"/>
        <v>4</v>
      </c>
      <c r="CT5" s="50">
        <v>1.73</v>
      </c>
      <c r="CU5" s="51">
        <f t="shared" si="35"/>
        <v>97</v>
      </c>
      <c r="CV5" s="50">
        <v>12.55</v>
      </c>
      <c r="CW5" s="51">
        <f t="shared" si="36"/>
        <v>117</v>
      </c>
      <c r="CX5" s="50">
        <v>22.73</v>
      </c>
      <c r="CY5" s="51">
        <f t="shared" si="37"/>
        <v>21</v>
      </c>
      <c r="CZ5" s="50">
        <v>4.12</v>
      </c>
      <c r="DA5" s="51">
        <f t="shared" si="38"/>
        <v>135</v>
      </c>
      <c r="DB5" s="50">
        <v>19.62</v>
      </c>
      <c r="DC5" s="52">
        <f t="shared" si="39"/>
        <v>1</v>
      </c>
      <c r="DD5" s="50">
        <v>5.08</v>
      </c>
      <c r="DE5" s="51">
        <f t="shared" si="40"/>
        <v>94</v>
      </c>
      <c r="DF5" s="50">
        <v>1.92</v>
      </c>
      <c r="DG5" s="51">
        <f t="shared" si="41"/>
        <v>148</v>
      </c>
      <c r="DH5" s="50">
        <v>4.9400000000000004</v>
      </c>
      <c r="DI5" s="51">
        <f t="shared" si="42"/>
        <v>38</v>
      </c>
      <c r="DJ5" s="50">
        <v>3.49</v>
      </c>
      <c r="DK5" s="51">
        <f t="shared" si="43"/>
        <v>73</v>
      </c>
      <c r="DL5" s="50">
        <v>2.95</v>
      </c>
      <c r="DM5" s="51">
        <f t="shared" si="44"/>
        <v>134</v>
      </c>
      <c r="DN5" s="50">
        <v>1.1499999999999999</v>
      </c>
      <c r="DO5" s="51">
        <f t="shared" si="45"/>
        <v>140</v>
      </c>
      <c r="DP5" s="50">
        <v>27.17</v>
      </c>
      <c r="DQ5" s="51">
        <f t="shared" si="46"/>
        <v>30</v>
      </c>
      <c r="DR5" s="50">
        <v>2.0099999999999998</v>
      </c>
      <c r="DS5" s="51">
        <f t="shared" si="47"/>
        <v>53</v>
      </c>
      <c r="DT5" s="50">
        <v>4.0199999999999996</v>
      </c>
      <c r="DU5" s="51">
        <f t="shared" si="48"/>
        <v>121</v>
      </c>
      <c r="DV5" s="50">
        <v>1.4</v>
      </c>
      <c r="DW5" s="51">
        <f t="shared" si="49"/>
        <v>116</v>
      </c>
      <c r="DX5" s="50">
        <v>82.48</v>
      </c>
      <c r="DY5" s="51">
        <f t="shared" si="50"/>
        <v>128</v>
      </c>
      <c r="DZ5" s="50">
        <v>120.88</v>
      </c>
      <c r="EA5" s="51">
        <f t="shared" si="51"/>
        <v>52</v>
      </c>
      <c r="EB5" s="50">
        <v>39.36</v>
      </c>
      <c r="EC5" s="51">
        <f t="shared" si="52"/>
        <v>54</v>
      </c>
      <c r="ED5" s="50">
        <v>0.62</v>
      </c>
      <c r="EE5" s="51">
        <f t="shared" si="53"/>
        <v>112</v>
      </c>
      <c r="EF5" s="50">
        <v>27.37</v>
      </c>
      <c r="EG5" s="51">
        <f t="shared" si="54"/>
        <v>3</v>
      </c>
      <c r="EH5" s="50">
        <v>92.95</v>
      </c>
      <c r="EI5" s="51">
        <f t="shared" si="55"/>
        <v>25</v>
      </c>
      <c r="EJ5" s="50">
        <v>26.66</v>
      </c>
      <c r="EK5" s="51">
        <f t="shared" si="56"/>
        <v>26</v>
      </c>
      <c r="EL5" s="50">
        <v>13.71</v>
      </c>
      <c r="EM5" s="51">
        <f t="shared" si="57"/>
        <v>22</v>
      </c>
      <c r="EN5" s="50">
        <v>173.54</v>
      </c>
      <c r="EO5" s="51">
        <f t="shared" si="58"/>
        <v>16</v>
      </c>
      <c r="EP5" s="50">
        <v>18.04</v>
      </c>
      <c r="EQ5" s="51">
        <f t="shared" si="59"/>
        <v>53</v>
      </c>
      <c r="ER5" s="50">
        <v>1.95</v>
      </c>
      <c r="ES5" s="51">
        <f t="shared" si="60"/>
        <v>142</v>
      </c>
      <c r="ET5" s="50">
        <v>56.81</v>
      </c>
      <c r="EU5" s="51">
        <f t="shared" si="61"/>
        <v>16</v>
      </c>
      <c r="EV5" s="50">
        <v>90</v>
      </c>
      <c r="EW5" s="51">
        <f t="shared" si="62"/>
        <v>4</v>
      </c>
      <c r="EX5" s="50">
        <v>0.35</v>
      </c>
      <c r="EY5" s="51">
        <f t="shared" si="63"/>
        <v>47</v>
      </c>
      <c r="EZ5" s="50">
        <v>3.17</v>
      </c>
      <c r="FA5" s="51">
        <f t="shared" si="64"/>
        <v>35</v>
      </c>
      <c r="FB5" s="50">
        <v>5.07</v>
      </c>
      <c r="FC5" s="51">
        <f t="shared" si="65"/>
        <v>23</v>
      </c>
      <c r="FD5" s="50">
        <v>8.4</v>
      </c>
      <c r="FE5" s="51">
        <f t="shared" si="66"/>
        <v>32</v>
      </c>
      <c r="FF5" s="50">
        <v>137.41</v>
      </c>
      <c r="FG5" s="51">
        <f t="shared" si="67"/>
        <v>34</v>
      </c>
      <c r="FH5" s="50">
        <v>13.75</v>
      </c>
      <c r="FI5" s="51">
        <f t="shared" si="68"/>
        <v>39</v>
      </c>
      <c r="FJ5" s="50">
        <v>60.31</v>
      </c>
      <c r="FK5" s="51">
        <f t="shared" si="69"/>
        <v>18</v>
      </c>
      <c r="FL5" s="50">
        <v>10.89</v>
      </c>
      <c r="FM5" s="51">
        <f t="shared" si="70"/>
        <v>48</v>
      </c>
      <c r="FN5" s="53">
        <f t="shared" si="94"/>
        <v>1155.8700000000001</v>
      </c>
      <c r="FO5" s="51">
        <f t="shared" si="71"/>
        <v>13</v>
      </c>
      <c r="FP5" s="36">
        <v>38.97</v>
      </c>
      <c r="FQ5" s="36">
        <v>100</v>
      </c>
      <c r="FR5" s="36">
        <f t="shared" si="88"/>
        <v>3897</v>
      </c>
      <c r="FS5" s="37">
        <f t="shared" si="72"/>
        <v>9</v>
      </c>
      <c r="FT5" s="36">
        <v>11.67</v>
      </c>
      <c r="FU5" s="36">
        <v>100</v>
      </c>
      <c r="FV5" s="36">
        <f t="shared" si="89"/>
        <v>1167</v>
      </c>
      <c r="FW5" s="37">
        <f t="shared" si="73"/>
        <v>29</v>
      </c>
      <c r="FX5" s="36">
        <f t="shared" si="90"/>
        <v>2730</v>
      </c>
      <c r="FY5" s="54">
        <f t="shared" si="74"/>
        <v>705185.15339999995</v>
      </c>
      <c r="FZ5" s="37">
        <f t="shared" si="75"/>
        <v>25</v>
      </c>
      <c r="GA5" s="55">
        <f t="shared" si="76"/>
        <v>258.30957999999998</v>
      </c>
      <c r="GB5" s="56">
        <f t="shared" si="91"/>
        <v>3551.7567249999997</v>
      </c>
      <c r="GC5" s="32">
        <f t="shared" si="77"/>
        <v>34</v>
      </c>
    </row>
    <row r="6" spans="2:185" s="1" customFormat="1" ht="18" customHeight="1" x14ac:dyDescent="0.2">
      <c r="B6" s="1">
        <f t="shared" si="0"/>
        <v>5</v>
      </c>
      <c r="C6" s="60" t="s">
        <v>26</v>
      </c>
      <c r="D6" s="30">
        <v>9266971</v>
      </c>
      <c r="E6" s="31">
        <f t="shared" si="92"/>
        <v>92</v>
      </c>
      <c r="F6" s="209">
        <v>83600</v>
      </c>
      <c r="G6" s="31">
        <f t="shared" si="78"/>
        <v>114</v>
      </c>
      <c r="H6" s="210">
        <f t="shared" si="1"/>
        <v>110.84893540669856</v>
      </c>
      <c r="I6" s="31">
        <f t="shared" si="79"/>
        <v>53</v>
      </c>
      <c r="J6" s="32" t="s">
        <v>640</v>
      </c>
      <c r="K6" s="32" t="s">
        <v>641</v>
      </c>
      <c r="L6" s="33">
        <v>43021.7</v>
      </c>
      <c r="M6" s="31">
        <f t="shared" si="2"/>
        <v>79</v>
      </c>
      <c r="N6" s="34">
        <v>9.7879330000000007</v>
      </c>
      <c r="O6" s="31">
        <f t="shared" si="3"/>
        <v>83</v>
      </c>
      <c r="P6" s="35">
        <v>5.92</v>
      </c>
      <c r="Q6" s="31">
        <f t="shared" si="4"/>
        <v>15</v>
      </c>
      <c r="R6" s="31">
        <v>32.799999999999997</v>
      </c>
      <c r="S6" s="31">
        <f t="shared" si="80"/>
        <v>10</v>
      </c>
      <c r="T6" s="31">
        <v>21.2</v>
      </c>
      <c r="U6" s="31">
        <f t="shared" si="81"/>
        <v>44</v>
      </c>
      <c r="V6" s="218">
        <v>128.80000000000001</v>
      </c>
      <c r="W6" s="31">
        <f t="shared" si="82"/>
        <v>163</v>
      </c>
      <c r="X6" s="36">
        <v>77.099999999999994</v>
      </c>
      <c r="Y6" s="37">
        <f t="shared" si="5"/>
        <v>43</v>
      </c>
      <c r="Z6" s="38">
        <v>78.599999999999994</v>
      </c>
      <c r="AA6" s="37">
        <f t="shared" si="6"/>
        <v>57</v>
      </c>
      <c r="AB6" s="38">
        <v>76.400000000000006</v>
      </c>
      <c r="AC6" s="37">
        <f t="shared" si="7"/>
        <v>35</v>
      </c>
      <c r="AD6" s="39">
        <v>67617</v>
      </c>
      <c r="AE6" s="40">
        <f t="shared" si="8"/>
        <v>7</v>
      </c>
      <c r="AF6" s="41">
        <v>65.739999999999995</v>
      </c>
      <c r="AG6" s="40">
        <f t="shared" si="9"/>
        <v>27</v>
      </c>
      <c r="AH6" s="42"/>
      <c r="AI6" s="40" t="e">
        <f t="shared" si="83"/>
        <v>#N/A</v>
      </c>
      <c r="AJ6" s="41" t="s">
        <v>177</v>
      </c>
      <c r="AK6" s="40" t="e">
        <f t="shared" si="10"/>
        <v>#VALUE!</v>
      </c>
      <c r="AL6" s="41" t="s">
        <v>177</v>
      </c>
      <c r="AM6" s="40" t="e">
        <f t="shared" si="11"/>
        <v>#VALUE!</v>
      </c>
      <c r="AN6" s="43">
        <v>64</v>
      </c>
      <c r="AO6" s="44">
        <f t="shared" si="84"/>
        <v>10</v>
      </c>
      <c r="AP6" s="43">
        <v>170</v>
      </c>
      <c r="AQ6" s="44">
        <f t="shared" si="12"/>
        <v>5</v>
      </c>
      <c r="AR6" s="43" t="s">
        <v>177</v>
      </c>
      <c r="AS6" s="44" t="e">
        <f t="shared" si="13"/>
        <v>#VALUE!</v>
      </c>
      <c r="AT6" s="18"/>
      <c r="AU6" s="45" t="e">
        <f t="shared" si="14"/>
        <v>#N/A</v>
      </c>
      <c r="AV6" s="46" t="s">
        <v>177</v>
      </c>
      <c r="AW6" s="45" t="e">
        <f t="shared" si="15"/>
        <v>#VALUE!</v>
      </c>
      <c r="AX6" s="46">
        <v>140</v>
      </c>
      <c r="AY6" s="45">
        <f>RANK(AX6,$AX$2:$AX$173)</f>
        <v>5</v>
      </c>
      <c r="AZ6" s="125">
        <v>3170</v>
      </c>
      <c r="BA6" s="45">
        <f t="shared" si="93"/>
        <v>37</v>
      </c>
      <c r="BB6" s="46" t="s">
        <v>177</v>
      </c>
      <c r="BC6" s="45" t="e">
        <f t="shared" si="16"/>
        <v>#VALUE!</v>
      </c>
      <c r="BD6" s="46" t="s">
        <v>177</v>
      </c>
      <c r="BE6" s="45" t="e">
        <f t="shared" si="17"/>
        <v>#VALUE!</v>
      </c>
      <c r="BF6" s="18"/>
      <c r="BG6" s="45" t="e">
        <f t="shared" si="18"/>
        <v>#N/A</v>
      </c>
      <c r="BH6" s="46" t="s">
        <v>177</v>
      </c>
      <c r="BI6" s="45" t="e">
        <f t="shared" si="19"/>
        <v>#VALUE!</v>
      </c>
      <c r="BJ6" s="47">
        <v>2.5</v>
      </c>
      <c r="BK6" s="45">
        <f t="shared" si="20"/>
        <v>113</v>
      </c>
      <c r="BL6" s="18"/>
      <c r="BM6" s="45" t="e">
        <f t="shared" si="21"/>
        <v>#N/A</v>
      </c>
      <c r="BN6" s="18"/>
      <c r="BO6" s="45" t="e">
        <f t="shared" si="22"/>
        <v>#N/A</v>
      </c>
      <c r="BP6" s="46">
        <v>110.1</v>
      </c>
      <c r="BQ6" s="45">
        <f t="shared" si="23"/>
        <v>73</v>
      </c>
      <c r="BR6" s="133">
        <v>259.20999999999998</v>
      </c>
      <c r="BS6" s="52">
        <f t="shared" si="85"/>
        <v>1</v>
      </c>
      <c r="BT6" s="46"/>
      <c r="BU6" s="45" t="e">
        <f t="shared" si="24"/>
        <v>#N/A</v>
      </c>
      <c r="BV6" s="18"/>
      <c r="BW6" s="45" t="e">
        <f t="shared" si="25"/>
        <v>#N/A</v>
      </c>
      <c r="BX6" s="124" t="s">
        <v>1151</v>
      </c>
      <c r="BY6" s="45" t="e">
        <f t="shared" si="86"/>
        <v>#VALUE!</v>
      </c>
      <c r="BZ6" s="20">
        <f>33.4*1000/365</f>
        <v>91.506849315068493</v>
      </c>
      <c r="CA6" s="45">
        <f t="shared" si="26"/>
        <v>47</v>
      </c>
      <c r="CB6" s="46"/>
      <c r="CC6" s="45" t="e">
        <f t="shared" si="87"/>
        <v>#N/A</v>
      </c>
      <c r="CD6" s="46">
        <v>1.89</v>
      </c>
      <c r="CE6" s="45">
        <f t="shared" si="27"/>
        <v>6</v>
      </c>
      <c r="CF6" s="48">
        <v>146</v>
      </c>
      <c r="CG6" s="45">
        <f t="shared" si="28"/>
        <v>65</v>
      </c>
      <c r="CH6" s="49">
        <v>3.08</v>
      </c>
      <c r="CI6" s="45">
        <f t="shared" si="29"/>
        <v>59</v>
      </c>
      <c r="CJ6" s="50">
        <v>0.03</v>
      </c>
      <c r="CK6" s="51">
        <f t="shared" si="30"/>
        <v>161</v>
      </c>
      <c r="CL6" s="50">
        <v>5.39</v>
      </c>
      <c r="CM6" s="51">
        <f t="shared" si="31"/>
        <v>45</v>
      </c>
      <c r="CN6" s="50">
        <v>0</v>
      </c>
      <c r="CO6" s="51">
        <f t="shared" si="32"/>
        <v>166</v>
      </c>
      <c r="CP6" s="50">
        <v>7.97</v>
      </c>
      <c r="CQ6" s="51">
        <f t="shared" si="33"/>
        <v>63</v>
      </c>
      <c r="CR6" s="50">
        <v>1.66</v>
      </c>
      <c r="CS6" s="51">
        <f t="shared" si="34"/>
        <v>117</v>
      </c>
      <c r="CT6" s="50">
        <v>2.33</v>
      </c>
      <c r="CU6" s="51">
        <f t="shared" si="35"/>
        <v>77</v>
      </c>
      <c r="CV6" s="50">
        <v>11.06</v>
      </c>
      <c r="CW6" s="51">
        <f t="shared" si="36"/>
        <v>131</v>
      </c>
      <c r="CX6" s="50">
        <v>5.73</v>
      </c>
      <c r="CY6" s="51">
        <f t="shared" si="37"/>
        <v>113</v>
      </c>
      <c r="CZ6" s="50">
        <v>6.52</v>
      </c>
      <c r="DA6" s="51">
        <f t="shared" si="38"/>
        <v>97</v>
      </c>
      <c r="DB6" s="50">
        <v>6.39</v>
      </c>
      <c r="DC6" s="51">
        <f t="shared" si="39"/>
        <v>117</v>
      </c>
      <c r="DD6" s="50">
        <v>5.78</v>
      </c>
      <c r="DE6" s="51">
        <f t="shared" si="40"/>
        <v>79</v>
      </c>
      <c r="DF6" s="50">
        <v>12.05</v>
      </c>
      <c r="DG6" s="51">
        <f t="shared" si="41"/>
        <v>86</v>
      </c>
      <c r="DH6" s="50">
        <v>3.02</v>
      </c>
      <c r="DI6" s="51">
        <f t="shared" si="42"/>
        <v>75</v>
      </c>
      <c r="DJ6" s="50">
        <v>1.87</v>
      </c>
      <c r="DK6" s="51">
        <f t="shared" si="43"/>
        <v>130</v>
      </c>
      <c r="DL6" s="50">
        <v>4.99</v>
      </c>
      <c r="DM6" s="51">
        <f t="shared" si="44"/>
        <v>68</v>
      </c>
      <c r="DN6" s="50">
        <v>4.12</v>
      </c>
      <c r="DO6" s="51">
        <f t="shared" si="45"/>
        <v>71</v>
      </c>
      <c r="DP6" s="50">
        <v>8.64</v>
      </c>
      <c r="DQ6" s="51">
        <f t="shared" si="46"/>
        <v>135</v>
      </c>
      <c r="DR6" s="50">
        <v>0.46</v>
      </c>
      <c r="DS6" s="51">
        <f t="shared" si="47"/>
        <v>160</v>
      </c>
      <c r="DT6" s="50">
        <v>6.04</v>
      </c>
      <c r="DU6" s="51">
        <f t="shared" si="48"/>
        <v>79</v>
      </c>
      <c r="DV6" s="50">
        <v>1.75</v>
      </c>
      <c r="DW6" s="51">
        <f t="shared" si="49"/>
        <v>95</v>
      </c>
      <c r="DX6" s="50">
        <v>79.69</v>
      </c>
      <c r="DY6" s="51">
        <f t="shared" si="50"/>
        <v>135</v>
      </c>
      <c r="DZ6" s="50">
        <v>164.56</v>
      </c>
      <c r="EA6" s="51">
        <f t="shared" si="51"/>
        <v>28</v>
      </c>
      <c r="EB6" s="50">
        <v>35.35</v>
      </c>
      <c r="EC6" s="51">
        <f t="shared" si="52"/>
        <v>66</v>
      </c>
      <c r="ED6" s="50">
        <v>0.71</v>
      </c>
      <c r="EE6" s="51">
        <f t="shared" si="53"/>
        <v>105</v>
      </c>
      <c r="EF6" s="50">
        <v>12.79</v>
      </c>
      <c r="EG6" s="51">
        <f t="shared" si="54"/>
        <v>38</v>
      </c>
      <c r="EH6" s="50">
        <v>0</v>
      </c>
      <c r="EI6" s="51">
        <f t="shared" si="55"/>
        <v>161</v>
      </c>
      <c r="EJ6" s="50">
        <v>21.33</v>
      </c>
      <c r="EK6" s="51">
        <f t="shared" si="56"/>
        <v>45</v>
      </c>
      <c r="EL6" s="50">
        <v>6.1</v>
      </c>
      <c r="EM6" s="51">
        <f t="shared" si="57"/>
        <v>105</v>
      </c>
      <c r="EN6" s="50">
        <v>16.87</v>
      </c>
      <c r="EO6" s="51">
        <f t="shared" si="58"/>
        <v>130</v>
      </c>
      <c r="EP6" s="50">
        <v>11.11</v>
      </c>
      <c r="EQ6" s="51">
        <f t="shared" si="59"/>
        <v>108</v>
      </c>
      <c r="ER6" s="50">
        <v>2.56</v>
      </c>
      <c r="ES6" s="51">
        <f t="shared" si="60"/>
        <v>129</v>
      </c>
      <c r="ET6" s="50">
        <v>0</v>
      </c>
      <c r="EU6" s="51">
        <f t="shared" si="61"/>
        <v>84</v>
      </c>
      <c r="EV6" s="50">
        <v>1.71</v>
      </c>
      <c r="EW6" s="51">
        <f t="shared" si="62"/>
        <v>92</v>
      </c>
      <c r="EX6" s="50">
        <v>0.04</v>
      </c>
      <c r="EY6" s="51">
        <f t="shared" si="63"/>
        <v>156</v>
      </c>
      <c r="EZ6" s="50">
        <v>1.5</v>
      </c>
      <c r="FA6" s="51">
        <f t="shared" si="64"/>
        <v>102</v>
      </c>
      <c r="FB6" s="50">
        <v>1.04</v>
      </c>
      <c r="FC6" s="51">
        <f t="shared" si="65"/>
        <v>96</v>
      </c>
      <c r="FD6" s="50">
        <v>5</v>
      </c>
      <c r="FE6" s="51">
        <f t="shared" si="66"/>
        <v>75</v>
      </c>
      <c r="FF6" s="50">
        <v>72.72</v>
      </c>
      <c r="FG6" s="51">
        <f t="shared" si="67"/>
        <v>104</v>
      </c>
      <c r="FH6" s="50">
        <v>3.24</v>
      </c>
      <c r="FI6" s="51">
        <f t="shared" si="68"/>
        <v>145</v>
      </c>
      <c r="FJ6" s="50">
        <v>1.2</v>
      </c>
      <c r="FK6" s="51">
        <f t="shared" si="69"/>
        <v>124</v>
      </c>
      <c r="FL6" s="50">
        <v>2.4300000000000002</v>
      </c>
      <c r="FM6" s="51">
        <f t="shared" si="70"/>
        <v>120</v>
      </c>
      <c r="FN6" s="53">
        <f t="shared" si="94"/>
        <v>535.75000000000011</v>
      </c>
      <c r="FO6" s="51">
        <f t="shared" si="71"/>
        <v>126</v>
      </c>
      <c r="FP6" s="36">
        <v>15.54</v>
      </c>
      <c r="FQ6" s="36">
        <v>100</v>
      </c>
      <c r="FR6" s="36">
        <f t="shared" si="88"/>
        <v>1554</v>
      </c>
      <c r="FS6" s="37">
        <f t="shared" si="72"/>
        <v>110</v>
      </c>
      <c r="FT6" s="36">
        <v>1.99</v>
      </c>
      <c r="FU6" s="36">
        <v>100</v>
      </c>
      <c r="FV6" s="36">
        <f t="shared" si="89"/>
        <v>199</v>
      </c>
      <c r="FW6" s="37">
        <f t="shared" si="73"/>
        <v>170</v>
      </c>
      <c r="FX6" s="36">
        <f t="shared" si="90"/>
        <v>1355</v>
      </c>
      <c r="FY6" s="54">
        <f t="shared" si="74"/>
        <v>125567.45705</v>
      </c>
      <c r="FZ6" s="37">
        <f t="shared" si="75"/>
        <v>74</v>
      </c>
      <c r="GA6" s="55">
        <f t="shared" si="76"/>
        <v>92.669709999999995</v>
      </c>
      <c r="GB6" s="56">
        <f t="shared" si="91"/>
        <v>300.24986039999999</v>
      </c>
      <c r="GC6" s="32">
        <f t="shared" si="77"/>
        <v>124</v>
      </c>
    </row>
    <row r="7" spans="2:185" s="1" customFormat="1" ht="18" customHeight="1" x14ac:dyDescent="0.2">
      <c r="B7" s="1">
        <f t="shared" si="0"/>
        <v>6</v>
      </c>
      <c r="C7" s="59" t="s">
        <v>152</v>
      </c>
      <c r="D7" s="30">
        <v>43847277</v>
      </c>
      <c r="E7" s="31">
        <f t="shared" si="92"/>
        <v>33</v>
      </c>
      <c r="F7" s="209">
        <v>2780400</v>
      </c>
      <c r="G7" s="31">
        <f t="shared" si="78"/>
        <v>9</v>
      </c>
      <c r="H7" s="210">
        <f t="shared" si="1"/>
        <v>15.770132714717306</v>
      </c>
      <c r="I7" s="31">
        <f t="shared" si="79"/>
        <v>149</v>
      </c>
      <c r="J7" s="61" t="s">
        <v>642</v>
      </c>
      <c r="K7" s="61" t="s">
        <v>643</v>
      </c>
      <c r="L7" s="62">
        <v>23921.4</v>
      </c>
      <c r="M7" s="31">
        <f t="shared" si="2"/>
        <v>169</v>
      </c>
      <c r="N7" s="63">
        <v>9.7998390000000004</v>
      </c>
      <c r="O7" s="31">
        <f t="shared" si="3"/>
        <v>45</v>
      </c>
      <c r="P7" s="64">
        <v>4.78</v>
      </c>
      <c r="Q7" s="31">
        <f t="shared" si="4"/>
        <v>102</v>
      </c>
      <c r="R7" s="31">
        <v>22.8</v>
      </c>
      <c r="S7" s="31">
        <f t="shared" si="80"/>
        <v>105</v>
      </c>
      <c r="T7" s="31">
        <v>10.199999999999999</v>
      </c>
      <c r="U7" s="31">
        <f t="shared" si="81"/>
        <v>116</v>
      </c>
      <c r="V7" s="218">
        <v>870.6</v>
      </c>
      <c r="W7" s="31">
        <f t="shared" si="82"/>
        <v>92</v>
      </c>
      <c r="X7" s="36">
        <v>76.3</v>
      </c>
      <c r="Y7" s="37">
        <f t="shared" si="5"/>
        <v>49</v>
      </c>
      <c r="Z7" s="38">
        <v>79.900000000000006</v>
      </c>
      <c r="AA7" s="37">
        <f t="shared" si="6"/>
        <v>44</v>
      </c>
      <c r="AB7" s="38">
        <v>72.7</v>
      </c>
      <c r="AC7" s="37">
        <f t="shared" si="7"/>
        <v>64</v>
      </c>
      <c r="AD7" s="39">
        <v>22554</v>
      </c>
      <c r="AE7" s="40">
        <f t="shared" si="8"/>
        <v>51</v>
      </c>
      <c r="AF7" s="41">
        <v>55.31</v>
      </c>
      <c r="AG7" s="40">
        <f t="shared" si="9"/>
        <v>38</v>
      </c>
      <c r="AH7" s="42"/>
      <c r="AI7" s="40" t="e">
        <f t="shared" si="83"/>
        <v>#N/A</v>
      </c>
      <c r="AJ7" s="41">
        <v>40.1</v>
      </c>
      <c r="AK7" s="40">
        <f t="shared" si="10"/>
        <v>31</v>
      </c>
      <c r="AL7" s="41">
        <v>7.1</v>
      </c>
      <c r="AM7" s="40">
        <f t="shared" si="11"/>
        <v>41</v>
      </c>
      <c r="AN7" s="43">
        <v>16</v>
      </c>
      <c r="AO7" s="44">
        <f t="shared" si="84"/>
        <v>132</v>
      </c>
      <c r="AP7" s="43">
        <v>30</v>
      </c>
      <c r="AQ7" s="44">
        <f t="shared" si="12"/>
        <v>53</v>
      </c>
      <c r="AR7" s="58">
        <v>1.03</v>
      </c>
      <c r="AS7" s="44">
        <f t="shared" si="13"/>
        <v>13</v>
      </c>
      <c r="AT7" s="46">
        <v>9.3000000000000007</v>
      </c>
      <c r="AU7" s="45">
        <f t="shared" si="14"/>
        <v>17</v>
      </c>
      <c r="AV7" s="46">
        <v>49</v>
      </c>
      <c r="AW7" s="45">
        <f t="shared" si="15"/>
        <v>44</v>
      </c>
      <c r="AX7" s="46"/>
      <c r="AY7" s="45"/>
      <c r="AZ7" s="125">
        <v>3030</v>
      </c>
      <c r="BA7" s="45">
        <f t="shared" si="93"/>
        <v>52</v>
      </c>
      <c r="BB7" s="47">
        <v>12.4</v>
      </c>
      <c r="BC7" s="45">
        <f t="shared" si="16"/>
        <v>23</v>
      </c>
      <c r="BD7" s="46">
        <v>1359.4</v>
      </c>
      <c r="BE7" s="45">
        <f t="shared" si="17"/>
        <v>41</v>
      </c>
      <c r="BF7" s="46">
        <v>364</v>
      </c>
      <c r="BG7" s="45">
        <f t="shared" si="18"/>
        <v>5</v>
      </c>
      <c r="BH7" s="46">
        <v>1</v>
      </c>
      <c r="BI7" s="45">
        <f t="shared" si="19"/>
        <v>73</v>
      </c>
      <c r="BJ7" s="47">
        <v>11.5</v>
      </c>
      <c r="BK7" s="45">
        <f t="shared" si="20"/>
        <v>39</v>
      </c>
      <c r="BL7" s="46">
        <v>7.9</v>
      </c>
      <c r="BM7" s="45">
        <f t="shared" si="21"/>
        <v>30</v>
      </c>
      <c r="BN7" s="46">
        <v>98.3</v>
      </c>
      <c r="BO7" s="45">
        <f t="shared" si="22"/>
        <v>4</v>
      </c>
      <c r="BP7" s="46">
        <v>213.1</v>
      </c>
      <c r="BQ7" s="45">
        <f t="shared" si="23"/>
        <v>28</v>
      </c>
      <c r="BR7" s="133">
        <v>138.88999999999999</v>
      </c>
      <c r="BS7" s="45">
        <f t="shared" si="85"/>
        <v>31</v>
      </c>
      <c r="BT7" s="46"/>
      <c r="BU7" s="45" t="e">
        <f t="shared" si="24"/>
        <v>#N/A</v>
      </c>
      <c r="BV7" s="46">
        <v>2.9</v>
      </c>
      <c r="BW7" s="45">
        <f t="shared" si="25"/>
        <v>33</v>
      </c>
      <c r="BX7" s="124" t="s">
        <v>1151</v>
      </c>
      <c r="BY7" s="45" t="e">
        <f t="shared" si="86"/>
        <v>#VALUE!</v>
      </c>
      <c r="BZ7" s="48">
        <v>112.33</v>
      </c>
      <c r="CA7" s="45">
        <f t="shared" si="26"/>
        <v>20</v>
      </c>
      <c r="CB7" s="46"/>
      <c r="CC7" s="45" t="e">
        <f t="shared" si="87"/>
        <v>#N/A</v>
      </c>
      <c r="CD7" s="46">
        <v>0.1</v>
      </c>
      <c r="CE7" s="45">
        <f t="shared" si="27"/>
        <v>102</v>
      </c>
      <c r="CF7" s="48">
        <v>144</v>
      </c>
      <c r="CG7" s="45">
        <f t="shared" si="28"/>
        <v>66</v>
      </c>
      <c r="CH7" s="49">
        <v>23.05</v>
      </c>
      <c r="CI7" s="45">
        <f t="shared" si="29"/>
        <v>19</v>
      </c>
      <c r="CJ7" s="50">
        <v>2.54</v>
      </c>
      <c r="CK7" s="51">
        <f t="shared" si="30"/>
        <v>45</v>
      </c>
      <c r="CL7" s="50">
        <v>6.44</v>
      </c>
      <c r="CM7" s="51">
        <f t="shared" si="31"/>
        <v>40</v>
      </c>
      <c r="CN7" s="50">
        <v>0.99</v>
      </c>
      <c r="CO7" s="51">
        <f t="shared" si="32"/>
        <v>71</v>
      </c>
      <c r="CP7" s="50">
        <v>1.21</v>
      </c>
      <c r="CQ7" s="51">
        <f t="shared" si="33"/>
        <v>130</v>
      </c>
      <c r="CR7" s="50">
        <v>1.33</v>
      </c>
      <c r="CS7" s="51">
        <f t="shared" si="34"/>
        <v>123</v>
      </c>
      <c r="CT7" s="50">
        <v>2.73</v>
      </c>
      <c r="CU7" s="51">
        <f t="shared" si="35"/>
        <v>65</v>
      </c>
      <c r="CV7" s="50">
        <v>22.76</v>
      </c>
      <c r="CW7" s="51">
        <f t="shared" si="36"/>
        <v>22</v>
      </c>
      <c r="CX7" s="50">
        <v>9.02</v>
      </c>
      <c r="CY7" s="51">
        <f t="shared" si="37"/>
        <v>77</v>
      </c>
      <c r="CZ7" s="50">
        <v>15.51</v>
      </c>
      <c r="DA7" s="51">
        <f t="shared" si="38"/>
        <v>35</v>
      </c>
      <c r="DB7" s="50">
        <v>9.75</v>
      </c>
      <c r="DC7" s="51">
        <f t="shared" si="39"/>
        <v>53</v>
      </c>
      <c r="DD7" s="50">
        <v>3.99</v>
      </c>
      <c r="DE7" s="51">
        <f t="shared" si="40"/>
        <v>121</v>
      </c>
      <c r="DF7" s="50">
        <v>21.48</v>
      </c>
      <c r="DG7" s="51">
        <f t="shared" si="41"/>
        <v>53</v>
      </c>
      <c r="DH7" s="50">
        <v>3.72</v>
      </c>
      <c r="DI7" s="51">
        <f t="shared" si="42"/>
        <v>62</v>
      </c>
      <c r="DJ7" s="50">
        <v>2.02</v>
      </c>
      <c r="DK7" s="51">
        <f t="shared" si="43"/>
        <v>120</v>
      </c>
      <c r="DL7" s="50">
        <v>5.01</v>
      </c>
      <c r="DM7" s="51">
        <f t="shared" si="44"/>
        <v>67</v>
      </c>
      <c r="DN7" s="50">
        <v>8.5</v>
      </c>
      <c r="DO7" s="51">
        <f t="shared" si="45"/>
        <v>24</v>
      </c>
      <c r="DP7" s="50">
        <v>20.61</v>
      </c>
      <c r="DQ7" s="51">
        <f t="shared" si="46"/>
        <v>56</v>
      </c>
      <c r="DR7" s="50">
        <v>1.87</v>
      </c>
      <c r="DS7" s="51">
        <f t="shared" si="47"/>
        <v>67</v>
      </c>
      <c r="DT7" s="50">
        <v>6.56</v>
      </c>
      <c r="DU7" s="51">
        <f t="shared" si="48"/>
        <v>68</v>
      </c>
      <c r="DV7" s="50">
        <v>2.74</v>
      </c>
      <c r="DW7" s="51">
        <f t="shared" si="49"/>
        <v>56</v>
      </c>
      <c r="DX7" s="50">
        <v>134.18</v>
      </c>
      <c r="DY7" s="51">
        <f t="shared" si="50"/>
        <v>35</v>
      </c>
      <c r="DZ7" s="50">
        <v>93.87</v>
      </c>
      <c r="EA7" s="51">
        <f t="shared" si="51"/>
        <v>81</v>
      </c>
      <c r="EB7" s="50">
        <v>18.239999999999998</v>
      </c>
      <c r="EC7" s="51">
        <f t="shared" si="52"/>
        <v>108</v>
      </c>
      <c r="ED7" s="50">
        <v>1.03</v>
      </c>
      <c r="EE7" s="51">
        <f t="shared" si="53"/>
        <v>90</v>
      </c>
      <c r="EF7" s="50">
        <v>6.61</v>
      </c>
      <c r="EG7" s="51">
        <f t="shared" si="54"/>
        <v>78</v>
      </c>
      <c r="EH7" s="50">
        <v>8.94</v>
      </c>
      <c r="EI7" s="51">
        <f t="shared" si="55"/>
        <v>73</v>
      </c>
      <c r="EJ7" s="50">
        <v>16.45</v>
      </c>
      <c r="EK7" s="51">
        <f t="shared" si="56"/>
        <v>91</v>
      </c>
      <c r="EL7" s="50">
        <v>12.38</v>
      </c>
      <c r="EM7" s="51">
        <f t="shared" si="57"/>
        <v>35</v>
      </c>
      <c r="EN7" s="50">
        <v>40.06</v>
      </c>
      <c r="EO7" s="51">
        <f t="shared" si="58"/>
        <v>77</v>
      </c>
      <c r="EP7" s="50">
        <v>14.41</v>
      </c>
      <c r="EQ7" s="51">
        <f t="shared" si="59"/>
        <v>84</v>
      </c>
      <c r="ER7" s="50">
        <v>3.89</v>
      </c>
      <c r="ES7" s="51">
        <f t="shared" si="60"/>
        <v>82</v>
      </c>
      <c r="ET7" s="50">
        <v>0</v>
      </c>
      <c r="EU7" s="51">
        <f t="shared" si="61"/>
        <v>84</v>
      </c>
      <c r="EV7" s="50">
        <v>2.08</v>
      </c>
      <c r="EW7" s="51">
        <f t="shared" si="62"/>
        <v>91</v>
      </c>
      <c r="EX7" s="50">
        <v>0.25</v>
      </c>
      <c r="EY7" s="51">
        <f t="shared" si="63"/>
        <v>78</v>
      </c>
      <c r="EZ7" s="50">
        <v>2.12</v>
      </c>
      <c r="FA7" s="51">
        <f t="shared" si="64"/>
        <v>79</v>
      </c>
      <c r="FB7" s="50">
        <v>0.84</v>
      </c>
      <c r="FC7" s="51">
        <f t="shared" si="65"/>
        <v>111</v>
      </c>
      <c r="FD7" s="50">
        <v>7.22</v>
      </c>
      <c r="FE7" s="51">
        <f t="shared" si="66"/>
        <v>47</v>
      </c>
      <c r="FF7" s="50">
        <v>53.04</v>
      </c>
      <c r="FG7" s="51">
        <f t="shared" si="67"/>
        <v>125</v>
      </c>
      <c r="FH7" s="50">
        <v>10.31</v>
      </c>
      <c r="FI7" s="51">
        <f t="shared" si="68"/>
        <v>68</v>
      </c>
      <c r="FJ7" s="50">
        <v>1.18</v>
      </c>
      <c r="FK7" s="51">
        <f t="shared" si="69"/>
        <v>125</v>
      </c>
      <c r="FL7" s="50">
        <v>7.62</v>
      </c>
      <c r="FM7" s="51">
        <f t="shared" si="70"/>
        <v>69</v>
      </c>
      <c r="FN7" s="53">
        <f t="shared" si="94"/>
        <v>583.49999999999989</v>
      </c>
      <c r="FO7" s="51">
        <f t="shared" si="71"/>
        <v>108</v>
      </c>
      <c r="FP7" s="36">
        <v>16.88</v>
      </c>
      <c r="FQ7" s="36">
        <v>100</v>
      </c>
      <c r="FR7" s="36">
        <f t="shared" si="88"/>
        <v>1688</v>
      </c>
      <c r="FS7" s="37">
        <f t="shared" si="72"/>
        <v>98</v>
      </c>
      <c r="FT7" s="36">
        <v>7.34</v>
      </c>
      <c r="FU7" s="36">
        <v>100</v>
      </c>
      <c r="FV7" s="36">
        <f t="shared" si="89"/>
        <v>734</v>
      </c>
      <c r="FW7" s="37">
        <f t="shared" si="73"/>
        <v>98</v>
      </c>
      <c r="FX7" s="36">
        <f t="shared" si="90"/>
        <v>954</v>
      </c>
      <c r="FY7" s="54">
        <f t="shared" si="74"/>
        <v>418303.02258000005</v>
      </c>
      <c r="FZ7" s="37">
        <f t="shared" si="75"/>
        <v>42</v>
      </c>
      <c r="GA7" s="55">
        <f t="shared" si="76"/>
        <v>438.47277000000003</v>
      </c>
      <c r="GB7" s="56">
        <f t="shared" si="91"/>
        <v>4520.6542587000004</v>
      </c>
      <c r="GC7" s="32">
        <f t="shared" si="77"/>
        <v>29</v>
      </c>
    </row>
    <row r="8" spans="2:185" s="1" customFormat="1" ht="18" customHeight="1" x14ac:dyDescent="0.2">
      <c r="B8" s="1">
        <f t="shared" si="0"/>
        <v>7</v>
      </c>
      <c r="C8" s="60" t="s">
        <v>29</v>
      </c>
      <c r="D8" s="30">
        <v>3026048</v>
      </c>
      <c r="E8" s="31">
        <f t="shared" si="92"/>
        <v>133</v>
      </c>
      <c r="F8" s="209">
        <v>29743</v>
      </c>
      <c r="G8" s="31">
        <f t="shared" si="78"/>
        <v>138</v>
      </c>
      <c r="H8" s="210">
        <f t="shared" si="1"/>
        <v>101.7398379450627</v>
      </c>
      <c r="I8" s="31">
        <f t="shared" si="79"/>
        <v>60</v>
      </c>
      <c r="J8" s="32" t="s">
        <v>644</v>
      </c>
      <c r="K8" s="32" t="s">
        <v>645</v>
      </c>
      <c r="L8" s="33">
        <v>49071.4</v>
      </c>
      <c r="M8" s="31">
        <f t="shared" si="2"/>
        <v>33</v>
      </c>
      <c r="N8" s="34">
        <v>9.7941529999999997</v>
      </c>
      <c r="O8" s="31">
        <f t="shared" si="3"/>
        <v>60</v>
      </c>
      <c r="P8" s="35">
        <v>3.96</v>
      </c>
      <c r="Q8" s="31">
        <f t="shared" si="4"/>
        <v>135</v>
      </c>
      <c r="R8" s="31">
        <v>14.1</v>
      </c>
      <c r="S8" s="31">
        <f t="shared" si="80"/>
        <v>140</v>
      </c>
      <c r="T8" s="31">
        <v>0.4</v>
      </c>
      <c r="U8" s="31">
        <f t="shared" si="81"/>
        <v>165</v>
      </c>
      <c r="V8" s="218">
        <v>444.5</v>
      </c>
      <c r="W8" s="31">
        <f t="shared" si="82"/>
        <v>139</v>
      </c>
      <c r="X8" s="36">
        <v>74.8</v>
      </c>
      <c r="Y8" s="37">
        <f t="shared" si="5"/>
        <v>71</v>
      </c>
      <c r="Z8" s="38">
        <v>77.7</v>
      </c>
      <c r="AA8" s="37">
        <f t="shared" si="6"/>
        <v>76</v>
      </c>
      <c r="AB8" s="38">
        <v>71.599999999999994</v>
      </c>
      <c r="AC8" s="37">
        <f t="shared" si="7"/>
        <v>73</v>
      </c>
      <c r="AD8" s="39">
        <v>8468</v>
      </c>
      <c r="AE8" s="40">
        <f t="shared" si="8"/>
        <v>100</v>
      </c>
      <c r="AF8" s="41">
        <v>33.85</v>
      </c>
      <c r="AG8" s="40">
        <f t="shared" si="9"/>
        <v>98</v>
      </c>
      <c r="AH8" s="42"/>
      <c r="AI8" s="40" t="e">
        <f t="shared" si="83"/>
        <v>#N/A</v>
      </c>
      <c r="AJ8" s="41" t="s">
        <v>177</v>
      </c>
      <c r="AK8" s="40" t="e">
        <f t="shared" si="10"/>
        <v>#VALUE!</v>
      </c>
      <c r="AL8" s="41" t="s">
        <v>177</v>
      </c>
      <c r="AM8" s="40" t="e">
        <f t="shared" si="11"/>
        <v>#VALUE!</v>
      </c>
      <c r="AN8" s="43">
        <v>25</v>
      </c>
      <c r="AO8" s="44">
        <f t="shared" si="84"/>
        <v>79</v>
      </c>
      <c r="AP8" s="43" t="s">
        <v>177</v>
      </c>
      <c r="AQ8" s="44" t="e">
        <f t="shared" si="12"/>
        <v>#VALUE!</v>
      </c>
      <c r="AR8" s="195">
        <v>-0.19</v>
      </c>
      <c r="AS8" s="159">
        <f t="shared" si="13"/>
        <v>66</v>
      </c>
      <c r="AT8" s="46">
        <v>5.3</v>
      </c>
      <c r="AU8" s="45">
        <f t="shared" si="14"/>
        <v>33</v>
      </c>
      <c r="AV8" s="46" t="s">
        <v>177</v>
      </c>
      <c r="AW8" s="45" t="e">
        <f t="shared" si="15"/>
        <v>#VALUE!</v>
      </c>
      <c r="AX8" s="46"/>
      <c r="AY8" s="45"/>
      <c r="AZ8" s="125">
        <v>2260</v>
      </c>
      <c r="BA8" s="45">
        <f t="shared" si="93"/>
        <v>128</v>
      </c>
      <c r="BB8" s="46" t="s">
        <v>177</v>
      </c>
      <c r="BC8" s="45" t="e">
        <f t="shared" si="16"/>
        <v>#VALUE!</v>
      </c>
      <c r="BD8" s="46">
        <v>1545.13</v>
      </c>
      <c r="BE8" s="45">
        <f t="shared" si="17"/>
        <v>30</v>
      </c>
      <c r="BF8" s="46"/>
      <c r="BG8" s="45" t="e">
        <f t="shared" si="18"/>
        <v>#N/A</v>
      </c>
      <c r="BH8" s="46">
        <v>1.4</v>
      </c>
      <c r="BI8" s="45">
        <f t="shared" si="19"/>
        <v>60</v>
      </c>
      <c r="BJ8" s="47">
        <v>9</v>
      </c>
      <c r="BK8" s="45">
        <f t="shared" si="20"/>
        <v>47</v>
      </c>
      <c r="BL8" s="46"/>
      <c r="BM8" s="45" t="e">
        <f t="shared" si="21"/>
        <v>#N/A</v>
      </c>
      <c r="BN8" s="47">
        <f>112.5*365/1000</f>
        <v>41.0625</v>
      </c>
      <c r="BO8" s="45">
        <f t="shared" si="22"/>
        <v>25</v>
      </c>
      <c r="BP8" s="46">
        <v>136.12</v>
      </c>
      <c r="BQ8" s="45">
        <f t="shared" si="23"/>
        <v>57</v>
      </c>
      <c r="BR8" s="114">
        <v>108.5</v>
      </c>
      <c r="BS8" s="45">
        <f t="shared" si="85"/>
        <v>77</v>
      </c>
      <c r="BT8" s="46"/>
      <c r="BU8" s="45" t="e">
        <f t="shared" si="24"/>
        <v>#N/A</v>
      </c>
      <c r="BV8" s="47">
        <v>5</v>
      </c>
      <c r="BW8" s="45">
        <f t="shared" si="25"/>
        <v>7</v>
      </c>
      <c r="BX8" s="124" t="s">
        <v>1151</v>
      </c>
      <c r="BY8" s="45" t="e">
        <f t="shared" si="86"/>
        <v>#VALUE!</v>
      </c>
      <c r="BZ8" s="46">
        <v>33</v>
      </c>
      <c r="CA8" s="45">
        <f t="shared" si="26"/>
        <v>119</v>
      </c>
      <c r="CB8" s="46"/>
      <c r="CC8" s="45" t="e">
        <f t="shared" si="87"/>
        <v>#N/A</v>
      </c>
      <c r="CD8" s="46">
        <v>6.6000000000000003E-2</v>
      </c>
      <c r="CE8" s="45">
        <f t="shared" si="27"/>
        <v>110</v>
      </c>
      <c r="CF8" s="48">
        <v>216</v>
      </c>
      <c r="CG8" s="45">
        <f t="shared" si="28"/>
        <v>50</v>
      </c>
      <c r="CH8" s="49">
        <v>1.35</v>
      </c>
      <c r="CI8" s="45">
        <f t="shared" si="29"/>
        <v>69</v>
      </c>
      <c r="CJ8" s="50">
        <v>1.1000000000000001</v>
      </c>
      <c r="CK8" s="51">
        <f t="shared" si="30"/>
        <v>75</v>
      </c>
      <c r="CL8" s="50">
        <v>1.1100000000000001</v>
      </c>
      <c r="CM8" s="51">
        <f t="shared" si="31"/>
        <v>149</v>
      </c>
      <c r="CN8" s="50">
        <v>0.2</v>
      </c>
      <c r="CO8" s="51">
        <f t="shared" si="32"/>
        <v>127</v>
      </c>
      <c r="CP8" s="50">
        <v>3.44</v>
      </c>
      <c r="CQ8" s="51">
        <f t="shared" si="33"/>
        <v>95</v>
      </c>
      <c r="CR8" s="50">
        <v>2.34</v>
      </c>
      <c r="CS8" s="51">
        <f t="shared" si="34"/>
        <v>107</v>
      </c>
      <c r="CT8" s="50">
        <v>7.92</v>
      </c>
      <c r="CU8" s="52">
        <f t="shared" si="35"/>
        <v>1</v>
      </c>
      <c r="CV8" s="50">
        <v>39.96</v>
      </c>
      <c r="CW8" s="52">
        <f t="shared" si="36"/>
        <v>1</v>
      </c>
      <c r="CX8" s="50">
        <v>8.07</v>
      </c>
      <c r="CY8" s="51">
        <f t="shared" si="37"/>
        <v>83</v>
      </c>
      <c r="CZ8" s="50">
        <v>17.39</v>
      </c>
      <c r="DA8" s="51">
        <f t="shared" si="38"/>
        <v>21</v>
      </c>
      <c r="DB8" s="50">
        <v>8.9600000000000009</v>
      </c>
      <c r="DC8" s="51">
        <f t="shared" si="39"/>
        <v>76</v>
      </c>
      <c r="DD8" s="50">
        <v>14.34</v>
      </c>
      <c r="DE8" s="51">
        <f t="shared" si="40"/>
        <v>17</v>
      </c>
      <c r="DF8" s="50">
        <v>48.54</v>
      </c>
      <c r="DG8" s="65">
        <f t="shared" si="41"/>
        <v>2</v>
      </c>
      <c r="DH8" s="50">
        <v>1.91</v>
      </c>
      <c r="DI8" s="51">
        <f t="shared" si="42"/>
        <v>107</v>
      </c>
      <c r="DJ8" s="50">
        <v>3.46</v>
      </c>
      <c r="DK8" s="51">
        <f t="shared" si="43"/>
        <v>74</v>
      </c>
      <c r="DL8" s="50">
        <v>8.41</v>
      </c>
      <c r="DM8" s="51">
        <f t="shared" si="44"/>
        <v>8</v>
      </c>
      <c r="DN8" s="50">
        <v>13.88</v>
      </c>
      <c r="DO8" s="52">
        <f t="shared" si="45"/>
        <v>1</v>
      </c>
      <c r="DP8" s="50">
        <v>18.809999999999999</v>
      </c>
      <c r="DQ8" s="51">
        <f t="shared" si="46"/>
        <v>68</v>
      </c>
      <c r="DR8" s="50">
        <v>1.99</v>
      </c>
      <c r="DS8" s="51">
        <f t="shared" si="47"/>
        <v>56</v>
      </c>
      <c r="DT8" s="50">
        <v>19.28</v>
      </c>
      <c r="DU8" s="51">
        <f t="shared" si="48"/>
        <v>6</v>
      </c>
      <c r="DV8" s="50">
        <v>10</v>
      </c>
      <c r="DW8" s="52">
        <f t="shared" si="49"/>
        <v>1</v>
      </c>
      <c r="DX8" s="50">
        <v>229.84</v>
      </c>
      <c r="DY8" s="52">
        <f t="shared" si="50"/>
        <v>1</v>
      </c>
      <c r="DZ8" s="50">
        <v>323.68</v>
      </c>
      <c r="EA8" s="51">
        <f t="shared" si="51"/>
        <v>8</v>
      </c>
      <c r="EB8" s="50">
        <v>34.9</v>
      </c>
      <c r="EC8" s="51">
        <f t="shared" si="52"/>
        <v>67</v>
      </c>
      <c r="ED8" s="50">
        <v>0.42</v>
      </c>
      <c r="EE8" s="51">
        <f t="shared" si="53"/>
        <v>128</v>
      </c>
      <c r="EF8" s="50">
        <v>1.72</v>
      </c>
      <c r="EG8" s="51">
        <f t="shared" si="54"/>
        <v>153</v>
      </c>
      <c r="EH8" s="50">
        <v>6.55</v>
      </c>
      <c r="EI8" s="51">
        <f t="shared" si="55"/>
        <v>78</v>
      </c>
      <c r="EJ8" s="50">
        <v>17.93</v>
      </c>
      <c r="EK8" s="51">
        <f t="shared" si="56"/>
        <v>76</v>
      </c>
      <c r="EL8" s="50">
        <v>5.05</v>
      </c>
      <c r="EM8" s="51">
        <f t="shared" si="57"/>
        <v>120</v>
      </c>
      <c r="EN8" s="50">
        <v>14.47</v>
      </c>
      <c r="EO8" s="51">
        <f t="shared" si="58"/>
        <v>137</v>
      </c>
      <c r="EP8" s="50">
        <v>13.71</v>
      </c>
      <c r="EQ8" s="51">
        <f t="shared" si="59"/>
        <v>92</v>
      </c>
      <c r="ER8" s="50">
        <v>6.67</v>
      </c>
      <c r="ES8" s="65">
        <f t="shared" si="60"/>
        <v>2</v>
      </c>
      <c r="ET8" s="50">
        <v>0</v>
      </c>
      <c r="EU8" s="51">
        <f t="shared" si="61"/>
        <v>84</v>
      </c>
      <c r="EV8" s="50">
        <v>0.37</v>
      </c>
      <c r="EW8" s="51">
        <f t="shared" si="62"/>
        <v>129</v>
      </c>
      <c r="EX8" s="50">
        <v>0.18</v>
      </c>
      <c r="EY8" s="51">
        <f t="shared" si="63"/>
        <v>103</v>
      </c>
      <c r="EZ8" s="50">
        <v>0.22</v>
      </c>
      <c r="FA8" s="51">
        <f t="shared" si="64"/>
        <v>164</v>
      </c>
      <c r="FB8" s="50">
        <v>0.38</v>
      </c>
      <c r="FC8" s="51">
        <f t="shared" si="65"/>
        <v>152</v>
      </c>
      <c r="FD8" s="50">
        <v>3.53</v>
      </c>
      <c r="FE8" s="51">
        <f t="shared" si="66"/>
        <v>94</v>
      </c>
      <c r="FF8" s="50">
        <v>135.08000000000001</v>
      </c>
      <c r="FG8" s="51">
        <f t="shared" si="67"/>
        <v>37</v>
      </c>
      <c r="FH8" s="50">
        <v>2.98</v>
      </c>
      <c r="FI8" s="51">
        <f t="shared" si="68"/>
        <v>150</v>
      </c>
      <c r="FJ8" s="50">
        <v>5.58</v>
      </c>
      <c r="FK8" s="51">
        <f t="shared" si="69"/>
        <v>84</v>
      </c>
      <c r="FL8" s="50">
        <v>2.82</v>
      </c>
      <c r="FM8" s="51">
        <f t="shared" si="70"/>
        <v>116</v>
      </c>
      <c r="FN8" s="53">
        <f t="shared" si="94"/>
        <v>1037.1899999999998</v>
      </c>
      <c r="FO8" s="51">
        <f t="shared" si="71"/>
        <v>24</v>
      </c>
      <c r="FP8" s="36">
        <v>13.92</v>
      </c>
      <c r="FQ8" s="36">
        <v>100</v>
      </c>
      <c r="FR8" s="36">
        <f t="shared" si="88"/>
        <v>1392</v>
      </c>
      <c r="FS8" s="37">
        <f t="shared" si="72"/>
        <v>116</v>
      </c>
      <c r="FT8" s="36">
        <v>9.3000000000000007</v>
      </c>
      <c r="FU8" s="36">
        <v>100</v>
      </c>
      <c r="FV8" s="36">
        <f t="shared" si="89"/>
        <v>930.00000000000011</v>
      </c>
      <c r="FW8" s="37">
        <f t="shared" si="73"/>
        <v>59</v>
      </c>
      <c r="FX8" s="36">
        <f t="shared" si="90"/>
        <v>461.99999999999989</v>
      </c>
      <c r="FY8" s="54">
        <f t="shared" si="74"/>
        <v>13980.341759999998</v>
      </c>
      <c r="FZ8" s="37">
        <f t="shared" si="75"/>
        <v>125</v>
      </c>
      <c r="GA8" s="55">
        <f t="shared" si="76"/>
        <v>30.260480000000001</v>
      </c>
      <c r="GB8" s="56">
        <f t="shared" si="91"/>
        <v>90.176230400000009</v>
      </c>
      <c r="GC8" s="32">
        <f t="shared" si="77"/>
        <v>152</v>
      </c>
    </row>
    <row r="9" spans="2:185" s="1" customFormat="1" ht="18" customHeight="1" x14ac:dyDescent="0.2">
      <c r="B9" s="1">
        <f t="shared" si="0"/>
        <v>8</v>
      </c>
      <c r="C9" s="66" t="s">
        <v>72</v>
      </c>
      <c r="D9" s="30">
        <v>24309330</v>
      </c>
      <c r="E9" s="31">
        <f t="shared" si="92"/>
        <v>53</v>
      </c>
      <c r="F9" s="209">
        <v>7792024</v>
      </c>
      <c r="G9" s="31">
        <f t="shared" si="78"/>
        <v>6</v>
      </c>
      <c r="H9" s="210">
        <f t="shared" si="1"/>
        <v>3.1197709349971201</v>
      </c>
      <c r="I9" s="31">
        <f t="shared" si="79"/>
        <v>170</v>
      </c>
      <c r="J9" s="32" t="s">
        <v>646</v>
      </c>
      <c r="K9" s="32" t="s">
        <v>647</v>
      </c>
      <c r="L9" s="33">
        <v>54104.3</v>
      </c>
      <c r="M9" s="31">
        <f t="shared" si="2"/>
        <v>7</v>
      </c>
      <c r="N9" s="34">
        <v>9.7881440000000008</v>
      </c>
      <c r="O9" s="31">
        <f t="shared" si="3"/>
        <v>82</v>
      </c>
      <c r="P9" s="35">
        <v>5.9</v>
      </c>
      <c r="Q9" s="31">
        <f t="shared" si="4"/>
        <v>16</v>
      </c>
      <c r="R9" s="31">
        <v>23.6</v>
      </c>
      <c r="S9" s="31">
        <f t="shared" si="80"/>
        <v>100</v>
      </c>
      <c r="T9" s="31">
        <v>11.8</v>
      </c>
      <c r="U9" s="31">
        <f t="shared" si="81"/>
        <v>105</v>
      </c>
      <c r="V9" s="218">
        <v>790.2</v>
      </c>
      <c r="W9" s="31">
        <f t="shared" si="82"/>
        <v>98</v>
      </c>
      <c r="X9" s="36">
        <v>82.8</v>
      </c>
      <c r="Y9" s="37">
        <f t="shared" si="5"/>
        <v>4</v>
      </c>
      <c r="Z9" s="38">
        <v>84.8</v>
      </c>
      <c r="AA9" s="37">
        <f t="shared" si="6"/>
        <v>7</v>
      </c>
      <c r="AB9" s="38">
        <v>80.900000000000006</v>
      </c>
      <c r="AC9" s="37">
        <f t="shared" si="7"/>
        <v>3</v>
      </c>
      <c r="AD9" s="39">
        <v>47389</v>
      </c>
      <c r="AE9" s="40">
        <f t="shared" si="8"/>
        <v>15</v>
      </c>
      <c r="AF9" s="41">
        <v>79.73</v>
      </c>
      <c r="AG9" s="40">
        <f t="shared" si="9"/>
        <v>11</v>
      </c>
      <c r="AH9" s="42">
        <v>3.4</v>
      </c>
      <c r="AI9" s="40">
        <f t="shared" si="83"/>
        <v>15</v>
      </c>
      <c r="AJ9" s="41">
        <v>12.2</v>
      </c>
      <c r="AK9" s="40">
        <f t="shared" si="10"/>
        <v>70</v>
      </c>
      <c r="AL9" s="41">
        <v>5.3</v>
      </c>
      <c r="AM9" s="40">
        <f t="shared" si="11"/>
        <v>60</v>
      </c>
      <c r="AN9" s="43">
        <v>5.7</v>
      </c>
      <c r="AO9" s="44">
        <f t="shared" si="84"/>
        <v>166</v>
      </c>
      <c r="AP9" s="43">
        <v>12.8</v>
      </c>
      <c r="AQ9" s="44">
        <f t="shared" si="12"/>
        <v>84</v>
      </c>
      <c r="AR9" s="58">
        <v>0.73</v>
      </c>
      <c r="AS9" s="44">
        <f t="shared" si="13"/>
        <v>20</v>
      </c>
      <c r="AT9" s="47">
        <v>12.2</v>
      </c>
      <c r="AU9" s="45">
        <f t="shared" si="14"/>
        <v>4</v>
      </c>
      <c r="AV9" s="46">
        <v>74.2</v>
      </c>
      <c r="AW9" s="45">
        <f t="shared" si="15"/>
        <v>18</v>
      </c>
      <c r="AX9" s="46"/>
      <c r="AY9" s="45"/>
      <c r="AZ9" s="125">
        <v>3220</v>
      </c>
      <c r="BA9" s="45">
        <f t="shared" si="93"/>
        <v>33</v>
      </c>
      <c r="BB9" s="47">
        <v>13.6</v>
      </c>
      <c r="BC9" s="45">
        <f t="shared" si="16"/>
        <v>22</v>
      </c>
      <c r="BD9" s="46">
        <v>955.72</v>
      </c>
      <c r="BE9" s="45">
        <f t="shared" si="17"/>
        <v>66</v>
      </c>
      <c r="BF9" s="46">
        <v>315</v>
      </c>
      <c r="BG9" s="45">
        <f t="shared" si="18"/>
        <v>7</v>
      </c>
      <c r="BH9" s="46">
        <v>3</v>
      </c>
      <c r="BI9" s="45">
        <f t="shared" si="19"/>
        <v>41</v>
      </c>
      <c r="BJ9" s="47">
        <v>7.5</v>
      </c>
      <c r="BK9" s="45">
        <f t="shared" si="20"/>
        <v>101</v>
      </c>
      <c r="BL9" s="47">
        <v>26</v>
      </c>
      <c r="BM9" s="45">
        <f t="shared" si="21"/>
        <v>9</v>
      </c>
      <c r="BN9" s="46">
        <v>111.5</v>
      </c>
      <c r="BO9" s="45">
        <f t="shared" si="22"/>
        <v>2</v>
      </c>
      <c r="BP9" s="46">
        <v>230.92</v>
      </c>
      <c r="BQ9" s="45">
        <f t="shared" si="23"/>
        <v>24</v>
      </c>
      <c r="BR9" s="133">
        <v>110.83</v>
      </c>
      <c r="BS9" s="45">
        <f t="shared" si="85"/>
        <v>71</v>
      </c>
      <c r="BT9" s="46">
        <v>626.1</v>
      </c>
      <c r="BU9" s="45">
        <f t="shared" si="24"/>
        <v>10</v>
      </c>
      <c r="BV9" s="46">
        <v>3.5</v>
      </c>
      <c r="BW9" s="45">
        <f t="shared" si="25"/>
        <v>28</v>
      </c>
      <c r="BX9" s="127">
        <v>0.6</v>
      </c>
      <c r="BY9" s="45">
        <f t="shared" si="86"/>
        <v>20</v>
      </c>
      <c r="BZ9" s="48">
        <v>128.77000000000001</v>
      </c>
      <c r="CA9" s="45">
        <f t="shared" si="26"/>
        <v>11</v>
      </c>
      <c r="CB9" s="46">
        <v>137</v>
      </c>
      <c r="CC9" s="65">
        <f t="shared" si="87"/>
        <v>2</v>
      </c>
      <c r="CD9" s="46">
        <v>0.51</v>
      </c>
      <c r="CE9" s="45">
        <f t="shared" si="27"/>
        <v>51</v>
      </c>
      <c r="CF9" s="48">
        <v>307</v>
      </c>
      <c r="CG9" s="45">
        <f t="shared" si="28"/>
        <v>5</v>
      </c>
      <c r="CH9" s="49">
        <v>23.91</v>
      </c>
      <c r="CI9" s="45">
        <f t="shared" si="29"/>
        <v>17</v>
      </c>
      <c r="CJ9" s="50">
        <v>1.43</v>
      </c>
      <c r="CK9" s="51">
        <f t="shared" si="30"/>
        <v>66</v>
      </c>
      <c r="CL9" s="50">
        <v>25.91</v>
      </c>
      <c r="CM9" s="51">
        <f t="shared" si="31"/>
        <v>12</v>
      </c>
      <c r="CN9" s="50">
        <v>0.22</v>
      </c>
      <c r="CO9" s="51">
        <f t="shared" si="32"/>
        <v>122</v>
      </c>
      <c r="CP9" s="50">
        <v>1.18</v>
      </c>
      <c r="CQ9" s="51">
        <f t="shared" si="33"/>
        <v>132</v>
      </c>
      <c r="CR9" s="50">
        <v>1.01</v>
      </c>
      <c r="CS9" s="51">
        <f t="shared" si="34"/>
        <v>133</v>
      </c>
      <c r="CT9" s="50">
        <v>3.04</v>
      </c>
      <c r="CU9" s="51">
        <f t="shared" si="35"/>
        <v>57</v>
      </c>
      <c r="CV9" s="50">
        <v>18.329999999999998</v>
      </c>
      <c r="CW9" s="51">
        <f t="shared" si="36"/>
        <v>67</v>
      </c>
      <c r="CX9" s="50">
        <v>1.99</v>
      </c>
      <c r="CY9" s="51">
        <f t="shared" si="37"/>
        <v>154</v>
      </c>
      <c r="CZ9" s="50">
        <v>12.45</v>
      </c>
      <c r="DA9" s="51">
        <f t="shared" si="38"/>
        <v>52</v>
      </c>
      <c r="DB9" s="50">
        <v>3.54</v>
      </c>
      <c r="DC9" s="51">
        <f t="shared" si="39"/>
        <v>148</v>
      </c>
      <c r="DD9" s="50">
        <v>4.3499999999999996</v>
      </c>
      <c r="DE9" s="51">
        <f t="shared" si="40"/>
        <v>108</v>
      </c>
      <c r="DF9" s="50">
        <v>22.62</v>
      </c>
      <c r="DG9" s="51">
        <f t="shared" si="41"/>
        <v>46</v>
      </c>
      <c r="DH9" s="50">
        <v>3.85</v>
      </c>
      <c r="DI9" s="51">
        <f t="shared" si="42"/>
        <v>57</v>
      </c>
      <c r="DJ9" s="50">
        <v>2.46</v>
      </c>
      <c r="DK9" s="51">
        <f t="shared" si="43"/>
        <v>102</v>
      </c>
      <c r="DL9" s="50">
        <v>5.18</v>
      </c>
      <c r="DM9" s="51">
        <f t="shared" si="44"/>
        <v>61</v>
      </c>
      <c r="DN9" s="50">
        <v>6.77</v>
      </c>
      <c r="DO9" s="51">
        <f t="shared" si="45"/>
        <v>46</v>
      </c>
      <c r="DP9" s="50">
        <v>20.14</v>
      </c>
      <c r="DQ9" s="51">
        <f t="shared" si="46"/>
        <v>60</v>
      </c>
      <c r="DR9" s="50">
        <v>6.52</v>
      </c>
      <c r="DS9" s="65">
        <f t="shared" si="47"/>
        <v>2</v>
      </c>
      <c r="DT9" s="50">
        <v>3.41</v>
      </c>
      <c r="DU9" s="51">
        <f t="shared" si="48"/>
        <v>133</v>
      </c>
      <c r="DV9" s="50">
        <v>1.85</v>
      </c>
      <c r="DW9" s="51">
        <f t="shared" si="49"/>
        <v>92</v>
      </c>
      <c r="DX9" s="50">
        <v>119.53</v>
      </c>
      <c r="DY9" s="51">
        <f t="shared" si="50"/>
        <v>61</v>
      </c>
      <c r="DZ9" s="50">
        <v>54.89</v>
      </c>
      <c r="EA9" s="51">
        <f t="shared" si="51"/>
        <v>147</v>
      </c>
      <c r="EB9" s="50">
        <v>11.05</v>
      </c>
      <c r="EC9" s="51">
        <f t="shared" si="52"/>
        <v>139</v>
      </c>
      <c r="ED9" s="50">
        <v>3.32</v>
      </c>
      <c r="EE9" s="51">
        <f t="shared" si="53"/>
        <v>28</v>
      </c>
      <c r="EF9" s="50">
        <v>6.07</v>
      </c>
      <c r="EG9" s="51">
        <f t="shared" si="54"/>
        <v>85</v>
      </c>
      <c r="EH9" s="50">
        <v>0.28000000000000003</v>
      </c>
      <c r="EI9" s="51">
        <f t="shared" si="55"/>
        <v>138</v>
      </c>
      <c r="EJ9" s="50">
        <v>4.67</v>
      </c>
      <c r="EK9" s="51">
        <f t="shared" si="56"/>
        <v>160</v>
      </c>
      <c r="EL9" s="50">
        <v>4</v>
      </c>
      <c r="EM9" s="51">
        <f t="shared" si="57"/>
        <v>134</v>
      </c>
      <c r="EN9" s="50">
        <v>5.74</v>
      </c>
      <c r="EO9" s="51">
        <f t="shared" si="58"/>
        <v>167</v>
      </c>
      <c r="EP9" s="50">
        <v>6.9</v>
      </c>
      <c r="EQ9" s="51">
        <f t="shared" si="59"/>
        <v>136</v>
      </c>
      <c r="ER9" s="50">
        <v>5.09</v>
      </c>
      <c r="ES9" s="51">
        <f t="shared" si="60"/>
        <v>28</v>
      </c>
      <c r="ET9" s="50">
        <v>0.01</v>
      </c>
      <c r="EU9" s="51">
        <f t="shared" si="61"/>
        <v>75</v>
      </c>
      <c r="EV9" s="50">
        <v>0.19</v>
      </c>
      <c r="EW9" s="51">
        <f t="shared" si="62"/>
        <v>144</v>
      </c>
      <c r="EX9" s="50">
        <v>0.49</v>
      </c>
      <c r="EY9" s="51">
        <f t="shared" si="63"/>
        <v>36</v>
      </c>
      <c r="EZ9" s="50">
        <v>3.36</v>
      </c>
      <c r="FA9" s="51">
        <f t="shared" si="64"/>
        <v>26</v>
      </c>
      <c r="FB9" s="50">
        <v>1.1599999999999999</v>
      </c>
      <c r="FC9" s="51">
        <f t="shared" si="65"/>
        <v>93</v>
      </c>
      <c r="FD9" s="50">
        <v>1</v>
      </c>
      <c r="FE9" s="51">
        <f t="shared" si="66"/>
        <v>136</v>
      </c>
      <c r="FF9" s="50">
        <v>27.41</v>
      </c>
      <c r="FG9" s="51">
        <f t="shared" si="67"/>
        <v>162</v>
      </c>
      <c r="FH9" s="50">
        <v>10.65</v>
      </c>
      <c r="FI9" s="51">
        <f t="shared" si="68"/>
        <v>63</v>
      </c>
      <c r="FJ9" s="50">
        <v>0.16</v>
      </c>
      <c r="FK9" s="51">
        <f t="shared" si="69"/>
        <v>163</v>
      </c>
      <c r="FL9" s="50">
        <v>1.1499999999999999</v>
      </c>
      <c r="FM9" s="51">
        <f t="shared" si="70"/>
        <v>145</v>
      </c>
      <c r="FN9" s="53">
        <f t="shared" si="94"/>
        <v>413.36999999999995</v>
      </c>
      <c r="FO9" s="51">
        <f t="shared" si="71"/>
        <v>163</v>
      </c>
      <c r="FP9" s="36">
        <v>12.19</v>
      </c>
      <c r="FQ9" s="36">
        <v>100</v>
      </c>
      <c r="FR9" s="36">
        <f t="shared" si="88"/>
        <v>1219</v>
      </c>
      <c r="FS9" s="37">
        <f t="shared" si="72"/>
        <v>129</v>
      </c>
      <c r="FT9" s="36">
        <v>7.07</v>
      </c>
      <c r="FU9" s="36">
        <v>100</v>
      </c>
      <c r="FV9" s="36">
        <f t="shared" si="89"/>
        <v>707</v>
      </c>
      <c r="FW9" s="37">
        <f t="shared" si="73"/>
        <v>104</v>
      </c>
      <c r="FX9" s="36">
        <f t="shared" si="90"/>
        <v>512</v>
      </c>
      <c r="FY9" s="54">
        <f t="shared" si="74"/>
        <v>124463.7696</v>
      </c>
      <c r="FZ9" s="37">
        <f t="shared" si="75"/>
        <v>77</v>
      </c>
      <c r="GA9" s="55">
        <f t="shared" si="76"/>
        <v>243.0933</v>
      </c>
      <c r="GB9" s="56">
        <f t="shared" si="91"/>
        <v>2588.9436450000003</v>
      </c>
      <c r="GC9" s="32">
        <f t="shared" si="77"/>
        <v>41</v>
      </c>
    </row>
    <row r="10" spans="2:185" s="1" customFormat="1" ht="18" customHeight="1" x14ac:dyDescent="0.2">
      <c r="B10" s="1">
        <f t="shared" si="0"/>
        <v>9</v>
      </c>
      <c r="C10" s="66" t="s">
        <v>175</v>
      </c>
      <c r="D10" s="30">
        <v>8569633</v>
      </c>
      <c r="E10" s="31">
        <f t="shared" si="92"/>
        <v>95</v>
      </c>
      <c r="F10" s="209">
        <v>83871</v>
      </c>
      <c r="G10" s="31">
        <f t="shared" si="78"/>
        <v>113</v>
      </c>
      <c r="H10" s="210">
        <f t="shared" si="1"/>
        <v>102.17635416294071</v>
      </c>
      <c r="I10" s="31">
        <f t="shared" si="79"/>
        <v>58</v>
      </c>
      <c r="J10" s="32" t="s">
        <v>648</v>
      </c>
      <c r="K10" s="32" t="s">
        <v>649</v>
      </c>
      <c r="L10" s="33">
        <v>48327.3</v>
      </c>
      <c r="M10" s="31">
        <f t="shared" si="2"/>
        <v>43</v>
      </c>
      <c r="N10" s="34">
        <v>9.8050990000000002</v>
      </c>
      <c r="O10" s="31">
        <f t="shared" si="3"/>
        <v>28</v>
      </c>
      <c r="P10" s="35">
        <v>3.19</v>
      </c>
      <c r="Q10" s="31">
        <f t="shared" si="4"/>
        <v>152</v>
      </c>
      <c r="R10" s="31">
        <v>12.3</v>
      </c>
      <c r="S10" s="31">
        <f t="shared" si="80"/>
        <v>151</v>
      </c>
      <c r="T10" s="31">
        <v>3</v>
      </c>
      <c r="U10" s="31">
        <f t="shared" si="81"/>
        <v>153</v>
      </c>
      <c r="V10" s="218">
        <v>997.1</v>
      </c>
      <c r="W10" s="31">
        <f t="shared" si="82"/>
        <v>79</v>
      </c>
      <c r="X10" s="36">
        <v>81.5</v>
      </c>
      <c r="Y10" s="37">
        <f t="shared" si="5"/>
        <v>18</v>
      </c>
      <c r="Z10" s="38">
        <v>83.9</v>
      </c>
      <c r="AA10" s="37">
        <f t="shared" si="6"/>
        <v>14</v>
      </c>
      <c r="AB10" s="38">
        <v>79</v>
      </c>
      <c r="AC10" s="37">
        <f t="shared" si="7"/>
        <v>19</v>
      </c>
      <c r="AD10" s="39">
        <v>47250</v>
      </c>
      <c r="AE10" s="40">
        <f t="shared" si="8"/>
        <v>16</v>
      </c>
      <c r="AF10" s="41">
        <v>71.790000000000006</v>
      </c>
      <c r="AG10" s="40">
        <f t="shared" si="9"/>
        <v>22</v>
      </c>
      <c r="AH10" s="42">
        <v>5</v>
      </c>
      <c r="AI10" s="65">
        <f t="shared" si="83"/>
        <v>2</v>
      </c>
      <c r="AJ10" s="41">
        <v>17.100000000000001</v>
      </c>
      <c r="AK10" s="40">
        <f t="shared" si="10"/>
        <v>63</v>
      </c>
      <c r="AL10" s="41">
        <v>4.5999999999999996</v>
      </c>
      <c r="AM10" s="40">
        <f t="shared" si="11"/>
        <v>65</v>
      </c>
      <c r="AN10" s="43">
        <v>19.100000000000001</v>
      </c>
      <c r="AO10" s="44">
        <f t="shared" si="84"/>
        <v>112</v>
      </c>
      <c r="AP10" s="43">
        <v>26.7</v>
      </c>
      <c r="AQ10" s="44">
        <f t="shared" si="12"/>
        <v>61</v>
      </c>
      <c r="AR10" s="58">
        <v>0.85</v>
      </c>
      <c r="AS10" s="44">
        <f t="shared" si="13"/>
        <v>18</v>
      </c>
      <c r="AT10" s="46">
        <v>10.3</v>
      </c>
      <c r="AU10" s="45">
        <f t="shared" si="14"/>
        <v>12</v>
      </c>
      <c r="AV10" s="46">
        <v>104.8</v>
      </c>
      <c r="AW10" s="65">
        <f t="shared" si="15"/>
        <v>2</v>
      </c>
      <c r="AX10" s="46">
        <v>95</v>
      </c>
      <c r="AY10" s="45">
        <f>RANK(AX10,$AX$2:$AX$173)</f>
        <v>16</v>
      </c>
      <c r="AZ10" s="125">
        <v>3800</v>
      </c>
      <c r="BA10" s="45">
        <f t="shared" si="93"/>
        <v>1</v>
      </c>
      <c r="BB10" s="47">
        <v>20.9</v>
      </c>
      <c r="BC10" s="45">
        <f t="shared" si="16"/>
        <v>9</v>
      </c>
      <c r="BD10" s="46">
        <v>1987.52</v>
      </c>
      <c r="BE10" s="45">
        <f t="shared" si="17"/>
        <v>16</v>
      </c>
      <c r="BF10" s="46">
        <v>259</v>
      </c>
      <c r="BG10" s="45">
        <f t="shared" si="18"/>
        <v>11</v>
      </c>
      <c r="BH10" s="47">
        <v>6.1</v>
      </c>
      <c r="BI10" s="45">
        <f t="shared" si="19"/>
        <v>12</v>
      </c>
      <c r="BJ10" s="47">
        <v>13</v>
      </c>
      <c r="BK10" s="45">
        <f t="shared" si="20"/>
        <v>5</v>
      </c>
      <c r="BL10" s="47">
        <v>14.2</v>
      </c>
      <c r="BM10" s="45">
        <f t="shared" si="21"/>
        <v>23</v>
      </c>
      <c r="BN10" s="47">
        <v>102</v>
      </c>
      <c r="BO10" s="45">
        <f t="shared" si="22"/>
        <v>3</v>
      </c>
      <c r="BP10" s="46">
        <v>235.11</v>
      </c>
      <c r="BQ10" s="45">
        <f t="shared" si="23"/>
        <v>23</v>
      </c>
      <c r="BR10" s="133">
        <v>165.33</v>
      </c>
      <c r="BS10" s="45">
        <f t="shared" si="85"/>
        <v>13</v>
      </c>
      <c r="BT10" s="46">
        <v>609.20000000000005</v>
      </c>
      <c r="BU10" s="45">
        <f t="shared" si="24"/>
        <v>11</v>
      </c>
      <c r="BV10" s="47">
        <v>4</v>
      </c>
      <c r="BW10" s="45">
        <f t="shared" si="25"/>
        <v>13</v>
      </c>
      <c r="BX10" s="127">
        <v>0.7</v>
      </c>
      <c r="BY10" s="45">
        <f t="shared" si="86"/>
        <v>12</v>
      </c>
      <c r="BZ10" s="48">
        <v>123.29</v>
      </c>
      <c r="CA10" s="45">
        <f t="shared" si="26"/>
        <v>14</v>
      </c>
      <c r="CB10" s="46"/>
      <c r="CC10" s="45" t="e">
        <f t="shared" si="87"/>
        <v>#N/A</v>
      </c>
      <c r="CD10" s="46">
        <v>0.1</v>
      </c>
      <c r="CE10" s="45">
        <f t="shared" si="27"/>
        <v>102</v>
      </c>
      <c r="CF10" s="48">
        <v>239</v>
      </c>
      <c r="CG10" s="45">
        <f t="shared" si="28"/>
        <v>34</v>
      </c>
      <c r="CH10" s="49">
        <v>31.63</v>
      </c>
      <c r="CI10" s="45">
        <f t="shared" si="29"/>
        <v>10</v>
      </c>
      <c r="CJ10" s="50">
        <v>3.98</v>
      </c>
      <c r="CK10" s="51">
        <f t="shared" si="30"/>
        <v>24</v>
      </c>
      <c r="CL10" s="50">
        <v>7.41</v>
      </c>
      <c r="CM10" s="51">
        <f t="shared" si="31"/>
        <v>32</v>
      </c>
      <c r="CN10" s="50">
        <v>0.14000000000000001</v>
      </c>
      <c r="CO10" s="51">
        <f t="shared" si="32"/>
        <v>135</v>
      </c>
      <c r="CP10" s="50">
        <v>0.5</v>
      </c>
      <c r="CQ10" s="51">
        <f t="shared" si="33"/>
        <v>166</v>
      </c>
      <c r="CR10" s="50">
        <v>0.82</v>
      </c>
      <c r="CS10" s="51">
        <f t="shared" si="34"/>
        <v>139</v>
      </c>
      <c r="CT10" s="50">
        <v>3.46</v>
      </c>
      <c r="CU10" s="51">
        <f t="shared" si="35"/>
        <v>50</v>
      </c>
      <c r="CV10" s="50">
        <v>20.14</v>
      </c>
      <c r="CW10" s="51">
        <f t="shared" si="36"/>
        <v>49</v>
      </c>
      <c r="CX10" s="50">
        <v>2.77</v>
      </c>
      <c r="CY10" s="51">
        <f t="shared" si="37"/>
        <v>140</v>
      </c>
      <c r="CZ10" s="50">
        <v>14.56</v>
      </c>
      <c r="DA10" s="51">
        <f t="shared" si="38"/>
        <v>46</v>
      </c>
      <c r="DB10" s="50">
        <v>4.5199999999999996</v>
      </c>
      <c r="DC10" s="51">
        <f t="shared" si="39"/>
        <v>136</v>
      </c>
      <c r="DD10" s="50">
        <v>5.37</v>
      </c>
      <c r="DE10" s="51">
        <f t="shared" si="40"/>
        <v>87</v>
      </c>
      <c r="DF10" s="50">
        <v>25.94</v>
      </c>
      <c r="DG10" s="51">
        <f t="shared" si="41"/>
        <v>37</v>
      </c>
      <c r="DH10" s="50">
        <v>2.5499999999999998</v>
      </c>
      <c r="DI10" s="51">
        <f t="shared" si="42"/>
        <v>86</v>
      </c>
      <c r="DJ10" s="50">
        <v>4.28</v>
      </c>
      <c r="DK10" s="51">
        <f t="shared" si="43"/>
        <v>61</v>
      </c>
      <c r="DL10" s="50">
        <v>5.5</v>
      </c>
      <c r="DM10" s="51">
        <f t="shared" si="44"/>
        <v>50</v>
      </c>
      <c r="DN10" s="50">
        <v>10.24</v>
      </c>
      <c r="DO10" s="51">
        <f t="shared" si="45"/>
        <v>7</v>
      </c>
      <c r="DP10" s="50">
        <v>17.48</v>
      </c>
      <c r="DQ10" s="51">
        <f t="shared" si="46"/>
        <v>76</v>
      </c>
      <c r="DR10" s="50">
        <v>3.73</v>
      </c>
      <c r="DS10" s="51">
        <f t="shared" si="47"/>
        <v>13</v>
      </c>
      <c r="DT10" s="50">
        <v>6.09</v>
      </c>
      <c r="DU10" s="51">
        <f t="shared" si="48"/>
        <v>76</v>
      </c>
      <c r="DV10" s="50">
        <v>2.74</v>
      </c>
      <c r="DW10" s="51">
        <f t="shared" si="49"/>
        <v>56</v>
      </c>
      <c r="DX10" s="50">
        <v>132.13</v>
      </c>
      <c r="DY10" s="51">
        <f t="shared" si="50"/>
        <v>37</v>
      </c>
      <c r="DZ10" s="50">
        <v>82.7</v>
      </c>
      <c r="EA10" s="51">
        <f t="shared" si="51"/>
        <v>96</v>
      </c>
      <c r="EB10" s="50">
        <v>15.84</v>
      </c>
      <c r="EC10" s="51">
        <f t="shared" si="52"/>
        <v>116</v>
      </c>
      <c r="ED10" s="50">
        <v>2.99</v>
      </c>
      <c r="EE10" s="51">
        <f t="shared" si="53"/>
        <v>33</v>
      </c>
      <c r="EF10" s="50">
        <v>8.65</v>
      </c>
      <c r="EG10" s="51">
        <f t="shared" si="54"/>
        <v>61</v>
      </c>
      <c r="EH10" s="50">
        <v>0.4</v>
      </c>
      <c r="EI10" s="51">
        <f t="shared" si="55"/>
        <v>131</v>
      </c>
      <c r="EJ10" s="50">
        <v>21.68</v>
      </c>
      <c r="EK10" s="51">
        <f t="shared" si="56"/>
        <v>42</v>
      </c>
      <c r="EL10" s="50">
        <v>7.49</v>
      </c>
      <c r="EM10" s="51">
        <f t="shared" si="57"/>
        <v>84</v>
      </c>
      <c r="EN10" s="50">
        <v>5.7</v>
      </c>
      <c r="EO10" s="51">
        <f t="shared" si="58"/>
        <v>168</v>
      </c>
      <c r="EP10" s="50">
        <v>5.79</v>
      </c>
      <c r="EQ10" s="51">
        <f t="shared" si="59"/>
        <v>144</v>
      </c>
      <c r="ER10" s="50">
        <v>5.46</v>
      </c>
      <c r="ES10" s="51">
        <f t="shared" si="60"/>
        <v>20</v>
      </c>
      <c r="ET10" s="50">
        <v>0</v>
      </c>
      <c r="EU10" s="51">
        <f t="shared" si="61"/>
        <v>84</v>
      </c>
      <c r="EV10" s="50">
        <v>0.01</v>
      </c>
      <c r="EW10" s="51">
        <f t="shared" si="62"/>
        <v>166</v>
      </c>
      <c r="EX10" s="50">
        <v>0.79</v>
      </c>
      <c r="EY10" s="51">
        <f t="shared" si="63"/>
        <v>23</v>
      </c>
      <c r="EZ10" s="50">
        <v>4.18</v>
      </c>
      <c r="FA10" s="51">
        <f t="shared" si="64"/>
        <v>7</v>
      </c>
      <c r="FB10" s="50">
        <v>0.28000000000000003</v>
      </c>
      <c r="FC10" s="51">
        <f t="shared" si="65"/>
        <v>159</v>
      </c>
      <c r="FD10" s="50">
        <v>1.05</v>
      </c>
      <c r="FE10" s="51">
        <f t="shared" si="66"/>
        <v>134</v>
      </c>
      <c r="FF10" s="50">
        <v>26.52</v>
      </c>
      <c r="FG10" s="51">
        <f t="shared" si="67"/>
        <v>165</v>
      </c>
      <c r="FH10" s="50">
        <v>11.87</v>
      </c>
      <c r="FI10" s="51">
        <f t="shared" si="68"/>
        <v>52</v>
      </c>
      <c r="FJ10" s="50">
        <v>0.3</v>
      </c>
      <c r="FK10" s="51">
        <f t="shared" si="69"/>
        <v>151</v>
      </c>
      <c r="FL10" s="50">
        <v>0.5</v>
      </c>
      <c r="FM10" s="51">
        <f t="shared" si="70"/>
        <v>170</v>
      </c>
      <c r="FN10" s="53">
        <f t="shared" si="94"/>
        <v>476.54999999999995</v>
      </c>
      <c r="FO10" s="51">
        <f t="shared" si="71"/>
        <v>137</v>
      </c>
      <c r="FP10" s="36">
        <v>8.76</v>
      </c>
      <c r="FQ10" s="36">
        <v>100</v>
      </c>
      <c r="FR10" s="36">
        <f t="shared" si="88"/>
        <v>876</v>
      </c>
      <c r="FS10" s="37">
        <f t="shared" si="72"/>
        <v>166</v>
      </c>
      <c r="FT10" s="36">
        <v>10.38</v>
      </c>
      <c r="FU10" s="36">
        <v>100</v>
      </c>
      <c r="FV10" s="36">
        <f t="shared" si="89"/>
        <v>1038</v>
      </c>
      <c r="FW10" s="37">
        <f t="shared" si="73"/>
        <v>42</v>
      </c>
      <c r="FX10" s="36">
        <f>FR10-FV10</f>
        <v>-162</v>
      </c>
      <c r="FY10" s="54">
        <f t="shared" si="74"/>
        <v>-13882.805460000001</v>
      </c>
      <c r="FZ10" s="37">
        <f t="shared" si="75"/>
        <v>159</v>
      </c>
      <c r="GA10" s="55">
        <f t="shared" si="76"/>
        <v>85.696330000000003</v>
      </c>
      <c r="GB10" s="56">
        <f t="shared" si="91"/>
        <v>1017.2154370999999</v>
      </c>
      <c r="GC10" s="32">
        <f t="shared" si="77"/>
        <v>75</v>
      </c>
    </row>
    <row r="11" spans="2:185" s="1" customFormat="1" ht="18" customHeight="1" x14ac:dyDescent="0.2">
      <c r="B11" s="1">
        <f t="shared" si="0"/>
        <v>10</v>
      </c>
      <c r="C11" s="57" t="s">
        <v>24</v>
      </c>
      <c r="D11" s="30">
        <v>9868447</v>
      </c>
      <c r="E11" s="31">
        <f t="shared" si="92"/>
        <v>88</v>
      </c>
      <c r="F11" s="209">
        <v>86600</v>
      </c>
      <c r="G11" s="31">
        <f t="shared" si="78"/>
        <v>112</v>
      </c>
      <c r="H11" s="210">
        <f t="shared" si="1"/>
        <v>113.9543533487298</v>
      </c>
      <c r="I11" s="31">
        <f t="shared" si="79"/>
        <v>51</v>
      </c>
      <c r="J11" s="32" t="s">
        <v>650</v>
      </c>
      <c r="K11" s="32" t="s">
        <v>651</v>
      </c>
      <c r="L11" s="33">
        <v>49440.6</v>
      </c>
      <c r="M11" s="31">
        <f t="shared" si="2"/>
        <v>29</v>
      </c>
      <c r="N11" s="34">
        <v>9.8014200000000002</v>
      </c>
      <c r="O11" s="31">
        <f t="shared" si="3"/>
        <v>41</v>
      </c>
      <c r="P11" s="35">
        <v>4.05</v>
      </c>
      <c r="Q11" s="31">
        <f t="shared" si="4"/>
        <v>132</v>
      </c>
      <c r="R11" s="31">
        <v>17.3</v>
      </c>
      <c r="S11" s="31">
        <f t="shared" si="80"/>
        <v>125</v>
      </c>
      <c r="T11" s="31">
        <v>7</v>
      </c>
      <c r="U11" s="31">
        <f t="shared" si="81"/>
        <v>130</v>
      </c>
      <c r="V11" s="218">
        <v>481.2</v>
      </c>
      <c r="W11" s="31">
        <f t="shared" si="82"/>
        <v>136</v>
      </c>
      <c r="X11" s="36">
        <v>72.7</v>
      </c>
      <c r="Y11" s="37">
        <f t="shared" si="5"/>
        <v>89</v>
      </c>
      <c r="Z11" s="38">
        <v>75.8</v>
      </c>
      <c r="AA11" s="37">
        <f t="shared" si="6"/>
        <v>91</v>
      </c>
      <c r="AB11" s="38">
        <v>69.599999999999994</v>
      </c>
      <c r="AC11" s="37">
        <f t="shared" si="7"/>
        <v>88</v>
      </c>
      <c r="AD11" s="39">
        <v>17993</v>
      </c>
      <c r="AE11" s="40">
        <f t="shared" si="8"/>
        <v>61</v>
      </c>
      <c r="AF11" s="41">
        <v>29.1</v>
      </c>
      <c r="AG11" s="40">
        <f t="shared" si="9"/>
        <v>110</v>
      </c>
      <c r="AH11" s="42"/>
      <c r="AI11" s="40" t="e">
        <f t="shared" si="83"/>
        <v>#N/A</v>
      </c>
      <c r="AJ11" s="41" t="s">
        <v>177</v>
      </c>
      <c r="AK11" s="40" t="e">
        <f t="shared" si="10"/>
        <v>#VALUE!</v>
      </c>
      <c r="AL11" s="41" t="s">
        <v>177</v>
      </c>
      <c r="AM11" s="40" t="e">
        <f t="shared" si="11"/>
        <v>#VALUE!</v>
      </c>
      <c r="AN11" s="43">
        <v>26.3</v>
      </c>
      <c r="AO11" s="44">
        <f t="shared" si="84"/>
        <v>72</v>
      </c>
      <c r="AP11" s="43" t="s">
        <v>177</v>
      </c>
      <c r="AQ11" s="44" t="e">
        <f t="shared" si="12"/>
        <v>#VALUE!</v>
      </c>
      <c r="AR11" s="58">
        <v>-0.39</v>
      </c>
      <c r="AS11" s="44">
        <f t="shared" si="13"/>
        <v>92</v>
      </c>
      <c r="AT11" s="46"/>
      <c r="AU11" s="45" t="e">
        <f t="shared" si="14"/>
        <v>#N/A</v>
      </c>
      <c r="AV11" s="46" t="s">
        <v>177</v>
      </c>
      <c r="AW11" s="45" t="e">
        <f t="shared" si="15"/>
        <v>#VALUE!</v>
      </c>
      <c r="AX11" s="46"/>
      <c r="AY11" s="45"/>
      <c r="AZ11" s="125">
        <v>3020</v>
      </c>
      <c r="BA11" s="45">
        <f t="shared" si="93"/>
        <v>54</v>
      </c>
      <c r="BB11" s="46" t="s">
        <v>177</v>
      </c>
      <c r="BC11" s="45" t="e">
        <f t="shared" si="16"/>
        <v>#VALUE!</v>
      </c>
      <c r="BD11" s="46">
        <v>2114.33</v>
      </c>
      <c r="BE11" s="45">
        <f t="shared" si="17"/>
        <v>13</v>
      </c>
      <c r="BF11" s="46"/>
      <c r="BG11" s="45" t="e">
        <f t="shared" si="18"/>
        <v>#N/A</v>
      </c>
      <c r="BH11" s="46" t="s">
        <v>177</v>
      </c>
      <c r="BI11" s="45" t="e">
        <f t="shared" si="19"/>
        <v>#VALUE!</v>
      </c>
      <c r="BJ11" s="47">
        <v>9</v>
      </c>
      <c r="BK11" s="45">
        <f t="shared" si="20"/>
        <v>47</v>
      </c>
      <c r="BL11" s="47"/>
      <c r="BM11" s="45" t="e">
        <f t="shared" si="21"/>
        <v>#N/A</v>
      </c>
      <c r="BN11" s="47"/>
      <c r="BO11" s="45" t="e">
        <f t="shared" si="22"/>
        <v>#N/A</v>
      </c>
      <c r="BP11" s="46">
        <v>119.1</v>
      </c>
      <c r="BQ11" s="45">
        <f t="shared" si="23"/>
        <v>65</v>
      </c>
      <c r="BR11" s="133">
        <v>106.65</v>
      </c>
      <c r="BS11" s="45">
        <f t="shared" si="85"/>
        <v>82</v>
      </c>
      <c r="BT11" s="46"/>
      <c r="BU11" s="45" t="e">
        <f t="shared" si="24"/>
        <v>#N/A</v>
      </c>
      <c r="BV11" s="47"/>
      <c r="BW11" s="45" t="e">
        <f t="shared" si="25"/>
        <v>#N/A</v>
      </c>
      <c r="BX11" s="124" t="s">
        <v>1151</v>
      </c>
      <c r="BY11" s="45" t="e">
        <f>RANK(BX11,$BX$2:$BX$173)</f>
        <v>#VALUE!</v>
      </c>
      <c r="BZ11" s="48">
        <f>13.6*1000/365</f>
        <v>37.260273972602739</v>
      </c>
      <c r="CA11" s="45">
        <f t="shared" si="26"/>
        <v>113</v>
      </c>
      <c r="CB11" s="46"/>
      <c r="CC11" s="45" t="e">
        <f t="shared" si="87"/>
        <v>#N/A</v>
      </c>
      <c r="CD11" s="46">
        <v>0.21</v>
      </c>
      <c r="CE11" s="45">
        <f t="shared" si="27"/>
        <v>81</v>
      </c>
      <c r="CF11" s="48">
        <v>350</v>
      </c>
      <c r="CG11" s="45">
        <f t="shared" si="28"/>
        <v>3</v>
      </c>
      <c r="CH11" s="49">
        <v>0.32</v>
      </c>
      <c r="CI11" s="45">
        <f t="shared" si="29"/>
        <v>105</v>
      </c>
      <c r="CJ11" s="50">
        <v>1.55</v>
      </c>
      <c r="CK11" s="51">
        <f t="shared" si="30"/>
        <v>62</v>
      </c>
      <c r="CL11" s="50">
        <v>0.47</v>
      </c>
      <c r="CM11" s="51">
        <f t="shared" si="31"/>
        <v>164</v>
      </c>
      <c r="CN11" s="50">
        <v>0.23</v>
      </c>
      <c r="CO11" s="51">
        <f t="shared" si="32"/>
        <v>119</v>
      </c>
      <c r="CP11" s="50">
        <v>2.61</v>
      </c>
      <c r="CQ11" s="51">
        <f t="shared" si="33"/>
        <v>105</v>
      </c>
      <c r="CR11" s="50">
        <v>7.54</v>
      </c>
      <c r="CS11" s="51">
        <f t="shared" si="34"/>
        <v>68</v>
      </c>
      <c r="CT11" s="50">
        <v>1.51</v>
      </c>
      <c r="CU11" s="51">
        <f t="shared" si="35"/>
        <v>109</v>
      </c>
      <c r="CV11" s="50">
        <v>10.17</v>
      </c>
      <c r="CW11" s="51">
        <f t="shared" si="36"/>
        <v>143</v>
      </c>
      <c r="CX11" s="50">
        <v>4.63</v>
      </c>
      <c r="CY11" s="51">
        <f t="shared" si="37"/>
        <v>122</v>
      </c>
      <c r="CZ11" s="50">
        <v>4.96</v>
      </c>
      <c r="DA11" s="51">
        <f t="shared" si="38"/>
        <v>121</v>
      </c>
      <c r="DB11" s="50">
        <v>8.7200000000000006</v>
      </c>
      <c r="DC11" s="51">
        <f t="shared" si="39"/>
        <v>82</v>
      </c>
      <c r="DD11" s="50">
        <v>5.86</v>
      </c>
      <c r="DE11" s="51">
        <f t="shared" si="40"/>
        <v>76</v>
      </c>
      <c r="DF11" s="50">
        <v>12.63</v>
      </c>
      <c r="DG11" s="51">
        <f t="shared" si="41"/>
        <v>83</v>
      </c>
      <c r="DH11" s="50">
        <v>5.31</v>
      </c>
      <c r="DI11" s="51">
        <f t="shared" si="42"/>
        <v>35</v>
      </c>
      <c r="DJ11" s="50">
        <v>1.8</v>
      </c>
      <c r="DK11" s="51">
        <f t="shared" si="43"/>
        <v>133</v>
      </c>
      <c r="DL11" s="50">
        <v>1.96</v>
      </c>
      <c r="DM11" s="51">
        <f t="shared" si="44"/>
        <v>156</v>
      </c>
      <c r="DN11" s="50">
        <v>2.46</v>
      </c>
      <c r="DO11" s="51">
        <f t="shared" si="45"/>
        <v>104</v>
      </c>
      <c r="DP11" s="50">
        <v>5.77</v>
      </c>
      <c r="DQ11" s="51">
        <f t="shared" si="46"/>
        <v>149</v>
      </c>
      <c r="DR11" s="50">
        <v>0.97</v>
      </c>
      <c r="DS11" s="51">
        <f t="shared" si="47"/>
        <v>127</v>
      </c>
      <c r="DT11" s="50">
        <v>14.27</v>
      </c>
      <c r="DU11" s="51">
        <f t="shared" si="48"/>
        <v>25</v>
      </c>
      <c r="DV11" s="50">
        <v>0.91</v>
      </c>
      <c r="DW11" s="51">
        <f t="shared" si="49"/>
        <v>153</v>
      </c>
      <c r="DX11" s="50">
        <v>112.63</v>
      </c>
      <c r="DY11" s="51">
        <f t="shared" si="50"/>
        <v>72</v>
      </c>
      <c r="DZ11" s="50">
        <v>254.83</v>
      </c>
      <c r="EA11" s="51">
        <f t="shared" si="51"/>
        <v>12</v>
      </c>
      <c r="EB11" s="50">
        <v>14.6</v>
      </c>
      <c r="EC11" s="51">
        <f t="shared" si="52"/>
        <v>123</v>
      </c>
      <c r="ED11" s="50">
        <v>0.47</v>
      </c>
      <c r="EE11" s="51">
        <f t="shared" si="53"/>
        <v>124</v>
      </c>
      <c r="EF11" s="50">
        <v>4.6399999999999997</v>
      </c>
      <c r="EG11" s="51">
        <f t="shared" si="54"/>
        <v>102</v>
      </c>
      <c r="EH11" s="50">
        <v>6.2</v>
      </c>
      <c r="EI11" s="51">
        <f t="shared" si="55"/>
        <v>80</v>
      </c>
      <c r="EJ11" s="50">
        <v>16.88</v>
      </c>
      <c r="EK11" s="51">
        <f t="shared" si="56"/>
        <v>88</v>
      </c>
      <c r="EL11" s="50">
        <v>10.32</v>
      </c>
      <c r="EM11" s="51">
        <f t="shared" si="57"/>
        <v>51</v>
      </c>
      <c r="EN11" s="50">
        <v>20.69</v>
      </c>
      <c r="EO11" s="51">
        <f t="shared" si="58"/>
        <v>111</v>
      </c>
      <c r="EP11" s="50">
        <v>10.199999999999999</v>
      </c>
      <c r="EQ11" s="51">
        <f t="shared" si="59"/>
        <v>117</v>
      </c>
      <c r="ER11" s="50">
        <v>2.66</v>
      </c>
      <c r="ES11" s="51">
        <f t="shared" si="60"/>
        <v>125</v>
      </c>
      <c r="ET11" s="50">
        <v>0</v>
      </c>
      <c r="EU11" s="51">
        <f t="shared" si="61"/>
        <v>84</v>
      </c>
      <c r="EV11" s="50">
        <v>0.53</v>
      </c>
      <c r="EW11" s="51">
        <f t="shared" si="62"/>
        <v>122</v>
      </c>
      <c r="EX11" s="50">
        <v>0.04</v>
      </c>
      <c r="EY11" s="51">
        <f t="shared" si="63"/>
        <v>156</v>
      </c>
      <c r="EZ11" s="50">
        <v>0.2</v>
      </c>
      <c r="FA11" s="51">
        <f t="shared" si="64"/>
        <v>167</v>
      </c>
      <c r="FB11" s="50">
        <v>0.95</v>
      </c>
      <c r="FC11" s="51">
        <f t="shared" si="65"/>
        <v>103</v>
      </c>
      <c r="FD11" s="50">
        <v>3.25</v>
      </c>
      <c r="FE11" s="51">
        <f t="shared" si="66"/>
        <v>97</v>
      </c>
      <c r="FF11" s="50">
        <v>115.93</v>
      </c>
      <c r="FG11" s="51">
        <f t="shared" si="67"/>
        <v>59</v>
      </c>
      <c r="FH11" s="50">
        <v>1.67</v>
      </c>
      <c r="FI11" s="51">
        <f t="shared" si="68"/>
        <v>165</v>
      </c>
      <c r="FJ11" s="50">
        <v>4.5599999999999996</v>
      </c>
      <c r="FK11" s="51">
        <f t="shared" si="69"/>
        <v>90</v>
      </c>
      <c r="FL11" s="50">
        <v>5.33</v>
      </c>
      <c r="FM11" s="51">
        <f t="shared" si="70"/>
        <v>89</v>
      </c>
      <c r="FN11" s="53">
        <f t="shared" si="94"/>
        <v>680.91000000000008</v>
      </c>
      <c r="FO11" s="51">
        <f t="shared" si="71"/>
        <v>85</v>
      </c>
      <c r="FP11" s="36">
        <v>16.96</v>
      </c>
      <c r="FQ11" s="36">
        <v>100</v>
      </c>
      <c r="FR11" s="36">
        <f t="shared" si="88"/>
        <v>1696</v>
      </c>
      <c r="FS11" s="37">
        <f t="shared" si="72"/>
        <v>96</v>
      </c>
      <c r="FT11" s="36">
        <v>7.09</v>
      </c>
      <c r="FU11" s="36">
        <v>100</v>
      </c>
      <c r="FV11" s="36">
        <f t="shared" si="89"/>
        <v>709</v>
      </c>
      <c r="FW11" s="37">
        <f t="shared" si="73"/>
        <v>103</v>
      </c>
      <c r="FX11" s="36">
        <f t="shared" si="90"/>
        <v>987</v>
      </c>
      <c r="FY11" s="54">
        <f t="shared" si="74"/>
        <v>97401.571890000007</v>
      </c>
      <c r="FZ11" s="37">
        <f t="shared" si="75"/>
        <v>86</v>
      </c>
      <c r="GA11" s="55">
        <f t="shared" si="76"/>
        <v>98.684470000000005</v>
      </c>
      <c r="GB11" s="56">
        <f t="shared" si="91"/>
        <v>164.80306490000001</v>
      </c>
      <c r="GC11" s="32">
        <f t="shared" si="77"/>
        <v>132</v>
      </c>
    </row>
    <row r="12" spans="2:185" s="1" customFormat="1" ht="18" customHeight="1" x14ac:dyDescent="0.2">
      <c r="B12" s="1">
        <f t="shared" si="0"/>
        <v>11</v>
      </c>
      <c r="C12" s="59" t="s">
        <v>118</v>
      </c>
      <c r="D12" s="30">
        <v>392718</v>
      </c>
      <c r="E12" s="31">
        <f t="shared" si="92"/>
        <v>168</v>
      </c>
      <c r="F12" s="209">
        <v>13943</v>
      </c>
      <c r="G12" s="31">
        <f t="shared" si="78"/>
        <v>155</v>
      </c>
      <c r="H12" s="210">
        <f t="shared" si="1"/>
        <v>28.165961414329772</v>
      </c>
      <c r="I12" s="31">
        <f t="shared" si="79"/>
        <v>129</v>
      </c>
      <c r="J12" s="32" t="s">
        <v>652</v>
      </c>
      <c r="K12" s="32" t="s">
        <v>653</v>
      </c>
      <c r="L12" s="33">
        <v>43135.6</v>
      </c>
      <c r="M12" s="31">
        <f t="shared" si="2"/>
        <v>77</v>
      </c>
      <c r="N12" s="34">
        <v>9.789809</v>
      </c>
      <c r="O12" s="31">
        <f t="shared" si="3"/>
        <v>75</v>
      </c>
      <c r="P12" s="35">
        <v>5.49</v>
      </c>
      <c r="Q12" s="31">
        <f t="shared" si="4"/>
        <v>44</v>
      </c>
      <c r="R12" s="31" t="s">
        <v>177</v>
      </c>
      <c r="S12" s="31" t="e">
        <f t="shared" si="80"/>
        <v>#VALUE!</v>
      </c>
      <c r="T12" s="31" t="s">
        <v>177</v>
      </c>
      <c r="U12" s="31" t="e">
        <f t="shared" si="81"/>
        <v>#VALUE!</v>
      </c>
      <c r="V12" s="218" t="s">
        <v>177</v>
      </c>
      <c r="W12" s="31" t="e">
        <f t="shared" si="82"/>
        <v>#VALUE!</v>
      </c>
      <c r="X12" s="36">
        <v>76.099999999999994</v>
      </c>
      <c r="Y12" s="37">
        <f t="shared" si="5"/>
        <v>52</v>
      </c>
      <c r="Z12" s="38">
        <v>79.099999999999994</v>
      </c>
      <c r="AA12" s="37">
        <f t="shared" si="6"/>
        <v>50</v>
      </c>
      <c r="AB12" s="38">
        <v>72.900000000000006</v>
      </c>
      <c r="AC12" s="37">
        <f t="shared" si="7"/>
        <v>61</v>
      </c>
      <c r="AD12" s="39">
        <v>25167</v>
      </c>
      <c r="AE12" s="40">
        <f t="shared" si="8"/>
        <v>47</v>
      </c>
      <c r="AF12" s="41">
        <v>106.32</v>
      </c>
      <c r="AG12" s="65">
        <f t="shared" si="9"/>
        <v>2</v>
      </c>
      <c r="AH12" s="42"/>
      <c r="AI12" s="40" t="e">
        <f t="shared" si="83"/>
        <v>#N/A</v>
      </c>
      <c r="AJ12" s="41" t="s">
        <v>177</v>
      </c>
      <c r="AK12" s="40" t="e">
        <f t="shared" si="10"/>
        <v>#VALUE!</v>
      </c>
      <c r="AL12" s="41" t="s">
        <v>177</v>
      </c>
      <c r="AM12" s="40" t="e">
        <f t="shared" si="11"/>
        <v>#VALUE!</v>
      </c>
      <c r="AN12" s="43">
        <v>12.6</v>
      </c>
      <c r="AO12" s="44">
        <f t="shared" si="84"/>
        <v>148</v>
      </c>
      <c r="AP12" s="43" t="s">
        <v>177</v>
      </c>
      <c r="AQ12" s="44" t="e">
        <f t="shared" si="12"/>
        <v>#VALUE!</v>
      </c>
      <c r="AR12" s="43" t="s">
        <v>177</v>
      </c>
      <c r="AS12" s="44" t="e">
        <f t="shared" si="13"/>
        <v>#VALUE!</v>
      </c>
      <c r="AT12" s="46"/>
      <c r="AU12" s="45" t="e">
        <f t="shared" si="14"/>
        <v>#N/A</v>
      </c>
      <c r="AV12" s="46" t="s">
        <v>177</v>
      </c>
      <c r="AW12" s="45" t="e">
        <f t="shared" si="15"/>
        <v>#VALUE!</v>
      </c>
      <c r="AX12" s="46"/>
      <c r="AY12" s="45"/>
      <c r="AZ12" s="125">
        <v>2710</v>
      </c>
      <c r="BA12" s="45">
        <f t="shared" si="93"/>
        <v>82</v>
      </c>
      <c r="BB12" s="46" t="s">
        <v>177</v>
      </c>
      <c r="BC12" s="45" t="e">
        <f t="shared" si="16"/>
        <v>#VALUE!</v>
      </c>
      <c r="BD12" s="46">
        <v>301.22000000000003</v>
      </c>
      <c r="BE12" s="45">
        <f t="shared" si="17"/>
        <v>118</v>
      </c>
      <c r="BF12" s="46"/>
      <c r="BG12" s="45" t="e">
        <f t="shared" si="18"/>
        <v>#N/A</v>
      </c>
      <c r="BH12" s="46">
        <v>0.8</v>
      </c>
      <c r="BI12" s="45">
        <f t="shared" si="19"/>
        <v>82</v>
      </c>
      <c r="BJ12" s="47">
        <v>7.3</v>
      </c>
      <c r="BK12" s="45">
        <f t="shared" si="20"/>
        <v>103</v>
      </c>
      <c r="BL12" s="47"/>
      <c r="BM12" s="45" t="e">
        <f t="shared" si="21"/>
        <v>#N/A</v>
      </c>
      <c r="BN12" s="47"/>
      <c r="BO12" s="45" t="e">
        <f t="shared" si="22"/>
        <v>#N/A</v>
      </c>
      <c r="BP12" s="46">
        <v>93.18</v>
      </c>
      <c r="BQ12" s="45">
        <f t="shared" si="23"/>
        <v>83</v>
      </c>
      <c r="BR12" s="133">
        <v>80.33</v>
      </c>
      <c r="BS12" s="45">
        <f t="shared" si="85"/>
        <v>119</v>
      </c>
      <c r="BT12" s="46"/>
      <c r="BU12" s="45" t="e">
        <f t="shared" si="24"/>
        <v>#N/A</v>
      </c>
      <c r="BV12" s="47"/>
      <c r="BW12" s="45" t="e">
        <f t="shared" si="25"/>
        <v>#N/A</v>
      </c>
      <c r="BX12" s="124" t="s">
        <v>1151</v>
      </c>
      <c r="BY12" s="45" t="e">
        <f t="shared" si="86"/>
        <v>#VALUE!</v>
      </c>
      <c r="BZ12" s="48">
        <f>26.8*1000/365</f>
        <v>73.424657534246577</v>
      </c>
      <c r="CA12" s="45">
        <f t="shared" si="26"/>
        <v>73</v>
      </c>
      <c r="CB12" s="46"/>
      <c r="CC12" s="45" t="e">
        <f t="shared" si="87"/>
        <v>#N/A</v>
      </c>
      <c r="CD12" s="46">
        <v>1.35</v>
      </c>
      <c r="CE12" s="45">
        <f t="shared" si="27"/>
        <v>11</v>
      </c>
      <c r="CF12" s="48" t="s">
        <v>177</v>
      </c>
      <c r="CG12" s="45" t="e">
        <f t="shared" si="28"/>
        <v>#VALUE!</v>
      </c>
      <c r="CH12" s="49">
        <v>9.98</v>
      </c>
      <c r="CI12" s="45">
        <f t="shared" si="29"/>
        <v>38</v>
      </c>
      <c r="CJ12" s="50">
        <v>2.15</v>
      </c>
      <c r="CK12" s="51">
        <f t="shared" si="30"/>
        <v>50</v>
      </c>
      <c r="CL12" s="50">
        <v>6.79</v>
      </c>
      <c r="CM12" s="51">
        <f t="shared" si="31"/>
        <v>35</v>
      </c>
      <c r="CN12" s="50">
        <v>1.76</v>
      </c>
      <c r="CO12" s="51">
        <f t="shared" si="32"/>
        <v>59</v>
      </c>
      <c r="CP12" s="50">
        <v>1.45</v>
      </c>
      <c r="CQ12" s="51">
        <f t="shared" si="33"/>
        <v>124</v>
      </c>
      <c r="CR12" s="50">
        <v>2.2200000000000002</v>
      </c>
      <c r="CS12" s="51">
        <f t="shared" si="34"/>
        <v>108</v>
      </c>
      <c r="CT12" s="50">
        <v>1.1399999999999999</v>
      </c>
      <c r="CU12" s="51">
        <f t="shared" si="35"/>
        <v>136</v>
      </c>
      <c r="CV12" s="50">
        <v>22.41</v>
      </c>
      <c r="CW12" s="51">
        <f t="shared" si="36"/>
        <v>23</v>
      </c>
      <c r="CX12" s="50">
        <v>6.36</v>
      </c>
      <c r="CY12" s="51">
        <f t="shared" si="37"/>
        <v>105</v>
      </c>
      <c r="CZ12" s="50">
        <v>10.84</v>
      </c>
      <c r="DA12" s="51">
        <f t="shared" si="38"/>
        <v>62</v>
      </c>
      <c r="DB12" s="50">
        <v>6.07</v>
      </c>
      <c r="DC12" s="51">
        <f t="shared" si="39"/>
        <v>121</v>
      </c>
      <c r="DD12" s="50">
        <v>1.87</v>
      </c>
      <c r="DE12" s="51">
        <f t="shared" si="40"/>
        <v>166</v>
      </c>
      <c r="DF12" s="50">
        <v>9.19</v>
      </c>
      <c r="DG12" s="51">
        <f t="shared" si="41"/>
        <v>96</v>
      </c>
      <c r="DH12" s="50">
        <v>1.6</v>
      </c>
      <c r="DI12" s="51">
        <f t="shared" si="42"/>
        <v>115</v>
      </c>
      <c r="DJ12" s="50">
        <v>2.2200000000000002</v>
      </c>
      <c r="DK12" s="51">
        <f t="shared" si="43"/>
        <v>113</v>
      </c>
      <c r="DL12" s="50">
        <v>5.45</v>
      </c>
      <c r="DM12" s="51">
        <f t="shared" si="44"/>
        <v>52</v>
      </c>
      <c r="DN12" s="50">
        <v>3.74</v>
      </c>
      <c r="DO12" s="51">
        <f t="shared" si="45"/>
        <v>80</v>
      </c>
      <c r="DP12" s="50">
        <v>41.49</v>
      </c>
      <c r="DQ12" s="51">
        <f t="shared" si="46"/>
        <v>10</v>
      </c>
      <c r="DR12" s="50">
        <v>1.97</v>
      </c>
      <c r="DS12" s="51">
        <f t="shared" si="47"/>
        <v>58</v>
      </c>
      <c r="DT12" s="50">
        <v>6.06</v>
      </c>
      <c r="DU12" s="51">
        <f t="shared" si="48"/>
        <v>77</v>
      </c>
      <c r="DV12" s="50">
        <v>3.47</v>
      </c>
      <c r="DW12" s="51">
        <f t="shared" si="49"/>
        <v>32</v>
      </c>
      <c r="DX12" s="50">
        <v>105.93</v>
      </c>
      <c r="DY12" s="51">
        <f t="shared" si="50"/>
        <v>86</v>
      </c>
      <c r="DZ12" s="50">
        <v>88.85</v>
      </c>
      <c r="EA12" s="51">
        <f t="shared" si="51"/>
        <v>88</v>
      </c>
      <c r="EB12" s="50">
        <v>43.27</v>
      </c>
      <c r="EC12" s="51">
        <f t="shared" si="52"/>
        <v>39</v>
      </c>
      <c r="ED12" s="50">
        <v>0.55000000000000004</v>
      </c>
      <c r="EE12" s="51">
        <f t="shared" si="53"/>
        <v>121</v>
      </c>
      <c r="EF12" s="50">
        <v>9.67</v>
      </c>
      <c r="EG12" s="51">
        <f t="shared" si="54"/>
        <v>54</v>
      </c>
      <c r="EH12" s="50">
        <v>72.69</v>
      </c>
      <c r="EI12" s="51">
        <f t="shared" si="55"/>
        <v>27</v>
      </c>
      <c r="EJ12" s="50">
        <v>41.53</v>
      </c>
      <c r="EK12" s="51">
        <f t="shared" si="56"/>
        <v>7</v>
      </c>
      <c r="EL12" s="50">
        <v>7.77</v>
      </c>
      <c r="EM12" s="51">
        <f t="shared" si="57"/>
        <v>82</v>
      </c>
      <c r="EN12" s="50">
        <v>29.71</v>
      </c>
      <c r="EO12" s="51">
        <f t="shared" si="58"/>
        <v>87</v>
      </c>
      <c r="EP12" s="50">
        <v>16.29</v>
      </c>
      <c r="EQ12" s="51">
        <f t="shared" si="59"/>
        <v>67</v>
      </c>
      <c r="ER12" s="50">
        <v>2.5</v>
      </c>
      <c r="ES12" s="51">
        <f t="shared" si="60"/>
        <v>130</v>
      </c>
      <c r="ET12" s="50">
        <v>0</v>
      </c>
      <c r="EU12" s="51">
        <f t="shared" si="61"/>
        <v>84</v>
      </c>
      <c r="EV12" s="50">
        <v>0.31</v>
      </c>
      <c r="EW12" s="51">
        <f t="shared" si="62"/>
        <v>132</v>
      </c>
      <c r="EX12" s="50">
        <v>0.24</v>
      </c>
      <c r="EY12" s="51">
        <f t="shared" si="63"/>
        <v>81</v>
      </c>
      <c r="EZ12" s="50">
        <v>3.31</v>
      </c>
      <c r="FA12" s="51">
        <f t="shared" si="64"/>
        <v>29</v>
      </c>
      <c r="FB12" s="50">
        <v>0.94</v>
      </c>
      <c r="FC12" s="51">
        <f t="shared" si="65"/>
        <v>105</v>
      </c>
      <c r="FD12" s="50">
        <v>0.62</v>
      </c>
      <c r="FE12" s="51">
        <f t="shared" si="66"/>
        <v>154</v>
      </c>
      <c r="FF12" s="50">
        <v>59.3</v>
      </c>
      <c r="FG12" s="51">
        <f t="shared" si="67"/>
        <v>120</v>
      </c>
      <c r="FH12" s="50">
        <v>2.19</v>
      </c>
      <c r="FI12" s="51">
        <f t="shared" si="68"/>
        <v>159</v>
      </c>
      <c r="FJ12" s="50">
        <v>0</v>
      </c>
      <c r="FK12" s="51">
        <f t="shared" si="69"/>
        <v>171</v>
      </c>
      <c r="FL12" s="50">
        <v>15.21</v>
      </c>
      <c r="FM12" s="51">
        <f t="shared" si="70"/>
        <v>31</v>
      </c>
      <c r="FN12" s="53">
        <f t="shared" si="94"/>
        <v>639.13</v>
      </c>
      <c r="FO12" s="51">
        <f t="shared" si="71"/>
        <v>95</v>
      </c>
      <c r="FP12" s="36">
        <v>15.65</v>
      </c>
      <c r="FQ12" s="36">
        <v>100</v>
      </c>
      <c r="FR12" s="36">
        <f t="shared" si="88"/>
        <v>1565</v>
      </c>
      <c r="FS12" s="37">
        <f t="shared" si="72"/>
        <v>108</v>
      </c>
      <c r="FT12" s="36">
        <v>7</v>
      </c>
      <c r="FU12" s="36">
        <v>100</v>
      </c>
      <c r="FV12" s="36">
        <f t="shared" si="89"/>
        <v>700</v>
      </c>
      <c r="FW12" s="37">
        <f t="shared" si="73"/>
        <v>105</v>
      </c>
      <c r="FX12" s="36">
        <f t="shared" si="90"/>
        <v>865</v>
      </c>
      <c r="FY12" s="54">
        <f t="shared" si="74"/>
        <v>3397.0106999999998</v>
      </c>
      <c r="FZ12" s="37">
        <f t="shared" si="75"/>
        <v>140</v>
      </c>
      <c r="GA12" s="55">
        <f t="shared" si="76"/>
        <v>3.9271799999999999</v>
      </c>
      <c r="GB12" s="56">
        <f t="shared" si="91"/>
        <v>8.6005241999999988</v>
      </c>
      <c r="GC12" s="32">
        <f t="shared" si="77"/>
        <v>171</v>
      </c>
    </row>
    <row r="13" spans="2:185" s="1" customFormat="1" ht="18" customHeight="1" x14ac:dyDescent="0.2">
      <c r="B13" s="1">
        <f t="shared" si="0"/>
        <v>12</v>
      </c>
      <c r="C13" s="29" t="s">
        <v>31</v>
      </c>
      <c r="D13" s="30">
        <v>1396829</v>
      </c>
      <c r="E13" s="31">
        <f t="shared" si="92"/>
        <v>148</v>
      </c>
      <c r="F13" s="31">
        <v>765</v>
      </c>
      <c r="G13" s="31">
        <f t="shared" si="78"/>
        <v>168</v>
      </c>
      <c r="H13" s="210">
        <f t="shared" si="1"/>
        <v>1825.9202614379085</v>
      </c>
      <c r="I13" s="31">
        <f t="shared" si="79"/>
        <v>2</v>
      </c>
      <c r="J13" s="32" t="s">
        <v>654</v>
      </c>
      <c r="K13" s="32" t="s">
        <v>655</v>
      </c>
      <c r="L13" s="33">
        <v>43918.5</v>
      </c>
      <c r="M13" s="31">
        <f t="shared" si="2"/>
        <v>74</v>
      </c>
      <c r="N13" s="34">
        <v>9.7898980000000009</v>
      </c>
      <c r="O13" s="31">
        <f t="shared" si="3"/>
        <v>73</v>
      </c>
      <c r="P13" s="35">
        <v>5.6</v>
      </c>
      <c r="Q13" s="31">
        <f t="shared" si="4"/>
        <v>36</v>
      </c>
      <c r="R13" s="31">
        <v>29.4</v>
      </c>
      <c r="S13" s="31">
        <f t="shared" si="80"/>
        <v>51</v>
      </c>
      <c r="T13" s="31">
        <v>23</v>
      </c>
      <c r="U13" s="31">
        <f t="shared" si="81"/>
        <v>11</v>
      </c>
      <c r="V13" s="218">
        <v>69</v>
      </c>
      <c r="W13" s="31">
        <f t="shared" si="82"/>
        <v>168</v>
      </c>
      <c r="X13" s="36">
        <v>76.900000000000006</v>
      </c>
      <c r="Y13" s="37">
        <f t="shared" si="5"/>
        <v>45</v>
      </c>
      <c r="Z13" s="38">
        <v>77.900000000000006</v>
      </c>
      <c r="AA13" s="37">
        <f t="shared" si="6"/>
        <v>69</v>
      </c>
      <c r="AB13" s="38">
        <v>76.2</v>
      </c>
      <c r="AC13" s="37">
        <f t="shared" si="7"/>
        <v>37</v>
      </c>
      <c r="AD13" s="39">
        <v>50095</v>
      </c>
      <c r="AE13" s="40">
        <f t="shared" si="8"/>
        <v>12</v>
      </c>
      <c r="AF13" s="41">
        <v>53.01</v>
      </c>
      <c r="AG13" s="40">
        <f t="shared" si="9"/>
        <v>44</v>
      </c>
      <c r="AH13" s="42"/>
      <c r="AI13" s="40" t="e">
        <f t="shared" si="83"/>
        <v>#N/A</v>
      </c>
      <c r="AJ13" s="41" t="s">
        <v>177</v>
      </c>
      <c r="AK13" s="40" t="e">
        <f t="shared" si="10"/>
        <v>#VALUE!</v>
      </c>
      <c r="AL13" s="41" t="s">
        <v>177</v>
      </c>
      <c r="AM13" s="40" t="e">
        <f t="shared" si="11"/>
        <v>#VALUE!</v>
      </c>
      <c r="AN13" s="43">
        <v>56.1</v>
      </c>
      <c r="AO13" s="44">
        <f t="shared" si="84"/>
        <v>18</v>
      </c>
      <c r="AP13" s="43">
        <v>255.5</v>
      </c>
      <c r="AQ13" s="44">
        <f t="shared" si="12"/>
        <v>3</v>
      </c>
      <c r="AR13" s="43" t="s">
        <v>177</v>
      </c>
      <c r="AS13" s="44" t="e">
        <f t="shared" si="13"/>
        <v>#VALUE!</v>
      </c>
      <c r="AT13" s="46"/>
      <c r="AU13" s="45" t="e">
        <f t="shared" si="14"/>
        <v>#N/A</v>
      </c>
      <c r="AV13" s="46" t="s">
        <v>177</v>
      </c>
      <c r="AW13" s="45" t="e">
        <f t="shared" si="15"/>
        <v>#VALUE!</v>
      </c>
      <c r="AX13" s="46"/>
      <c r="AY13" s="45"/>
      <c r="AZ13" s="124" t="s">
        <v>1155</v>
      </c>
      <c r="BA13" s="45" t="e">
        <f t="shared" si="93"/>
        <v>#VALUE!</v>
      </c>
      <c r="BB13" s="46" t="s">
        <v>177</v>
      </c>
      <c r="BC13" s="45" t="e">
        <f t="shared" si="16"/>
        <v>#VALUE!</v>
      </c>
      <c r="BD13" s="46">
        <v>968.68</v>
      </c>
      <c r="BE13" s="45">
        <f t="shared" si="17"/>
        <v>64</v>
      </c>
      <c r="BF13" s="46"/>
      <c r="BG13" s="45" t="e">
        <f t="shared" si="18"/>
        <v>#N/A</v>
      </c>
      <c r="BH13" s="46">
        <v>0.5</v>
      </c>
      <c r="BI13" s="45">
        <f t="shared" si="19"/>
        <v>92</v>
      </c>
      <c r="BJ13" s="47">
        <v>9</v>
      </c>
      <c r="BK13" s="45">
        <f t="shared" si="20"/>
        <v>47</v>
      </c>
      <c r="BL13" s="47"/>
      <c r="BM13" s="45" t="e">
        <f t="shared" si="21"/>
        <v>#N/A</v>
      </c>
      <c r="BN13" s="47"/>
      <c r="BO13" s="45" t="e">
        <f t="shared" si="22"/>
        <v>#N/A</v>
      </c>
      <c r="BP13" s="46" t="s">
        <v>177</v>
      </c>
      <c r="BQ13" s="45" t="e">
        <f t="shared" si="23"/>
        <v>#VALUE!</v>
      </c>
      <c r="BR13" s="133">
        <v>170.22</v>
      </c>
      <c r="BS13" s="45">
        <f t="shared" si="85"/>
        <v>12</v>
      </c>
      <c r="BT13" s="46"/>
      <c r="BU13" s="45" t="e">
        <f t="shared" si="24"/>
        <v>#N/A</v>
      </c>
      <c r="BV13" s="47"/>
      <c r="BW13" s="45" t="e">
        <f t="shared" si="25"/>
        <v>#N/A</v>
      </c>
      <c r="BX13" s="124" t="s">
        <v>1151</v>
      </c>
      <c r="BY13" s="45" t="e">
        <f t="shared" si="86"/>
        <v>#VALUE!</v>
      </c>
      <c r="BZ13" s="206" t="s">
        <v>177</v>
      </c>
      <c r="CA13" s="45" t="e">
        <f t="shared" si="26"/>
        <v>#VALUE!</v>
      </c>
      <c r="CB13" s="46"/>
      <c r="CC13" s="45" t="e">
        <f t="shared" si="87"/>
        <v>#N/A</v>
      </c>
      <c r="CD13" s="46">
        <v>0.98</v>
      </c>
      <c r="CE13" s="45">
        <f t="shared" si="27"/>
        <v>22</v>
      </c>
      <c r="CF13" s="48">
        <v>86</v>
      </c>
      <c r="CG13" s="45">
        <f t="shared" si="28"/>
        <v>80</v>
      </c>
      <c r="CH13" s="49">
        <v>0.82</v>
      </c>
      <c r="CI13" s="45">
        <f t="shared" si="29"/>
        <v>86</v>
      </c>
      <c r="CJ13" s="50">
        <v>0.06</v>
      </c>
      <c r="CK13" s="51">
        <f t="shared" si="30"/>
        <v>150</v>
      </c>
      <c r="CL13" s="50">
        <v>3.72</v>
      </c>
      <c r="CM13" s="51">
        <f t="shared" si="31"/>
        <v>69</v>
      </c>
      <c r="CN13" s="50">
        <v>0</v>
      </c>
      <c r="CO13" s="51">
        <f t="shared" si="32"/>
        <v>166</v>
      </c>
      <c r="CP13" s="50">
        <v>7.42</v>
      </c>
      <c r="CQ13" s="51">
        <f t="shared" si="33"/>
        <v>71</v>
      </c>
      <c r="CR13" s="50">
        <v>3.07</v>
      </c>
      <c r="CS13" s="51">
        <f t="shared" si="34"/>
        <v>92</v>
      </c>
      <c r="CT13" s="50">
        <v>3.28</v>
      </c>
      <c r="CU13" s="51">
        <f t="shared" si="35"/>
        <v>53</v>
      </c>
      <c r="CV13" s="50">
        <v>11.98</v>
      </c>
      <c r="CW13" s="51">
        <f t="shared" si="36"/>
        <v>122</v>
      </c>
      <c r="CX13" s="50">
        <v>2.29</v>
      </c>
      <c r="CY13" s="51">
        <f t="shared" si="37"/>
        <v>146</v>
      </c>
      <c r="CZ13" s="50">
        <v>4.8099999999999996</v>
      </c>
      <c r="DA13" s="51">
        <f t="shared" si="38"/>
        <v>125</v>
      </c>
      <c r="DB13" s="50">
        <v>5.93</v>
      </c>
      <c r="DC13" s="51">
        <f t="shared" si="39"/>
        <v>122</v>
      </c>
      <c r="DD13" s="50">
        <v>5.13</v>
      </c>
      <c r="DE13" s="51">
        <f t="shared" si="40"/>
        <v>92</v>
      </c>
      <c r="DF13" s="50">
        <v>15.65</v>
      </c>
      <c r="DG13" s="51">
        <f t="shared" si="41"/>
        <v>69</v>
      </c>
      <c r="DH13" s="50">
        <v>1.36</v>
      </c>
      <c r="DI13" s="51">
        <f t="shared" si="42"/>
        <v>129</v>
      </c>
      <c r="DJ13" s="50">
        <v>0.8</v>
      </c>
      <c r="DK13" s="51">
        <f t="shared" si="43"/>
        <v>169</v>
      </c>
      <c r="DL13" s="50">
        <v>2.78</v>
      </c>
      <c r="DM13" s="51">
        <f t="shared" si="44"/>
        <v>143</v>
      </c>
      <c r="DN13" s="50">
        <v>2.77</v>
      </c>
      <c r="DO13" s="51">
        <f t="shared" si="45"/>
        <v>95</v>
      </c>
      <c r="DP13" s="50">
        <v>8.08</v>
      </c>
      <c r="DQ13" s="51">
        <f t="shared" si="46"/>
        <v>137</v>
      </c>
      <c r="DR13" s="50">
        <v>0.43</v>
      </c>
      <c r="DS13" s="51">
        <f t="shared" si="47"/>
        <v>163</v>
      </c>
      <c r="DT13" s="50">
        <v>4.3899999999999997</v>
      </c>
      <c r="DU13" s="51">
        <f t="shared" si="48"/>
        <v>111</v>
      </c>
      <c r="DV13" s="50">
        <v>1.51</v>
      </c>
      <c r="DW13" s="51">
        <f t="shared" si="49"/>
        <v>106</v>
      </c>
      <c r="DX13" s="50">
        <v>67.34</v>
      </c>
      <c r="DY13" s="51">
        <f t="shared" si="50"/>
        <v>161</v>
      </c>
      <c r="DZ13" s="50">
        <v>85.45</v>
      </c>
      <c r="EA13" s="51">
        <f t="shared" si="51"/>
        <v>94</v>
      </c>
      <c r="EB13" s="50">
        <v>84.68</v>
      </c>
      <c r="EC13" s="51">
        <f t="shared" si="52"/>
        <v>10</v>
      </c>
      <c r="ED13" s="50">
        <v>0.68</v>
      </c>
      <c r="EE13" s="51">
        <f t="shared" si="53"/>
        <v>108</v>
      </c>
      <c r="EF13" s="50">
        <v>23.3</v>
      </c>
      <c r="EG13" s="51">
        <f t="shared" si="54"/>
        <v>8</v>
      </c>
      <c r="EH13" s="50">
        <v>0.67</v>
      </c>
      <c r="EI13" s="51">
        <f t="shared" si="55"/>
        <v>122</v>
      </c>
      <c r="EJ13" s="50">
        <v>9.9</v>
      </c>
      <c r="EK13" s="51">
        <f t="shared" si="56"/>
        <v>135</v>
      </c>
      <c r="EL13" s="50">
        <v>5.87</v>
      </c>
      <c r="EM13" s="51">
        <f t="shared" si="57"/>
        <v>108</v>
      </c>
      <c r="EN13" s="50">
        <v>20.67</v>
      </c>
      <c r="EO13" s="51">
        <f t="shared" si="58"/>
        <v>112</v>
      </c>
      <c r="EP13" s="50">
        <v>21.3</v>
      </c>
      <c r="EQ13" s="51">
        <f t="shared" si="59"/>
        <v>25</v>
      </c>
      <c r="ER13" s="50">
        <v>2.63</v>
      </c>
      <c r="ES13" s="51">
        <f t="shared" si="60"/>
        <v>126</v>
      </c>
      <c r="ET13" s="50">
        <v>0</v>
      </c>
      <c r="EU13" s="51">
        <f t="shared" si="61"/>
        <v>84</v>
      </c>
      <c r="EV13" s="50">
        <v>1.45</v>
      </c>
      <c r="EW13" s="51">
        <f t="shared" si="62"/>
        <v>98</v>
      </c>
      <c r="EX13" s="50">
        <v>1.1100000000000001</v>
      </c>
      <c r="EY13" s="51">
        <f t="shared" si="63"/>
        <v>7</v>
      </c>
      <c r="EZ13" s="50">
        <v>1.55</v>
      </c>
      <c r="FA13" s="51">
        <f t="shared" si="64"/>
        <v>98</v>
      </c>
      <c r="FB13" s="50">
        <v>0.57999999999999996</v>
      </c>
      <c r="FC13" s="51">
        <f t="shared" si="65"/>
        <v>137</v>
      </c>
      <c r="FD13" s="50">
        <v>2.04</v>
      </c>
      <c r="FE13" s="51">
        <f t="shared" si="66"/>
        <v>113</v>
      </c>
      <c r="FF13" s="50">
        <v>44.42</v>
      </c>
      <c r="FG13" s="51">
        <f t="shared" si="67"/>
        <v>135</v>
      </c>
      <c r="FH13" s="50">
        <v>8.0299999999999994</v>
      </c>
      <c r="FI13" s="51">
        <f t="shared" si="68"/>
        <v>91</v>
      </c>
      <c r="FJ13" s="50">
        <v>0.93</v>
      </c>
      <c r="FK13" s="51">
        <f t="shared" si="69"/>
        <v>131</v>
      </c>
      <c r="FL13" s="50">
        <v>2.23</v>
      </c>
      <c r="FM13" s="51">
        <f t="shared" si="70"/>
        <v>125</v>
      </c>
      <c r="FN13" s="53">
        <f t="shared" si="94"/>
        <v>470.29000000000008</v>
      </c>
      <c r="FO13" s="51">
        <f t="shared" si="71"/>
        <v>143</v>
      </c>
      <c r="FP13" s="36">
        <v>13.92</v>
      </c>
      <c r="FQ13" s="36">
        <v>100</v>
      </c>
      <c r="FR13" s="36">
        <f t="shared" si="88"/>
        <v>1392</v>
      </c>
      <c r="FS13" s="37">
        <f t="shared" si="72"/>
        <v>116</v>
      </c>
      <c r="FT13" s="36">
        <v>2.67</v>
      </c>
      <c r="FU13" s="36">
        <v>100</v>
      </c>
      <c r="FV13" s="36">
        <f t="shared" si="89"/>
        <v>267</v>
      </c>
      <c r="FW13" s="37">
        <f t="shared" si="73"/>
        <v>168</v>
      </c>
      <c r="FX13" s="36">
        <f t="shared" si="90"/>
        <v>1125</v>
      </c>
      <c r="FY13" s="54">
        <f t="shared" si="74"/>
        <v>15714.32625</v>
      </c>
      <c r="FZ13" s="37">
        <f t="shared" si="75"/>
        <v>122</v>
      </c>
      <c r="GA13" s="55">
        <f t="shared" si="76"/>
        <v>13.96829</v>
      </c>
      <c r="GB13" s="56">
        <f t="shared" si="91"/>
        <v>112.16536869999999</v>
      </c>
      <c r="GC13" s="32">
        <f t="shared" si="77"/>
        <v>144</v>
      </c>
    </row>
    <row r="14" spans="2:185" s="1" customFormat="1" ht="18" customHeight="1" x14ac:dyDescent="0.2">
      <c r="B14" s="1">
        <f t="shared" si="0"/>
        <v>13</v>
      </c>
      <c r="C14" s="29" t="s">
        <v>74</v>
      </c>
      <c r="D14" s="30">
        <v>162910864</v>
      </c>
      <c r="E14" s="31">
        <f t="shared" si="92"/>
        <v>8</v>
      </c>
      <c r="F14" s="209">
        <v>147570</v>
      </c>
      <c r="G14" s="31">
        <f t="shared" si="78"/>
        <v>92</v>
      </c>
      <c r="H14" s="210">
        <f t="shared" si="1"/>
        <v>1103.9565223283864</v>
      </c>
      <c r="I14" s="31">
        <f t="shared" si="79"/>
        <v>5</v>
      </c>
      <c r="J14" s="32" t="s">
        <v>656</v>
      </c>
      <c r="K14" s="32" t="s">
        <v>657</v>
      </c>
      <c r="L14" s="33">
        <v>46571.4</v>
      </c>
      <c r="M14" s="31">
        <f t="shared" si="2"/>
        <v>57</v>
      </c>
      <c r="N14" s="34">
        <v>9.7883359999999993</v>
      </c>
      <c r="O14" s="31">
        <f t="shared" si="3"/>
        <v>80</v>
      </c>
      <c r="P14" s="35">
        <v>4.6500000000000004</v>
      </c>
      <c r="Q14" s="31">
        <f t="shared" si="4"/>
        <v>108</v>
      </c>
      <c r="R14" s="31">
        <v>29.9</v>
      </c>
      <c r="S14" s="31">
        <f t="shared" si="80"/>
        <v>39</v>
      </c>
      <c r="T14" s="31">
        <v>20.8</v>
      </c>
      <c r="U14" s="31">
        <f t="shared" si="81"/>
        <v>49</v>
      </c>
      <c r="V14" s="218">
        <v>2339.1</v>
      </c>
      <c r="W14" s="31">
        <f t="shared" si="82"/>
        <v>14</v>
      </c>
      <c r="X14" s="36">
        <v>71.8</v>
      </c>
      <c r="Y14" s="37">
        <f t="shared" si="5"/>
        <v>94</v>
      </c>
      <c r="Z14" s="38">
        <v>73.099999999999994</v>
      </c>
      <c r="AA14" s="37">
        <f t="shared" si="6"/>
        <v>105</v>
      </c>
      <c r="AB14" s="38">
        <v>70.599999999999994</v>
      </c>
      <c r="AC14" s="37">
        <f t="shared" si="7"/>
        <v>84</v>
      </c>
      <c r="AD14" s="39">
        <v>3607</v>
      </c>
      <c r="AE14" s="40">
        <f t="shared" si="8"/>
        <v>129</v>
      </c>
      <c r="AF14" s="41">
        <v>34.94</v>
      </c>
      <c r="AG14" s="40">
        <f t="shared" si="9"/>
        <v>94</v>
      </c>
      <c r="AH14" s="42"/>
      <c r="AI14" s="40" t="e">
        <f t="shared" si="83"/>
        <v>#N/A</v>
      </c>
      <c r="AJ14" s="41">
        <v>45</v>
      </c>
      <c r="AK14" s="40">
        <f t="shared" si="10"/>
        <v>19</v>
      </c>
      <c r="AL14" s="41">
        <v>5</v>
      </c>
      <c r="AM14" s="40">
        <f t="shared" si="11"/>
        <v>61</v>
      </c>
      <c r="AN14" s="43">
        <v>83.3</v>
      </c>
      <c r="AO14" s="44">
        <f t="shared" si="84"/>
        <v>5</v>
      </c>
      <c r="AP14" s="43">
        <v>168.9</v>
      </c>
      <c r="AQ14" s="44">
        <f t="shared" si="12"/>
        <v>6</v>
      </c>
      <c r="AR14" s="58">
        <v>0.18</v>
      </c>
      <c r="AS14" s="44">
        <f t="shared" si="13"/>
        <v>40</v>
      </c>
      <c r="AT14" s="46"/>
      <c r="AU14" s="45" t="e">
        <f t="shared" si="14"/>
        <v>#N/A</v>
      </c>
      <c r="AV14" s="46" t="s">
        <v>177</v>
      </c>
      <c r="AW14" s="45" t="e">
        <f t="shared" si="15"/>
        <v>#VALUE!</v>
      </c>
      <c r="AX14" s="46"/>
      <c r="AY14" s="45"/>
      <c r="AZ14" s="125">
        <v>2270</v>
      </c>
      <c r="BA14" s="45">
        <f t="shared" si="93"/>
        <v>125</v>
      </c>
      <c r="BB14" s="46" t="s">
        <v>177</v>
      </c>
      <c r="BC14" s="45" t="e">
        <f t="shared" si="16"/>
        <v>#VALUE!</v>
      </c>
      <c r="BD14" s="46">
        <v>664.98</v>
      </c>
      <c r="BE14" s="45">
        <f t="shared" si="17"/>
        <v>81</v>
      </c>
      <c r="BF14" s="46"/>
      <c r="BG14" s="45" t="e">
        <f t="shared" si="18"/>
        <v>#N/A</v>
      </c>
      <c r="BH14" s="46" t="s">
        <v>177</v>
      </c>
      <c r="BI14" s="45" t="e">
        <f t="shared" si="19"/>
        <v>#VALUE!</v>
      </c>
      <c r="BJ14" s="47">
        <v>9</v>
      </c>
      <c r="BK14" s="45">
        <f t="shared" si="20"/>
        <v>47</v>
      </c>
      <c r="BL14" s="47"/>
      <c r="BM14" s="45" t="e">
        <f t="shared" si="21"/>
        <v>#N/A</v>
      </c>
      <c r="BN14" s="47"/>
      <c r="BO14" s="45" t="e">
        <f t="shared" si="22"/>
        <v>#N/A</v>
      </c>
      <c r="BP14" s="46" t="s">
        <v>177</v>
      </c>
      <c r="BQ14" s="45" t="e">
        <f t="shared" si="23"/>
        <v>#VALUE!</v>
      </c>
      <c r="BR14" s="114">
        <v>61.29</v>
      </c>
      <c r="BS14" s="45">
        <f t="shared" si="85"/>
        <v>137</v>
      </c>
      <c r="BT14" s="46"/>
      <c r="BU14" s="45" t="e">
        <f t="shared" si="24"/>
        <v>#N/A</v>
      </c>
      <c r="BV14" s="47"/>
      <c r="BW14" s="45" t="e">
        <f t="shared" si="25"/>
        <v>#N/A</v>
      </c>
      <c r="BX14" s="124" t="s">
        <v>1151</v>
      </c>
      <c r="BY14" s="45" t="e">
        <f t="shared" si="86"/>
        <v>#VALUE!</v>
      </c>
      <c r="BZ14" s="48">
        <f>5*1000/365</f>
        <v>13.698630136986301</v>
      </c>
      <c r="CA14" s="45">
        <f t="shared" si="26"/>
        <v>145</v>
      </c>
      <c r="CB14" s="46"/>
      <c r="CC14" s="45" t="e">
        <f t="shared" si="87"/>
        <v>#N/A</v>
      </c>
      <c r="CD14" s="46">
        <v>0.36</v>
      </c>
      <c r="CE14" s="45">
        <f t="shared" si="27"/>
        <v>61</v>
      </c>
      <c r="CF14" s="48">
        <v>36</v>
      </c>
      <c r="CG14" s="45">
        <f t="shared" si="28"/>
        <v>114</v>
      </c>
      <c r="CH14" s="49">
        <v>0</v>
      </c>
      <c r="CI14" s="45">
        <f t="shared" si="29"/>
        <v>162</v>
      </c>
      <c r="CJ14" s="50">
        <v>0.09</v>
      </c>
      <c r="CK14" s="51">
        <f t="shared" si="30"/>
        <v>139</v>
      </c>
      <c r="CL14" s="50">
        <v>1.22</v>
      </c>
      <c r="CM14" s="51">
        <f t="shared" si="31"/>
        <v>143</v>
      </c>
      <c r="CN14" s="50">
        <v>0.84</v>
      </c>
      <c r="CO14" s="51">
        <f t="shared" si="32"/>
        <v>76</v>
      </c>
      <c r="CP14" s="50">
        <v>12.92</v>
      </c>
      <c r="CQ14" s="51">
        <f t="shared" si="33"/>
        <v>24</v>
      </c>
      <c r="CR14" s="50">
        <v>10.62</v>
      </c>
      <c r="CS14" s="51">
        <f t="shared" si="34"/>
        <v>56</v>
      </c>
      <c r="CT14" s="50">
        <v>1.08</v>
      </c>
      <c r="CU14" s="51">
        <f t="shared" si="35"/>
        <v>138</v>
      </c>
      <c r="CV14" s="50">
        <v>11.47</v>
      </c>
      <c r="CW14" s="51">
        <f t="shared" si="36"/>
        <v>125</v>
      </c>
      <c r="CX14" s="50">
        <v>11.84</v>
      </c>
      <c r="CY14" s="51">
        <f t="shared" si="37"/>
        <v>66</v>
      </c>
      <c r="CZ14" s="50">
        <v>2.8</v>
      </c>
      <c r="DA14" s="51">
        <f t="shared" si="38"/>
        <v>157</v>
      </c>
      <c r="DB14" s="50">
        <v>10.8</v>
      </c>
      <c r="DC14" s="51">
        <f t="shared" si="39"/>
        <v>32</v>
      </c>
      <c r="DD14" s="50">
        <v>2.64</v>
      </c>
      <c r="DE14" s="51">
        <f t="shared" si="40"/>
        <v>158</v>
      </c>
      <c r="DF14" s="50">
        <v>9.61</v>
      </c>
      <c r="DG14" s="51">
        <f t="shared" si="41"/>
        <v>94</v>
      </c>
      <c r="DH14" s="50">
        <v>11.9</v>
      </c>
      <c r="DI14" s="51">
        <f t="shared" si="42"/>
        <v>11</v>
      </c>
      <c r="DJ14" s="50">
        <v>14.15</v>
      </c>
      <c r="DK14" s="65">
        <f t="shared" si="43"/>
        <v>2</v>
      </c>
      <c r="DL14" s="50">
        <v>3.73</v>
      </c>
      <c r="DM14" s="51">
        <f t="shared" si="44"/>
        <v>99</v>
      </c>
      <c r="DN14" s="50">
        <v>0.68</v>
      </c>
      <c r="DO14" s="51">
        <f t="shared" si="45"/>
        <v>163</v>
      </c>
      <c r="DP14" s="50">
        <v>1.58</v>
      </c>
      <c r="DQ14" s="51">
        <f t="shared" si="46"/>
        <v>170</v>
      </c>
      <c r="DR14" s="50">
        <v>0.13</v>
      </c>
      <c r="DS14" s="51">
        <f t="shared" si="47"/>
        <v>172</v>
      </c>
      <c r="DT14" s="50">
        <v>5.59</v>
      </c>
      <c r="DU14" s="51">
        <f t="shared" si="48"/>
        <v>90</v>
      </c>
      <c r="DV14" s="50">
        <v>0.69</v>
      </c>
      <c r="DW14" s="51">
        <f t="shared" si="49"/>
        <v>161</v>
      </c>
      <c r="DX14" s="50">
        <v>83.07</v>
      </c>
      <c r="DY14" s="51">
        <f t="shared" si="50"/>
        <v>127</v>
      </c>
      <c r="DZ14" s="50">
        <v>53.53</v>
      </c>
      <c r="EA14" s="51">
        <f t="shared" si="51"/>
        <v>150</v>
      </c>
      <c r="EB14" s="50">
        <v>28.66</v>
      </c>
      <c r="EC14" s="51">
        <f t="shared" si="52"/>
        <v>82</v>
      </c>
      <c r="ED14" s="50">
        <v>0.33</v>
      </c>
      <c r="EE14" s="51">
        <f t="shared" si="53"/>
        <v>136</v>
      </c>
      <c r="EF14" s="50">
        <v>2.5299999999999998</v>
      </c>
      <c r="EG14" s="51">
        <f t="shared" si="54"/>
        <v>139</v>
      </c>
      <c r="EH14" s="50">
        <v>0.27</v>
      </c>
      <c r="EI14" s="51">
        <f t="shared" si="55"/>
        <v>139</v>
      </c>
      <c r="EJ14" s="50">
        <v>17.920000000000002</v>
      </c>
      <c r="EK14" s="51">
        <f t="shared" si="56"/>
        <v>77</v>
      </c>
      <c r="EL14" s="50">
        <v>7.4</v>
      </c>
      <c r="EM14" s="51">
        <f t="shared" si="57"/>
        <v>86</v>
      </c>
      <c r="EN14" s="50">
        <v>63.12</v>
      </c>
      <c r="EO14" s="51">
        <f t="shared" si="58"/>
        <v>57</v>
      </c>
      <c r="EP14" s="50">
        <v>24.21</v>
      </c>
      <c r="EQ14" s="51">
        <f t="shared" si="59"/>
        <v>18</v>
      </c>
      <c r="ER14" s="50">
        <v>1.48</v>
      </c>
      <c r="ES14" s="51">
        <f t="shared" si="60"/>
        <v>148</v>
      </c>
      <c r="ET14" s="50">
        <v>1.08</v>
      </c>
      <c r="EU14" s="51">
        <f t="shared" si="61"/>
        <v>53</v>
      </c>
      <c r="EV14" s="50">
        <v>12.45</v>
      </c>
      <c r="EW14" s="51">
        <f t="shared" si="62"/>
        <v>44</v>
      </c>
      <c r="EX14" s="50">
        <v>0.12</v>
      </c>
      <c r="EY14" s="51">
        <f t="shared" si="63"/>
        <v>130</v>
      </c>
      <c r="EZ14" s="50">
        <v>0.99</v>
      </c>
      <c r="FA14" s="51">
        <f t="shared" si="64"/>
        <v>118</v>
      </c>
      <c r="FB14" s="50">
        <v>6.48</v>
      </c>
      <c r="FC14" s="51">
        <f t="shared" si="65"/>
        <v>12</v>
      </c>
      <c r="FD14" s="50">
        <v>4.18</v>
      </c>
      <c r="FE14" s="51">
        <f t="shared" si="66"/>
        <v>84</v>
      </c>
      <c r="FF14" s="50">
        <v>53.59</v>
      </c>
      <c r="FG14" s="51">
        <f t="shared" si="67"/>
        <v>124</v>
      </c>
      <c r="FH14" s="50">
        <v>7.63</v>
      </c>
      <c r="FI14" s="51">
        <f t="shared" si="68"/>
        <v>97</v>
      </c>
      <c r="FJ14" s="50">
        <v>64.069999999999993</v>
      </c>
      <c r="FK14" s="51">
        <f t="shared" si="69"/>
        <v>16</v>
      </c>
      <c r="FL14" s="50">
        <v>2.38</v>
      </c>
      <c r="FM14" s="51">
        <f t="shared" si="70"/>
        <v>121</v>
      </c>
      <c r="FN14" s="53">
        <f t="shared" si="94"/>
        <v>549.87</v>
      </c>
      <c r="FO14" s="51">
        <f t="shared" si="71"/>
        <v>122</v>
      </c>
      <c r="FP14" s="36">
        <v>21.61</v>
      </c>
      <c r="FQ14" s="36">
        <v>100</v>
      </c>
      <c r="FR14" s="36">
        <f t="shared" si="88"/>
        <v>2161</v>
      </c>
      <c r="FS14" s="37">
        <f t="shared" si="72"/>
        <v>65</v>
      </c>
      <c r="FT14" s="36">
        <v>5.64</v>
      </c>
      <c r="FU14" s="36">
        <v>100</v>
      </c>
      <c r="FV14" s="36">
        <f t="shared" si="89"/>
        <v>564</v>
      </c>
      <c r="FW14" s="37">
        <f t="shared" si="73"/>
        <v>139</v>
      </c>
      <c r="FX14" s="36">
        <f t="shared" si="90"/>
        <v>1597</v>
      </c>
      <c r="FY14" s="54">
        <f t="shared" si="74"/>
        <v>2601686.4980799998</v>
      </c>
      <c r="FZ14" s="37">
        <f t="shared" si="75"/>
        <v>7</v>
      </c>
      <c r="GA14" s="55">
        <f t="shared" si="76"/>
        <v>1629.1086399999999</v>
      </c>
      <c r="GB14" s="56">
        <f t="shared" si="91"/>
        <v>12430.098923199999</v>
      </c>
      <c r="GC14" s="32">
        <f t="shared" si="77"/>
        <v>8</v>
      </c>
    </row>
    <row r="15" spans="2:185" s="1" customFormat="1" ht="18" customHeight="1" x14ac:dyDescent="0.2">
      <c r="B15" s="1">
        <f t="shared" si="0"/>
        <v>14</v>
      </c>
      <c r="C15" s="59" t="s">
        <v>106</v>
      </c>
      <c r="D15" s="30">
        <v>285006</v>
      </c>
      <c r="E15" s="31">
        <f t="shared" si="92"/>
        <v>172</v>
      </c>
      <c r="F15" s="31">
        <v>430</v>
      </c>
      <c r="G15" s="31">
        <f t="shared" si="78"/>
        <v>170</v>
      </c>
      <c r="H15" s="210">
        <f t="shared" si="1"/>
        <v>662.80465116279072</v>
      </c>
      <c r="I15" s="31">
        <f t="shared" si="79"/>
        <v>6</v>
      </c>
      <c r="J15" s="32" t="s">
        <v>658</v>
      </c>
      <c r="K15" s="32" t="s">
        <v>659</v>
      </c>
      <c r="L15" s="33">
        <v>33258.400000000001</v>
      </c>
      <c r="M15" s="31">
        <f t="shared" si="2"/>
        <v>131</v>
      </c>
      <c r="N15" s="34">
        <v>9.7823810000000009</v>
      </c>
      <c r="O15" s="31">
        <f t="shared" si="3"/>
        <v>118</v>
      </c>
      <c r="P15" s="35">
        <v>6.1</v>
      </c>
      <c r="Q15" s="31">
        <f t="shared" si="4"/>
        <v>9</v>
      </c>
      <c r="R15" s="31">
        <v>29.4</v>
      </c>
      <c r="S15" s="31">
        <f t="shared" si="80"/>
        <v>51</v>
      </c>
      <c r="T15" s="31">
        <v>23.5</v>
      </c>
      <c r="U15" s="31">
        <f t="shared" si="81"/>
        <v>6</v>
      </c>
      <c r="V15" s="218">
        <v>1279</v>
      </c>
      <c r="W15" s="31">
        <f t="shared" si="82"/>
        <v>51</v>
      </c>
      <c r="X15" s="36">
        <v>75.5</v>
      </c>
      <c r="Y15" s="37">
        <f t="shared" si="5"/>
        <v>61</v>
      </c>
      <c r="Z15" s="38">
        <v>77.900000000000006</v>
      </c>
      <c r="AA15" s="37">
        <f t="shared" si="6"/>
        <v>69</v>
      </c>
      <c r="AB15" s="38">
        <v>73.099999999999994</v>
      </c>
      <c r="AC15" s="37">
        <f t="shared" si="7"/>
        <v>58</v>
      </c>
      <c r="AD15" s="39">
        <v>16575</v>
      </c>
      <c r="AE15" s="40">
        <f t="shared" si="8"/>
        <v>66</v>
      </c>
      <c r="AF15" s="41" t="s">
        <v>177</v>
      </c>
      <c r="AG15" s="40" t="e">
        <f t="shared" si="9"/>
        <v>#VALUE!</v>
      </c>
      <c r="AH15" s="42"/>
      <c r="AI15" s="40" t="e">
        <f t="shared" si="83"/>
        <v>#N/A</v>
      </c>
      <c r="AJ15" s="41" t="s">
        <v>177</v>
      </c>
      <c r="AK15" s="40" t="e">
        <f t="shared" si="10"/>
        <v>#VALUE!</v>
      </c>
      <c r="AL15" s="41" t="s">
        <v>177</v>
      </c>
      <c r="AM15" s="40" t="e">
        <f t="shared" si="11"/>
        <v>#VALUE!</v>
      </c>
      <c r="AN15" s="43">
        <v>14</v>
      </c>
      <c r="AO15" s="44">
        <f t="shared" si="84"/>
        <v>143</v>
      </c>
      <c r="AP15" s="43" t="s">
        <v>177</v>
      </c>
      <c r="AQ15" s="44" t="e">
        <f t="shared" si="12"/>
        <v>#VALUE!</v>
      </c>
      <c r="AR15" s="43" t="s">
        <v>177</v>
      </c>
      <c r="AS15" s="44" t="e">
        <f t="shared" si="13"/>
        <v>#VALUE!</v>
      </c>
      <c r="AT15" s="46"/>
      <c r="AU15" s="45" t="e">
        <f t="shared" si="14"/>
        <v>#N/A</v>
      </c>
      <c r="AV15" s="46" t="s">
        <v>177</v>
      </c>
      <c r="AW15" s="45" t="e">
        <f t="shared" si="15"/>
        <v>#VALUE!</v>
      </c>
      <c r="AX15" s="46"/>
      <c r="AY15" s="45"/>
      <c r="AZ15" s="125">
        <v>3020</v>
      </c>
      <c r="BA15" s="45">
        <f t="shared" si="93"/>
        <v>54</v>
      </c>
      <c r="BB15" s="46" t="s">
        <v>177</v>
      </c>
      <c r="BC15" s="45" t="e">
        <f t="shared" si="16"/>
        <v>#VALUE!</v>
      </c>
      <c r="BD15" s="46">
        <v>333.09</v>
      </c>
      <c r="BE15" s="45">
        <f t="shared" si="17"/>
        <v>114</v>
      </c>
      <c r="BF15" s="46"/>
      <c r="BG15" s="45" t="e">
        <f t="shared" si="18"/>
        <v>#N/A</v>
      </c>
      <c r="BH15" s="46">
        <v>1</v>
      </c>
      <c r="BI15" s="45">
        <f t="shared" si="19"/>
        <v>73</v>
      </c>
      <c r="BJ15" s="47">
        <v>6.2</v>
      </c>
      <c r="BK15" s="45">
        <f t="shared" si="20"/>
        <v>107</v>
      </c>
      <c r="BL15" s="47"/>
      <c r="BM15" s="45" t="e">
        <f t="shared" si="21"/>
        <v>#N/A</v>
      </c>
      <c r="BN15" s="47"/>
      <c r="BO15" s="45" t="e">
        <f t="shared" si="22"/>
        <v>#N/A</v>
      </c>
      <c r="BP15" s="46">
        <v>118.61</v>
      </c>
      <c r="BQ15" s="45">
        <f t="shared" si="23"/>
        <v>66</v>
      </c>
      <c r="BR15" s="133">
        <v>120.6</v>
      </c>
      <c r="BS15" s="45">
        <f t="shared" si="85"/>
        <v>52</v>
      </c>
      <c r="BT15" s="46"/>
      <c r="BU15" s="45" t="e">
        <f t="shared" si="24"/>
        <v>#N/A</v>
      </c>
      <c r="BV15" s="47"/>
      <c r="BW15" s="45" t="e">
        <f t="shared" si="25"/>
        <v>#N/A</v>
      </c>
      <c r="BX15" s="124" t="s">
        <v>1151</v>
      </c>
      <c r="BY15" s="45" t="e">
        <f t="shared" si="86"/>
        <v>#VALUE!</v>
      </c>
      <c r="BZ15" s="48" t="s">
        <v>177</v>
      </c>
      <c r="CA15" s="45" t="e">
        <f t="shared" si="26"/>
        <v>#VALUE!</v>
      </c>
      <c r="CB15" s="46"/>
      <c r="CC15" s="45" t="e">
        <f t="shared" si="87"/>
        <v>#N/A</v>
      </c>
      <c r="CD15" s="46">
        <v>0.81</v>
      </c>
      <c r="CE15" s="45">
        <f t="shared" si="27"/>
        <v>33</v>
      </c>
      <c r="CF15" s="48">
        <v>88</v>
      </c>
      <c r="CG15" s="45">
        <f t="shared" si="28"/>
        <v>79</v>
      </c>
      <c r="CH15" s="49">
        <v>5.19</v>
      </c>
      <c r="CI15" s="45">
        <f t="shared" si="29"/>
        <v>51</v>
      </c>
      <c r="CJ15" s="50">
        <v>1.7</v>
      </c>
      <c r="CK15" s="51">
        <f t="shared" si="30"/>
        <v>58</v>
      </c>
      <c r="CL15" s="50">
        <v>4.4800000000000004</v>
      </c>
      <c r="CM15" s="51">
        <f t="shared" si="31"/>
        <v>54</v>
      </c>
      <c r="CN15" s="67">
        <v>1.92</v>
      </c>
      <c r="CO15" s="51">
        <f t="shared" si="32"/>
        <v>57</v>
      </c>
      <c r="CP15" s="50">
        <v>2.72</v>
      </c>
      <c r="CQ15" s="51">
        <f t="shared" si="33"/>
        <v>103</v>
      </c>
      <c r="CR15" s="50">
        <v>4.43</v>
      </c>
      <c r="CS15" s="51">
        <f t="shared" si="34"/>
        <v>79</v>
      </c>
      <c r="CT15" s="50">
        <v>2.15</v>
      </c>
      <c r="CU15" s="51">
        <f t="shared" si="35"/>
        <v>85</v>
      </c>
      <c r="CV15" s="50">
        <v>27.11</v>
      </c>
      <c r="CW15" s="51">
        <f t="shared" si="36"/>
        <v>6</v>
      </c>
      <c r="CX15" s="50">
        <v>7.62</v>
      </c>
      <c r="CY15" s="51">
        <f t="shared" si="37"/>
        <v>91</v>
      </c>
      <c r="CZ15" s="50">
        <v>17.940000000000001</v>
      </c>
      <c r="DA15" s="51">
        <f t="shared" si="38"/>
        <v>19</v>
      </c>
      <c r="DB15" s="50">
        <v>9.6</v>
      </c>
      <c r="DC15" s="51">
        <f t="shared" si="39"/>
        <v>58</v>
      </c>
      <c r="DD15" s="50">
        <v>3.55</v>
      </c>
      <c r="DE15" s="51">
        <f t="shared" si="40"/>
        <v>137</v>
      </c>
      <c r="DF15" s="50">
        <v>6.3</v>
      </c>
      <c r="DG15" s="51">
        <f t="shared" si="41"/>
        <v>121</v>
      </c>
      <c r="DH15" s="50">
        <v>3.21</v>
      </c>
      <c r="DI15" s="51">
        <f t="shared" si="42"/>
        <v>71</v>
      </c>
      <c r="DJ15" s="50">
        <v>4.99</v>
      </c>
      <c r="DK15" s="51">
        <f t="shared" si="43"/>
        <v>40</v>
      </c>
      <c r="DL15" s="50">
        <v>4.68</v>
      </c>
      <c r="DM15" s="51">
        <f t="shared" si="44"/>
        <v>74</v>
      </c>
      <c r="DN15" s="50">
        <v>6.27</v>
      </c>
      <c r="DO15" s="51">
        <f t="shared" si="45"/>
        <v>48</v>
      </c>
      <c r="DP15" s="50">
        <v>64.73</v>
      </c>
      <c r="DQ15" s="51">
        <f t="shared" si="46"/>
        <v>3</v>
      </c>
      <c r="DR15" s="50">
        <v>1.1000000000000001</v>
      </c>
      <c r="DS15" s="51">
        <f t="shared" si="47"/>
        <v>123</v>
      </c>
      <c r="DT15" s="50">
        <v>7.28</v>
      </c>
      <c r="DU15" s="51">
        <f t="shared" si="48"/>
        <v>63</v>
      </c>
      <c r="DV15" s="50">
        <v>7.96</v>
      </c>
      <c r="DW15" s="51">
        <f t="shared" si="49"/>
        <v>3</v>
      </c>
      <c r="DX15" s="50">
        <v>147.4</v>
      </c>
      <c r="DY15" s="51">
        <f t="shared" si="50"/>
        <v>21</v>
      </c>
      <c r="DZ15" s="50">
        <v>53.29</v>
      </c>
      <c r="EA15" s="51">
        <f t="shared" si="51"/>
        <v>151</v>
      </c>
      <c r="EB15" s="50">
        <v>44.94</v>
      </c>
      <c r="EC15" s="51">
        <f t="shared" si="52"/>
        <v>35</v>
      </c>
      <c r="ED15" s="50">
        <v>0.56000000000000005</v>
      </c>
      <c r="EE15" s="51">
        <f t="shared" si="53"/>
        <v>120</v>
      </c>
      <c r="EF15" s="50">
        <v>10.35</v>
      </c>
      <c r="EG15" s="51">
        <f t="shared" si="54"/>
        <v>50</v>
      </c>
      <c r="EH15" s="50">
        <v>11.21</v>
      </c>
      <c r="EI15" s="51">
        <f t="shared" si="55"/>
        <v>69</v>
      </c>
      <c r="EJ15" s="50">
        <v>11.81</v>
      </c>
      <c r="EK15" s="51">
        <f t="shared" si="56"/>
        <v>123</v>
      </c>
      <c r="EL15" s="50">
        <v>5.57</v>
      </c>
      <c r="EM15" s="51">
        <f t="shared" si="57"/>
        <v>111</v>
      </c>
      <c r="EN15" s="50">
        <v>27.28</v>
      </c>
      <c r="EO15" s="51">
        <f t="shared" si="58"/>
        <v>92</v>
      </c>
      <c r="EP15" s="50">
        <v>10.97</v>
      </c>
      <c r="EQ15" s="51">
        <f t="shared" si="59"/>
        <v>109</v>
      </c>
      <c r="ER15" s="50">
        <v>4.22</v>
      </c>
      <c r="ES15" s="51">
        <f t="shared" si="60"/>
        <v>65</v>
      </c>
      <c r="ET15" s="50">
        <v>0</v>
      </c>
      <c r="EU15" s="51">
        <f t="shared" si="61"/>
        <v>84</v>
      </c>
      <c r="EV15" s="50">
        <v>0.53</v>
      </c>
      <c r="EW15" s="51">
        <f t="shared" si="62"/>
        <v>122</v>
      </c>
      <c r="EX15" s="50">
        <v>0.3</v>
      </c>
      <c r="EY15" s="51">
        <f t="shared" si="63"/>
        <v>59</v>
      </c>
      <c r="EZ15" s="50">
        <v>3.21</v>
      </c>
      <c r="FA15" s="51">
        <f t="shared" si="64"/>
        <v>34</v>
      </c>
      <c r="FB15" s="50">
        <v>0.56000000000000005</v>
      </c>
      <c r="FC15" s="51">
        <f t="shared" si="65"/>
        <v>139</v>
      </c>
      <c r="FD15" s="50">
        <v>0.26</v>
      </c>
      <c r="FE15" s="51">
        <f t="shared" si="66"/>
        <v>169</v>
      </c>
      <c r="FF15" s="50">
        <v>45.97</v>
      </c>
      <c r="FG15" s="51">
        <f t="shared" si="67"/>
        <v>134</v>
      </c>
      <c r="FH15" s="50">
        <v>2.1</v>
      </c>
      <c r="FI15" s="51">
        <f t="shared" si="68"/>
        <v>160</v>
      </c>
      <c r="FJ15" s="50">
        <v>0.56000000000000005</v>
      </c>
      <c r="FK15" s="51">
        <f t="shared" si="69"/>
        <v>140</v>
      </c>
      <c r="FL15" s="50">
        <v>7.6</v>
      </c>
      <c r="FM15" s="51">
        <f t="shared" si="70"/>
        <v>70</v>
      </c>
      <c r="FN15" s="53">
        <f t="shared" si="94"/>
        <v>578.42999999999995</v>
      </c>
      <c r="FO15" s="51">
        <f t="shared" si="71"/>
        <v>110</v>
      </c>
      <c r="FP15" s="36">
        <v>11.97</v>
      </c>
      <c r="FQ15" s="36">
        <v>100</v>
      </c>
      <c r="FR15" s="36">
        <f t="shared" si="88"/>
        <v>1197</v>
      </c>
      <c r="FS15" s="37">
        <f t="shared" si="72"/>
        <v>132</v>
      </c>
      <c r="FT15" s="36">
        <v>8.41</v>
      </c>
      <c r="FU15" s="36">
        <v>100</v>
      </c>
      <c r="FV15" s="36">
        <f t="shared" si="89"/>
        <v>841</v>
      </c>
      <c r="FW15" s="37">
        <f t="shared" si="73"/>
        <v>74</v>
      </c>
      <c r="FX15" s="36">
        <f t="shared" si="90"/>
        <v>356</v>
      </c>
      <c r="FY15" s="54">
        <f t="shared" si="74"/>
        <v>1014.62136</v>
      </c>
      <c r="FZ15" s="37">
        <f t="shared" si="75"/>
        <v>144</v>
      </c>
      <c r="GA15" s="55">
        <f t="shared" si="76"/>
        <v>2.85006</v>
      </c>
      <c r="GB15" s="56">
        <f t="shared" si="91"/>
        <v>5.9851260000000002</v>
      </c>
      <c r="GC15" s="32">
        <f t="shared" si="77"/>
        <v>172</v>
      </c>
    </row>
    <row r="16" spans="2:185" s="1" customFormat="1" ht="18" customHeight="1" x14ac:dyDescent="0.2">
      <c r="B16" s="1">
        <f t="shared" si="0"/>
        <v>15</v>
      </c>
      <c r="C16" s="57" t="s">
        <v>171</v>
      </c>
      <c r="D16" s="30">
        <v>9481521</v>
      </c>
      <c r="E16" s="31">
        <f t="shared" si="92"/>
        <v>91</v>
      </c>
      <c r="F16" s="209">
        <v>207600</v>
      </c>
      <c r="G16" s="31">
        <f t="shared" si="78"/>
        <v>84</v>
      </c>
      <c r="H16" s="210">
        <f t="shared" si="1"/>
        <v>45.672066473988437</v>
      </c>
      <c r="I16" s="31">
        <f t="shared" si="79"/>
        <v>109</v>
      </c>
      <c r="J16" s="32" t="s">
        <v>660</v>
      </c>
      <c r="K16" s="32" t="s">
        <v>661</v>
      </c>
      <c r="L16" s="33">
        <v>50928.800000000003</v>
      </c>
      <c r="M16" s="31">
        <f t="shared" si="2"/>
        <v>19</v>
      </c>
      <c r="N16" s="34">
        <v>9.8133730000000003</v>
      </c>
      <c r="O16" s="31">
        <f t="shared" si="3"/>
        <v>13</v>
      </c>
      <c r="P16" s="35">
        <v>2.81</v>
      </c>
      <c r="Q16" s="31">
        <f t="shared" si="4"/>
        <v>166</v>
      </c>
      <c r="R16" s="31">
        <v>10.8</v>
      </c>
      <c r="S16" s="31">
        <f t="shared" si="80"/>
        <v>157</v>
      </c>
      <c r="T16" s="31">
        <v>2.2999999999999998</v>
      </c>
      <c r="U16" s="31">
        <f t="shared" si="81"/>
        <v>156</v>
      </c>
      <c r="V16" s="218">
        <v>645.20000000000005</v>
      </c>
      <c r="W16" s="31">
        <f t="shared" si="82"/>
        <v>116</v>
      </c>
      <c r="X16" s="36">
        <v>72.3</v>
      </c>
      <c r="Y16" s="37">
        <f t="shared" si="5"/>
        <v>91</v>
      </c>
      <c r="Z16" s="38">
        <v>78</v>
      </c>
      <c r="AA16" s="37">
        <f t="shared" si="6"/>
        <v>65</v>
      </c>
      <c r="AB16" s="38">
        <v>66.5</v>
      </c>
      <c r="AC16" s="37">
        <f t="shared" si="7"/>
        <v>110</v>
      </c>
      <c r="AD16" s="39">
        <v>17654</v>
      </c>
      <c r="AE16" s="40">
        <f t="shared" si="8"/>
        <v>62</v>
      </c>
      <c r="AF16" s="41">
        <v>34.4</v>
      </c>
      <c r="AG16" s="40">
        <f t="shared" si="9"/>
        <v>97</v>
      </c>
      <c r="AH16" s="42"/>
      <c r="AI16" s="40" t="e">
        <f t="shared" si="83"/>
        <v>#N/A</v>
      </c>
      <c r="AJ16" s="41">
        <v>34.1</v>
      </c>
      <c r="AK16" s="40">
        <f t="shared" si="10"/>
        <v>41</v>
      </c>
      <c r="AL16" s="41">
        <v>0.6</v>
      </c>
      <c r="AM16" s="40">
        <f t="shared" si="11"/>
        <v>75</v>
      </c>
      <c r="AN16" s="43">
        <v>15.7</v>
      </c>
      <c r="AO16" s="44">
        <f t="shared" si="84"/>
        <v>137</v>
      </c>
      <c r="AP16" s="43">
        <v>23.9</v>
      </c>
      <c r="AQ16" s="44">
        <f t="shared" si="12"/>
        <v>65</v>
      </c>
      <c r="AR16" s="58">
        <v>-0.22</v>
      </c>
      <c r="AS16" s="44">
        <f t="shared" si="13"/>
        <v>69</v>
      </c>
      <c r="AT16" s="46"/>
      <c r="AU16" s="45" t="e">
        <f t="shared" si="14"/>
        <v>#N/A</v>
      </c>
      <c r="AV16" s="46" t="s">
        <v>177</v>
      </c>
      <c r="AW16" s="45" t="e">
        <f t="shared" si="15"/>
        <v>#VALUE!</v>
      </c>
      <c r="AX16" s="46"/>
      <c r="AY16" s="45"/>
      <c r="AZ16" s="125">
        <v>3150</v>
      </c>
      <c r="BA16" s="45">
        <f t="shared" si="93"/>
        <v>39</v>
      </c>
      <c r="BB16" s="46" t="s">
        <v>177</v>
      </c>
      <c r="BC16" s="45" t="e">
        <f t="shared" si="16"/>
        <v>#VALUE!</v>
      </c>
      <c r="BD16" s="46">
        <v>2086.09</v>
      </c>
      <c r="BE16" s="45">
        <f t="shared" si="17"/>
        <v>14</v>
      </c>
      <c r="BF16" s="46"/>
      <c r="BG16" s="45" t="e">
        <f t="shared" si="18"/>
        <v>#N/A</v>
      </c>
      <c r="BH16" s="46">
        <v>0.6</v>
      </c>
      <c r="BI16" s="45">
        <f t="shared" si="19"/>
        <v>89</v>
      </c>
      <c r="BJ16" s="47">
        <v>9</v>
      </c>
      <c r="BK16" s="45">
        <f t="shared" si="20"/>
        <v>47</v>
      </c>
      <c r="BL16" s="47"/>
      <c r="BM16" s="45" t="e">
        <f t="shared" si="21"/>
        <v>#N/A</v>
      </c>
      <c r="BN16" s="47"/>
      <c r="BO16" s="45" t="e">
        <f t="shared" si="22"/>
        <v>#N/A</v>
      </c>
      <c r="BP16" s="46">
        <v>156.1</v>
      </c>
      <c r="BQ16" s="45">
        <f t="shared" si="23"/>
        <v>48</v>
      </c>
      <c r="BR16" s="133">
        <v>110.7</v>
      </c>
      <c r="BS16" s="45">
        <f t="shared" si="85"/>
        <v>72</v>
      </c>
      <c r="BT16" s="46"/>
      <c r="BU16" s="45" t="e">
        <f t="shared" si="24"/>
        <v>#N/A</v>
      </c>
      <c r="BV16" s="47"/>
      <c r="BW16" s="45" t="e">
        <f t="shared" si="25"/>
        <v>#N/A</v>
      </c>
      <c r="BX16" s="124" t="s">
        <v>1151</v>
      </c>
      <c r="BY16" s="45" t="e">
        <f t="shared" si="86"/>
        <v>#VALUE!</v>
      </c>
      <c r="BZ16" s="48">
        <f>31.8*1000/365</f>
        <v>87.123287671232873</v>
      </c>
      <c r="CA16" s="45">
        <f t="shared" si="26"/>
        <v>56</v>
      </c>
      <c r="CB16" s="46"/>
      <c r="CC16" s="45" t="e">
        <f t="shared" si="87"/>
        <v>#N/A</v>
      </c>
      <c r="CD16" s="46">
        <v>0.47</v>
      </c>
      <c r="CE16" s="45">
        <f t="shared" si="27"/>
        <v>54</v>
      </c>
      <c r="CF16" s="48">
        <v>264</v>
      </c>
      <c r="CG16" s="45">
        <f t="shared" si="28"/>
        <v>8</v>
      </c>
      <c r="CH16" s="49">
        <v>5.61</v>
      </c>
      <c r="CI16" s="45">
        <f t="shared" si="29"/>
        <v>48</v>
      </c>
      <c r="CJ16" s="50">
        <v>14.33</v>
      </c>
      <c r="CK16" s="51">
        <f t="shared" si="30"/>
        <v>3</v>
      </c>
      <c r="CL16" s="50">
        <v>2.65</v>
      </c>
      <c r="CM16" s="51">
        <f t="shared" si="31"/>
        <v>99</v>
      </c>
      <c r="CN16" s="50">
        <v>0.05</v>
      </c>
      <c r="CO16" s="51">
        <f t="shared" si="32"/>
        <v>156</v>
      </c>
      <c r="CP16" s="50">
        <v>1.48</v>
      </c>
      <c r="CQ16" s="51">
        <f t="shared" si="33"/>
        <v>123</v>
      </c>
      <c r="CR16" s="50">
        <v>0.65</v>
      </c>
      <c r="CS16" s="51">
        <f t="shared" si="34"/>
        <v>147</v>
      </c>
      <c r="CT16" s="50">
        <v>2.37</v>
      </c>
      <c r="CU16" s="51">
        <f t="shared" si="35"/>
        <v>74</v>
      </c>
      <c r="CV16" s="50">
        <v>14.89</v>
      </c>
      <c r="CW16" s="51">
        <f t="shared" si="36"/>
        <v>97</v>
      </c>
      <c r="CX16" s="50">
        <v>4.93</v>
      </c>
      <c r="CY16" s="51">
        <f t="shared" si="37"/>
        <v>118</v>
      </c>
      <c r="CZ16" s="50">
        <v>10.35</v>
      </c>
      <c r="DA16" s="51">
        <f t="shared" si="38"/>
        <v>64</v>
      </c>
      <c r="DB16" s="50">
        <v>4.72</v>
      </c>
      <c r="DC16" s="51">
        <f t="shared" si="39"/>
        <v>132</v>
      </c>
      <c r="DD16" s="50">
        <v>1.98</v>
      </c>
      <c r="DE16" s="51">
        <f t="shared" si="40"/>
        <v>163</v>
      </c>
      <c r="DF16" s="50">
        <v>21.49</v>
      </c>
      <c r="DG16" s="51">
        <f t="shared" si="41"/>
        <v>52</v>
      </c>
      <c r="DH16" s="50">
        <v>2.84</v>
      </c>
      <c r="DI16" s="51">
        <f t="shared" si="42"/>
        <v>78</v>
      </c>
      <c r="DJ16" s="50">
        <v>5.74</v>
      </c>
      <c r="DK16" s="51">
        <f t="shared" si="43"/>
        <v>28</v>
      </c>
      <c r="DL16" s="50">
        <v>6.23</v>
      </c>
      <c r="DM16" s="51">
        <f t="shared" si="44"/>
        <v>38</v>
      </c>
      <c r="DN16" s="50">
        <v>5.71</v>
      </c>
      <c r="DO16" s="51">
        <f t="shared" si="45"/>
        <v>53</v>
      </c>
      <c r="DP16" s="50">
        <v>16.91</v>
      </c>
      <c r="DQ16" s="51">
        <f t="shared" si="46"/>
        <v>84</v>
      </c>
      <c r="DR16" s="50">
        <v>2.61</v>
      </c>
      <c r="DS16" s="51">
        <f t="shared" si="47"/>
        <v>30</v>
      </c>
      <c r="DT16" s="50">
        <v>15.21</v>
      </c>
      <c r="DU16" s="51">
        <f t="shared" si="48"/>
        <v>21</v>
      </c>
      <c r="DV16" s="50">
        <v>4.37</v>
      </c>
      <c r="DW16" s="51">
        <f t="shared" si="49"/>
        <v>19</v>
      </c>
      <c r="DX16" s="50">
        <v>123.96</v>
      </c>
      <c r="DY16" s="51">
        <f t="shared" si="50"/>
        <v>56</v>
      </c>
      <c r="DZ16" s="50">
        <v>342.59</v>
      </c>
      <c r="EA16" s="51">
        <f t="shared" si="51"/>
        <v>6</v>
      </c>
      <c r="EB16" s="50">
        <v>1.95</v>
      </c>
      <c r="EC16" s="51">
        <f t="shared" si="52"/>
        <v>172</v>
      </c>
      <c r="ED16" s="50">
        <v>3.71</v>
      </c>
      <c r="EE16" s="51">
        <f t="shared" si="53"/>
        <v>21</v>
      </c>
      <c r="EF16" s="50">
        <v>0.88</v>
      </c>
      <c r="EG16" s="51">
        <f t="shared" si="54"/>
        <v>168</v>
      </c>
      <c r="EH16" s="50">
        <v>9.4700000000000006</v>
      </c>
      <c r="EI16" s="51">
        <f t="shared" si="55"/>
        <v>71</v>
      </c>
      <c r="EJ16" s="50">
        <v>7.78</v>
      </c>
      <c r="EK16" s="51">
        <f t="shared" si="56"/>
        <v>150</v>
      </c>
      <c r="EL16" s="50">
        <v>11.58</v>
      </c>
      <c r="EM16" s="51">
        <f t="shared" si="57"/>
        <v>41</v>
      </c>
      <c r="EN16" s="50">
        <v>10.039999999999999</v>
      </c>
      <c r="EO16" s="51">
        <f t="shared" si="58"/>
        <v>147</v>
      </c>
      <c r="EP16" s="50">
        <v>3.1</v>
      </c>
      <c r="EQ16" s="51">
        <f t="shared" si="59"/>
        <v>168</v>
      </c>
      <c r="ER16" s="50">
        <v>4.92</v>
      </c>
      <c r="ES16" s="51">
        <f t="shared" si="60"/>
        <v>37</v>
      </c>
      <c r="ET16" s="50">
        <v>0</v>
      </c>
      <c r="EU16" s="51">
        <f t="shared" si="61"/>
        <v>84</v>
      </c>
      <c r="EV16" s="50">
        <v>0.11</v>
      </c>
      <c r="EW16" s="51">
        <f t="shared" si="62"/>
        <v>151</v>
      </c>
      <c r="EX16" s="50">
        <v>0.46</v>
      </c>
      <c r="EY16" s="51">
        <f t="shared" si="63"/>
        <v>39</v>
      </c>
      <c r="EZ16" s="50">
        <v>0.9</v>
      </c>
      <c r="FA16" s="51">
        <f t="shared" si="64"/>
        <v>126</v>
      </c>
      <c r="FB16" s="50">
        <v>3.4</v>
      </c>
      <c r="FC16" s="51">
        <f t="shared" si="65"/>
        <v>43</v>
      </c>
      <c r="FD16" s="50">
        <v>2.95</v>
      </c>
      <c r="FE16" s="51">
        <f t="shared" si="66"/>
        <v>100</v>
      </c>
      <c r="FF16" s="50">
        <v>114.99</v>
      </c>
      <c r="FG16" s="51">
        <f t="shared" si="67"/>
        <v>64</v>
      </c>
      <c r="FH16" s="50">
        <v>18.52</v>
      </c>
      <c r="FI16" s="51">
        <f t="shared" si="68"/>
        <v>19</v>
      </c>
      <c r="FJ16" s="50">
        <v>4.45</v>
      </c>
      <c r="FK16" s="51">
        <f t="shared" si="69"/>
        <v>92</v>
      </c>
      <c r="FL16" s="50">
        <v>3.61</v>
      </c>
      <c r="FM16" s="51">
        <f t="shared" si="70"/>
        <v>103</v>
      </c>
      <c r="FN16" s="53">
        <f t="shared" si="94"/>
        <v>808.88000000000011</v>
      </c>
      <c r="FO16" s="51">
        <f t="shared" si="71"/>
        <v>62</v>
      </c>
      <c r="FP16" s="36">
        <v>10.86</v>
      </c>
      <c r="FQ16" s="36">
        <v>100</v>
      </c>
      <c r="FR16" s="36">
        <f t="shared" si="88"/>
        <v>1086</v>
      </c>
      <c r="FS16" s="37">
        <f t="shared" si="72"/>
        <v>138</v>
      </c>
      <c r="FT16" s="36">
        <v>13.51</v>
      </c>
      <c r="FU16" s="36">
        <v>100</v>
      </c>
      <c r="FV16" s="36">
        <f t="shared" si="89"/>
        <v>1351</v>
      </c>
      <c r="FW16" s="37">
        <f t="shared" si="73"/>
        <v>16</v>
      </c>
      <c r="FX16" s="36">
        <f t="shared" si="90"/>
        <v>-265</v>
      </c>
      <c r="FY16" s="54">
        <f t="shared" si="74"/>
        <v>-25126.030649999997</v>
      </c>
      <c r="FZ16" s="37">
        <f t="shared" si="75"/>
        <v>163</v>
      </c>
      <c r="GA16" s="55">
        <f t="shared" si="76"/>
        <v>94.815209999999993</v>
      </c>
      <c r="GB16" s="56">
        <f t="shared" si="91"/>
        <v>1755.9776891999998</v>
      </c>
      <c r="GC16" s="32">
        <f t="shared" si="77"/>
        <v>55</v>
      </c>
    </row>
    <row r="17" spans="2:185" s="1" customFormat="1" ht="18" customHeight="1" x14ac:dyDescent="0.2">
      <c r="B17" s="1">
        <f t="shared" si="0"/>
        <v>16</v>
      </c>
      <c r="C17" s="68" t="s">
        <v>114</v>
      </c>
      <c r="D17" s="30">
        <v>11371928</v>
      </c>
      <c r="E17" s="31">
        <f t="shared" si="92"/>
        <v>79</v>
      </c>
      <c r="F17" s="209">
        <v>30528</v>
      </c>
      <c r="G17" s="31">
        <f t="shared" si="78"/>
        <v>136</v>
      </c>
      <c r="H17" s="210">
        <f t="shared" si="1"/>
        <v>372.50812368972748</v>
      </c>
      <c r="I17" s="31">
        <f t="shared" si="79"/>
        <v>17</v>
      </c>
      <c r="J17" s="32" t="s">
        <v>662</v>
      </c>
      <c r="K17" s="32" t="s">
        <v>663</v>
      </c>
      <c r="L17" s="33">
        <v>48608</v>
      </c>
      <c r="M17" s="31">
        <f t="shared" si="2"/>
        <v>40</v>
      </c>
      <c r="N17" s="34">
        <v>9.8108760000000004</v>
      </c>
      <c r="O17" s="31">
        <f t="shared" si="3"/>
        <v>17</v>
      </c>
      <c r="P17" s="35">
        <v>2.84</v>
      </c>
      <c r="Q17" s="31">
        <f t="shared" si="4"/>
        <v>163</v>
      </c>
      <c r="R17" s="31">
        <v>12.6</v>
      </c>
      <c r="S17" s="31">
        <f t="shared" si="80"/>
        <v>148</v>
      </c>
      <c r="T17" s="31">
        <v>5.2</v>
      </c>
      <c r="U17" s="31">
        <f t="shared" si="81"/>
        <v>143</v>
      </c>
      <c r="V17" s="218">
        <v>840</v>
      </c>
      <c r="W17" s="31">
        <f t="shared" si="82"/>
        <v>95</v>
      </c>
      <c r="X17" s="36">
        <v>81.099999999999994</v>
      </c>
      <c r="Y17" s="37">
        <f t="shared" si="5"/>
        <v>21</v>
      </c>
      <c r="Z17" s="38">
        <v>83.5</v>
      </c>
      <c r="AA17" s="37">
        <f t="shared" si="6"/>
        <v>22</v>
      </c>
      <c r="AB17" s="38">
        <v>78.599999999999994</v>
      </c>
      <c r="AC17" s="37">
        <f t="shared" si="7"/>
        <v>22</v>
      </c>
      <c r="AD17" s="39">
        <v>43585</v>
      </c>
      <c r="AE17" s="40">
        <f t="shared" si="8"/>
        <v>22</v>
      </c>
      <c r="AF17" s="41">
        <v>76.209999999999994</v>
      </c>
      <c r="AG17" s="40">
        <f t="shared" si="9"/>
        <v>15</v>
      </c>
      <c r="AH17" s="42">
        <v>3</v>
      </c>
      <c r="AI17" s="40">
        <f t="shared" si="83"/>
        <v>23</v>
      </c>
      <c r="AJ17" s="41">
        <v>19.399999999999999</v>
      </c>
      <c r="AK17" s="40">
        <f t="shared" si="10"/>
        <v>61</v>
      </c>
      <c r="AL17" s="41">
        <v>8</v>
      </c>
      <c r="AM17" s="40">
        <f t="shared" si="11"/>
        <v>33</v>
      </c>
      <c r="AN17" s="43">
        <v>18.100000000000001</v>
      </c>
      <c r="AO17" s="44">
        <f t="shared" si="84"/>
        <v>116</v>
      </c>
      <c r="AP17" s="43">
        <v>27</v>
      </c>
      <c r="AQ17" s="44">
        <f t="shared" si="12"/>
        <v>58</v>
      </c>
      <c r="AR17" s="58">
        <v>-2.25</v>
      </c>
      <c r="AS17" s="44">
        <f t="shared" si="13"/>
        <v>122</v>
      </c>
      <c r="AT17" s="47">
        <v>11</v>
      </c>
      <c r="AU17" s="45">
        <f t="shared" si="14"/>
        <v>10</v>
      </c>
      <c r="AV17" s="46">
        <v>72</v>
      </c>
      <c r="AW17" s="45">
        <f t="shared" si="15"/>
        <v>22</v>
      </c>
      <c r="AX17" s="46">
        <v>145</v>
      </c>
      <c r="AY17" s="45">
        <f>RANK(AX17,$AX$2:$AX$173)</f>
        <v>4</v>
      </c>
      <c r="AZ17" s="125">
        <v>3690</v>
      </c>
      <c r="BA17" s="45">
        <f t="shared" si="93"/>
        <v>4</v>
      </c>
      <c r="BB17" s="47">
        <v>15.1</v>
      </c>
      <c r="BC17" s="45">
        <f t="shared" si="16"/>
        <v>21</v>
      </c>
      <c r="BD17" s="46">
        <v>1177.42</v>
      </c>
      <c r="BE17" s="45">
        <f t="shared" si="17"/>
        <v>51</v>
      </c>
      <c r="BF17" s="46">
        <v>333</v>
      </c>
      <c r="BG17" s="45">
        <f t="shared" si="18"/>
        <v>6</v>
      </c>
      <c r="BH17" s="47">
        <v>6.8</v>
      </c>
      <c r="BI17" s="45">
        <f t="shared" si="19"/>
        <v>8</v>
      </c>
      <c r="BJ17" s="47">
        <v>13</v>
      </c>
      <c r="BK17" s="45">
        <f t="shared" si="20"/>
        <v>5</v>
      </c>
      <c r="BL17" s="47">
        <v>23.4</v>
      </c>
      <c r="BM17" s="45">
        <f t="shared" si="21"/>
        <v>13</v>
      </c>
      <c r="BN17" s="47">
        <v>76.900000000000006</v>
      </c>
      <c r="BO17" s="45">
        <f t="shared" si="22"/>
        <v>13</v>
      </c>
      <c r="BP17" s="46">
        <v>238.47</v>
      </c>
      <c r="BQ17" s="45">
        <f t="shared" si="23"/>
        <v>22</v>
      </c>
      <c r="BR17" s="133">
        <v>123.39</v>
      </c>
      <c r="BS17" s="45">
        <f t="shared" si="85"/>
        <v>49</v>
      </c>
      <c r="BT17" s="46">
        <v>633.29999999999995</v>
      </c>
      <c r="BU17" s="45">
        <f t="shared" si="24"/>
        <v>8</v>
      </c>
      <c r="BV17" s="47">
        <v>4</v>
      </c>
      <c r="BW17" s="45">
        <f t="shared" si="25"/>
        <v>13</v>
      </c>
      <c r="BX17" s="124" t="s">
        <v>1151</v>
      </c>
      <c r="BY17" s="45" t="e">
        <f t="shared" si="86"/>
        <v>#VALUE!</v>
      </c>
      <c r="BZ17" s="48">
        <v>150.69</v>
      </c>
      <c r="CA17" s="45">
        <f t="shared" si="26"/>
        <v>4</v>
      </c>
      <c r="CB17" s="46">
        <v>122</v>
      </c>
      <c r="CC17" s="45">
        <f t="shared" si="87"/>
        <v>5</v>
      </c>
      <c r="CD17" s="46">
        <v>0.14000000000000001</v>
      </c>
      <c r="CE17" s="45">
        <f t="shared" si="27"/>
        <v>90</v>
      </c>
      <c r="CF17" s="48">
        <v>239</v>
      </c>
      <c r="CG17" s="45">
        <f t="shared" si="28"/>
        <v>34</v>
      </c>
      <c r="CH17" s="49">
        <v>30.12</v>
      </c>
      <c r="CI17" s="45">
        <f t="shared" si="29"/>
        <v>11</v>
      </c>
      <c r="CJ17" s="50">
        <v>3.4</v>
      </c>
      <c r="CK17" s="51">
        <f t="shared" si="30"/>
        <v>33</v>
      </c>
      <c r="CL17" s="50">
        <v>27.23</v>
      </c>
      <c r="CM17" s="51">
        <f t="shared" si="31"/>
        <v>10</v>
      </c>
      <c r="CN17" s="50">
        <v>0.5</v>
      </c>
      <c r="CO17" s="51">
        <f t="shared" si="32"/>
        <v>103</v>
      </c>
      <c r="CP17" s="50">
        <v>0.69</v>
      </c>
      <c r="CQ17" s="51">
        <f t="shared" si="33"/>
        <v>154</v>
      </c>
      <c r="CR17" s="50">
        <v>0.67</v>
      </c>
      <c r="CS17" s="51">
        <f t="shared" si="34"/>
        <v>145</v>
      </c>
      <c r="CT17" s="50">
        <v>4.38</v>
      </c>
      <c r="CU17" s="51">
        <f t="shared" si="35"/>
        <v>26</v>
      </c>
      <c r="CV17" s="50">
        <v>24.94</v>
      </c>
      <c r="CW17" s="51">
        <f t="shared" si="36"/>
        <v>13</v>
      </c>
      <c r="CX17" s="50">
        <v>2.84</v>
      </c>
      <c r="CY17" s="51">
        <f t="shared" si="37"/>
        <v>136</v>
      </c>
      <c r="CZ17" s="50">
        <v>16.32</v>
      </c>
      <c r="DA17" s="51">
        <f t="shared" si="38"/>
        <v>29</v>
      </c>
      <c r="DB17" s="50">
        <v>3.34</v>
      </c>
      <c r="DC17" s="51">
        <f t="shared" si="39"/>
        <v>155</v>
      </c>
      <c r="DD17" s="50">
        <v>4.26</v>
      </c>
      <c r="DE17" s="51">
        <f t="shared" si="40"/>
        <v>111</v>
      </c>
      <c r="DF17" s="50">
        <v>35.67</v>
      </c>
      <c r="DG17" s="51">
        <f t="shared" si="41"/>
        <v>11</v>
      </c>
      <c r="DH17" s="50">
        <v>4.3099999999999996</v>
      </c>
      <c r="DI17" s="51">
        <f t="shared" si="42"/>
        <v>49</v>
      </c>
      <c r="DJ17" s="50">
        <v>3.62</v>
      </c>
      <c r="DK17" s="51">
        <f t="shared" si="43"/>
        <v>70</v>
      </c>
      <c r="DL17" s="50">
        <v>6.37</v>
      </c>
      <c r="DM17" s="51">
        <f t="shared" si="44"/>
        <v>33</v>
      </c>
      <c r="DN17" s="50">
        <v>7.68</v>
      </c>
      <c r="DO17" s="51">
        <f t="shared" si="45"/>
        <v>37</v>
      </c>
      <c r="DP17" s="50">
        <v>15.79</v>
      </c>
      <c r="DQ17" s="51">
        <f t="shared" si="46"/>
        <v>95</v>
      </c>
      <c r="DR17" s="50">
        <v>3.09</v>
      </c>
      <c r="DS17" s="51">
        <f t="shared" si="47"/>
        <v>21</v>
      </c>
      <c r="DT17" s="50">
        <v>4.08</v>
      </c>
      <c r="DU17" s="51">
        <f t="shared" si="48"/>
        <v>119</v>
      </c>
      <c r="DV17" s="50">
        <v>3.05</v>
      </c>
      <c r="DW17" s="51">
        <f t="shared" si="49"/>
        <v>43</v>
      </c>
      <c r="DX17" s="50">
        <v>142.12</v>
      </c>
      <c r="DY17" s="51">
        <f t="shared" si="50"/>
        <v>28</v>
      </c>
      <c r="DZ17" s="50">
        <v>49.87</v>
      </c>
      <c r="EA17" s="51">
        <f t="shared" si="51"/>
        <v>155</v>
      </c>
      <c r="EB17" s="50">
        <v>8.0299999999999994</v>
      </c>
      <c r="EC17" s="51">
        <f t="shared" si="52"/>
        <v>153</v>
      </c>
      <c r="ED17" s="50">
        <v>1.64</v>
      </c>
      <c r="EE17" s="51">
        <f t="shared" si="53"/>
        <v>63</v>
      </c>
      <c r="EF17" s="50">
        <v>5.77</v>
      </c>
      <c r="EG17" s="51">
        <f t="shared" si="54"/>
        <v>89</v>
      </c>
      <c r="EH17" s="50">
        <v>0.31</v>
      </c>
      <c r="EI17" s="51">
        <f t="shared" si="55"/>
        <v>137</v>
      </c>
      <c r="EJ17" s="50">
        <v>3.78</v>
      </c>
      <c r="EK17" s="51">
        <f t="shared" si="56"/>
        <v>165</v>
      </c>
      <c r="EL17" s="50">
        <v>4.2</v>
      </c>
      <c r="EM17" s="51">
        <f t="shared" si="57"/>
        <v>129</v>
      </c>
      <c r="EN17" s="50">
        <v>18.690000000000001</v>
      </c>
      <c r="EO17" s="51">
        <f t="shared" si="58"/>
        <v>121</v>
      </c>
      <c r="EP17" s="50">
        <v>6.67</v>
      </c>
      <c r="EQ17" s="51">
        <f t="shared" si="59"/>
        <v>138</v>
      </c>
      <c r="ER17" s="50">
        <v>5.66</v>
      </c>
      <c r="ES17" s="51">
        <f t="shared" si="60"/>
        <v>14</v>
      </c>
      <c r="ET17" s="50">
        <v>0.01</v>
      </c>
      <c r="EU17" s="51">
        <f t="shared" si="61"/>
        <v>75</v>
      </c>
      <c r="EV17" s="50">
        <v>0.65</v>
      </c>
      <c r="EW17" s="51">
        <f t="shared" si="62"/>
        <v>114</v>
      </c>
      <c r="EX17" s="50">
        <v>1.1200000000000001</v>
      </c>
      <c r="EY17" s="51">
        <f t="shared" si="63"/>
        <v>6</v>
      </c>
      <c r="EZ17" s="50">
        <v>4.1500000000000004</v>
      </c>
      <c r="FA17" s="51">
        <f t="shared" si="64"/>
        <v>11</v>
      </c>
      <c r="FB17" s="50">
        <v>0.85</v>
      </c>
      <c r="FC17" s="51">
        <f t="shared" si="65"/>
        <v>109</v>
      </c>
      <c r="FD17" s="50">
        <v>1.1200000000000001</v>
      </c>
      <c r="FE17" s="51">
        <f t="shared" si="66"/>
        <v>131</v>
      </c>
      <c r="FF17" s="50">
        <v>30.11</v>
      </c>
      <c r="FG17" s="51">
        <f t="shared" si="67"/>
        <v>157</v>
      </c>
      <c r="FH17" s="50">
        <v>14.64</v>
      </c>
      <c r="FI17" s="51">
        <f t="shared" si="68"/>
        <v>35</v>
      </c>
      <c r="FJ17" s="50">
        <v>0.36</v>
      </c>
      <c r="FK17" s="51">
        <f t="shared" si="69"/>
        <v>148</v>
      </c>
      <c r="FL17" s="50">
        <v>1.48</v>
      </c>
      <c r="FM17" s="51">
        <f t="shared" si="70"/>
        <v>138</v>
      </c>
      <c r="FN17" s="53">
        <f t="shared" si="94"/>
        <v>473.46</v>
      </c>
      <c r="FO17" s="51">
        <f t="shared" si="71"/>
        <v>141</v>
      </c>
      <c r="FP17" s="36">
        <v>9.99</v>
      </c>
      <c r="FQ17" s="36">
        <v>100</v>
      </c>
      <c r="FR17" s="36">
        <f t="shared" si="88"/>
        <v>999</v>
      </c>
      <c r="FS17" s="37">
        <f t="shared" si="72"/>
        <v>148</v>
      </c>
      <c r="FT17" s="36">
        <v>10.76</v>
      </c>
      <c r="FU17" s="36">
        <v>100</v>
      </c>
      <c r="FV17" s="36">
        <f t="shared" si="89"/>
        <v>1076</v>
      </c>
      <c r="FW17" s="37">
        <f t="shared" si="73"/>
        <v>38</v>
      </c>
      <c r="FX17" s="36">
        <f t="shared" si="90"/>
        <v>-77</v>
      </c>
      <c r="FY17" s="54">
        <f t="shared" si="74"/>
        <v>-8756.3845600000004</v>
      </c>
      <c r="FZ17" s="37">
        <f t="shared" si="75"/>
        <v>157</v>
      </c>
      <c r="GA17" s="55">
        <f t="shared" si="76"/>
        <v>113.71928</v>
      </c>
      <c r="GB17" s="56">
        <f t="shared" si="91"/>
        <v>1664.8502592</v>
      </c>
      <c r="GC17" s="32">
        <f t="shared" si="77"/>
        <v>56</v>
      </c>
    </row>
    <row r="18" spans="2:185" s="1" customFormat="1" ht="18" customHeight="1" x14ac:dyDescent="0.2">
      <c r="B18" s="1">
        <f t="shared" si="0"/>
        <v>17</v>
      </c>
      <c r="C18" s="59" t="s">
        <v>52</v>
      </c>
      <c r="D18" s="30">
        <v>366942</v>
      </c>
      <c r="E18" s="31">
        <f t="shared" si="92"/>
        <v>170</v>
      </c>
      <c r="F18" s="209">
        <v>22966</v>
      </c>
      <c r="G18" s="31">
        <f t="shared" si="78"/>
        <v>148</v>
      </c>
      <c r="H18" s="210">
        <f t="shared" si="1"/>
        <v>15.977619089088217</v>
      </c>
      <c r="I18" s="31">
        <f t="shared" si="79"/>
        <v>148</v>
      </c>
      <c r="J18" s="32" t="s">
        <v>664</v>
      </c>
      <c r="K18" s="32" t="s">
        <v>665</v>
      </c>
      <c r="L18" s="33">
        <v>39144.300000000003</v>
      </c>
      <c r="M18" s="31">
        <f t="shared" si="2"/>
        <v>100</v>
      </c>
      <c r="N18" s="34">
        <v>9.7852270000000008</v>
      </c>
      <c r="O18" s="31">
        <f t="shared" si="3"/>
        <v>94</v>
      </c>
      <c r="P18" s="35">
        <v>4.8499999999999996</v>
      </c>
      <c r="Q18" s="31">
        <f t="shared" si="4"/>
        <v>96</v>
      </c>
      <c r="R18" s="31">
        <v>29.5</v>
      </c>
      <c r="S18" s="31">
        <f t="shared" si="80"/>
        <v>47</v>
      </c>
      <c r="T18" s="31">
        <v>22</v>
      </c>
      <c r="U18" s="31">
        <f t="shared" si="81"/>
        <v>29</v>
      </c>
      <c r="V18" s="218">
        <v>1727.7</v>
      </c>
      <c r="W18" s="31">
        <f t="shared" si="82"/>
        <v>29</v>
      </c>
      <c r="X18" s="36">
        <v>70.099999999999994</v>
      </c>
      <c r="Y18" s="37">
        <f t="shared" si="5"/>
        <v>104</v>
      </c>
      <c r="Z18" s="38">
        <v>73.099999999999994</v>
      </c>
      <c r="AA18" s="37">
        <f t="shared" si="6"/>
        <v>105</v>
      </c>
      <c r="AB18" s="38">
        <v>67.5</v>
      </c>
      <c r="AC18" s="37">
        <f t="shared" si="7"/>
        <v>101</v>
      </c>
      <c r="AD18" s="39">
        <v>8373</v>
      </c>
      <c r="AE18" s="40">
        <f t="shared" si="8"/>
        <v>102</v>
      </c>
      <c r="AF18" s="41">
        <v>58.44</v>
      </c>
      <c r="AG18" s="40">
        <f t="shared" si="9"/>
        <v>30</v>
      </c>
      <c r="AH18" s="42"/>
      <c r="AI18" s="40" t="e">
        <f t="shared" si="83"/>
        <v>#N/A</v>
      </c>
      <c r="AJ18" s="41" t="s">
        <v>177</v>
      </c>
      <c r="AK18" s="40" t="e">
        <f t="shared" si="10"/>
        <v>#VALUE!</v>
      </c>
      <c r="AL18" s="41" t="s">
        <v>177</v>
      </c>
      <c r="AM18" s="40" t="e">
        <f t="shared" si="11"/>
        <v>#VALUE!</v>
      </c>
      <c r="AN18" s="43">
        <v>20.7</v>
      </c>
      <c r="AO18" s="44">
        <f t="shared" si="84"/>
        <v>106</v>
      </c>
      <c r="AP18" s="43" t="s">
        <v>177</v>
      </c>
      <c r="AQ18" s="44" t="e">
        <f t="shared" si="12"/>
        <v>#VALUE!</v>
      </c>
      <c r="AR18" s="43" t="s">
        <v>177</v>
      </c>
      <c r="AS18" s="44" t="e">
        <f t="shared" si="13"/>
        <v>#VALUE!</v>
      </c>
      <c r="AT18" s="47"/>
      <c r="AU18" s="45" t="e">
        <f t="shared" si="14"/>
        <v>#N/A</v>
      </c>
      <c r="AV18" s="46">
        <v>93.8</v>
      </c>
      <c r="AW18" s="45">
        <f t="shared" si="15"/>
        <v>8</v>
      </c>
      <c r="AX18" s="46"/>
      <c r="AY18" s="45"/>
      <c r="AZ18" s="125">
        <v>2710</v>
      </c>
      <c r="BA18" s="45">
        <f t="shared" si="93"/>
        <v>82</v>
      </c>
      <c r="BB18" s="46" t="s">
        <v>177</v>
      </c>
      <c r="BC18" s="45" t="e">
        <f t="shared" si="16"/>
        <v>#VALUE!</v>
      </c>
      <c r="BD18" s="46">
        <v>400.1</v>
      </c>
      <c r="BE18" s="45">
        <f t="shared" si="17"/>
        <v>110</v>
      </c>
      <c r="BF18" s="46"/>
      <c r="BG18" s="45" t="e">
        <f t="shared" si="18"/>
        <v>#N/A</v>
      </c>
      <c r="BH18" s="46">
        <v>0.7</v>
      </c>
      <c r="BI18" s="45">
        <f t="shared" si="19"/>
        <v>84</v>
      </c>
      <c r="BJ18" s="47">
        <v>2.5</v>
      </c>
      <c r="BK18" s="45">
        <f t="shared" si="20"/>
        <v>113</v>
      </c>
      <c r="BL18" s="47"/>
      <c r="BM18" s="45" t="e">
        <f t="shared" si="21"/>
        <v>#N/A</v>
      </c>
      <c r="BN18" s="47"/>
      <c r="BO18" s="45" t="e">
        <f t="shared" si="22"/>
        <v>#N/A</v>
      </c>
      <c r="BP18" s="46">
        <v>85.12</v>
      </c>
      <c r="BQ18" s="45">
        <f t="shared" si="23"/>
        <v>89</v>
      </c>
      <c r="BR18" s="133">
        <v>50.1</v>
      </c>
      <c r="BS18" s="45">
        <f t="shared" si="85"/>
        <v>147</v>
      </c>
      <c r="BT18" s="46"/>
      <c r="BU18" s="45" t="e">
        <f t="shared" si="24"/>
        <v>#N/A</v>
      </c>
      <c r="BV18" s="47"/>
      <c r="BW18" s="45" t="e">
        <f t="shared" si="25"/>
        <v>#N/A</v>
      </c>
      <c r="BX18" s="124" t="s">
        <v>1151</v>
      </c>
      <c r="BY18" s="45" t="e">
        <f t="shared" si="86"/>
        <v>#VALUE!</v>
      </c>
      <c r="BZ18" s="48">
        <f>39*1000/365</f>
        <v>106.84931506849315</v>
      </c>
      <c r="CA18" s="45">
        <f t="shared" si="26"/>
        <v>28</v>
      </c>
      <c r="CB18" s="46"/>
      <c r="CC18" s="45" t="e">
        <f t="shared" si="87"/>
        <v>#N/A</v>
      </c>
      <c r="CD18" s="46">
        <v>0.21</v>
      </c>
      <c r="CE18" s="45">
        <f t="shared" si="27"/>
        <v>81</v>
      </c>
      <c r="CF18" s="48" t="s">
        <v>177</v>
      </c>
      <c r="CG18" s="45" t="e">
        <f t="shared" si="28"/>
        <v>#VALUE!</v>
      </c>
      <c r="CH18" s="49">
        <v>0.77</v>
      </c>
      <c r="CI18" s="45">
        <f t="shared" si="29"/>
        <v>87</v>
      </c>
      <c r="CJ18" s="50">
        <v>1.99</v>
      </c>
      <c r="CK18" s="51">
        <f t="shared" si="30"/>
        <v>51</v>
      </c>
      <c r="CL18" s="50">
        <v>3.3</v>
      </c>
      <c r="CM18" s="51">
        <f t="shared" si="31"/>
        <v>79</v>
      </c>
      <c r="CN18" s="50">
        <v>2.13</v>
      </c>
      <c r="CO18" s="51">
        <f t="shared" si="32"/>
        <v>53</v>
      </c>
      <c r="CP18" s="50">
        <v>3.5</v>
      </c>
      <c r="CQ18" s="51">
        <f t="shared" si="33"/>
        <v>94</v>
      </c>
      <c r="CR18" s="50">
        <v>3.26</v>
      </c>
      <c r="CS18" s="51">
        <f t="shared" si="34"/>
        <v>89</v>
      </c>
      <c r="CT18" s="50">
        <v>1.25</v>
      </c>
      <c r="CU18" s="51">
        <f t="shared" si="35"/>
        <v>132</v>
      </c>
      <c r="CV18" s="50">
        <v>12.46</v>
      </c>
      <c r="CW18" s="51">
        <f t="shared" si="36"/>
        <v>119</v>
      </c>
      <c r="CX18" s="50">
        <v>8.15</v>
      </c>
      <c r="CY18" s="51">
        <f t="shared" si="37"/>
        <v>81</v>
      </c>
      <c r="CZ18" s="50">
        <v>5.37</v>
      </c>
      <c r="DA18" s="51">
        <f t="shared" si="38"/>
        <v>111</v>
      </c>
      <c r="DB18" s="50">
        <v>4.8</v>
      </c>
      <c r="DC18" s="51">
        <f t="shared" si="39"/>
        <v>129</v>
      </c>
      <c r="DD18" s="50">
        <v>7.29</v>
      </c>
      <c r="DE18" s="51">
        <f t="shared" si="40"/>
        <v>57</v>
      </c>
      <c r="DF18" s="50">
        <v>7.96</v>
      </c>
      <c r="DG18" s="51">
        <f t="shared" si="41"/>
        <v>103</v>
      </c>
      <c r="DH18" s="50">
        <v>2.21</v>
      </c>
      <c r="DI18" s="51">
        <f t="shared" si="42"/>
        <v>99</v>
      </c>
      <c r="DJ18" s="50">
        <v>0</v>
      </c>
      <c r="DK18" s="51">
        <f t="shared" si="43"/>
        <v>172</v>
      </c>
      <c r="DL18" s="50">
        <v>0.73</v>
      </c>
      <c r="DM18" s="51">
        <f t="shared" si="44"/>
        <v>171</v>
      </c>
      <c r="DN18" s="50">
        <v>3.16</v>
      </c>
      <c r="DO18" s="51">
        <f t="shared" si="45"/>
        <v>91</v>
      </c>
      <c r="DP18" s="50">
        <v>43.82</v>
      </c>
      <c r="DQ18" s="51">
        <f t="shared" si="46"/>
        <v>7</v>
      </c>
      <c r="DR18" s="50">
        <v>1.25</v>
      </c>
      <c r="DS18" s="51">
        <f t="shared" si="47"/>
        <v>114</v>
      </c>
      <c r="DT18" s="50">
        <v>5.88</v>
      </c>
      <c r="DU18" s="51">
        <f t="shared" si="48"/>
        <v>81</v>
      </c>
      <c r="DV18" s="50">
        <v>3.15</v>
      </c>
      <c r="DW18" s="51">
        <f t="shared" si="49"/>
        <v>40</v>
      </c>
      <c r="DX18" s="50">
        <v>79.349999999999994</v>
      </c>
      <c r="DY18" s="51">
        <f t="shared" si="50"/>
        <v>136</v>
      </c>
      <c r="DZ18" s="50">
        <v>78.739999999999995</v>
      </c>
      <c r="EA18" s="51">
        <f t="shared" si="51"/>
        <v>106</v>
      </c>
      <c r="EB18" s="50">
        <v>62.83</v>
      </c>
      <c r="EC18" s="51">
        <f t="shared" si="52"/>
        <v>17</v>
      </c>
      <c r="ED18" s="50">
        <v>4.99</v>
      </c>
      <c r="EE18" s="51">
        <f t="shared" si="53"/>
        <v>8</v>
      </c>
      <c r="EF18" s="50">
        <v>14.4</v>
      </c>
      <c r="EG18" s="51">
        <f t="shared" si="54"/>
        <v>29</v>
      </c>
      <c r="EH18" s="50">
        <v>27.21</v>
      </c>
      <c r="EI18" s="51">
        <f t="shared" si="55"/>
        <v>47</v>
      </c>
      <c r="EJ18" s="50">
        <v>14.28</v>
      </c>
      <c r="EK18" s="51">
        <f t="shared" si="56"/>
        <v>109</v>
      </c>
      <c r="EL18" s="50">
        <v>4.22</v>
      </c>
      <c r="EM18" s="51">
        <f t="shared" si="57"/>
        <v>128</v>
      </c>
      <c r="EN18" s="50">
        <v>34.96</v>
      </c>
      <c r="EO18" s="51">
        <f t="shared" si="58"/>
        <v>81</v>
      </c>
      <c r="EP18" s="50">
        <v>15.04</v>
      </c>
      <c r="EQ18" s="51">
        <f t="shared" si="59"/>
        <v>79</v>
      </c>
      <c r="ER18" s="50">
        <v>2.0099999999999998</v>
      </c>
      <c r="ES18" s="51">
        <f t="shared" si="60"/>
        <v>141</v>
      </c>
      <c r="ET18" s="50">
        <v>0</v>
      </c>
      <c r="EU18" s="51">
        <f t="shared" si="61"/>
        <v>84</v>
      </c>
      <c r="EV18" s="50">
        <v>2.56</v>
      </c>
      <c r="EW18" s="51">
        <f t="shared" si="62"/>
        <v>82</v>
      </c>
      <c r="EX18" s="50">
        <v>0</v>
      </c>
      <c r="EY18" s="51">
        <f t="shared" si="63"/>
        <v>165</v>
      </c>
      <c r="EZ18" s="50">
        <v>1.76</v>
      </c>
      <c r="FA18" s="51">
        <f t="shared" si="64"/>
        <v>92</v>
      </c>
      <c r="FB18" s="50">
        <v>0.37</v>
      </c>
      <c r="FC18" s="51">
        <f t="shared" si="65"/>
        <v>154</v>
      </c>
      <c r="FD18" s="50">
        <v>0.6</v>
      </c>
      <c r="FE18" s="51">
        <f t="shared" si="66"/>
        <v>156</v>
      </c>
      <c r="FF18" s="50">
        <v>59.72</v>
      </c>
      <c r="FG18" s="51">
        <f t="shared" si="67"/>
        <v>119</v>
      </c>
      <c r="FH18" s="50">
        <v>3.18</v>
      </c>
      <c r="FI18" s="51">
        <f t="shared" si="68"/>
        <v>148</v>
      </c>
      <c r="FJ18" s="50">
        <v>5.74</v>
      </c>
      <c r="FK18" s="51">
        <f t="shared" si="69"/>
        <v>83</v>
      </c>
      <c r="FL18" s="50">
        <v>43.05</v>
      </c>
      <c r="FM18" s="51">
        <f t="shared" si="70"/>
        <v>5</v>
      </c>
      <c r="FN18" s="53">
        <f t="shared" si="94"/>
        <v>576.66999999999985</v>
      </c>
      <c r="FO18" s="51">
        <f t="shared" si="71"/>
        <v>111</v>
      </c>
      <c r="FP18" s="36">
        <v>25.14</v>
      </c>
      <c r="FQ18" s="36">
        <v>100</v>
      </c>
      <c r="FR18" s="36">
        <f t="shared" si="88"/>
        <v>2514</v>
      </c>
      <c r="FS18" s="37">
        <f t="shared" si="72"/>
        <v>49</v>
      </c>
      <c r="FT18" s="36">
        <v>5.95</v>
      </c>
      <c r="FU18" s="36">
        <v>100</v>
      </c>
      <c r="FV18" s="36">
        <f t="shared" si="89"/>
        <v>595</v>
      </c>
      <c r="FW18" s="37">
        <f t="shared" si="73"/>
        <v>133</v>
      </c>
      <c r="FX18" s="36">
        <f t="shared" si="90"/>
        <v>1919</v>
      </c>
      <c r="FY18" s="54">
        <f t="shared" si="74"/>
        <v>7041.6169800000007</v>
      </c>
      <c r="FZ18" s="37">
        <f t="shared" si="75"/>
        <v>134</v>
      </c>
      <c r="GA18" s="55">
        <f t="shared" si="76"/>
        <v>3.6694200000000001</v>
      </c>
      <c r="GB18" s="56">
        <f t="shared" si="91"/>
        <v>11.668755600000001</v>
      </c>
      <c r="GC18" s="32">
        <f t="shared" si="77"/>
        <v>170</v>
      </c>
    </row>
    <row r="19" spans="2:185" s="1" customFormat="1" ht="18" customHeight="1" x14ac:dyDescent="0.2">
      <c r="B19" s="1">
        <f t="shared" si="0"/>
        <v>18</v>
      </c>
      <c r="C19" s="59" t="s">
        <v>112</v>
      </c>
      <c r="D19" s="30">
        <v>11166658</v>
      </c>
      <c r="E19" s="31">
        <f t="shared" si="92"/>
        <v>80</v>
      </c>
      <c r="F19" s="209">
        <v>114763</v>
      </c>
      <c r="G19" s="31">
        <f t="shared" si="78"/>
        <v>100</v>
      </c>
      <c r="H19" s="210">
        <f t="shared" si="1"/>
        <v>97.301900438294567</v>
      </c>
      <c r="I19" s="31">
        <f t="shared" si="79"/>
        <v>66</v>
      </c>
      <c r="J19" s="32" t="s">
        <v>666</v>
      </c>
      <c r="K19" s="32" t="s">
        <v>667</v>
      </c>
      <c r="L19" s="33">
        <v>33231.1</v>
      </c>
      <c r="M19" s="31">
        <f t="shared" si="2"/>
        <v>132</v>
      </c>
      <c r="N19" s="34">
        <v>9.7809989999999996</v>
      </c>
      <c r="O19" s="31">
        <f t="shared" si="3"/>
        <v>131</v>
      </c>
      <c r="P19" s="35">
        <v>5.42</v>
      </c>
      <c r="Q19" s="31">
        <f t="shared" si="4"/>
        <v>50</v>
      </c>
      <c r="R19" s="31">
        <v>31.8</v>
      </c>
      <c r="S19" s="31">
        <f t="shared" si="80"/>
        <v>13</v>
      </c>
      <c r="T19" s="31">
        <v>22.3</v>
      </c>
      <c r="U19" s="31">
        <f t="shared" si="81"/>
        <v>23</v>
      </c>
      <c r="V19" s="218">
        <v>1108.5</v>
      </c>
      <c r="W19" s="31">
        <f t="shared" si="82"/>
        <v>67</v>
      </c>
      <c r="X19" s="36">
        <v>60</v>
      </c>
      <c r="Y19" s="37">
        <f t="shared" si="5"/>
        <v>151</v>
      </c>
      <c r="Z19" s="38">
        <v>61.1</v>
      </c>
      <c r="AA19" s="37">
        <f t="shared" si="6"/>
        <v>153</v>
      </c>
      <c r="AB19" s="38">
        <v>58.8</v>
      </c>
      <c r="AC19" s="37">
        <f t="shared" si="7"/>
        <v>152</v>
      </c>
      <c r="AD19" s="39">
        <v>2113</v>
      </c>
      <c r="AE19" s="40">
        <f t="shared" si="8"/>
        <v>145</v>
      </c>
      <c r="AF19" s="41" t="s">
        <v>177</v>
      </c>
      <c r="AG19" s="40" t="e">
        <f t="shared" si="9"/>
        <v>#VALUE!</v>
      </c>
      <c r="AH19" s="42"/>
      <c r="AI19" s="40" t="e">
        <f t="shared" si="83"/>
        <v>#N/A</v>
      </c>
      <c r="AJ19" s="41" t="s">
        <v>177</v>
      </c>
      <c r="AK19" s="40" t="e">
        <f t="shared" si="10"/>
        <v>#VALUE!</v>
      </c>
      <c r="AL19" s="41" t="s">
        <v>177</v>
      </c>
      <c r="AM19" s="40" t="e">
        <f t="shared" si="11"/>
        <v>#VALUE!</v>
      </c>
      <c r="AN19" s="43">
        <v>27.9</v>
      </c>
      <c r="AO19" s="44">
        <f t="shared" si="84"/>
        <v>68</v>
      </c>
      <c r="AP19" s="43" t="s">
        <v>177</v>
      </c>
      <c r="AQ19" s="44" t="e">
        <f t="shared" si="12"/>
        <v>#VALUE!</v>
      </c>
      <c r="AR19" s="58">
        <v>-0.7</v>
      </c>
      <c r="AS19" s="44">
        <f t="shared" si="13"/>
        <v>107</v>
      </c>
      <c r="AT19" s="47"/>
      <c r="AU19" s="45" t="e">
        <f t="shared" si="14"/>
        <v>#N/A</v>
      </c>
      <c r="AV19" s="46" t="s">
        <v>177</v>
      </c>
      <c r="AW19" s="45" t="e">
        <f t="shared" si="15"/>
        <v>#VALUE!</v>
      </c>
      <c r="AX19" s="46"/>
      <c r="AY19" s="45"/>
      <c r="AZ19" s="125">
        <v>2510</v>
      </c>
      <c r="BA19" s="45">
        <f t="shared" si="93"/>
        <v>105</v>
      </c>
      <c r="BB19" s="46" t="s">
        <v>177</v>
      </c>
      <c r="BC19" s="45" t="e">
        <f t="shared" si="16"/>
        <v>#VALUE!</v>
      </c>
      <c r="BD19" s="46">
        <v>122.1</v>
      </c>
      <c r="BE19" s="45">
        <f t="shared" si="17"/>
        <v>144</v>
      </c>
      <c r="BF19" s="46"/>
      <c r="BG19" s="45" t="e">
        <f t="shared" si="18"/>
        <v>#N/A</v>
      </c>
      <c r="BH19" s="46" t="s">
        <v>177</v>
      </c>
      <c r="BI19" s="45" t="e">
        <f t="shared" si="19"/>
        <v>#VALUE!</v>
      </c>
      <c r="BJ19" s="47">
        <v>2.5</v>
      </c>
      <c r="BK19" s="45">
        <f t="shared" si="20"/>
        <v>113</v>
      </c>
      <c r="BL19" s="47"/>
      <c r="BM19" s="45" t="e">
        <f t="shared" si="21"/>
        <v>#N/A</v>
      </c>
      <c r="BN19" s="47"/>
      <c r="BO19" s="45" t="e">
        <f t="shared" si="22"/>
        <v>#N/A</v>
      </c>
      <c r="BP19" s="46" t="s">
        <v>177</v>
      </c>
      <c r="BQ19" s="45" t="e">
        <f t="shared" si="23"/>
        <v>#VALUE!</v>
      </c>
      <c r="BR19" s="133">
        <v>87.59</v>
      </c>
      <c r="BS19" s="45">
        <f t="shared" si="85"/>
        <v>110</v>
      </c>
      <c r="BT19" s="46"/>
      <c r="BU19" s="45" t="e">
        <f t="shared" si="24"/>
        <v>#N/A</v>
      </c>
      <c r="BV19" s="47"/>
      <c r="BW19" s="45" t="e">
        <f t="shared" si="25"/>
        <v>#N/A</v>
      </c>
      <c r="BX19" s="124" t="s">
        <v>1151</v>
      </c>
      <c r="BY19" s="45" t="e">
        <f t="shared" si="86"/>
        <v>#VALUE!</v>
      </c>
      <c r="BZ19" s="48">
        <f>4.5*1000/365</f>
        <v>12.328767123287671</v>
      </c>
      <c r="CA19" s="45">
        <f t="shared" si="26"/>
        <v>149</v>
      </c>
      <c r="CB19" s="46"/>
      <c r="CC19" s="45" t="e">
        <f t="shared" si="87"/>
        <v>#N/A</v>
      </c>
      <c r="CD19" s="46" t="s">
        <v>177</v>
      </c>
      <c r="CE19" s="45" t="e">
        <f t="shared" si="27"/>
        <v>#VALUE!</v>
      </c>
      <c r="CF19" s="48">
        <v>28</v>
      </c>
      <c r="CG19" s="45">
        <f t="shared" si="28"/>
        <v>123</v>
      </c>
      <c r="CH19" s="49">
        <v>1.04</v>
      </c>
      <c r="CI19" s="45">
        <f t="shared" si="29"/>
        <v>73</v>
      </c>
      <c r="CJ19" s="50">
        <v>0.09</v>
      </c>
      <c r="CK19" s="51">
        <f t="shared" si="30"/>
        <v>139</v>
      </c>
      <c r="CL19" s="50">
        <v>3.31</v>
      </c>
      <c r="CM19" s="51">
        <f t="shared" si="31"/>
        <v>78</v>
      </c>
      <c r="CN19" s="67">
        <v>14.79</v>
      </c>
      <c r="CO19" s="51">
        <f t="shared" si="32"/>
        <v>9</v>
      </c>
      <c r="CP19" s="50">
        <v>9.66</v>
      </c>
      <c r="CQ19" s="51">
        <f t="shared" si="33"/>
        <v>44</v>
      </c>
      <c r="CR19" s="50">
        <v>16.93</v>
      </c>
      <c r="CS19" s="51">
        <f t="shared" si="34"/>
        <v>37</v>
      </c>
      <c r="CT19" s="50">
        <v>1.3</v>
      </c>
      <c r="CU19" s="51">
        <f t="shared" si="35"/>
        <v>126</v>
      </c>
      <c r="CV19" s="50">
        <v>16.63</v>
      </c>
      <c r="CW19" s="51">
        <f t="shared" si="36"/>
        <v>85</v>
      </c>
      <c r="CX19" s="50">
        <v>19.41</v>
      </c>
      <c r="CY19" s="51">
        <f t="shared" si="37"/>
        <v>32</v>
      </c>
      <c r="CZ19" s="50">
        <v>3.62</v>
      </c>
      <c r="DA19" s="51">
        <f t="shared" si="38"/>
        <v>146</v>
      </c>
      <c r="DB19" s="50">
        <v>8.9499999999999993</v>
      </c>
      <c r="DC19" s="51">
        <f t="shared" si="39"/>
        <v>77</v>
      </c>
      <c r="DD19" s="50">
        <v>12.97</v>
      </c>
      <c r="DE19" s="51">
        <f t="shared" si="40"/>
        <v>21</v>
      </c>
      <c r="DF19" s="50">
        <v>1.5</v>
      </c>
      <c r="DG19" s="51">
        <f t="shared" si="41"/>
        <v>156</v>
      </c>
      <c r="DH19" s="50">
        <v>0.72</v>
      </c>
      <c r="DI19" s="51">
        <f t="shared" si="42"/>
        <v>154</v>
      </c>
      <c r="DJ19" s="50">
        <v>3.01</v>
      </c>
      <c r="DK19" s="51">
        <f t="shared" si="43"/>
        <v>83</v>
      </c>
      <c r="DL19" s="50">
        <v>2.95</v>
      </c>
      <c r="DM19" s="51">
        <f t="shared" si="44"/>
        <v>134</v>
      </c>
      <c r="DN19" s="50">
        <v>0.55000000000000004</v>
      </c>
      <c r="DO19" s="51">
        <f t="shared" si="45"/>
        <v>166</v>
      </c>
      <c r="DP19" s="50">
        <v>28.04</v>
      </c>
      <c r="DQ19" s="51">
        <f t="shared" si="46"/>
        <v>25</v>
      </c>
      <c r="DR19" s="50">
        <v>1.4</v>
      </c>
      <c r="DS19" s="51">
        <f t="shared" si="47"/>
        <v>101</v>
      </c>
      <c r="DT19" s="50">
        <v>3.72</v>
      </c>
      <c r="DU19" s="51">
        <f t="shared" si="48"/>
        <v>126</v>
      </c>
      <c r="DV19" s="50">
        <v>1.43</v>
      </c>
      <c r="DW19" s="51">
        <f t="shared" si="49"/>
        <v>113</v>
      </c>
      <c r="DX19" s="50">
        <v>77.739999999999995</v>
      </c>
      <c r="DY19" s="51">
        <f t="shared" si="50"/>
        <v>141</v>
      </c>
      <c r="DZ19" s="50">
        <v>113.55</v>
      </c>
      <c r="EA19" s="51">
        <f t="shared" si="51"/>
        <v>55</v>
      </c>
      <c r="EB19" s="50">
        <v>44.04</v>
      </c>
      <c r="EC19" s="51">
        <f t="shared" si="52"/>
        <v>37</v>
      </c>
      <c r="ED19" s="50">
        <v>0.23</v>
      </c>
      <c r="EE19" s="51">
        <f t="shared" si="53"/>
        <v>144</v>
      </c>
      <c r="EF19" s="50">
        <v>12.35</v>
      </c>
      <c r="EG19" s="51">
        <f t="shared" si="54"/>
        <v>40</v>
      </c>
      <c r="EH19" s="50">
        <v>39.56</v>
      </c>
      <c r="EI19" s="51">
        <f t="shared" si="55"/>
        <v>39</v>
      </c>
      <c r="EJ19" s="50">
        <v>20.399999999999999</v>
      </c>
      <c r="EK19" s="51">
        <f t="shared" si="56"/>
        <v>54</v>
      </c>
      <c r="EL19" s="50">
        <v>10.85</v>
      </c>
      <c r="EM19" s="51">
        <f t="shared" si="57"/>
        <v>47</v>
      </c>
      <c r="EN19" s="50">
        <v>176.42</v>
      </c>
      <c r="EO19" s="51">
        <f t="shared" si="58"/>
        <v>14</v>
      </c>
      <c r="EP19" s="50">
        <v>17.010000000000002</v>
      </c>
      <c r="EQ19" s="51">
        <f t="shared" si="59"/>
        <v>62</v>
      </c>
      <c r="ER19" s="50">
        <v>1.06</v>
      </c>
      <c r="ES19" s="51">
        <f t="shared" si="60"/>
        <v>160</v>
      </c>
      <c r="ET19" s="50">
        <v>56</v>
      </c>
      <c r="EU19" s="51">
        <f t="shared" si="61"/>
        <v>17</v>
      </c>
      <c r="EV19" s="50">
        <v>36.799999999999997</v>
      </c>
      <c r="EW19" s="51">
        <f t="shared" si="62"/>
        <v>23</v>
      </c>
      <c r="EX19" s="50">
        <v>0.3</v>
      </c>
      <c r="EY19" s="51">
        <f t="shared" si="63"/>
        <v>59</v>
      </c>
      <c r="EZ19" s="50">
        <v>4.18</v>
      </c>
      <c r="FA19" s="51">
        <f t="shared" si="64"/>
        <v>7</v>
      </c>
      <c r="FB19" s="50">
        <v>2.13</v>
      </c>
      <c r="FC19" s="51">
        <f t="shared" si="65"/>
        <v>62</v>
      </c>
      <c r="FD19" s="50">
        <v>6.99</v>
      </c>
      <c r="FE19" s="51">
        <f t="shared" si="66"/>
        <v>53</v>
      </c>
      <c r="FF19" s="50">
        <v>149.35</v>
      </c>
      <c r="FG19" s="51">
        <f t="shared" si="67"/>
        <v>25</v>
      </c>
      <c r="FH19" s="50">
        <v>5.39</v>
      </c>
      <c r="FI19" s="51">
        <f t="shared" si="68"/>
        <v>118</v>
      </c>
      <c r="FJ19" s="50">
        <v>14.46</v>
      </c>
      <c r="FK19" s="51">
        <f t="shared" si="69"/>
        <v>57</v>
      </c>
      <c r="FL19" s="50">
        <v>9.07</v>
      </c>
      <c r="FM19" s="51">
        <f t="shared" si="70"/>
        <v>58</v>
      </c>
      <c r="FN19" s="53">
        <f t="shared" si="94"/>
        <v>948.86</v>
      </c>
      <c r="FO19" s="51">
        <f t="shared" si="71"/>
        <v>38</v>
      </c>
      <c r="FP19" s="36">
        <v>36.51</v>
      </c>
      <c r="FQ19" s="36">
        <v>100</v>
      </c>
      <c r="FR19" s="36">
        <f t="shared" si="88"/>
        <v>3651</v>
      </c>
      <c r="FS19" s="37">
        <f t="shared" si="72"/>
        <v>20</v>
      </c>
      <c r="FT19" s="36">
        <v>8.39</v>
      </c>
      <c r="FU19" s="36">
        <v>100</v>
      </c>
      <c r="FV19" s="36">
        <f t="shared" si="89"/>
        <v>839</v>
      </c>
      <c r="FW19" s="37">
        <f t="shared" si="73"/>
        <v>75</v>
      </c>
      <c r="FX19" s="36">
        <f t="shared" si="90"/>
        <v>2812</v>
      </c>
      <c r="FY19" s="54">
        <f t="shared" si="74"/>
        <v>314006.42296</v>
      </c>
      <c r="FZ19" s="37">
        <f t="shared" si="75"/>
        <v>53</v>
      </c>
      <c r="GA19" s="55">
        <f t="shared" si="76"/>
        <v>111.66658</v>
      </c>
      <c r="GB19" s="56">
        <f t="shared" si="91"/>
        <v>601.88286619999997</v>
      </c>
      <c r="GC19" s="32">
        <f t="shared" si="77"/>
        <v>95</v>
      </c>
    </row>
    <row r="20" spans="2:185" s="1" customFormat="1" ht="18" customHeight="1" x14ac:dyDescent="0.2">
      <c r="B20" s="1">
        <f t="shared" si="0"/>
        <v>19</v>
      </c>
      <c r="C20" s="60" t="s">
        <v>47</v>
      </c>
      <c r="D20" s="30">
        <v>784103</v>
      </c>
      <c r="E20" s="31">
        <f t="shared" si="92"/>
        <v>159</v>
      </c>
      <c r="F20" s="209">
        <v>38394</v>
      </c>
      <c r="G20" s="31">
        <f t="shared" si="78"/>
        <v>133</v>
      </c>
      <c r="H20" s="210">
        <f t="shared" si="1"/>
        <v>20.42253998020524</v>
      </c>
      <c r="I20" s="31">
        <f t="shared" si="79"/>
        <v>141</v>
      </c>
      <c r="J20" s="32" t="s">
        <v>668</v>
      </c>
      <c r="K20" s="32" t="s">
        <v>669</v>
      </c>
      <c r="L20" s="33">
        <v>48643.9</v>
      </c>
      <c r="M20" s="31">
        <f t="shared" si="2"/>
        <v>39</v>
      </c>
      <c r="N20" s="34">
        <v>9.7838539999999998</v>
      </c>
      <c r="O20" s="31">
        <f t="shared" si="3"/>
        <v>106</v>
      </c>
      <c r="P20" s="35">
        <v>4.63</v>
      </c>
      <c r="Q20" s="31">
        <f t="shared" si="4"/>
        <v>110</v>
      </c>
      <c r="R20" s="31">
        <v>21</v>
      </c>
      <c r="S20" s="31">
        <f t="shared" si="80"/>
        <v>115</v>
      </c>
      <c r="T20" s="31">
        <v>10.3</v>
      </c>
      <c r="U20" s="31">
        <f t="shared" si="81"/>
        <v>113</v>
      </c>
      <c r="V20" s="218">
        <v>1089</v>
      </c>
      <c r="W20" s="31">
        <f t="shared" si="82"/>
        <v>69</v>
      </c>
      <c r="X20" s="36">
        <v>69.8</v>
      </c>
      <c r="Y20" s="37">
        <f t="shared" si="5"/>
        <v>106</v>
      </c>
      <c r="Z20" s="38">
        <v>70.099999999999994</v>
      </c>
      <c r="AA20" s="37">
        <f t="shared" si="6"/>
        <v>117</v>
      </c>
      <c r="AB20" s="38">
        <v>69.5</v>
      </c>
      <c r="AC20" s="37">
        <f t="shared" si="7"/>
        <v>90</v>
      </c>
      <c r="AD20" s="39">
        <v>8201</v>
      </c>
      <c r="AE20" s="40">
        <f t="shared" si="8"/>
        <v>104</v>
      </c>
      <c r="AF20" s="41" t="s">
        <v>177</v>
      </c>
      <c r="AG20" s="40" t="e">
        <f t="shared" si="9"/>
        <v>#VALUE!</v>
      </c>
      <c r="AH20" s="42"/>
      <c r="AI20" s="40" t="e">
        <f t="shared" si="83"/>
        <v>#N/A</v>
      </c>
      <c r="AJ20" s="41" t="s">
        <v>177</v>
      </c>
      <c r="AK20" s="40" t="e">
        <f t="shared" si="10"/>
        <v>#VALUE!</v>
      </c>
      <c r="AL20" s="41" t="s">
        <v>177</v>
      </c>
      <c r="AM20" s="40" t="e">
        <f t="shared" si="11"/>
        <v>#VALUE!</v>
      </c>
      <c r="AN20" s="43">
        <v>10</v>
      </c>
      <c r="AO20" s="44">
        <f t="shared" si="84"/>
        <v>154</v>
      </c>
      <c r="AP20" s="43">
        <v>23</v>
      </c>
      <c r="AQ20" s="44">
        <f t="shared" si="12"/>
        <v>68</v>
      </c>
      <c r="AR20" s="58">
        <v>-0.49</v>
      </c>
      <c r="AS20" s="44">
        <f t="shared" si="13"/>
        <v>96</v>
      </c>
      <c r="AT20" s="47"/>
      <c r="AU20" s="45" t="e">
        <f t="shared" si="14"/>
        <v>#N/A</v>
      </c>
      <c r="AV20" s="46" t="s">
        <v>177</v>
      </c>
      <c r="AW20" s="45" t="e">
        <f t="shared" si="15"/>
        <v>#VALUE!</v>
      </c>
      <c r="AX20" s="46"/>
      <c r="AY20" s="45"/>
      <c r="AZ20" s="124" t="s">
        <v>1155</v>
      </c>
      <c r="BA20" s="45" t="e">
        <f t="shared" si="93"/>
        <v>#VALUE!</v>
      </c>
      <c r="BB20" s="46" t="s">
        <v>177</v>
      </c>
      <c r="BC20" s="45" t="e">
        <f t="shared" si="16"/>
        <v>#VALUE!</v>
      </c>
      <c r="BD20" s="46">
        <v>1155.0899999999999</v>
      </c>
      <c r="BE20" s="45">
        <f t="shared" si="17"/>
        <v>52</v>
      </c>
      <c r="BF20" s="46"/>
      <c r="BG20" s="45" t="e">
        <f t="shared" si="18"/>
        <v>#N/A</v>
      </c>
      <c r="BH20" s="46" t="s">
        <v>177</v>
      </c>
      <c r="BI20" s="45" t="e">
        <f t="shared" si="19"/>
        <v>#VALUE!</v>
      </c>
      <c r="BJ20" s="47">
        <v>9</v>
      </c>
      <c r="BK20" s="45">
        <f t="shared" si="20"/>
        <v>47</v>
      </c>
      <c r="BL20" s="47"/>
      <c r="BM20" s="45" t="e">
        <f t="shared" si="21"/>
        <v>#N/A</v>
      </c>
      <c r="BN20" s="47"/>
      <c r="BO20" s="45" t="e">
        <f t="shared" si="22"/>
        <v>#N/A</v>
      </c>
      <c r="BP20" s="46" t="s">
        <v>177</v>
      </c>
      <c r="BQ20" s="45" t="e">
        <f t="shared" si="23"/>
        <v>#VALUE!</v>
      </c>
      <c r="BR20" s="199">
        <v>78.11</v>
      </c>
      <c r="BS20" s="45">
        <f t="shared" si="85"/>
        <v>121</v>
      </c>
      <c r="BT20" s="46"/>
      <c r="BU20" s="45" t="e">
        <f t="shared" si="24"/>
        <v>#N/A</v>
      </c>
      <c r="BV20" s="47"/>
      <c r="BW20" s="45" t="e">
        <f t="shared" si="25"/>
        <v>#N/A</v>
      </c>
      <c r="BX20" s="124" t="s">
        <v>1151</v>
      </c>
      <c r="BY20" s="45" t="e">
        <f t="shared" si="86"/>
        <v>#VALUE!</v>
      </c>
      <c r="BZ20" s="48" t="s">
        <v>177</v>
      </c>
      <c r="CA20" s="45" t="e">
        <f t="shared" si="26"/>
        <v>#VALUE!</v>
      </c>
      <c r="CB20" s="46"/>
      <c r="CC20" s="45" t="e">
        <f t="shared" si="87"/>
        <v>#N/A</v>
      </c>
      <c r="CD20" s="46">
        <v>5.5E-2</v>
      </c>
      <c r="CE20" s="45">
        <f t="shared" si="27"/>
        <v>117</v>
      </c>
      <c r="CF20" s="48">
        <v>27</v>
      </c>
      <c r="CG20" s="45">
        <f t="shared" si="28"/>
        <v>124</v>
      </c>
      <c r="CH20" s="46" t="s">
        <v>177</v>
      </c>
      <c r="CI20" s="45" t="e">
        <f t="shared" si="29"/>
        <v>#VALUE!</v>
      </c>
      <c r="CJ20" s="50">
        <v>0.15</v>
      </c>
      <c r="CK20" s="51">
        <f t="shared" si="30"/>
        <v>132</v>
      </c>
      <c r="CL20" s="50">
        <v>1.7</v>
      </c>
      <c r="CM20" s="51">
        <f t="shared" si="31"/>
        <v>129</v>
      </c>
      <c r="CN20" s="50">
        <v>0.5</v>
      </c>
      <c r="CO20" s="51">
        <f t="shared" si="32"/>
        <v>103</v>
      </c>
      <c r="CP20" s="50">
        <v>11.18</v>
      </c>
      <c r="CQ20" s="51">
        <f t="shared" si="33"/>
        <v>32</v>
      </c>
      <c r="CR20" s="50">
        <v>10.38</v>
      </c>
      <c r="CS20" s="51">
        <f t="shared" si="34"/>
        <v>58</v>
      </c>
      <c r="CT20" s="50">
        <v>1.01</v>
      </c>
      <c r="CU20" s="51">
        <f t="shared" si="35"/>
        <v>144</v>
      </c>
      <c r="CV20" s="50">
        <v>2.12</v>
      </c>
      <c r="CW20" s="51">
        <f t="shared" si="36"/>
        <v>172</v>
      </c>
      <c r="CX20" s="50">
        <v>7.77</v>
      </c>
      <c r="CY20" s="51">
        <f t="shared" si="37"/>
        <v>86</v>
      </c>
      <c r="CZ20" s="50">
        <v>3.3</v>
      </c>
      <c r="DA20" s="51">
        <f t="shared" si="38"/>
        <v>151</v>
      </c>
      <c r="DB20" s="50">
        <v>15.69</v>
      </c>
      <c r="DC20" s="51">
        <f t="shared" si="39"/>
        <v>3</v>
      </c>
      <c r="DD20" s="50">
        <v>5.08</v>
      </c>
      <c r="DE20" s="51">
        <f t="shared" si="40"/>
        <v>94</v>
      </c>
      <c r="DF20" s="50">
        <v>7.42</v>
      </c>
      <c r="DG20" s="51">
        <f t="shared" si="41"/>
        <v>108</v>
      </c>
      <c r="DH20" s="50">
        <v>6.21</v>
      </c>
      <c r="DI20" s="51">
        <f t="shared" si="42"/>
        <v>29</v>
      </c>
      <c r="DJ20" s="50">
        <v>6.5</v>
      </c>
      <c r="DK20" s="51">
        <f t="shared" si="43"/>
        <v>18</v>
      </c>
      <c r="DL20" s="50">
        <v>4.4400000000000004</v>
      </c>
      <c r="DM20" s="51">
        <f t="shared" si="44"/>
        <v>80</v>
      </c>
      <c r="DN20" s="50">
        <v>3.73</v>
      </c>
      <c r="DO20" s="51">
        <f t="shared" si="45"/>
        <v>81</v>
      </c>
      <c r="DP20" s="50">
        <v>0.83</v>
      </c>
      <c r="DQ20" s="51">
        <f t="shared" si="46"/>
        <v>172</v>
      </c>
      <c r="DR20" s="50">
        <v>0.48</v>
      </c>
      <c r="DS20" s="51">
        <f t="shared" si="47"/>
        <v>158</v>
      </c>
      <c r="DT20" s="50">
        <v>18.64</v>
      </c>
      <c r="DU20" s="51">
        <f t="shared" si="48"/>
        <v>8</v>
      </c>
      <c r="DV20" s="50">
        <v>0.35</v>
      </c>
      <c r="DW20" s="51">
        <f t="shared" si="49"/>
        <v>170</v>
      </c>
      <c r="DX20" s="50">
        <v>76.180000000000007</v>
      </c>
      <c r="DY20" s="51">
        <f t="shared" si="50"/>
        <v>145</v>
      </c>
      <c r="DZ20" s="50">
        <v>82.09</v>
      </c>
      <c r="EA20" s="51">
        <f t="shared" si="51"/>
        <v>98</v>
      </c>
      <c r="EB20" s="50">
        <v>32.1</v>
      </c>
      <c r="EC20" s="51">
        <f t="shared" si="52"/>
        <v>73</v>
      </c>
      <c r="ED20" s="50">
        <v>0.41</v>
      </c>
      <c r="EE20" s="51">
        <f t="shared" si="53"/>
        <v>129</v>
      </c>
      <c r="EF20" s="50">
        <v>6.78</v>
      </c>
      <c r="EG20" s="51">
        <f t="shared" si="54"/>
        <v>75</v>
      </c>
      <c r="EH20" s="50">
        <v>8.9</v>
      </c>
      <c r="EI20" s="51">
        <f t="shared" si="55"/>
        <v>74</v>
      </c>
      <c r="EJ20" s="50">
        <v>17.52</v>
      </c>
      <c r="EK20" s="51">
        <f t="shared" si="56"/>
        <v>83</v>
      </c>
      <c r="EL20" s="50">
        <v>8.41</v>
      </c>
      <c r="EM20" s="51">
        <f t="shared" si="57"/>
        <v>74</v>
      </c>
      <c r="EN20" s="50">
        <v>54.48</v>
      </c>
      <c r="EO20" s="51">
        <f t="shared" si="58"/>
        <v>64</v>
      </c>
      <c r="EP20" s="50">
        <v>18.850000000000001</v>
      </c>
      <c r="EQ20" s="51">
        <f t="shared" si="59"/>
        <v>46</v>
      </c>
      <c r="ER20" s="50">
        <v>2.06</v>
      </c>
      <c r="ES20" s="51">
        <f t="shared" si="60"/>
        <v>139</v>
      </c>
      <c r="ET20" s="50">
        <v>0</v>
      </c>
      <c r="EU20" s="51">
        <f t="shared" si="61"/>
        <v>84</v>
      </c>
      <c r="EV20" s="50">
        <v>8.7200000000000006</v>
      </c>
      <c r="EW20" s="51">
        <f t="shared" si="62"/>
        <v>52</v>
      </c>
      <c r="EX20" s="50">
        <v>0.15</v>
      </c>
      <c r="EY20" s="51">
        <f t="shared" si="63"/>
        <v>120</v>
      </c>
      <c r="EZ20" s="50">
        <v>1.58</v>
      </c>
      <c r="FA20" s="51">
        <f t="shared" si="64"/>
        <v>95</v>
      </c>
      <c r="FB20" s="50">
        <v>36.54</v>
      </c>
      <c r="FC20" s="52">
        <f t="shared" si="65"/>
        <v>1</v>
      </c>
      <c r="FD20" s="50">
        <v>6.03</v>
      </c>
      <c r="FE20" s="51">
        <f t="shared" si="66"/>
        <v>63</v>
      </c>
      <c r="FF20" s="50">
        <v>58.08</v>
      </c>
      <c r="FG20" s="51">
        <f t="shared" si="67"/>
        <v>121</v>
      </c>
      <c r="FH20" s="50">
        <v>17.61</v>
      </c>
      <c r="FI20" s="51">
        <f t="shared" si="68"/>
        <v>22</v>
      </c>
      <c r="FJ20" s="50">
        <v>19.510000000000002</v>
      </c>
      <c r="FK20" s="51">
        <f t="shared" si="69"/>
        <v>50</v>
      </c>
      <c r="FL20" s="50">
        <v>3.1</v>
      </c>
      <c r="FM20" s="51">
        <f t="shared" si="70"/>
        <v>112</v>
      </c>
      <c r="FN20" s="53">
        <f t="shared" si="94"/>
        <v>566.58000000000004</v>
      </c>
      <c r="FO20" s="51">
        <f t="shared" si="71"/>
        <v>115</v>
      </c>
      <c r="FP20" s="36">
        <v>18.12</v>
      </c>
      <c r="FQ20" s="36">
        <v>100</v>
      </c>
      <c r="FR20" s="36">
        <f t="shared" si="88"/>
        <v>1812</v>
      </c>
      <c r="FS20" s="37">
        <f t="shared" si="72"/>
        <v>92</v>
      </c>
      <c r="FT20" s="36">
        <v>6.78</v>
      </c>
      <c r="FU20" s="36">
        <v>100</v>
      </c>
      <c r="FV20" s="36">
        <f t="shared" si="89"/>
        <v>678</v>
      </c>
      <c r="FW20" s="37">
        <f t="shared" si="73"/>
        <v>109</v>
      </c>
      <c r="FX20" s="36">
        <f t="shared" si="90"/>
        <v>1134</v>
      </c>
      <c r="FY20" s="54">
        <f t="shared" si="74"/>
        <v>8891.7280200000005</v>
      </c>
      <c r="FZ20" s="37">
        <f t="shared" si="75"/>
        <v>129</v>
      </c>
      <c r="GA20" s="55">
        <f t="shared" si="76"/>
        <v>7.8410299999999999</v>
      </c>
      <c r="GB20" s="56">
        <f t="shared" si="91"/>
        <v>138.0805383</v>
      </c>
      <c r="GC20" s="32">
        <f t="shared" si="77"/>
        <v>137</v>
      </c>
    </row>
    <row r="21" spans="2:185" s="1" customFormat="1" ht="18" customHeight="1" x14ac:dyDescent="0.2">
      <c r="B21" s="1">
        <f t="shared" si="0"/>
        <v>20</v>
      </c>
      <c r="C21" s="60" t="s">
        <v>121</v>
      </c>
      <c r="D21" s="30">
        <v>10888402</v>
      </c>
      <c r="E21" s="31">
        <f t="shared" si="92"/>
        <v>83</v>
      </c>
      <c r="F21" s="209">
        <v>1098581</v>
      </c>
      <c r="G21" s="31">
        <f t="shared" si="78"/>
        <v>28</v>
      </c>
      <c r="H21" s="210">
        <f t="shared" si="1"/>
        <v>9.9113328921581569</v>
      </c>
      <c r="I21" s="31">
        <f t="shared" si="79"/>
        <v>156</v>
      </c>
      <c r="J21" s="32" t="s">
        <v>670</v>
      </c>
      <c r="K21" s="32" t="s">
        <v>671</v>
      </c>
      <c r="L21" s="33">
        <v>35562.6</v>
      </c>
      <c r="M21" s="31">
        <f t="shared" si="2"/>
        <v>116</v>
      </c>
      <c r="N21" s="34">
        <v>9.7836180000000006</v>
      </c>
      <c r="O21" s="31">
        <f t="shared" si="3"/>
        <v>107</v>
      </c>
      <c r="P21" s="35">
        <v>4.76</v>
      </c>
      <c r="Q21" s="31">
        <f t="shared" si="4"/>
        <v>103</v>
      </c>
      <c r="R21" s="31">
        <v>24.4</v>
      </c>
      <c r="S21" s="31">
        <f t="shared" si="80"/>
        <v>95</v>
      </c>
      <c r="T21" s="31">
        <v>10.3</v>
      </c>
      <c r="U21" s="31">
        <f t="shared" si="81"/>
        <v>113</v>
      </c>
      <c r="V21" s="218">
        <v>851.8</v>
      </c>
      <c r="W21" s="31">
        <f t="shared" si="82"/>
        <v>94</v>
      </c>
      <c r="X21" s="36">
        <v>70.7</v>
      </c>
      <c r="Y21" s="37">
        <f t="shared" si="5"/>
        <v>100</v>
      </c>
      <c r="Z21" s="38">
        <v>73.3</v>
      </c>
      <c r="AA21" s="37">
        <f t="shared" si="6"/>
        <v>102</v>
      </c>
      <c r="AB21" s="38">
        <v>68.2</v>
      </c>
      <c r="AC21" s="37">
        <f t="shared" si="7"/>
        <v>95</v>
      </c>
      <c r="AD21" s="39">
        <v>6465</v>
      </c>
      <c r="AE21" s="40">
        <f t="shared" si="8"/>
        <v>113</v>
      </c>
      <c r="AF21" s="41">
        <v>37.6</v>
      </c>
      <c r="AG21" s="40">
        <f t="shared" si="9"/>
        <v>87</v>
      </c>
      <c r="AH21" s="42"/>
      <c r="AI21" s="40" t="e">
        <f t="shared" si="83"/>
        <v>#N/A</v>
      </c>
      <c r="AJ21" s="41">
        <v>51.5</v>
      </c>
      <c r="AK21" s="40">
        <f t="shared" si="10"/>
        <v>10</v>
      </c>
      <c r="AL21" s="41">
        <v>5.4</v>
      </c>
      <c r="AM21" s="40">
        <f t="shared" si="11"/>
        <v>59</v>
      </c>
      <c r="AN21" s="43">
        <v>32.5</v>
      </c>
      <c r="AO21" s="44">
        <f t="shared" si="84"/>
        <v>54</v>
      </c>
      <c r="AP21" s="43">
        <v>59.3</v>
      </c>
      <c r="AQ21" s="44">
        <f t="shared" si="12"/>
        <v>26</v>
      </c>
      <c r="AR21" s="58">
        <v>-0.2</v>
      </c>
      <c r="AS21" s="44">
        <f t="shared" si="13"/>
        <v>67</v>
      </c>
      <c r="AT21" s="46">
        <v>5.9</v>
      </c>
      <c r="AU21" s="45">
        <f t="shared" si="14"/>
        <v>31</v>
      </c>
      <c r="AV21" s="46" t="s">
        <v>177</v>
      </c>
      <c r="AW21" s="45" t="e">
        <f t="shared" si="15"/>
        <v>#VALUE!</v>
      </c>
      <c r="AX21" s="46"/>
      <c r="AY21" s="45"/>
      <c r="AZ21" s="125">
        <v>2100</v>
      </c>
      <c r="BA21" s="45">
        <f t="shared" si="93"/>
        <v>144</v>
      </c>
      <c r="BB21" s="46" t="s">
        <v>177</v>
      </c>
      <c r="BC21" s="45" t="e">
        <f t="shared" si="16"/>
        <v>#VALUE!</v>
      </c>
      <c r="BD21" s="46">
        <v>299.49</v>
      </c>
      <c r="BE21" s="45">
        <f t="shared" si="17"/>
        <v>119</v>
      </c>
      <c r="BF21" s="46">
        <v>263</v>
      </c>
      <c r="BG21" s="45">
        <f t="shared" si="18"/>
        <v>9</v>
      </c>
      <c r="BH21" s="47">
        <v>0.4</v>
      </c>
      <c r="BI21" s="45">
        <f t="shared" si="19"/>
        <v>96</v>
      </c>
      <c r="BJ21" s="47">
        <v>5.4</v>
      </c>
      <c r="BK21" s="45">
        <f t="shared" si="20"/>
        <v>108</v>
      </c>
      <c r="BL21" s="46">
        <v>1.6</v>
      </c>
      <c r="BM21" s="45">
        <f t="shared" si="21"/>
        <v>38</v>
      </c>
      <c r="BN21" s="46">
        <v>59.1</v>
      </c>
      <c r="BO21" s="45">
        <f t="shared" si="22"/>
        <v>19</v>
      </c>
      <c r="BP21" s="46" t="s">
        <v>177</v>
      </c>
      <c r="BQ21" s="45" t="e">
        <f t="shared" si="23"/>
        <v>#VALUE!</v>
      </c>
      <c r="BR21" s="114">
        <v>92.26</v>
      </c>
      <c r="BS21" s="45">
        <f t="shared" si="85"/>
        <v>102</v>
      </c>
      <c r="BT21" s="46"/>
      <c r="BU21" s="45" t="e">
        <f t="shared" si="24"/>
        <v>#N/A</v>
      </c>
      <c r="BV21" s="46">
        <v>3.1</v>
      </c>
      <c r="BW21" s="45">
        <f t="shared" si="25"/>
        <v>32</v>
      </c>
      <c r="BX21" s="124" t="s">
        <v>1151</v>
      </c>
      <c r="BY21" s="45" t="e">
        <f t="shared" si="86"/>
        <v>#VALUE!</v>
      </c>
      <c r="BZ21" s="48">
        <v>76.709999999999994</v>
      </c>
      <c r="CA21" s="45">
        <f t="shared" si="26"/>
        <v>66</v>
      </c>
      <c r="CB21" s="46"/>
      <c r="CC21" s="45" t="e">
        <f t="shared" si="87"/>
        <v>#N/A</v>
      </c>
      <c r="CD21" s="46">
        <v>0.13</v>
      </c>
      <c r="CE21" s="45">
        <f t="shared" si="27"/>
        <v>93</v>
      </c>
      <c r="CF21" s="48">
        <v>46</v>
      </c>
      <c r="CG21" s="45">
        <f t="shared" si="28"/>
        <v>106</v>
      </c>
      <c r="CH21" s="49">
        <v>0.87</v>
      </c>
      <c r="CI21" s="45">
        <f t="shared" si="29"/>
        <v>81</v>
      </c>
      <c r="CJ21" s="50">
        <v>3.3</v>
      </c>
      <c r="CK21" s="51">
        <f t="shared" si="30"/>
        <v>34</v>
      </c>
      <c r="CL21" s="50">
        <v>1.77</v>
      </c>
      <c r="CM21" s="51">
        <f t="shared" si="31"/>
        <v>127</v>
      </c>
      <c r="CN21" s="50">
        <v>5.76</v>
      </c>
      <c r="CO21" s="51">
        <f t="shared" si="32"/>
        <v>25</v>
      </c>
      <c r="CP21" s="50">
        <v>2.5</v>
      </c>
      <c r="CQ21" s="51">
        <f t="shared" si="33"/>
        <v>107</v>
      </c>
      <c r="CR21" s="50">
        <v>11.22</v>
      </c>
      <c r="CS21" s="51">
        <f t="shared" si="34"/>
        <v>55</v>
      </c>
      <c r="CT21" s="50">
        <v>1.32</v>
      </c>
      <c r="CU21" s="51">
        <f t="shared" si="35"/>
        <v>124</v>
      </c>
      <c r="CV21" s="50">
        <v>7.73</v>
      </c>
      <c r="CW21" s="51">
        <f t="shared" si="36"/>
        <v>162</v>
      </c>
      <c r="CX21" s="50">
        <v>22.24</v>
      </c>
      <c r="CY21" s="51">
        <f t="shared" si="37"/>
        <v>23</v>
      </c>
      <c r="CZ21" s="50">
        <v>6.5</v>
      </c>
      <c r="DA21" s="51">
        <f t="shared" si="38"/>
        <v>98</v>
      </c>
      <c r="DB21" s="50">
        <v>12.06</v>
      </c>
      <c r="DC21" s="51">
        <f t="shared" si="39"/>
        <v>15</v>
      </c>
      <c r="DD21" s="50">
        <v>3.91</v>
      </c>
      <c r="DE21" s="51">
        <f t="shared" si="40"/>
        <v>125</v>
      </c>
      <c r="DF21" s="50">
        <v>5.07</v>
      </c>
      <c r="DG21" s="51">
        <f t="shared" si="41"/>
        <v>128</v>
      </c>
      <c r="DH21" s="50">
        <v>0.83</v>
      </c>
      <c r="DI21" s="51">
        <f t="shared" si="42"/>
        <v>150</v>
      </c>
      <c r="DJ21" s="50">
        <v>2.33</v>
      </c>
      <c r="DK21" s="51">
        <f t="shared" si="43"/>
        <v>107</v>
      </c>
      <c r="DL21" s="50">
        <v>5.18</v>
      </c>
      <c r="DM21" s="51">
        <f t="shared" si="44"/>
        <v>61</v>
      </c>
      <c r="DN21" s="50">
        <v>2.46</v>
      </c>
      <c r="DO21" s="51">
        <f t="shared" si="45"/>
        <v>104</v>
      </c>
      <c r="DP21" s="50">
        <v>19.57</v>
      </c>
      <c r="DQ21" s="51">
        <f t="shared" si="46"/>
        <v>63</v>
      </c>
      <c r="DR21" s="50">
        <v>2.54</v>
      </c>
      <c r="DS21" s="51">
        <f t="shared" si="47"/>
        <v>32</v>
      </c>
      <c r="DT21" s="50">
        <v>7.78</v>
      </c>
      <c r="DU21" s="51">
        <f t="shared" si="48"/>
        <v>60</v>
      </c>
      <c r="DV21" s="50">
        <v>1.1599999999999999</v>
      </c>
      <c r="DW21" s="51">
        <f t="shared" si="49"/>
        <v>131</v>
      </c>
      <c r="DX21" s="50">
        <v>101.75</v>
      </c>
      <c r="DY21" s="51">
        <f t="shared" si="50"/>
        <v>94</v>
      </c>
      <c r="DZ21" s="50">
        <v>110.96</v>
      </c>
      <c r="EA21" s="51">
        <f t="shared" si="51"/>
        <v>60</v>
      </c>
      <c r="EB21" s="50">
        <v>42.96</v>
      </c>
      <c r="EC21" s="51">
        <f t="shared" si="52"/>
        <v>40</v>
      </c>
      <c r="ED21" s="50">
        <v>4.12</v>
      </c>
      <c r="EE21" s="51">
        <f t="shared" si="53"/>
        <v>13</v>
      </c>
      <c r="EF21" s="50">
        <v>6.48</v>
      </c>
      <c r="EG21" s="51">
        <f t="shared" si="54"/>
        <v>80</v>
      </c>
      <c r="EH21" s="50">
        <v>14.96</v>
      </c>
      <c r="EI21" s="51">
        <f t="shared" si="55"/>
        <v>63</v>
      </c>
      <c r="EJ21" s="50">
        <v>18.05</v>
      </c>
      <c r="EK21" s="51">
        <f t="shared" si="56"/>
        <v>72</v>
      </c>
      <c r="EL21" s="50">
        <v>8.24</v>
      </c>
      <c r="EM21" s="51">
        <f t="shared" si="57"/>
        <v>76</v>
      </c>
      <c r="EN21" s="50">
        <v>89.3</v>
      </c>
      <c r="EO21" s="51">
        <f t="shared" si="58"/>
        <v>47</v>
      </c>
      <c r="EP21" s="50">
        <v>38.08</v>
      </c>
      <c r="EQ21" s="51">
        <f t="shared" si="59"/>
        <v>3</v>
      </c>
      <c r="ER21" s="50">
        <v>3.02</v>
      </c>
      <c r="ES21" s="51">
        <f t="shared" si="60"/>
        <v>113</v>
      </c>
      <c r="ET21" s="50">
        <v>0</v>
      </c>
      <c r="EU21" s="51">
        <f t="shared" si="61"/>
        <v>84</v>
      </c>
      <c r="EV21" s="50">
        <v>9.02</v>
      </c>
      <c r="EW21" s="51">
        <f t="shared" si="62"/>
        <v>50</v>
      </c>
      <c r="EX21" s="50">
        <v>0.16</v>
      </c>
      <c r="EY21" s="51">
        <f t="shared" si="63"/>
        <v>116</v>
      </c>
      <c r="EZ21" s="50">
        <v>1.79</v>
      </c>
      <c r="FA21" s="51">
        <f t="shared" si="64"/>
        <v>90</v>
      </c>
      <c r="FB21" s="50">
        <v>1.71</v>
      </c>
      <c r="FC21" s="51">
        <f t="shared" si="65"/>
        <v>70</v>
      </c>
      <c r="FD21" s="50">
        <v>6.17</v>
      </c>
      <c r="FE21" s="51">
        <f t="shared" si="66"/>
        <v>60</v>
      </c>
      <c r="FF21" s="50">
        <v>89.38</v>
      </c>
      <c r="FG21" s="51">
        <f t="shared" si="67"/>
        <v>89</v>
      </c>
      <c r="FH21" s="50">
        <v>12.27</v>
      </c>
      <c r="FI21" s="51">
        <f t="shared" si="68"/>
        <v>48</v>
      </c>
      <c r="FJ21" s="50">
        <v>28.9</v>
      </c>
      <c r="FK21" s="51">
        <f t="shared" si="69"/>
        <v>39</v>
      </c>
      <c r="FL21" s="50">
        <v>15.23</v>
      </c>
      <c r="FM21" s="51">
        <f t="shared" si="70"/>
        <v>30</v>
      </c>
      <c r="FN21" s="53">
        <f t="shared" si="94"/>
        <v>727.77999999999986</v>
      </c>
      <c r="FO21" s="51">
        <f t="shared" si="71"/>
        <v>76</v>
      </c>
      <c r="FP21" s="36">
        <v>23.28</v>
      </c>
      <c r="FQ21" s="36">
        <v>100</v>
      </c>
      <c r="FR21" s="36">
        <f t="shared" si="88"/>
        <v>2328</v>
      </c>
      <c r="FS21" s="37">
        <f t="shared" si="72"/>
        <v>61</v>
      </c>
      <c r="FT21" s="36">
        <v>6.59</v>
      </c>
      <c r="FU21" s="36">
        <v>100</v>
      </c>
      <c r="FV21" s="36">
        <f t="shared" si="89"/>
        <v>659</v>
      </c>
      <c r="FW21" s="37">
        <f t="shared" si="73"/>
        <v>114</v>
      </c>
      <c r="FX21" s="36">
        <f t="shared" si="90"/>
        <v>1669</v>
      </c>
      <c r="FY21" s="54">
        <f t="shared" si="74"/>
        <v>181727.42938000002</v>
      </c>
      <c r="FZ21" s="37">
        <f t="shared" si="75"/>
        <v>66</v>
      </c>
      <c r="GA21" s="55">
        <f t="shared" si="76"/>
        <v>108.88402000000001</v>
      </c>
      <c r="GB21" s="56">
        <f t="shared" si="91"/>
        <v>1336.0069254</v>
      </c>
      <c r="GC21" s="32">
        <f t="shared" si="77"/>
        <v>68</v>
      </c>
    </row>
    <row r="22" spans="2:185" s="1" customFormat="1" ht="18" customHeight="1" x14ac:dyDescent="0.2">
      <c r="B22" s="1">
        <f t="shared" si="0"/>
        <v>21</v>
      </c>
      <c r="C22" s="66" t="s">
        <v>9</v>
      </c>
      <c r="D22" s="30">
        <v>3802134</v>
      </c>
      <c r="E22" s="31">
        <f t="shared" si="92"/>
        <v>131</v>
      </c>
      <c r="F22" s="209">
        <v>51209</v>
      </c>
      <c r="G22" s="31">
        <f t="shared" si="78"/>
        <v>125</v>
      </c>
      <c r="H22" s="210">
        <f t="shared" si="1"/>
        <v>74.247378390517298</v>
      </c>
      <c r="I22" s="31">
        <f t="shared" si="79"/>
        <v>87</v>
      </c>
      <c r="J22" s="32" t="s">
        <v>672</v>
      </c>
      <c r="K22" s="32" t="s">
        <v>673</v>
      </c>
      <c r="L22" s="33">
        <v>47478.3</v>
      </c>
      <c r="M22" s="31">
        <f t="shared" si="2"/>
        <v>51</v>
      </c>
      <c r="N22" s="34">
        <v>9.8010009999999994</v>
      </c>
      <c r="O22" s="31">
        <f t="shared" si="3"/>
        <v>43</v>
      </c>
      <c r="P22" s="35">
        <v>3.92</v>
      </c>
      <c r="Q22" s="31">
        <f t="shared" si="4"/>
        <v>136</v>
      </c>
      <c r="R22" s="31">
        <v>13.8</v>
      </c>
      <c r="S22" s="31">
        <f t="shared" si="80"/>
        <v>141</v>
      </c>
      <c r="T22" s="31">
        <v>5.7</v>
      </c>
      <c r="U22" s="31">
        <f t="shared" si="81"/>
        <v>139</v>
      </c>
      <c r="V22" s="218">
        <v>1060.0999999999999</v>
      </c>
      <c r="W22" s="31">
        <f t="shared" si="82"/>
        <v>72</v>
      </c>
      <c r="X22" s="36">
        <v>77.400000000000006</v>
      </c>
      <c r="Y22" s="37">
        <f t="shared" si="5"/>
        <v>42</v>
      </c>
      <c r="Z22" s="38">
        <v>79.7</v>
      </c>
      <c r="AA22" s="37">
        <f t="shared" si="6"/>
        <v>45</v>
      </c>
      <c r="AB22" s="38">
        <v>75</v>
      </c>
      <c r="AC22" s="37">
        <f t="shared" si="7"/>
        <v>40</v>
      </c>
      <c r="AD22" s="39">
        <v>10492</v>
      </c>
      <c r="AE22" s="40">
        <f t="shared" si="8"/>
        <v>95</v>
      </c>
      <c r="AF22" s="41">
        <v>35.130000000000003</v>
      </c>
      <c r="AG22" s="40">
        <f t="shared" si="9"/>
        <v>93</v>
      </c>
      <c r="AH22" s="42"/>
      <c r="AI22" s="40" t="e">
        <f t="shared" si="83"/>
        <v>#N/A</v>
      </c>
      <c r="AJ22" s="41">
        <v>50.2</v>
      </c>
      <c r="AK22" s="40">
        <f t="shared" si="10"/>
        <v>13</v>
      </c>
      <c r="AL22" s="41">
        <v>27</v>
      </c>
      <c r="AM22" s="65">
        <f t="shared" si="11"/>
        <v>2</v>
      </c>
      <c r="AN22" s="43">
        <v>33</v>
      </c>
      <c r="AO22" s="44">
        <f t="shared" si="84"/>
        <v>52</v>
      </c>
      <c r="AP22" s="43">
        <v>48</v>
      </c>
      <c r="AQ22" s="44">
        <f t="shared" si="12"/>
        <v>36</v>
      </c>
      <c r="AR22" s="43" t="s">
        <v>177</v>
      </c>
      <c r="AS22" s="44" t="e">
        <f t="shared" si="13"/>
        <v>#VALUE!</v>
      </c>
      <c r="AT22" s="46"/>
      <c r="AU22" s="45" t="e">
        <f t="shared" si="14"/>
        <v>#N/A</v>
      </c>
      <c r="AV22" s="46">
        <v>56.1</v>
      </c>
      <c r="AW22" s="45">
        <f t="shared" si="15"/>
        <v>42</v>
      </c>
      <c r="AX22" s="46"/>
      <c r="AY22" s="45"/>
      <c r="AZ22" s="125">
        <v>3080</v>
      </c>
      <c r="BA22" s="45">
        <f t="shared" si="93"/>
        <v>47</v>
      </c>
      <c r="BB22" s="46" t="s">
        <v>177</v>
      </c>
      <c r="BC22" s="45" t="e">
        <f t="shared" si="16"/>
        <v>#VALUE!</v>
      </c>
      <c r="BD22" s="46">
        <v>2233.46</v>
      </c>
      <c r="BE22" s="45">
        <f t="shared" si="17"/>
        <v>10</v>
      </c>
      <c r="BF22" s="46"/>
      <c r="BG22" s="45" t="e">
        <f t="shared" si="18"/>
        <v>#N/A</v>
      </c>
      <c r="BH22" s="47">
        <v>6.2</v>
      </c>
      <c r="BI22" s="45">
        <f t="shared" si="19"/>
        <v>11</v>
      </c>
      <c r="BJ22" s="47">
        <v>13</v>
      </c>
      <c r="BK22" s="45">
        <f t="shared" si="20"/>
        <v>5</v>
      </c>
      <c r="BL22" s="46"/>
      <c r="BM22" s="45" t="e">
        <f t="shared" si="21"/>
        <v>#N/A</v>
      </c>
      <c r="BN22" s="46"/>
      <c r="BO22" s="45" t="e">
        <f t="shared" si="22"/>
        <v>#N/A</v>
      </c>
      <c r="BP22" s="46">
        <v>196.68</v>
      </c>
      <c r="BQ22" s="45">
        <f t="shared" si="23"/>
        <v>32</v>
      </c>
      <c r="BR22" s="133">
        <v>86.36</v>
      </c>
      <c r="BS22" s="45">
        <f t="shared" si="85"/>
        <v>111</v>
      </c>
      <c r="BT22" s="46"/>
      <c r="BU22" s="45" t="e">
        <f t="shared" si="24"/>
        <v>#N/A</v>
      </c>
      <c r="BV22" s="46"/>
      <c r="BW22" s="45" t="e">
        <f t="shared" si="25"/>
        <v>#N/A</v>
      </c>
      <c r="BX22" s="124" t="s">
        <v>1151</v>
      </c>
      <c r="BY22" s="45" t="e">
        <f t="shared" si="86"/>
        <v>#VALUE!</v>
      </c>
      <c r="BZ22" s="48">
        <f>13.4*1000/365</f>
        <v>36.712328767123289</v>
      </c>
      <c r="CA22" s="45">
        <f t="shared" si="26"/>
        <v>114</v>
      </c>
      <c r="CB22" s="46"/>
      <c r="CC22" s="45" t="e">
        <f t="shared" si="87"/>
        <v>#N/A</v>
      </c>
      <c r="CD22" s="46">
        <v>1.0999999999999999E-2</v>
      </c>
      <c r="CE22" s="45">
        <f t="shared" si="27"/>
        <v>137</v>
      </c>
      <c r="CF22" s="48">
        <v>153</v>
      </c>
      <c r="CG22" s="45">
        <f t="shared" si="28"/>
        <v>63</v>
      </c>
      <c r="CH22" s="49">
        <v>0.27</v>
      </c>
      <c r="CI22" s="45">
        <f t="shared" si="29"/>
        <v>108</v>
      </c>
      <c r="CJ22" s="50">
        <v>3.88</v>
      </c>
      <c r="CK22" s="51">
        <f t="shared" si="30"/>
        <v>27</v>
      </c>
      <c r="CL22" s="50">
        <v>1.53</v>
      </c>
      <c r="CM22" s="51">
        <f t="shared" si="31"/>
        <v>135</v>
      </c>
      <c r="CN22" s="50">
        <v>0.13</v>
      </c>
      <c r="CO22" s="51">
        <f t="shared" si="32"/>
        <v>141</v>
      </c>
      <c r="CP22" s="50">
        <v>2.38</v>
      </c>
      <c r="CQ22" s="51">
        <f t="shared" si="33"/>
        <v>110</v>
      </c>
      <c r="CR22" s="50">
        <v>1.1399999999999999</v>
      </c>
      <c r="CS22" s="51">
        <f t="shared" si="34"/>
        <v>128</v>
      </c>
      <c r="CT22" s="50">
        <v>3.26</v>
      </c>
      <c r="CU22" s="51">
        <f t="shared" si="35"/>
        <v>54</v>
      </c>
      <c r="CV22" s="50">
        <v>14.52</v>
      </c>
      <c r="CW22" s="51">
        <f t="shared" si="36"/>
        <v>102</v>
      </c>
      <c r="CX22" s="50">
        <v>3</v>
      </c>
      <c r="CY22" s="51">
        <f t="shared" si="37"/>
        <v>132</v>
      </c>
      <c r="CZ22" s="50">
        <v>11.83</v>
      </c>
      <c r="DA22" s="51">
        <f t="shared" si="38"/>
        <v>55</v>
      </c>
      <c r="DB22" s="50">
        <v>4.09</v>
      </c>
      <c r="DC22" s="51">
        <f t="shared" si="39"/>
        <v>142</v>
      </c>
      <c r="DD22" s="50">
        <v>7.44</v>
      </c>
      <c r="DE22" s="51">
        <f t="shared" si="40"/>
        <v>55</v>
      </c>
      <c r="DF22" s="50">
        <v>29.5</v>
      </c>
      <c r="DG22" s="51">
        <f t="shared" si="41"/>
        <v>25</v>
      </c>
      <c r="DH22" s="50">
        <v>1.46</v>
      </c>
      <c r="DI22" s="51">
        <f t="shared" si="42"/>
        <v>124</v>
      </c>
      <c r="DJ22" s="50">
        <v>1.3</v>
      </c>
      <c r="DK22" s="51">
        <f t="shared" si="43"/>
        <v>156</v>
      </c>
      <c r="DL22" s="50">
        <v>4.8</v>
      </c>
      <c r="DM22" s="51">
        <f t="shared" si="44"/>
        <v>73</v>
      </c>
      <c r="DN22" s="50">
        <v>6.06</v>
      </c>
      <c r="DO22" s="51">
        <f t="shared" si="45"/>
        <v>50</v>
      </c>
      <c r="DP22" s="50">
        <v>10.83</v>
      </c>
      <c r="DQ22" s="51">
        <f t="shared" si="46"/>
        <v>119</v>
      </c>
      <c r="DR22" s="50">
        <v>1.03</v>
      </c>
      <c r="DS22" s="51">
        <f t="shared" si="47"/>
        <v>126</v>
      </c>
      <c r="DT22" s="50">
        <v>7.92</v>
      </c>
      <c r="DU22" s="51">
        <f t="shared" si="48"/>
        <v>58</v>
      </c>
      <c r="DV22" s="50">
        <v>2.75</v>
      </c>
      <c r="DW22" s="51">
        <f t="shared" si="49"/>
        <v>55</v>
      </c>
      <c r="DX22" s="50">
        <v>111.95</v>
      </c>
      <c r="DY22" s="51">
        <f t="shared" si="50"/>
        <v>73</v>
      </c>
      <c r="DZ22" s="50">
        <v>129.33000000000001</v>
      </c>
      <c r="EA22" s="51">
        <f t="shared" si="51"/>
        <v>48</v>
      </c>
      <c r="EB22" s="50">
        <v>15.7</v>
      </c>
      <c r="EC22" s="51">
        <f t="shared" si="52"/>
        <v>118</v>
      </c>
      <c r="ED22" s="50">
        <v>0.6</v>
      </c>
      <c r="EE22" s="51">
        <f t="shared" si="53"/>
        <v>114</v>
      </c>
      <c r="EF22" s="50">
        <v>1.36</v>
      </c>
      <c r="EG22" s="51">
        <f t="shared" si="54"/>
        <v>164</v>
      </c>
      <c r="EH22" s="50">
        <v>0</v>
      </c>
      <c r="EI22" s="51">
        <f t="shared" si="55"/>
        <v>161</v>
      </c>
      <c r="EJ22" s="50">
        <v>5.33</v>
      </c>
      <c r="EK22" s="51">
        <f t="shared" si="56"/>
        <v>159</v>
      </c>
      <c r="EL22" s="50">
        <v>6.35</v>
      </c>
      <c r="EM22" s="51">
        <f t="shared" si="57"/>
        <v>100</v>
      </c>
      <c r="EN22" s="50">
        <v>7.8</v>
      </c>
      <c r="EO22" s="51">
        <f t="shared" si="58"/>
        <v>160</v>
      </c>
      <c r="EP22" s="50">
        <v>4.79</v>
      </c>
      <c r="EQ22" s="51">
        <f t="shared" si="59"/>
        <v>156</v>
      </c>
      <c r="ER22" s="50">
        <v>2.06</v>
      </c>
      <c r="ES22" s="51">
        <f t="shared" si="60"/>
        <v>139</v>
      </c>
      <c r="ET22" s="50">
        <v>0</v>
      </c>
      <c r="EU22" s="51">
        <f t="shared" si="61"/>
        <v>84</v>
      </c>
      <c r="EV22" s="50">
        <v>0.25</v>
      </c>
      <c r="EW22" s="51">
        <f t="shared" si="62"/>
        <v>138</v>
      </c>
      <c r="EX22" s="50">
        <v>0.45</v>
      </c>
      <c r="EY22" s="51">
        <f t="shared" si="63"/>
        <v>40</v>
      </c>
      <c r="EZ22" s="50">
        <v>1.05</v>
      </c>
      <c r="FA22" s="51">
        <f t="shared" si="64"/>
        <v>115</v>
      </c>
      <c r="FB22" s="50">
        <v>5.88</v>
      </c>
      <c r="FC22" s="51">
        <f t="shared" si="65"/>
        <v>19</v>
      </c>
      <c r="FD22" s="50">
        <v>1.52</v>
      </c>
      <c r="FE22" s="51">
        <f t="shared" si="66"/>
        <v>121</v>
      </c>
      <c r="FF22" s="50">
        <v>125.37</v>
      </c>
      <c r="FG22" s="51">
        <f t="shared" si="67"/>
        <v>48</v>
      </c>
      <c r="FH22" s="50">
        <v>11.15</v>
      </c>
      <c r="FI22" s="51">
        <f t="shared" si="68"/>
        <v>59</v>
      </c>
      <c r="FJ22" s="50">
        <v>3.28</v>
      </c>
      <c r="FK22" s="51">
        <f t="shared" si="69"/>
        <v>98</v>
      </c>
      <c r="FL22" s="50">
        <v>1.22</v>
      </c>
      <c r="FM22" s="51">
        <f t="shared" si="70"/>
        <v>144</v>
      </c>
      <c r="FN22" s="53">
        <f t="shared" si="94"/>
        <v>554.29000000000008</v>
      </c>
      <c r="FO22" s="51">
        <f t="shared" si="71"/>
        <v>118</v>
      </c>
      <c r="FP22" s="36">
        <v>8.89</v>
      </c>
      <c r="FQ22" s="36">
        <v>100</v>
      </c>
      <c r="FR22" s="36">
        <f t="shared" si="88"/>
        <v>889</v>
      </c>
      <c r="FS22" s="37">
        <f t="shared" si="72"/>
        <v>163</v>
      </c>
      <c r="FT22" s="36">
        <v>9.64</v>
      </c>
      <c r="FU22" s="36">
        <v>100</v>
      </c>
      <c r="FV22" s="36">
        <f t="shared" si="89"/>
        <v>964</v>
      </c>
      <c r="FW22" s="37">
        <f t="shared" si="73"/>
        <v>53</v>
      </c>
      <c r="FX22" s="36">
        <f t="shared" si="90"/>
        <v>-75</v>
      </c>
      <c r="FY22" s="54">
        <f t="shared" si="74"/>
        <v>-2851.6005</v>
      </c>
      <c r="FZ22" s="37">
        <f t="shared" si="75"/>
        <v>151</v>
      </c>
      <c r="GA22" s="55">
        <f t="shared" si="76"/>
        <v>38.021340000000002</v>
      </c>
      <c r="GB22" s="56">
        <f t="shared" si="91"/>
        <v>423.93794100000002</v>
      </c>
      <c r="GC22" s="32">
        <f t="shared" si="77"/>
        <v>112</v>
      </c>
    </row>
    <row r="23" spans="2:185" s="1" customFormat="1" ht="18" customHeight="1" x14ac:dyDescent="0.2">
      <c r="B23" s="1">
        <f t="shared" si="0"/>
        <v>22</v>
      </c>
      <c r="C23" s="59" t="s">
        <v>67</v>
      </c>
      <c r="D23" s="30">
        <v>2303820</v>
      </c>
      <c r="E23" s="31">
        <f t="shared" si="92"/>
        <v>139</v>
      </c>
      <c r="F23" s="209">
        <v>581730</v>
      </c>
      <c r="G23" s="31">
        <f t="shared" si="78"/>
        <v>48</v>
      </c>
      <c r="H23" s="210">
        <f t="shared" si="1"/>
        <v>3.9602908565829509</v>
      </c>
      <c r="I23" s="31">
        <f t="shared" si="79"/>
        <v>164</v>
      </c>
      <c r="J23" s="32" t="s">
        <v>674</v>
      </c>
      <c r="K23" s="32" t="s">
        <v>675</v>
      </c>
      <c r="L23" s="33">
        <v>28859.3</v>
      </c>
      <c r="M23" s="31">
        <f t="shared" si="2"/>
        <v>160</v>
      </c>
      <c r="N23" s="34">
        <v>9.7845399999999998</v>
      </c>
      <c r="O23" s="31">
        <f t="shared" si="3"/>
        <v>99</v>
      </c>
      <c r="P23" s="35">
        <v>5.83</v>
      </c>
      <c r="Q23" s="31">
        <f t="shared" si="4"/>
        <v>22</v>
      </c>
      <c r="R23" s="31">
        <v>28.8</v>
      </c>
      <c r="S23" s="31">
        <f t="shared" si="80"/>
        <v>64</v>
      </c>
      <c r="T23" s="31">
        <v>13.7</v>
      </c>
      <c r="U23" s="31">
        <f t="shared" si="81"/>
        <v>94</v>
      </c>
      <c r="V23" s="218">
        <v>441</v>
      </c>
      <c r="W23" s="31">
        <f t="shared" si="82"/>
        <v>140</v>
      </c>
      <c r="X23" s="36">
        <v>65.7</v>
      </c>
      <c r="Y23" s="37">
        <f t="shared" si="5"/>
        <v>126</v>
      </c>
      <c r="Z23" s="38">
        <v>68.099999999999994</v>
      </c>
      <c r="AA23" s="37">
        <f t="shared" si="6"/>
        <v>125</v>
      </c>
      <c r="AB23" s="38">
        <v>63.3</v>
      </c>
      <c r="AC23" s="37">
        <f t="shared" si="7"/>
        <v>126</v>
      </c>
      <c r="AD23" s="39">
        <v>16368</v>
      </c>
      <c r="AE23" s="40">
        <f t="shared" si="8"/>
        <v>68</v>
      </c>
      <c r="AF23" s="41">
        <v>37.72</v>
      </c>
      <c r="AG23" s="40">
        <f t="shared" si="9"/>
        <v>86</v>
      </c>
      <c r="AH23" s="42"/>
      <c r="AI23" s="40" t="e">
        <f t="shared" si="83"/>
        <v>#N/A</v>
      </c>
      <c r="AJ23" s="41" t="s">
        <v>177</v>
      </c>
      <c r="AK23" s="40" t="e">
        <f t="shared" si="10"/>
        <v>#VALUE!</v>
      </c>
      <c r="AL23" s="41" t="s">
        <v>177</v>
      </c>
      <c r="AM23" s="40" t="e">
        <f t="shared" si="11"/>
        <v>#VALUE!</v>
      </c>
      <c r="AN23" s="43">
        <v>19.2</v>
      </c>
      <c r="AO23" s="44">
        <f t="shared" si="84"/>
        <v>110</v>
      </c>
      <c r="AP23" s="43" t="s">
        <v>177</v>
      </c>
      <c r="AQ23" s="44" t="e">
        <f t="shared" si="12"/>
        <v>#VALUE!</v>
      </c>
      <c r="AR23" s="58">
        <v>0.04</v>
      </c>
      <c r="AS23" s="44">
        <f t="shared" si="13"/>
        <v>51</v>
      </c>
      <c r="AT23" s="46">
        <v>3.5</v>
      </c>
      <c r="AU23" s="45">
        <f t="shared" si="14"/>
        <v>37</v>
      </c>
      <c r="AV23" s="46">
        <v>61.8</v>
      </c>
      <c r="AW23" s="45">
        <f t="shared" si="15"/>
        <v>34</v>
      </c>
      <c r="AX23" s="46"/>
      <c r="AY23" s="45"/>
      <c r="AZ23" s="125">
        <v>2230</v>
      </c>
      <c r="BA23" s="45">
        <f t="shared" si="93"/>
        <v>132</v>
      </c>
      <c r="BB23" s="46" t="s">
        <v>177</v>
      </c>
      <c r="BC23" s="45" t="e">
        <f t="shared" si="16"/>
        <v>#VALUE!</v>
      </c>
      <c r="BD23" s="46">
        <v>448.81</v>
      </c>
      <c r="BE23" s="45">
        <f t="shared" si="17"/>
        <v>106</v>
      </c>
      <c r="BF23" s="46"/>
      <c r="BG23" s="45" t="e">
        <f t="shared" si="18"/>
        <v>#N/A</v>
      </c>
      <c r="BH23" s="46">
        <v>0.6</v>
      </c>
      <c r="BI23" s="45">
        <f t="shared" si="19"/>
        <v>89</v>
      </c>
      <c r="BJ23" s="47">
        <v>2.5</v>
      </c>
      <c r="BK23" s="45">
        <f t="shared" si="20"/>
        <v>113</v>
      </c>
      <c r="BL23" s="46"/>
      <c r="BM23" s="45" t="e">
        <f t="shared" si="21"/>
        <v>#N/A</v>
      </c>
      <c r="BN23" s="46"/>
      <c r="BO23" s="45" t="e">
        <f t="shared" si="22"/>
        <v>#N/A</v>
      </c>
      <c r="BP23" s="46">
        <v>88.89</v>
      </c>
      <c r="BQ23" s="45">
        <f t="shared" si="23"/>
        <v>86</v>
      </c>
      <c r="BR23" s="114">
        <v>146.9</v>
      </c>
      <c r="BS23" s="45">
        <f t="shared" si="85"/>
        <v>23</v>
      </c>
      <c r="BT23" s="46"/>
      <c r="BU23" s="45" t="e">
        <f t="shared" si="24"/>
        <v>#N/A</v>
      </c>
      <c r="BV23" s="46"/>
      <c r="BW23" s="45" t="e">
        <f t="shared" si="25"/>
        <v>#N/A</v>
      </c>
      <c r="BX23" s="124" t="s">
        <v>1151</v>
      </c>
      <c r="BY23" s="45" t="e">
        <f t="shared" si="86"/>
        <v>#VALUE!</v>
      </c>
      <c r="BZ23" s="48">
        <f>23.8*1000/365</f>
        <v>65.205479452054789</v>
      </c>
      <c r="CA23" s="45">
        <f t="shared" si="26"/>
        <v>87</v>
      </c>
      <c r="CB23" s="46"/>
      <c r="CC23" s="45" t="e">
        <f t="shared" si="87"/>
        <v>#N/A</v>
      </c>
      <c r="CD23" s="46">
        <v>1.1299999999999999</v>
      </c>
      <c r="CE23" s="45">
        <f t="shared" si="27"/>
        <v>16</v>
      </c>
      <c r="CF23" s="48" t="s">
        <v>177</v>
      </c>
      <c r="CG23" s="45" t="e">
        <f t="shared" si="28"/>
        <v>#VALUE!</v>
      </c>
      <c r="CH23" s="46" t="s">
        <v>177</v>
      </c>
      <c r="CI23" s="45" t="e">
        <f t="shared" si="29"/>
        <v>#VALUE!</v>
      </c>
      <c r="CJ23" s="50">
        <v>0.69</v>
      </c>
      <c r="CK23" s="51">
        <f t="shared" si="30"/>
        <v>91</v>
      </c>
      <c r="CL23" s="50">
        <v>4.75</v>
      </c>
      <c r="CM23" s="51">
        <f t="shared" si="31"/>
        <v>52</v>
      </c>
      <c r="CN23" s="50">
        <v>0.68</v>
      </c>
      <c r="CO23" s="51">
        <f t="shared" si="32"/>
        <v>84</v>
      </c>
      <c r="CP23" s="50">
        <v>8.91</v>
      </c>
      <c r="CQ23" s="51">
        <f t="shared" si="33"/>
        <v>53</v>
      </c>
      <c r="CR23" s="50">
        <v>13.46</v>
      </c>
      <c r="CS23" s="51">
        <f t="shared" si="34"/>
        <v>50</v>
      </c>
      <c r="CT23" s="50">
        <v>0.64</v>
      </c>
      <c r="CU23" s="51">
        <f t="shared" si="35"/>
        <v>161</v>
      </c>
      <c r="CV23" s="50">
        <v>9.1999999999999993</v>
      </c>
      <c r="CW23" s="51">
        <f t="shared" si="36"/>
        <v>151</v>
      </c>
      <c r="CX23" s="50">
        <v>16.66</v>
      </c>
      <c r="CY23" s="51">
        <f t="shared" si="37"/>
        <v>40</v>
      </c>
      <c r="CZ23" s="50">
        <v>2.89</v>
      </c>
      <c r="DA23" s="51">
        <f t="shared" si="38"/>
        <v>156</v>
      </c>
      <c r="DB23" s="50">
        <v>11.48</v>
      </c>
      <c r="DC23" s="51">
        <f t="shared" si="39"/>
        <v>22</v>
      </c>
      <c r="DD23" s="50">
        <v>6.51</v>
      </c>
      <c r="DE23" s="51">
        <f t="shared" si="40"/>
        <v>66</v>
      </c>
      <c r="DF23" s="50">
        <v>5.28</v>
      </c>
      <c r="DG23" s="51">
        <f t="shared" si="41"/>
        <v>126</v>
      </c>
      <c r="DH23" s="50">
        <v>10.68</v>
      </c>
      <c r="DI23" s="51">
        <f t="shared" si="42"/>
        <v>12</v>
      </c>
      <c r="DJ23" s="50">
        <v>4.84</v>
      </c>
      <c r="DK23" s="51">
        <f t="shared" si="43"/>
        <v>42</v>
      </c>
      <c r="DL23" s="50">
        <v>2.75</v>
      </c>
      <c r="DM23" s="51">
        <f t="shared" si="44"/>
        <v>145</v>
      </c>
      <c r="DN23" s="50">
        <v>1.84</v>
      </c>
      <c r="DO23" s="51">
        <f t="shared" si="45"/>
        <v>122</v>
      </c>
      <c r="DP23" s="50">
        <v>13.49</v>
      </c>
      <c r="DQ23" s="51">
        <f t="shared" si="46"/>
        <v>107</v>
      </c>
      <c r="DR23" s="50">
        <v>1.91</v>
      </c>
      <c r="DS23" s="51">
        <f t="shared" si="47"/>
        <v>63</v>
      </c>
      <c r="DT23" s="50">
        <v>1.1299999999999999</v>
      </c>
      <c r="DU23" s="51">
        <f t="shared" si="48"/>
        <v>170</v>
      </c>
      <c r="DV23" s="50">
        <v>1.47</v>
      </c>
      <c r="DW23" s="51">
        <f t="shared" si="49"/>
        <v>112</v>
      </c>
      <c r="DX23" s="50">
        <v>80.709999999999994</v>
      </c>
      <c r="DY23" s="51">
        <f t="shared" si="50"/>
        <v>134</v>
      </c>
      <c r="DZ23" s="50">
        <v>74.33</v>
      </c>
      <c r="EA23" s="51">
        <f t="shared" si="51"/>
        <v>118</v>
      </c>
      <c r="EB23" s="50">
        <v>57.09</v>
      </c>
      <c r="EC23" s="51">
        <f t="shared" si="52"/>
        <v>22</v>
      </c>
      <c r="ED23" s="50">
        <v>3.91</v>
      </c>
      <c r="EE23" s="51">
        <f t="shared" si="53"/>
        <v>17</v>
      </c>
      <c r="EF23" s="50">
        <v>10.57</v>
      </c>
      <c r="EG23" s="51">
        <f t="shared" si="54"/>
        <v>49</v>
      </c>
      <c r="EH23" s="50">
        <v>359.96</v>
      </c>
      <c r="EI23" s="51">
        <f t="shared" si="55"/>
        <v>6</v>
      </c>
      <c r="EJ23" s="50">
        <v>49.18</v>
      </c>
      <c r="EK23" s="51">
        <f t="shared" si="56"/>
        <v>4</v>
      </c>
      <c r="EL23" s="50">
        <v>24.69</v>
      </c>
      <c r="EM23" s="51">
        <f t="shared" si="57"/>
        <v>6</v>
      </c>
      <c r="EN23" s="50">
        <v>41.55</v>
      </c>
      <c r="EO23" s="51">
        <f t="shared" si="58"/>
        <v>76</v>
      </c>
      <c r="EP23" s="50">
        <v>13.55</v>
      </c>
      <c r="EQ23" s="51">
        <f t="shared" si="59"/>
        <v>95</v>
      </c>
      <c r="ER23" s="50">
        <v>2.38</v>
      </c>
      <c r="ES23" s="51">
        <f t="shared" si="60"/>
        <v>135</v>
      </c>
      <c r="ET23" s="50">
        <v>0.11</v>
      </c>
      <c r="EU23" s="51">
        <f t="shared" si="61"/>
        <v>57</v>
      </c>
      <c r="EV23" s="50">
        <v>1.31</v>
      </c>
      <c r="EW23" s="51">
        <f t="shared" si="62"/>
        <v>101</v>
      </c>
      <c r="EX23" s="50">
        <v>0.28000000000000003</v>
      </c>
      <c r="EY23" s="51">
        <f t="shared" si="63"/>
        <v>63</v>
      </c>
      <c r="EZ23" s="50">
        <v>2.68</v>
      </c>
      <c r="FA23" s="51">
        <f t="shared" si="64"/>
        <v>56</v>
      </c>
      <c r="FB23" s="50">
        <v>3.05</v>
      </c>
      <c r="FC23" s="51">
        <f t="shared" si="65"/>
        <v>47</v>
      </c>
      <c r="FD23" s="50">
        <v>4.01</v>
      </c>
      <c r="FE23" s="51">
        <f t="shared" si="66"/>
        <v>87</v>
      </c>
      <c r="FF23" s="50">
        <v>117.48</v>
      </c>
      <c r="FG23" s="51">
        <f t="shared" si="67"/>
        <v>56</v>
      </c>
      <c r="FH23" s="50">
        <v>3.85</v>
      </c>
      <c r="FI23" s="51">
        <f t="shared" si="68"/>
        <v>142</v>
      </c>
      <c r="FJ23" s="50">
        <v>31.71</v>
      </c>
      <c r="FK23" s="51">
        <f t="shared" si="69"/>
        <v>36</v>
      </c>
      <c r="FL23" s="50">
        <v>19.079999999999998</v>
      </c>
      <c r="FM23" s="51">
        <f t="shared" si="70"/>
        <v>24</v>
      </c>
      <c r="FN23" s="53">
        <f t="shared" si="94"/>
        <v>1020.7399999999998</v>
      </c>
      <c r="FO23" s="51">
        <f t="shared" si="71"/>
        <v>25</v>
      </c>
      <c r="FP23" s="36">
        <v>21.34</v>
      </c>
      <c r="FQ23" s="36">
        <v>100</v>
      </c>
      <c r="FR23" s="36">
        <f t="shared" si="88"/>
        <v>2134</v>
      </c>
      <c r="FS23" s="37">
        <f t="shared" si="72"/>
        <v>66</v>
      </c>
      <c r="FT23" s="36">
        <v>13.32</v>
      </c>
      <c r="FU23" s="36">
        <v>100</v>
      </c>
      <c r="FV23" s="36">
        <f t="shared" si="89"/>
        <v>1332</v>
      </c>
      <c r="FW23" s="37">
        <f t="shared" si="73"/>
        <v>17</v>
      </c>
      <c r="FX23" s="36">
        <f t="shared" si="90"/>
        <v>802</v>
      </c>
      <c r="FY23" s="54">
        <f t="shared" si="74"/>
        <v>18476.636399999999</v>
      </c>
      <c r="FZ23" s="37">
        <f t="shared" si="75"/>
        <v>117</v>
      </c>
      <c r="GA23" s="55">
        <f t="shared" si="76"/>
        <v>23.0382</v>
      </c>
      <c r="GB23" s="56">
        <f t="shared" si="91"/>
        <v>88.697069999999997</v>
      </c>
      <c r="GC23" s="32">
        <f t="shared" si="77"/>
        <v>153</v>
      </c>
    </row>
    <row r="24" spans="2:185" s="1" customFormat="1" ht="18" customHeight="1" x14ac:dyDescent="0.2">
      <c r="B24" s="1">
        <f t="shared" si="0"/>
        <v>23</v>
      </c>
      <c r="C24" s="59" t="s">
        <v>154</v>
      </c>
      <c r="D24" s="30">
        <v>209567920</v>
      </c>
      <c r="E24" s="31">
        <f t="shared" si="92"/>
        <v>5</v>
      </c>
      <c r="F24" s="214">
        <v>8515767</v>
      </c>
      <c r="G24" s="31">
        <f t="shared" si="78"/>
        <v>5</v>
      </c>
      <c r="H24" s="210">
        <f t="shared" si="1"/>
        <v>24.609400421594437</v>
      </c>
      <c r="I24" s="31">
        <f t="shared" si="79"/>
        <v>132</v>
      </c>
      <c r="J24" s="61" t="s">
        <v>676</v>
      </c>
      <c r="K24" s="61" t="s">
        <v>677</v>
      </c>
      <c r="L24" s="62">
        <v>23467.599999999999</v>
      </c>
      <c r="M24" s="31">
        <f t="shared" si="2"/>
        <v>170</v>
      </c>
      <c r="N24" s="63">
        <v>9.7825589999999991</v>
      </c>
      <c r="O24" s="31">
        <f t="shared" si="3"/>
        <v>114</v>
      </c>
      <c r="P24" s="64">
        <v>5.26</v>
      </c>
      <c r="Q24" s="31">
        <f t="shared" si="4"/>
        <v>62</v>
      </c>
      <c r="R24" s="31">
        <v>30.8</v>
      </c>
      <c r="S24" s="31">
        <f t="shared" si="80"/>
        <v>24</v>
      </c>
      <c r="T24" s="31">
        <v>19.899999999999999</v>
      </c>
      <c r="U24" s="31">
        <f t="shared" si="81"/>
        <v>64</v>
      </c>
      <c r="V24" s="218">
        <v>952.2</v>
      </c>
      <c r="W24" s="31">
        <f t="shared" si="82"/>
        <v>84</v>
      </c>
      <c r="X24" s="36">
        <v>75</v>
      </c>
      <c r="Y24" s="37">
        <f t="shared" si="5"/>
        <v>65</v>
      </c>
      <c r="Z24" s="38">
        <v>78.7</v>
      </c>
      <c r="AA24" s="37">
        <f t="shared" si="6"/>
        <v>56</v>
      </c>
      <c r="AB24" s="38">
        <v>71.400000000000006</v>
      </c>
      <c r="AC24" s="37">
        <f t="shared" si="7"/>
        <v>76</v>
      </c>
      <c r="AD24" s="39">
        <v>15615</v>
      </c>
      <c r="AE24" s="40">
        <f t="shared" si="8"/>
        <v>72</v>
      </c>
      <c r="AF24" s="41">
        <v>49.13</v>
      </c>
      <c r="AG24" s="40">
        <f t="shared" si="9"/>
        <v>51</v>
      </c>
      <c r="AH24" s="42">
        <v>1.8</v>
      </c>
      <c r="AI24" s="40">
        <f t="shared" si="83"/>
        <v>37</v>
      </c>
      <c r="AJ24" s="41">
        <v>45.3</v>
      </c>
      <c r="AK24" s="40">
        <f t="shared" si="10"/>
        <v>17</v>
      </c>
      <c r="AL24" s="41">
        <v>6</v>
      </c>
      <c r="AM24" s="40">
        <f t="shared" si="11"/>
        <v>54</v>
      </c>
      <c r="AN24" s="43">
        <v>21.7</v>
      </c>
      <c r="AO24" s="44">
        <f t="shared" si="84"/>
        <v>100</v>
      </c>
      <c r="AP24" s="43">
        <v>40.5</v>
      </c>
      <c r="AQ24" s="44">
        <f t="shared" si="12"/>
        <v>42</v>
      </c>
      <c r="AR24" s="58">
        <v>0.64</v>
      </c>
      <c r="AS24" s="44">
        <f t="shared" si="13"/>
        <v>23</v>
      </c>
      <c r="AT24" s="46">
        <v>7.2</v>
      </c>
      <c r="AU24" s="45">
        <f t="shared" si="14"/>
        <v>23</v>
      </c>
      <c r="AV24" s="46">
        <v>68.3</v>
      </c>
      <c r="AW24" s="45">
        <f t="shared" si="15"/>
        <v>26</v>
      </c>
      <c r="AX24" s="46">
        <v>90</v>
      </c>
      <c r="AY24" s="45">
        <f>RANK(AX24,$AX$2:$AX$173)</f>
        <v>18</v>
      </c>
      <c r="AZ24" s="125">
        <v>3120</v>
      </c>
      <c r="BA24" s="45">
        <f t="shared" si="93"/>
        <v>42</v>
      </c>
      <c r="BB24" s="47">
        <v>3.7</v>
      </c>
      <c r="BC24" s="45">
        <f t="shared" si="16"/>
        <v>39</v>
      </c>
      <c r="BD24" s="46">
        <v>491.78</v>
      </c>
      <c r="BE24" s="45">
        <f t="shared" si="17"/>
        <v>99</v>
      </c>
      <c r="BF24" s="46">
        <v>241</v>
      </c>
      <c r="BG24" s="45">
        <f t="shared" si="18"/>
        <v>14</v>
      </c>
      <c r="BH24" s="47">
        <v>5.8</v>
      </c>
      <c r="BI24" s="45">
        <f t="shared" si="19"/>
        <v>14</v>
      </c>
      <c r="BJ24" s="47">
        <v>11.5</v>
      </c>
      <c r="BK24" s="45">
        <f t="shared" si="20"/>
        <v>39</v>
      </c>
      <c r="BL24" s="46">
        <v>6.5</v>
      </c>
      <c r="BM24" s="45">
        <f t="shared" si="21"/>
        <v>33</v>
      </c>
      <c r="BN24" s="46">
        <v>85.3</v>
      </c>
      <c r="BO24" s="45">
        <f t="shared" si="22"/>
        <v>11</v>
      </c>
      <c r="BP24" s="46">
        <v>124.61</v>
      </c>
      <c r="BQ24" s="45">
        <f t="shared" si="23"/>
        <v>62</v>
      </c>
      <c r="BR24" s="133">
        <v>124.58</v>
      </c>
      <c r="BS24" s="45">
        <f t="shared" si="85"/>
        <v>46</v>
      </c>
      <c r="BT24" s="46"/>
      <c r="BU24" s="45" t="e">
        <f t="shared" si="24"/>
        <v>#N/A</v>
      </c>
      <c r="BV24" s="46">
        <v>3.2</v>
      </c>
      <c r="BW24" s="45">
        <f t="shared" si="25"/>
        <v>29</v>
      </c>
      <c r="BX24" s="127">
        <v>0.82</v>
      </c>
      <c r="BY24" s="45">
        <f t="shared" si="86"/>
        <v>2</v>
      </c>
      <c r="BZ24" s="48">
        <v>153.43</v>
      </c>
      <c r="CA24" s="45">
        <f t="shared" si="26"/>
        <v>3</v>
      </c>
      <c r="CB24" s="46"/>
      <c r="CC24" s="45" t="e">
        <f t="shared" si="87"/>
        <v>#N/A</v>
      </c>
      <c r="CD24" s="46">
        <v>1.7999999999999999E-2</v>
      </c>
      <c r="CE24" s="45">
        <f t="shared" si="27"/>
        <v>133</v>
      </c>
      <c r="CF24" s="48">
        <v>48</v>
      </c>
      <c r="CG24" s="45">
        <f t="shared" si="28"/>
        <v>103</v>
      </c>
      <c r="CH24" s="49">
        <v>1.8</v>
      </c>
      <c r="CI24" s="45">
        <f t="shared" si="29"/>
        <v>65</v>
      </c>
      <c r="CJ24" s="50">
        <v>4.33</v>
      </c>
      <c r="CK24" s="51">
        <f t="shared" si="30"/>
        <v>22</v>
      </c>
      <c r="CL24" s="50">
        <v>12.56</v>
      </c>
      <c r="CM24" s="51">
        <f t="shared" si="31"/>
        <v>26</v>
      </c>
      <c r="CN24" s="50">
        <v>1.47</v>
      </c>
      <c r="CO24" s="51">
        <f t="shared" si="32"/>
        <v>63</v>
      </c>
      <c r="CP24" s="50">
        <v>1.62</v>
      </c>
      <c r="CQ24" s="51">
        <f t="shared" si="33"/>
        <v>121</v>
      </c>
      <c r="CR24" s="50">
        <v>2.8</v>
      </c>
      <c r="CS24" s="51">
        <f t="shared" si="34"/>
        <v>99</v>
      </c>
      <c r="CT24" s="50">
        <v>2.35</v>
      </c>
      <c r="CU24" s="51">
        <f t="shared" si="35"/>
        <v>75</v>
      </c>
      <c r="CV24" s="50">
        <v>16.91</v>
      </c>
      <c r="CW24" s="51">
        <f t="shared" si="36"/>
        <v>81</v>
      </c>
      <c r="CX24" s="50">
        <v>8.6199999999999992</v>
      </c>
      <c r="CY24" s="51">
        <f t="shared" si="37"/>
        <v>78</v>
      </c>
      <c r="CZ24" s="50">
        <v>9.9499999999999993</v>
      </c>
      <c r="DA24" s="51">
        <f t="shared" si="38"/>
        <v>67</v>
      </c>
      <c r="DB24" s="50">
        <v>6.58</v>
      </c>
      <c r="DC24" s="51">
        <f t="shared" si="39"/>
        <v>116</v>
      </c>
      <c r="DD24" s="50">
        <v>5.3</v>
      </c>
      <c r="DE24" s="51">
        <f t="shared" si="40"/>
        <v>88</v>
      </c>
      <c r="DF24" s="50">
        <v>14.98</v>
      </c>
      <c r="DG24" s="51">
        <f t="shared" si="41"/>
        <v>73</v>
      </c>
      <c r="DH24" s="50">
        <v>5.42</v>
      </c>
      <c r="DI24" s="51">
        <f t="shared" si="42"/>
        <v>34</v>
      </c>
      <c r="DJ24" s="50">
        <v>4.7</v>
      </c>
      <c r="DK24" s="51">
        <f t="shared" si="43"/>
        <v>47</v>
      </c>
      <c r="DL24" s="50">
        <v>3.84</v>
      </c>
      <c r="DM24" s="51">
        <f t="shared" si="44"/>
        <v>94</v>
      </c>
      <c r="DN24" s="50">
        <v>5.2</v>
      </c>
      <c r="DO24" s="51">
        <f t="shared" si="45"/>
        <v>58</v>
      </c>
      <c r="DP24" s="50">
        <v>22.82</v>
      </c>
      <c r="DQ24" s="51">
        <f t="shared" si="46"/>
        <v>47</v>
      </c>
      <c r="DR24" s="50">
        <v>2.25</v>
      </c>
      <c r="DS24" s="51">
        <f t="shared" si="47"/>
        <v>45</v>
      </c>
      <c r="DT24" s="50">
        <v>9.1</v>
      </c>
      <c r="DU24" s="51">
        <f t="shared" si="48"/>
        <v>50</v>
      </c>
      <c r="DV24" s="50">
        <v>1.94</v>
      </c>
      <c r="DW24" s="51">
        <f t="shared" si="49"/>
        <v>87</v>
      </c>
      <c r="DX24" s="50">
        <v>118.94</v>
      </c>
      <c r="DY24" s="51">
        <f t="shared" si="50"/>
        <v>62</v>
      </c>
      <c r="DZ24" s="50">
        <v>74.739999999999995</v>
      </c>
      <c r="EA24" s="51">
        <f t="shared" si="51"/>
        <v>117</v>
      </c>
      <c r="EB24" s="50">
        <v>39.74</v>
      </c>
      <c r="EC24" s="51">
        <f t="shared" si="52"/>
        <v>51</v>
      </c>
      <c r="ED24" s="50">
        <v>0.61</v>
      </c>
      <c r="EE24" s="51">
        <f t="shared" si="53"/>
        <v>113</v>
      </c>
      <c r="EF24" s="50">
        <v>8.4499999999999993</v>
      </c>
      <c r="EG24" s="51">
        <f t="shared" si="54"/>
        <v>63</v>
      </c>
      <c r="EH24" s="50">
        <v>7.54</v>
      </c>
      <c r="EI24" s="51">
        <f t="shared" si="55"/>
        <v>75</v>
      </c>
      <c r="EJ24" s="50">
        <v>33.67</v>
      </c>
      <c r="EK24" s="51">
        <f t="shared" si="56"/>
        <v>18</v>
      </c>
      <c r="EL24" s="50">
        <v>9.81</v>
      </c>
      <c r="EM24" s="51">
        <f t="shared" si="57"/>
        <v>58</v>
      </c>
      <c r="EN24" s="50">
        <v>43.59</v>
      </c>
      <c r="EO24" s="51">
        <f t="shared" si="58"/>
        <v>73</v>
      </c>
      <c r="EP24" s="50">
        <v>9.48</v>
      </c>
      <c r="EQ24" s="51">
        <f t="shared" si="59"/>
        <v>121</v>
      </c>
      <c r="ER24" s="50">
        <v>4.17</v>
      </c>
      <c r="ES24" s="51">
        <f t="shared" si="60"/>
        <v>68</v>
      </c>
      <c r="ET24" s="50">
        <v>0.06</v>
      </c>
      <c r="EU24" s="51">
        <f t="shared" si="61"/>
        <v>64</v>
      </c>
      <c r="EV24" s="50">
        <v>4.21</v>
      </c>
      <c r="EW24" s="51">
        <f t="shared" si="62"/>
        <v>70</v>
      </c>
      <c r="EX24" s="50">
        <v>0.2</v>
      </c>
      <c r="EY24" s="51">
        <f t="shared" si="63"/>
        <v>98</v>
      </c>
      <c r="EZ24" s="50">
        <v>1.88</v>
      </c>
      <c r="FA24" s="51">
        <f t="shared" si="64"/>
        <v>83</v>
      </c>
      <c r="FB24" s="50">
        <v>0.13</v>
      </c>
      <c r="FC24" s="51">
        <f t="shared" si="65"/>
        <v>169</v>
      </c>
      <c r="FD24" s="50">
        <v>1.5</v>
      </c>
      <c r="FE24" s="51">
        <f t="shared" si="66"/>
        <v>122</v>
      </c>
      <c r="FF24" s="50">
        <v>66.709999999999994</v>
      </c>
      <c r="FG24" s="51">
        <f t="shared" si="67"/>
        <v>113</v>
      </c>
      <c r="FH24" s="50">
        <v>5.85</v>
      </c>
      <c r="FI24" s="51">
        <f t="shared" si="68"/>
        <v>112</v>
      </c>
      <c r="FJ24" s="50">
        <v>3.08</v>
      </c>
      <c r="FK24" s="51">
        <f t="shared" si="69"/>
        <v>101</v>
      </c>
      <c r="FL24" s="50">
        <v>30.53</v>
      </c>
      <c r="FM24" s="51">
        <f t="shared" si="70"/>
        <v>13</v>
      </c>
      <c r="FN24" s="53">
        <f t="shared" ref="FN24:FN81" si="95">CJ24+CL24+CN24+CP24+CR24+CT24+CV24+CX24+CZ24+DB24+DD24+DF24+DH24+DJ24+DL24+DN24+DP24+DR24+DT24+DV24+DX24+DZ24+EB24+ED24+EF24+EH24+EJ24+EL24+EN24+EP24+ER24+ET24+EV24+EX24+EZ24+FB24+FD24+FF24+FH24+FJ24+FL24</f>
        <v>607.63000000000011</v>
      </c>
      <c r="FO24" s="51">
        <f t="shared" si="71"/>
        <v>100</v>
      </c>
      <c r="FP24" s="36">
        <v>14.72</v>
      </c>
      <c r="FQ24" s="36">
        <v>100</v>
      </c>
      <c r="FR24" s="36">
        <f t="shared" si="88"/>
        <v>1472</v>
      </c>
      <c r="FS24" s="37">
        <f t="shared" si="72"/>
        <v>113</v>
      </c>
      <c r="FT24" s="36">
        <v>6.54</v>
      </c>
      <c r="FU24" s="36">
        <v>100</v>
      </c>
      <c r="FV24" s="36">
        <f t="shared" si="89"/>
        <v>654</v>
      </c>
      <c r="FW24" s="37">
        <f t="shared" si="73"/>
        <v>116</v>
      </c>
      <c r="FX24" s="36">
        <f t="shared" si="90"/>
        <v>818</v>
      </c>
      <c r="FY24" s="54">
        <f t="shared" si="74"/>
        <v>1714265.5856000001</v>
      </c>
      <c r="FZ24" s="37">
        <f t="shared" si="75"/>
        <v>13</v>
      </c>
      <c r="GA24" s="55">
        <f t="shared" si="76"/>
        <v>2095.6792</v>
      </c>
      <c r="GB24" s="56">
        <f t="shared" si="91"/>
        <v>12259.723319999999</v>
      </c>
      <c r="GC24" s="32">
        <f t="shared" si="77"/>
        <v>9</v>
      </c>
    </row>
    <row r="25" spans="2:185" s="1" customFormat="1" ht="18" customHeight="1" x14ac:dyDescent="0.2">
      <c r="B25" s="1">
        <f t="shared" si="0"/>
        <v>24</v>
      </c>
      <c r="C25" s="59" t="s">
        <v>58</v>
      </c>
      <c r="D25" s="30">
        <v>428874</v>
      </c>
      <c r="E25" s="31">
        <f t="shared" si="92"/>
        <v>166</v>
      </c>
      <c r="F25" s="209">
        <v>5765</v>
      </c>
      <c r="G25" s="31">
        <f t="shared" si="78"/>
        <v>162</v>
      </c>
      <c r="H25" s="210">
        <f t="shared" si="1"/>
        <v>74.392714657415439</v>
      </c>
      <c r="I25" s="31">
        <f t="shared" si="79"/>
        <v>86</v>
      </c>
      <c r="J25" s="32" t="s">
        <v>678</v>
      </c>
      <c r="K25" s="32" t="s">
        <v>679</v>
      </c>
      <c r="L25" s="33">
        <v>40705.5</v>
      </c>
      <c r="M25" s="31">
        <f t="shared" si="2"/>
        <v>95</v>
      </c>
      <c r="N25" s="34">
        <v>9.7808539999999997</v>
      </c>
      <c r="O25" s="31">
        <f t="shared" si="3"/>
        <v>133</v>
      </c>
      <c r="P25" s="35">
        <v>5.24</v>
      </c>
      <c r="Q25" s="31">
        <f t="shared" si="4"/>
        <v>63</v>
      </c>
      <c r="R25" s="31">
        <v>30.5</v>
      </c>
      <c r="S25" s="31">
        <f t="shared" si="80"/>
        <v>25</v>
      </c>
      <c r="T25" s="31">
        <v>23</v>
      </c>
      <c r="U25" s="31">
        <f t="shared" si="81"/>
        <v>11</v>
      </c>
      <c r="V25" s="218">
        <v>2835</v>
      </c>
      <c r="W25" s="31">
        <f t="shared" si="82"/>
        <v>2</v>
      </c>
      <c r="X25" s="36">
        <v>77.7</v>
      </c>
      <c r="Y25" s="37">
        <f t="shared" si="5"/>
        <v>39</v>
      </c>
      <c r="Z25" s="38">
        <v>79.2</v>
      </c>
      <c r="AA25" s="37">
        <f t="shared" si="6"/>
        <v>47</v>
      </c>
      <c r="AB25" s="38">
        <v>76.3</v>
      </c>
      <c r="AC25" s="37">
        <f t="shared" si="7"/>
        <v>36</v>
      </c>
      <c r="AD25" s="39">
        <v>79587</v>
      </c>
      <c r="AE25" s="40">
        <f t="shared" si="8"/>
        <v>4</v>
      </c>
      <c r="AF25" s="41">
        <v>54.48</v>
      </c>
      <c r="AG25" s="40">
        <f t="shared" si="9"/>
        <v>40</v>
      </c>
      <c r="AH25" s="42"/>
      <c r="AI25" s="40" t="e">
        <f t="shared" si="83"/>
        <v>#N/A</v>
      </c>
      <c r="AJ25" s="41" t="s">
        <v>177</v>
      </c>
      <c r="AK25" s="40" t="e">
        <f t="shared" si="10"/>
        <v>#VALUE!</v>
      </c>
      <c r="AL25" s="41" t="s">
        <v>177</v>
      </c>
      <c r="AM25" s="40" t="e">
        <f t="shared" si="11"/>
        <v>#VALUE!</v>
      </c>
      <c r="AN25" s="43">
        <v>6.6</v>
      </c>
      <c r="AO25" s="44">
        <f t="shared" si="84"/>
        <v>164</v>
      </c>
      <c r="AP25" s="43">
        <v>13.9</v>
      </c>
      <c r="AQ25" s="44">
        <f t="shared" si="12"/>
        <v>83</v>
      </c>
      <c r="AR25" s="43" t="s">
        <v>177</v>
      </c>
      <c r="AS25" s="44" t="e">
        <f t="shared" si="13"/>
        <v>#VALUE!</v>
      </c>
      <c r="AT25" s="46"/>
      <c r="AU25" s="45" t="e">
        <f t="shared" si="14"/>
        <v>#N/A</v>
      </c>
      <c r="AV25" s="46" t="s">
        <v>177</v>
      </c>
      <c r="AW25" s="45" t="e">
        <f t="shared" si="15"/>
        <v>#VALUE!</v>
      </c>
      <c r="AX25" s="46"/>
      <c r="AY25" s="45"/>
      <c r="AZ25" s="125">
        <v>2980</v>
      </c>
      <c r="BA25" s="45">
        <f t="shared" si="93"/>
        <v>63</v>
      </c>
      <c r="BB25" s="46" t="s">
        <v>177</v>
      </c>
      <c r="BC25" s="45" t="e">
        <f t="shared" si="16"/>
        <v>#VALUE!</v>
      </c>
      <c r="BD25" s="46">
        <v>1022.88</v>
      </c>
      <c r="BE25" s="45">
        <f t="shared" si="17"/>
        <v>62</v>
      </c>
      <c r="BF25" s="46"/>
      <c r="BG25" s="45" t="e">
        <f t="shared" si="18"/>
        <v>#N/A</v>
      </c>
      <c r="BH25" s="46">
        <v>4</v>
      </c>
      <c r="BI25" s="45">
        <f t="shared" si="19"/>
        <v>29</v>
      </c>
      <c r="BJ25" s="47">
        <v>9</v>
      </c>
      <c r="BK25" s="45">
        <f t="shared" si="20"/>
        <v>47</v>
      </c>
      <c r="BL25" s="46"/>
      <c r="BM25" s="45" t="e">
        <f t="shared" si="21"/>
        <v>#N/A</v>
      </c>
      <c r="BN25" s="46"/>
      <c r="BO25" s="45" t="e">
        <f t="shared" si="22"/>
        <v>#N/A</v>
      </c>
      <c r="BP25" s="46">
        <v>129.11000000000001</v>
      </c>
      <c r="BQ25" s="45">
        <f t="shared" si="23"/>
        <v>60</v>
      </c>
      <c r="BR25" s="133">
        <v>114.9</v>
      </c>
      <c r="BS25" s="45">
        <f t="shared" si="85"/>
        <v>61</v>
      </c>
      <c r="BT25" s="46"/>
      <c r="BU25" s="45" t="e">
        <f t="shared" si="24"/>
        <v>#N/A</v>
      </c>
      <c r="BV25" s="46"/>
      <c r="BW25" s="45" t="e">
        <f t="shared" si="25"/>
        <v>#N/A</v>
      </c>
      <c r="BX25" s="124" t="s">
        <v>1151</v>
      </c>
      <c r="BY25" s="45" t="e">
        <f t="shared" si="86"/>
        <v>#VALUE!</v>
      </c>
      <c r="BZ25" s="48">
        <f>27.9*1000/365</f>
        <v>76.438356164383563</v>
      </c>
      <c r="CA25" s="45">
        <f t="shared" si="26"/>
        <v>70</v>
      </c>
      <c r="CB25" s="46"/>
      <c r="CC25" s="45" t="e">
        <f t="shared" si="87"/>
        <v>#N/A</v>
      </c>
      <c r="CD25" s="46">
        <v>0.57999999999999996</v>
      </c>
      <c r="CE25" s="45">
        <f t="shared" si="27"/>
        <v>45</v>
      </c>
      <c r="CF25" s="48" t="s">
        <v>177</v>
      </c>
      <c r="CG25" s="45" t="e">
        <f t="shared" si="28"/>
        <v>#VALUE!</v>
      </c>
      <c r="CH25" s="49">
        <v>0.19</v>
      </c>
      <c r="CI25" s="45">
        <f t="shared" si="29"/>
        <v>114</v>
      </c>
      <c r="CJ25" s="50">
        <v>0.21</v>
      </c>
      <c r="CK25" s="51">
        <f t="shared" si="30"/>
        <v>123</v>
      </c>
      <c r="CL25" s="50">
        <v>2.46</v>
      </c>
      <c r="CM25" s="51">
        <f t="shared" si="31"/>
        <v>107</v>
      </c>
      <c r="CN25" s="50">
        <v>0.74</v>
      </c>
      <c r="CO25" s="51">
        <f t="shared" si="32"/>
        <v>81</v>
      </c>
      <c r="CP25" s="50">
        <v>6.08</v>
      </c>
      <c r="CQ25" s="51">
        <f t="shared" si="33"/>
        <v>75</v>
      </c>
      <c r="CR25" s="50">
        <v>1.04</v>
      </c>
      <c r="CS25" s="51">
        <f t="shared" si="34"/>
        <v>131</v>
      </c>
      <c r="CT25" s="50">
        <v>1.33</v>
      </c>
      <c r="CU25" s="51">
        <f t="shared" si="35"/>
        <v>123</v>
      </c>
      <c r="CV25" s="50">
        <v>9.9</v>
      </c>
      <c r="CW25" s="51">
        <f t="shared" si="36"/>
        <v>147</v>
      </c>
      <c r="CX25" s="50">
        <v>5.76</v>
      </c>
      <c r="CY25" s="51">
        <f t="shared" si="37"/>
        <v>111</v>
      </c>
      <c r="CZ25" s="50">
        <v>12.71</v>
      </c>
      <c r="DA25" s="51">
        <f t="shared" si="38"/>
        <v>51</v>
      </c>
      <c r="DB25" s="50">
        <v>8.4600000000000009</v>
      </c>
      <c r="DC25" s="51">
        <f t="shared" si="39"/>
        <v>92</v>
      </c>
      <c r="DD25" s="50">
        <v>7.44</v>
      </c>
      <c r="DE25" s="51">
        <f t="shared" si="40"/>
        <v>55</v>
      </c>
      <c r="DF25" s="50">
        <v>18.850000000000001</v>
      </c>
      <c r="DG25" s="51">
        <f t="shared" si="41"/>
        <v>62</v>
      </c>
      <c r="DH25" s="50">
        <v>0.77</v>
      </c>
      <c r="DI25" s="51">
        <f t="shared" si="42"/>
        <v>152</v>
      </c>
      <c r="DJ25" s="50">
        <v>3.54</v>
      </c>
      <c r="DK25" s="51">
        <f t="shared" si="43"/>
        <v>71</v>
      </c>
      <c r="DL25" s="50">
        <v>5.25</v>
      </c>
      <c r="DM25" s="51">
        <f t="shared" si="44"/>
        <v>57</v>
      </c>
      <c r="DN25" s="50">
        <v>3.3</v>
      </c>
      <c r="DO25" s="51">
        <f t="shared" si="45"/>
        <v>89</v>
      </c>
      <c r="DP25" s="50">
        <v>8.48</v>
      </c>
      <c r="DQ25" s="51">
        <f t="shared" si="46"/>
        <v>136</v>
      </c>
      <c r="DR25" s="50">
        <v>1.3</v>
      </c>
      <c r="DS25" s="51">
        <f t="shared" si="47"/>
        <v>111</v>
      </c>
      <c r="DT25" s="50">
        <v>6.14</v>
      </c>
      <c r="DU25" s="51">
        <f t="shared" si="48"/>
        <v>73</v>
      </c>
      <c r="DV25" s="50">
        <v>1.98</v>
      </c>
      <c r="DW25" s="51">
        <f t="shared" si="49"/>
        <v>86</v>
      </c>
      <c r="DX25" s="50">
        <v>83.64</v>
      </c>
      <c r="DY25" s="51">
        <f t="shared" si="50"/>
        <v>126</v>
      </c>
      <c r="DZ25" s="50">
        <v>101.36</v>
      </c>
      <c r="EA25" s="51">
        <f t="shared" si="51"/>
        <v>68</v>
      </c>
      <c r="EB25" s="50">
        <v>60.46</v>
      </c>
      <c r="EC25" s="51">
        <f t="shared" si="52"/>
        <v>19</v>
      </c>
      <c r="ED25" s="50">
        <v>0</v>
      </c>
      <c r="EE25" s="51">
        <f t="shared" si="53"/>
        <v>165</v>
      </c>
      <c r="EF25" s="50">
        <v>2.86</v>
      </c>
      <c r="EG25" s="51">
        <f t="shared" si="54"/>
        <v>133</v>
      </c>
      <c r="EH25" s="50">
        <v>0.98</v>
      </c>
      <c r="EI25" s="51">
        <f t="shared" si="55"/>
        <v>117</v>
      </c>
      <c r="EJ25" s="50">
        <v>8.25</v>
      </c>
      <c r="EK25" s="51">
        <f t="shared" si="56"/>
        <v>146</v>
      </c>
      <c r="EL25" s="50">
        <v>4.1100000000000003</v>
      </c>
      <c r="EM25" s="51">
        <f t="shared" si="57"/>
        <v>131</v>
      </c>
      <c r="EN25" s="50">
        <v>26.34</v>
      </c>
      <c r="EO25" s="51">
        <f t="shared" si="58"/>
        <v>94</v>
      </c>
      <c r="EP25" s="50">
        <v>19.559999999999999</v>
      </c>
      <c r="EQ25" s="51">
        <f t="shared" si="59"/>
        <v>40</v>
      </c>
      <c r="ER25" s="50">
        <v>1.52</v>
      </c>
      <c r="ES25" s="51">
        <f t="shared" si="60"/>
        <v>147</v>
      </c>
      <c r="ET25" s="50">
        <v>0</v>
      </c>
      <c r="EU25" s="51">
        <f t="shared" si="61"/>
        <v>84</v>
      </c>
      <c r="EV25" s="50">
        <v>0.74</v>
      </c>
      <c r="EW25" s="51">
        <f t="shared" si="62"/>
        <v>113</v>
      </c>
      <c r="EX25" s="50">
        <v>0</v>
      </c>
      <c r="EY25" s="51">
        <f t="shared" si="63"/>
        <v>165</v>
      </c>
      <c r="EZ25" s="50">
        <v>0.53</v>
      </c>
      <c r="FA25" s="51">
        <f t="shared" si="64"/>
        <v>149</v>
      </c>
      <c r="FB25" s="50">
        <v>1.23</v>
      </c>
      <c r="FC25" s="51">
        <f t="shared" si="65"/>
        <v>84</v>
      </c>
      <c r="FD25" s="50">
        <v>2.88</v>
      </c>
      <c r="FE25" s="51">
        <f t="shared" si="66"/>
        <v>101</v>
      </c>
      <c r="FF25" s="50">
        <v>65.42</v>
      </c>
      <c r="FG25" s="51">
        <f t="shared" si="67"/>
        <v>116</v>
      </c>
      <c r="FH25" s="50">
        <v>6.22</v>
      </c>
      <c r="FI25" s="51">
        <f t="shared" si="68"/>
        <v>105</v>
      </c>
      <c r="FJ25" s="50">
        <v>5.0199999999999996</v>
      </c>
      <c r="FK25" s="51">
        <f t="shared" si="69"/>
        <v>87</v>
      </c>
      <c r="FL25" s="50">
        <v>2.14</v>
      </c>
      <c r="FM25" s="51">
        <f t="shared" si="70"/>
        <v>127</v>
      </c>
      <c r="FN25" s="53">
        <f t="shared" si="95"/>
        <v>499</v>
      </c>
      <c r="FO25" s="51">
        <f t="shared" si="71"/>
        <v>134</v>
      </c>
      <c r="FP25" s="36">
        <v>17.489999999999998</v>
      </c>
      <c r="FQ25" s="36">
        <v>100</v>
      </c>
      <c r="FR25" s="36">
        <f t="shared" si="88"/>
        <v>1748.9999999999998</v>
      </c>
      <c r="FS25" s="37">
        <f t="shared" si="72"/>
        <v>93</v>
      </c>
      <c r="FT25" s="36">
        <v>3.47</v>
      </c>
      <c r="FU25" s="36">
        <v>100</v>
      </c>
      <c r="FV25" s="36">
        <f t="shared" si="89"/>
        <v>347</v>
      </c>
      <c r="FW25" s="37">
        <f t="shared" si="73"/>
        <v>164</v>
      </c>
      <c r="FX25" s="36">
        <f t="shared" si="90"/>
        <v>1401.9999999999998</v>
      </c>
      <c r="FY25" s="54">
        <f t="shared" si="74"/>
        <v>6012.8134799999989</v>
      </c>
      <c r="FZ25" s="37">
        <f t="shared" si="75"/>
        <v>136</v>
      </c>
      <c r="GA25" s="55">
        <f t="shared" si="76"/>
        <v>4.2887399999999998</v>
      </c>
      <c r="GB25" s="56">
        <f t="shared" si="91"/>
        <v>26.675962799999997</v>
      </c>
      <c r="GC25" s="32">
        <f t="shared" si="77"/>
        <v>166</v>
      </c>
    </row>
    <row r="26" spans="2:185" s="1" customFormat="1" ht="18" customHeight="1" x14ac:dyDescent="0.2">
      <c r="B26" s="1">
        <f t="shared" si="0"/>
        <v>25</v>
      </c>
      <c r="C26" s="69" t="s">
        <v>36</v>
      </c>
      <c r="D26" s="30">
        <v>7097796</v>
      </c>
      <c r="E26" s="31">
        <f t="shared" si="92"/>
        <v>102</v>
      </c>
      <c r="F26" s="209">
        <v>110879</v>
      </c>
      <c r="G26" s="31">
        <f t="shared" si="78"/>
        <v>103</v>
      </c>
      <c r="H26" s="210">
        <f t="shared" si="1"/>
        <v>64.013889014150564</v>
      </c>
      <c r="I26" s="31">
        <f t="shared" si="79"/>
        <v>97</v>
      </c>
      <c r="J26" s="32" t="s">
        <v>680</v>
      </c>
      <c r="K26" s="32" t="s">
        <v>681</v>
      </c>
      <c r="L26" s="33">
        <v>47753.7</v>
      </c>
      <c r="M26" s="31">
        <f t="shared" si="2"/>
        <v>47</v>
      </c>
      <c r="N26" s="34">
        <v>9.8015840000000001</v>
      </c>
      <c r="O26" s="31">
        <f t="shared" si="3"/>
        <v>40</v>
      </c>
      <c r="P26" s="35">
        <v>3.67</v>
      </c>
      <c r="Q26" s="31">
        <f t="shared" si="4"/>
        <v>141</v>
      </c>
      <c r="R26" s="31">
        <v>14.8</v>
      </c>
      <c r="S26" s="31">
        <f t="shared" si="80"/>
        <v>137</v>
      </c>
      <c r="T26" s="31">
        <v>6</v>
      </c>
      <c r="U26" s="31">
        <f t="shared" si="81"/>
        <v>137</v>
      </c>
      <c r="V26" s="218">
        <v>624.79999999999995</v>
      </c>
      <c r="W26" s="31">
        <f t="shared" si="82"/>
        <v>120</v>
      </c>
      <c r="X26" s="36">
        <v>74.5</v>
      </c>
      <c r="Y26" s="37">
        <f t="shared" si="5"/>
        <v>78</v>
      </c>
      <c r="Z26" s="38">
        <v>78</v>
      </c>
      <c r="AA26" s="37">
        <f t="shared" si="6"/>
        <v>65</v>
      </c>
      <c r="AB26" s="38">
        <v>71.099999999999994</v>
      </c>
      <c r="AC26" s="37">
        <f t="shared" si="7"/>
        <v>82</v>
      </c>
      <c r="AD26" s="39">
        <v>19097</v>
      </c>
      <c r="AE26" s="40">
        <f t="shared" si="8"/>
        <v>58</v>
      </c>
      <c r="AF26" s="41">
        <v>37</v>
      </c>
      <c r="AG26" s="40">
        <f t="shared" si="9"/>
        <v>88</v>
      </c>
      <c r="AH26" s="42"/>
      <c r="AI26" s="40" t="e">
        <f t="shared" si="83"/>
        <v>#N/A</v>
      </c>
      <c r="AJ26" s="41">
        <v>44.2</v>
      </c>
      <c r="AK26" s="40">
        <f t="shared" si="10"/>
        <v>23</v>
      </c>
      <c r="AL26" s="41">
        <v>12.4</v>
      </c>
      <c r="AM26" s="40">
        <f t="shared" si="11"/>
        <v>18</v>
      </c>
      <c r="AN26" s="43">
        <v>38.6</v>
      </c>
      <c r="AO26" s="44">
        <f t="shared" si="84"/>
        <v>36</v>
      </c>
      <c r="AP26" s="43">
        <v>57.4</v>
      </c>
      <c r="AQ26" s="44">
        <f t="shared" si="12"/>
        <v>30</v>
      </c>
      <c r="AR26" s="58">
        <v>0.04</v>
      </c>
      <c r="AS26" s="44">
        <f t="shared" si="13"/>
        <v>51</v>
      </c>
      <c r="AT26" s="46"/>
      <c r="AU26" s="45" t="e">
        <f t="shared" si="14"/>
        <v>#N/A</v>
      </c>
      <c r="AV26" s="46">
        <v>69.8</v>
      </c>
      <c r="AW26" s="45">
        <f t="shared" si="15"/>
        <v>25</v>
      </c>
      <c r="AX26" s="46"/>
      <c r="AY26" s="45"/>
      <c r="AZ26" s="125">
        <v>2760</v>
      </c>
      <c r="BA26" s="45">
        <f t="shared" si="93"/>
        <v>78</v>
      </c>
      <c r="BB26" s="47">
        <v>16.399999999999999</v>
      </c>
      <c r="BC26" s="45">
        <f t="shared" si="16"/>
        <v>16</v>
      </c>
      <c r="BD26" s="46">
        <v>2637.03</v>
      </c>
      <c r="BE26" s="45">
        <f t="shared" si="17"/>
        <v>6</v>
      </c>
      <c r="BF26" s="46"/>
      <c r="BG26" s="45" t="e">
        <f t="shared" si="18"/>
        <v>#N/A</v>
      </c>
      <c r="BH26" s="46">
        <v>2.9</v>
      </c>
      <c r="BI26" s="45">
        <f t="shared" si="19"/>
        <v>42</v>
      </c>
      <c r="BJ26" s="47">
        <v>13</v>
      </c>
      <c r="BK26" s="45">
        <f t="shared" si="20"/>
        <v>5</v>
      </c>
      <c r="BL26" s="46"/>
      <c r="BM26" s="45" t="e">
        <f t="shared" si="21"/>
        <v>#N/A</v>
      </c>
      <c r="BN26" s="46"/>
      <c r="BO26" s="45" t="e">
        <f t="shared" si="22"/>
        <v>#N/A</v>
      </c>
      <c r="BP26" s="46">
        <v>151.75</v>
      </c>
      <c r="BQ26" s="45">
        <f t="shared" si="23"/>
        <v>50</v>
      </c>
      <c r="BR26" s="133">
        <v>153.16999999999999</v>
      </c>
      <c r="BS26" s="45">
        <f t="shared" si="85"/>
        <v>18</v>
      </c>
      <c r="BT26" s="46"/>
      <c r="BU26" s="45" t="e">
        <f t="shared" si="24"/>
        <v>#N/A</v>
      </c>
      <c r="BV26" s="46"/>
      <c r="BW26" s="45" t="e">
        <f t="shared" si="25"/>
        <v>#N/A</v>
      </c>
      <c r="BX26" s="124" t="s">
        <v>1151</v>
      </c>
      <c r="BY26" s="45" t="e">
        <f t="shared" si="86"/>
        <v>#VALUE!</v>
      </c>
      <c r="BZ26" s="48">
        <f>23.5*1000/365</f>
        <v>64.38356164383562</v>
      </c>
      <c r="CA26" s="45">
        <f t="shared" si="26"/>
        <v>89</v>
      </c>
      <c r="CB26" s="46"/>
      <c r="CC26" s="45" t="e">
        <f t="shared" si="87"/>
        <v>#N/A</v>
      </c>
      <c r="CD26" s="46">
        <v>5.0999999999999997E-2</v>
      </c>
      <c r="CE26" s="45">
        <f t="shared" si="27"/>
        <v>120</v>
      </c>
      <c r="CF26" s="48">
        <v>239</v>
      </c>
      <c r="CG26" s="45">
        <f t="shared" si="28"/>
        <v>34</v>
      </c>
      <c r="CH26" s="49">
        <v>9.8000000000000007</v>
      </c>
      <c r="CI26" s="45">
        <f t="shared" si="29"/>
        <v>39</v>
      </c>
      <c r="CJ26" s="50">
        <v>3.91</v>
      </c>
      <c r="CK26" s="51">
        <f t="shared" si="30"/>
        <v>25</v>
      </c>
      <c r="CL26" s="50">
        <v>0.84</v>
      </c>
      <c r="CM26" s="51">
        <f t="shared" si="31"/>
        <v>155</v>
      </c>
      <c r="CN26" s="50">
        <v>0.22</v>
      </c>
      <c r="CO26" s="51">
        <f t="shared" si="32"/>
        <v>122</v>
      </c>
      <c r="CP26" s="50">
        <v>0.79</v>
      </c>
      <c r="CQ26" s="51">
        <f t="shared" si="33"/>
        <v>146</v>
      </c>
      <c r="CR26" s="50">
        <v>2.42</v>
      </c>
      <c r="CS26" s="51">
        <f t="shared" si="34"/>
        <v>104</v>
      </c>
      <c r="CT26" s="50">
        <v>3.87</v>
      </c>
      <c r="CU26" s="51">
        <f t="shared" si="35"/>
        <v>39</v>
      </c>
      <c r="CV26" s="50">
        <v>20.190000000000001</v>
      </c>
      <c r="CW26" s="51">
        <f t="shared" si="36"/>
        <v>48</v>
      </c>
      <c r="CX26" s="50">
        <v>7.73</v>
      </c>
      <c r="CY26" s="51">
        <f t="shared" si="37"/>
        <v>89</v>
      </c>
      <c r="CZ26" s="50">
        <v>19.09</v>
      </c>
      <c r="DA26" s="51">
        <f t="shared" si="38"/>
        <v>13</v>
      </c>
      <c r="DB26" s="50">
        <v>7.98</v>
      </c>
      <c r="DC26" s="51">
        <f t="shared" si="39"/>
        <v>99</v>
      </c>
      <c r="DD26" s="50">
        <v>6.39</v>
      </c>
      <c r="DE26" s="51">
        <f t="shared" si="40"/>
        <v>67</v>
      </c>
      <c r="DF26" s="50">
        <v>29.32</v>
      </c>
      <c r="DG26" s="51">
        <f t="shared" si="41"/>
        <v>27</v>
      </c>
      <c r="DH26" s="50">
        <v>1.49</v>
      </c>
      <c r="DI26" s="51">
        <f t="shared" si="42"/>
        <v>122</v>
      </c>
      <c r="DJ26" s="50">
        <v>4.99</v>
      </c>
      <c r="DK26" s="51">
        <f t="shared" si="43"/>
        <v>40</v>
      </c>
      <c r="DL26" s="50">
        <v>6.77</v>
      </c>
      <c r="DM26" s="51">
        <f t="shared" si="44"/>
        <v>26</v>
      </c>
      <c r="DN26" s="50">
        <v>7.81</v>
      </c>
      <c r="DO26" s="51">
        <f t="shared" si="45"/>
        <v>35</v>
      </c>
      <c r="DP26" s="50">
        <v>13.03</v>
      </c>
      <c r="DQ26" s="51">
        <f t="shared" si="46"/>
        <v>110</v>
      </c>
      <c r="DR26" s="50">
        <v>2.14</v>
      </c>
      <c r="DS26" s="51">
        <f t="shared" si="47"/>
        <v>46</v>
      </c>
      <c r="DT26" s="50">
        <v>9.77</v>
      </c>
      <c r="DU26" s="51">
        <f t="shared" si="48"/>
        <v>43</v>
      </c>
      <c r="DV26" s="50">
        <v>4.51</v>
      </c>
      <c r="DW26" s="51">
        <f t="shared" si="49"/>
        <v>17</v>
      </c>
      <c r="DX26" s="50">
        <v>139.82</v>
      </c>
      <c r="DY26" s="51">
        <f t="shared" si="50"/>
        <v>30</v>
      </c>
      <c r="DZ26" s="50">
        <v>188.45</v>
      </c>
      <c r="EA26" s="51">
        <f t="shared" si="51"/>
        <v>21</v>
      </c>
      <c r="EB26" s="50">
        <v>13.43</v>
      </c>
      <c r="EC26" s="51">
        <f t="shared" si="52"/>
        <v>127</v>
      </c>
      <c r="ED26" s="50">
        <v>2.4700000000000002</v>
      </c>
      <c r="EE26" s="51">
        <f t="shared" si="53"/>
        <v>42</v>
      </c>
      <c r="EF26" s="50">
        <v>3.03</v>
      </c>
      <c r="EG26" s="51">
        <f t="shared" si="54"/>
        <v>130</v>
      </c>
      <c r="EH26" s="50">
        <v>3.63</v>
      </c>
      <c r="EI26" s="51">
        <f t="shared" si="55"/>
        <v>95</v>
      </c>
      <c r="EJ26" s="50">
        <v>32.229999999999997</v>
      </c>
      <c r="EK26" s="51">
        <f t="shared" si="56"/>
        <v>20</v>
      </c>
      <c r="EL26" s="50">
        <v>13.13</v>
      </c>
      <c r="EM26" s="51">
        <f t="shared" si="57"/>
        <v>27</v>
      </c>
      <c r="EN26" s="50">
        <v>16.78</v>
      </c>
      <c r="EO26" s="51">
        <f t="shared" si="58"/>
        <v>131</v>
      </c>
      <c r="EP26" s="50">
        <v>5.97</v>
      </c>
      <c r="EQ26" s="51">
        <f t="shared" si="59"/>
        <v>143</v>
      </c>
      <c r="ER26" s="50">
        <v>3.57</v>
      </c>
      <c r="ES26" s="51">
        <f t="shared" si="60"/>
        <v>98</v>
      </c>
      <c r="ET26" s="50">
        <v>0</v>
      </c>
      <c r="EU26" s="51">
        <f t="shared" si="61"/>
        <v>84</v>
      </c>
      <c r="EV26" s="50">
        <v>0.42</v>
      </c>
      <c r="EW26" s="51">
        <f t="shared" si="62"/>
        <v>127</v>
      </c>
      <c r="EX26" s="50">
        <v>0.47</v>
      </c>
      <c r="EY26" s="51">
        <f t="shared" si="63"/>
        <v>38</v>
      </c>
      <c r="EZ26" s="50">
        <v>1.58</v>
      </c>
      <c r="FA26" s="51">
        <f t="shared" si="64"/>
        <v>95</v>
      </c>
      <c r="FB26" s="50">
        <v>0.92</v>
      </c>
      <c r="FC26" s="51">
        <f t="shared" si="65"/>
        <v>107</v>
      </c>
      <c r="FD26" s="50">
        <v>6.82</v>
      </c>
      <c r="FE26" s="51">
        <f t="shared" si="66"/>
        <v>54</v>
      </c>
      <c r="FF26" s="50">
        <v>156.56</v>
      </c>
      <c r="FG26" s="51">
        <f t="shared" si="67"/>
        <v>17</v>
      </c>
      <c r="FH26" s="50">
        <v>11.08</v>
      </c>
      <c r="FI26" s="51">
        <f t="shared" si="68"/>
        <v>60</v>
      </c>
      <c r="FJ26" s="50">
        <v>1.46</v>
      </c>
      <c r="FK26" s="51">
        <f t="shared" si="69"/>
        <v>117</v>
      </c>
      <c r="FL26" s="50">
        <v>2.2400000000000002</v>
      </c>
      <c r="FM26" s="51">
        <f t="shared" si="70"/>
        <v>124</v>
      </c>
      <c r="FN26" s="53">
        <f t="shared" si="95"/>
        <v>757.32</v>
      </c>
      <c r="FO26" s="51">
        <f t="shared" si="71"/>
        <v>69</v>
      </c>
      <c r="FP26" s="36">
        <v>8.92</v>
      </c>
      <c r="FQ26" s="36">
        <v>100</v>
      </c>
      <c r="FR26" s="36">
        <f t="shared" si="88"/>
        <v>892</v>
      </c>
      <c r="FS26" s="37">
        <f t="shared" si="72"/>
        <v>162</v>
      </c>
      <c r="FT26" s="36">
        <v>14.3</v>
      </c>
      <c r="FU26" s="36">
        <v>100</v>
      </c>
      <c r="FV26" s="36">
        <f t="shared" si="89"/>
        <v>1430</v>
      </c>
      <c r="FW26" s="37">
        <f t="shared" si="73"/>
        <v>6</v>
      </c>
      <c r="FX26" s="36">
        <f t="shared" si="90"/>
        <v>-538</v>
      </c>
      <c r="FY26" s="54">
        <f t="shared" si="74"/>
        <v>-38186.142479999995</v>
      </c>
      <c r="FZ26" s="37">
        <f t="shared" si="75"/>
        <v>165</v>
      </c>
      <c r="GA26" s="55">
        <f t="shared" si="76"/>
        <v>70.977959999999996</v>
      </c>
      <c r="GB26" s="56">
        <f t="shared" si="91"/>
        <v>786.43579679999993</v>
      </c>
      <c r="GC26" s="32">
        <f t="shared" si="77"/>
        <v>88</v>
      </c>
    </row>
    <row r="27" spans="2:185" s="1" customFormat="1" ht="18" customHeight="1" x14ac:dyDescent="0.2">
      <c r="B27" s="1">
        <f t="shared" si="0"/>
        <v>26</v>
      </c>
      <c r="C27" s="59" t="s">
        <v>73</v>
      </c>
      <c r="D27" s="30">
        <v>18633725</v>
      </c>
      <c r="E27" s="31">
        <f t="shared" si="92"/>
        <v>59</v>
      </c>
      <c r="F27" s="209">
        <v>274222</v>
      </c>
      <c r="G27" s="31">
        <f t="shared" si="78"/>
        <v>74</v>
      </c>
      <c r="H27" s="210">
        <f t="shared" si="1"/>
        <v>67.951240236013163</v>
      </c>
      <c r="I27" s="31">
        <f t="shared" si="79"/>
        <v>93</v>
      </c>
      <c r="J27" s="61" t="s">
        <v>682</v>
      </c>
      <c r="K27" s="61" t="s">
        <v>683</v>
      </c>
      <c r="L27" s="62">
        <v>33481.9</v>
      </c>
      <c r="M27" s="31">
        <f t="shared" si="2"/>
        <v>128</v>
      </c>
      <c r="N27" s="63">
        <v>9.7818360000000002</v>
      </c>
      <c r="O27" s="31">
        <f t="shared" si="3"/>
        <v>123</v>
      </c>
      <c r="P27" s="64">
        <v>5.76</v>
      </c>
      <c r="Q27" s="31">
        <f t="shared" si="4"/>
        <v>28</v>
      </c>
      <c r="R27" s="31">
        <v>33.6</v>
      </c>
      <c r="S27" s="31">
        <f t="shared" si="80"/>
        <v>6</v>
      </c>
      <c r="T27" s="31">
        <v>22.1</v>
      </c>
      <c r="U27" s="31">
        <f t="shared" si="81"/>
        <v>28</v>
      </c>
      <c r="V27" s="218">
        <v>789.6</v>
      </c>
      <c r="W27" s="31">
        <f t="shared" si="82"/>
        <v>99</v>
      </c>
      <c r="X27" s="36">
        <v>59.9</v>
      </c>
      <c r="Y27" s="37">
        <f t="shared" si="5"/>
        <v>152</v>
      </c>
      <c r="Z27" s="38">
        <v>60.5</v>
      </c>
      <c r="AA27" s="37">
        <f t="shared" si="6"/>
        <v>156</v>
      </c>
      <c r="AB27" s="38">
        <v>59.1</v>
      </c>
      <c r="AC27" s="37">
        <f t="shared" si="7"/>
        <v>149</v>
      </c>
      <c r="AD27" s="39">
        <v>1724</v>
      </c>
      <c r="AE27" s="40">
        <f t="shared" si="8"/>
        <v>154</v>
      </c>
      <c r="AF27" s="41" t="s">
        <v>177</v>
      </c>
      <c r="AG27" s="40" t="e">
        <f t="shared" si="9"/>
        <v>#VALUE!</v>
      </c>
      <c r="AH27" s="42"/>
      <c r="AI27" s="40" t="e">
        <f t="shared" si="83"/>
        <v>#N/A</v>
      </c>
      <c r="AJ27" s="41" t="s">
        <v>177</v>
      </c>
      <c r="AK27" s="40" t="e">
        <f t="shared" si="10"/>
        <v>#VALUE!</v>
      </c>
      <c r="AL27" s="41" t="s">
        <v>177</v>
      </c>
      <c r="AM27" s="40" t="e">
        <f t="shared" si="11"/>
        <v>#VALUE!</v>
      </c>
      <c r="AN27" s="43">
        <v>36.799999999999997</v>
      </c>
      <c r="AO27" s="44">
        <f t="shared" si="84"/>
        <v>42</v>
      </c>
      <c r="AP27" s="43" t="s">
        <v>177</v>
      </c>
      <c r="AQ27" s="44" t="e">
        <f t="shared" si="12"/>
        <v>#VALUE!</v>
      </c>
      <c r="AR27" s="58">
        <v>-1</v>
      </c>
      <c r="AS27" s="44">
        <f t="shared" si="13"/>
        <v>116</v>
      </c>
      <c r="AT27" s="46"/>
      <c r="AU27" s="45" t="e">
        <f t="shared" si="14"/>
        <v>#N/A</v>
      </c>
      <c r="AV27" s="46" t="s">
        <v>177</v>
      </c>
      <c r="AW27" s="45" t="e">
        <f t="shared" si="15"/>
        <v>#VALUE!</v>
      </c>
      <c r="AX27" s="46"/>
      <c r="AY27" s="45"/>
      <c r="AZ27" s="125">
        <v>2690</v>
      </c>
      <c r="BA27" s="45">
        <f t="shared" si="93"/>
        <v>89</v>
      </c>
      <c r="BB27" s="46" t="s">
        <v>177</v>
      </c>
      <c r="BC27" s="45" t="e">
        <f t="shared" si="16"/>
        <v>#VALUE!</v>
      </c>
      <c r="BD27" s="46">
        <v>213.2</v>
      </c>
      <c r="BE27" s="45">
        <f t="shared" si="17"/>
        <v>130</v>
      </c>
      <c r="BF27" s="46"/>
      <c r="BG27" s="45" t="e">
        <f t="shared" si="18"/>
        <v>#N/A</v>
      </c>
      <c r="BH27" s="46">
        <v>0.1</v>
      </c>
      <c r="BI27" s="45">
        <f t="shared" si="19"/>
        <v>115</v>
      </c>
      <c r="BJ27" s="47">
        <v>2.5</v>
      </c>
      <c r="BK27" s="45">
        <f t="shared" si="20"/>
        <v>113</v>
      </c>
      <c r="BL27" s="46"/>
      <c r="BM27" s="45" t="e">
        <f t="shared" si="21"/>
        <v>#N/A</v>
      </c>
      <c r="BN27" s="46"/>
      <c r="BO27" s="45" t="e">
        <f t="shared" si="22"/>
        <v>#N/A</v>
      </c>
      <c r="BP27" s="46" t="s">
        <v>177</v>
      </c>
      <c r="BQ27" s="45" t="e">
        <f t="shared" si="23"/>
        <v>#VALUE!</v>
      </c>
      <c r="BR27" s="133">
        <v>57.77</v>
      </c>
      <c r="BS27" s="45">
        <f t="shared" si="85"/>
        <v>142</v>
      </c>
      <c r="BT27" s="46"/>
      <c r="BU27" s="45" t="e">
        <f t="shared" si="24"/>
        <v>#N/A</v>
      </c>
      <c r="BV27" s="46"/>
      <c r="BW27" s="45" t="e">
        <f t="shared" si="25"/>
        <v>#N/A</v>
      </c>
      <c r="BX27" s="124" t="s">
        <v>1151</v>
      </c>
      <c r="BY27" s="45" t="e">
        <f t="shared" si="86"/>
        <v>#VALUE!</v>
      </c>
      <c r="BZ27" s="48">
        <f>5.2*1000/365</f>
        <v>14.246575342465754</v>
      </c>
      <c r="CA27" s="45">
        <f t="shared" si="26"/>
        <v>144</v>
      </c>
      <c r="CB27" s="46"/>
      <c r="CC27" s="45" t="e">
        <f t="shared" si="87"/>
        <v>#N/A</v>
      </c>
      <c r="CD27" s="46">
        <v>0.13</v>
      </c>
      <c r="CE27" s="45">
        <f t="shared" si="27"/>
        <v>93</v>
      </c>
      <c r="CF27" s="48">
        <v>15</v>
      </c>
      <c r="CG27" s="45">
        <f t="shared" si="28"/>
        <v>139</v>
      </c>
      <c r="CH27" s="49">
        <v>0.74</v>
      </c>
      <c r="CI27" s="45">
        <f t="shared" si="29"/>
        <v>90</v>
      </c>
      <c r="CJ27" s="50">
        <v>0.24</v>
      </c>
      <c r="CK27" s="51">
        <f t="shared" si="30"/>
        <v>120</v>
      </c>
      <c r="CL27" s="50">
        <v>2.95</v>
      </c>
      <c r="CM27" s="51">
        <f t="shared" si="31"/>
        <v>89</v>
      </c>
      <c r="CN27" s="67">
        <v>11.56</v>
      </c>
      <c r="CO27" s="51">
        <f t="shared" si="32"/>
        <v>18</v>
      </c>
      <c r="CP27" s="50">
        <v>12.21</v>
      </c>
      <c r="CQ27" s="51">
        <f t="shared" si="33"/>
        <v>26</v>
      </c>
      <c r="CR27" s="50">
        <v>17.440000000000001</v>
      </c>
      <c r="CS27" s="51">
        <f t="shared" si="34"/>
        <v>35</v>
      </c>
      <c r="CT27" s="50">
        <v>2.4</v>
      </c>
      <c r="CU27" s="51">
        <f t="shared" si="35"/>
        <v>73</v>
      </c>
      <c r="CV27" s="50">
        <v>15.86</v>
      </c>
      <c r="CW27" s="51">
        <f t="shared" si="36"/>
        <v>93</v>
      </c>
      <c r="CX27" s="50">
        <v>19.87</v>
      </c>
      <c r="CY27" s="51">
        <f t="shared" si="37"/>
        <v>30</v>
      </c>
      <c r="CZ27" s="50">
        <v>2.25</v>
      </c>
      <c r="DA27" s="51">
        <f t="shared" si="38"/>
        <v>167</v>
      </c>
      <c r="DB27" s="50">
        <v>10.52</v>
      </c>
      <c r="DC27" s="51">
        <f t="shared" si="39"/>
        <v>39</v>
      </c>
      <c r="DD27" s="50">
        <v>15.33</v>
      </c>
      <c r="DE27" s="51">
        <f t="shared" si="40"/>
        <v>16</v>
      </c>
      <c r="DF27" s="50">
        <v>2.15</v>
      </c>
      <c r="DG27" s="51">
        <f t="shared" si="41"/>
        <v>146</v>
      </c>
      <c r="DH27" s="50">
        <v>1.43</v>
      </c>
      <c r="DI27" s="51">
        <f t="shared" si="42"/>
        <v>127</v>
      </c>
      <c r="DJ27" s="50">
        <v>2.2799999999999998</v>
      </c>
      <c r="DK27" s="51">
        <f t="shared" si="43"/>
        <v>109</v>
      </c>
      <c r="DL27" s="50">
        <v>2.82</v>
      </c>
      <c r="DM27" s="51">
        <f t="shared" si="44"/>
        <v>140</v>
      </c>
      <c r="DN27" s="50">
        <v>0.78</v>
      </c>
      <c r="DO27" s="51">
        <f t="shared" si="45"/>
        <v>157</v>
      </c>
      <c r="DP27" s="50">
        <v>21.64</v>
      </c>
      <c r="DQ27" s="51">
        <f t="shared" si="46"/>
        <v>52</v>
      </c>
      <c r="DR27" s="50">
        <v>1.35</v>
      </c>
      <c r="DS27" s="51">
        <f t="shared" si="47"/>
        <v>105</v>
      </c>
      <c r="DT27" s="50">
        <v>2.95</v>
      </c>
      <c r="DU27" s="51">
        <f t="shared" si="48"/>
        <v>142</v>
      </c>
      <c r="DV27" s="50">
        <v>1.19</v>
      </c>
      <c r="DW27" s="51">
        <f t="shared" si="49"/>
        <v>128</v>
      </c>
      <c r="DX27" s="50">
        <v>82.18</v>
      </c>
      <c r="DY27" s="51">
        <f t="shared" si="50"/>
        <v>129</v>
      </c>
      <c r="DZ27" s="50">
        <v>111.03</v>
      </c>
      <c r="EA27" s="51">
        <f t="shared" si="51"/>
        <v>59</v>
      </c>
      <c r="EB27" s="50">
        <v>54.82</v>
      </c>
      <c r="EC27" s="51">
        <f t="shared" si="52"/>
        <v>24</v>
      </c>
      <c r="ED27" s="50">
        <v>0.19</v>
      </c>
      <c r="EE27" s="51">
        <f t="shared" si="53"/>
        <v>149</v>
      </c>
      <c r="EF27" s="50">
        <v>13.83</v>
      </c>
      <c r="EG27" s="51">
        <f t="shared" si="54"/>
        <v>30</v>
      </c>
      <c r="EH27" s="50">
        <v>35.26</v>
      </c>
      <c r="EI27" s="51">
        <f t="shared" si="55"/>
        <v>42</v>
      </c>
      <c r="EJ27" s="50">
        <v>18.18</v>
      </c>
      <c r="EK27" s="51">
        <f t="shared" si="56"/>
        <v>71</v>
      </c>
      <c r="EL27" s="50">
        <v>9.14</v>
      </c>
      <c r="EM27" s="51">
        <f t="shared" si="57"/>
        <v>66</v>
      </c>
      <c r="EN27" s="50">
        <v>220.99</v>
      </c>
      <c r="EO27" s="51">
        <f t="shared" si="58"/>
        <v>6</v>
      </c>
      <c r="EP27" s="50">
        <v>16.010000000000002</v>
      </c>
      <c r="EQ27" s="51">
        <f t="shared" si="59"/>
        <v>71</v>
      </c>
      <c r="ER27" s="50">
        <v>1.1299999999999999</v>
      </c>
      <c r="ES27" s="51">
        <f t="shared" si="60"/>
        <v>154</v>
      </c>
      <c r="ET27" s="50">
        <v>61.39</v>
      </c>
      <c r="EU27" s="51">
        <f t="shared" si="61"/>
        <v>12</v>
      </c>
      <c r="EV27" s="50">
        <v>31.37</v>
      </c>
      <c r="EW27" s="51">
        <f t="shared" si="62"/>
        <v>30</v>
      </c>
      <c r="EX27" s="50">
        <v>0.26</v>
      </c>
      <c r="EY27" s="51">
        <f t="shared" si="63"/>
        <v>71</v>
      </c>
      <c r="EZ27" s="50">
        <v>2.8</v>
      </c>
      <c r="FA27" s="51">
        <f t="shared" si="64"/>
        <v>49</v>
      </c>
      <c r="FB27" s="50">
        <v>2.6</v>
      </c>
      <c r="FC27" s="51">
        <f t="shared" si="65"/>
        <v>55</v>
      </c>
      <c r="FD27" s="50">
        <v>8.11</v>
      </c>
      <c r="FE27" s="51">
        <f t="shared" si="66"/>
        <v>35</v>
      </c>
      <c r="FF27" s="50">
        <v>159.82</v>
      </c>
      <c r="FG27" s="51">
        <f t="shared" si="67"/>
        <v>15</v>
      </c>
      <c r="FH27" s="50">
        <v>4.54</v>
      </c>
      <c r="FI27" s="51">
        <f t="shared" si="68"/>
        <v>128</v>
      </c>
      <c r="FJ27" s="50">
        <v>12.99</v>
      </c>
      <c r="FK27" s="51">
        <f t="shared" si="69"/>
        <v>59</v>
      </c>
      <c r="FL27" s="50">
        <v>8.85</v>
      </c>
      <c r="FM27" s="51">
        <f t="shared" si="70"/>
        <v>59</v>
      </c>
      <c r="FN27" s="53">
        <f t="shared" si="95"/>
        <v>1002.7099999999999</v>
      </c>
      <c r="FO27" s="51">
        <f t="shared" si="71"/>
        <v>29</v>
      </c>
      <c r="FP27" s="36">
        <v>42.42</v>
      </c>
      <c r="FQ27" s="36">
        <v>100</v>
      </c>
      <c r="FR27" s="36">
        <f t="shared" si="88"/>
        <v>4242</v>
      </c>
      <c r="FS27" s="37">
        <f t="shared" si="72"/>
        <v>5</v>
      </c>
      <c r="FT27" s="36">
        <v>11.96</v>
      </c>
      <c r="FU27" s="36">
        <v>100</v>
      </c>
      <c r="FV27" s="36">
        <f t="shared" si="89"/>
        <v>1196</v>
      </c>
      <c r="FW27" s="37">
        <f t="shared" si="73"/>
        <v>27</v>
      </c>
      <c r="FX27" s="36">
        <f t="shared" si="90"/>
        <v>3046</v>
      </c>
      <c r="FY27" s="54">
        <f t="shared" si="74"/>
        <v>567583.2635</v>
      </c>
      <c r="FZ27" s="37">
        <f t="shared" si="75"/>
        <v>34</v>
      </c>
      <c r="GA27" s="55">
        <f t="shared" si="76"/>
        <v>186.33725000000001</v>
      </c>
      <c r="GB27" s="56">
        <f t="shared" si="91"/>
        <v>845.97111500000005</v>
      </c>
      <c r="GC27" s="32">
        <f t="shared" si="77"/>
        <v>80</v>
      </c>
    </row>
    <row r="28" spans="2:185" s="1" customFormat="1" ht="18" customHeight="1" x14ac:dyDescent="0.2">
      <c r="B28" s="1">
        <f t="shared" si="0"/>
        <v>27</v>
      </c>
      <c r="C28" s="29" t="s">
        <v>11</v>
      </c>
      <c r="D28" s="30">
        <v>11552561</v>
      </c>
      <c r="E28" s="31">
        <f t="shared" si="92"/>
        <v>76</v>
      </c>
      <c r="F28" s="209">
        <v>27834</v>
      </c>
      <c r="G28" s="31">
        <f t="shared" si="78"/>
        <v>143</v>
      </c>
      <c r="H28" s="210">
        <f t="shared" si="1"/>
        <v>415.0521304878925</v>
      </c>
      <c r="I28" s="31">
        <f t="shared" si="79"/>
        <v>13</v>
      </c>
      <c r="J28" s="32" t="s">
        <v>684</v>
      </c>
      <c r="K28" s="32" t="s">
        <v>685</v>
      </c>
      <c r="L28" s="33">
        <v>32913.199999999997</v>
      </c>
      <c r="M28" s="31">
        <f t="shared" si="2"/>
        <v>137</v>
      </c>
      <c r="N28" s="34">
        <v>9.7758190000000003</v>
      </c>
      <c r="O28" s="31">
        <f t="shared" si="3"/>
        <v>169</v>
      </c>
      <c r="P28" s="35">
        <v>4.91</v>
      </c>
      <c r="Q28" s="31">
        <f t="shared" si="4"/>
        <v>93</v>
      </c>
      <c r="R28" s="31">
        <v>25.3</v>
      </c>
      <c r="S28" s="31">
        <f t="shared" si="80"/>
        <v>92</v>
      </c>
      <c r="T28" s="31">
        <v>15.1</v>
      </c>
      <c r="U28" s="31">
        <f t="shared" si="81"/>
        <v>84</v>
      </c>
      <c r="V28" s="218">
        <v>1232.0999999999999</v>
      </c>
      <c r="W28" s="31">
        <f t="shared" si="82"/>
        <v>57</v>
      </c>
      <c r="X28" s="36">
        <v>59.6</v>
      </c>
      <c r="Y28" s="37">
        <f t="shared" si="5"/>
        <v>155</v>
      </c>
      <c r="Z28" s="38">
        <v>61.6</v>
      </c>
      <c r="AA28" s="37">
        <f t="shared" si="6"/>
        <v>151</v>
      </c>
      <c r="AB28" s="38">
        <v>57.7</v>
      </c>
      <c r="AC28" s="37">
        <f t="shared" si="7"/>
        <v>157</v>
      </c>
      <c r="AD28" s="41">
        <v>818</v>
      </c>
      <c r="AE28" s="40">
        <f t="shared" si="8"/>
        <v>167</v>
      </c>
      <c r="AF28" s="41" t="s">
        <v>177</v>
      </c>
      <c r="AG28" s="40" t="e">
        <f t="shared" si="9"/>
        <v>#VALUE!</v>
      </c>
      <c r="AH28" s="42"/>
      <c r="AI28" s="40" t="e">
        <f t="shared" si="83"/>
        <v>#N/A</v>
      </c>
      <c r="AJ28" s="41" t="s">
        <v>177</v>
      </c>
      <c r="AK28" s="40" t="e">
        <f t="shared" si="10"/>
        <v>#VALUE!</v>
      </c>
      <c r="AL28" s="41" t="s">
        <v>177</v>
      </c>
      <c r="AM28" s="40" t="e">
        <f t="shared" si="11"/>
        <v>#VALUE!</v>
      </c>
      <c r="AN28" s="43">
        <v>48.9</v>
      </c>
      <c r="AO28" s="44">
        <f t="shared" si="84"/>
        <v>27</v>
      </c>
      <c r="AP28" s="43" t="s">
        <v>177</v>
      </c>
      <c r="AQ28" s="44" t="e">
        <f t="shared" si="12"/>
        <v>#VALUE!</v>
      </c>
      <c r="AR28" s="195">
        <v>-0.95</v>
      </c>
      <c r="AS28" s="44">
        <f t="shared" si="13"/>
        <v>115</v>
      </c>
      <c r="AT28" s="46"/>
      <c r="AU28" s="45" t="e">
        <f t="shared" si="14"/>
        <v>#N/A</v>
      </c>
      <c r="AV28" s="46" t="s">
        <v>177</v>
      </c>
      <c r="AW28" s="45" t="e">
        <f t="shared" si="15"/>
        <v>#VALUE!</v>
      </c>
      <c r="AX28" s="46"/>
      <c r="AY28" s="45"/>
      <c r="AZ28" s="125">
        <v>1680</v>
      </c>
      <c r="BA28" s="45">
        <f t="shared" si="93"/>
        <v>158</v>
      </c>
      <c r="BB28" s="46" t="s">
        <v>177</v>
      </c>
      <c r="BC28" s="45" t="e">
        <f t="shared" si="16"/>
        <v>#VALUE!</v>
      </c>
      <c r="BD28" s="46">
        <v>97.73</v>
      </c>
      <c r="BE28" s="45">
        <f t="shared" si="17"/>
        <v>154</v>
      </c>
      <c r="BF28" s="46"/>
      <c r="BG28" s="45" t="e">
        <f t="shared" si="18"/>
        <v>#N/A</v>
      </c>
      <c r="BH28" s="46" t="s">
        <v>177</v>
      </c>
      <c r="BI28" s="45" t="e">
        <f t="shared" si="19"/>
        <v>#VALUE!</v>
      </c>
      <c r="BJ28" s="47">
        <v>9</v>
      </c>
      <c r="BK28" s="45">
        <f t="shared" si="20"/>
        <v>47</v>
      </c>
      <c r="BL28" s="46"/>
      <c r="BM28" s="45" t="e">
        <f t="shared" si="21"/>
        <v>#N/A</v>
      </c>
      <c r="BN28" s="46"/>
      <c r="BO28" s="45" t="e">
        <f t="shared" si="22"/>
        <v>#N/A</v>
      </c>
      <c r="BP28" s="46" t="s">
        <v>177</v>
      </c>
      <c r="BQ28" s="45" t="e">
        <f t="shared" si="23"/>
        <v>#VALUE!</v>
      </c>
      <c r="BR28" s="114">
        <v>21.28</v>
      </c>
      <c r="BS28" s="45">
        <f t="shared" si="85"/>
        <v>162</v>
      </c>
      <c r="BT28" s="46"/>
      <c r="BU28" s="45" t="e">
        <f t="shared" si="24"/>
        <v>#N/A</v>
      </c>
      <c r="BV28" s="46"/>
      <c r="BW28" s="45" t="e">
        <f t="shared" si="25"/>
        <v>#N/A</v>
      </c>
      <c r="BX28" s="124" t="s">
        <v>1151</v>
      </c>
      <c r="BY28" s="45" t="e">
        <f t="shared" si="86"/>
        <v>#VALUE!</v>
      </c>
      <c r="BZ28" s="48" t="s">
        <v>177</v>
      </c>
      <c r="CA28" s="45" t="e">
        <f t="shared" si="26"/>
        <v>#VALUE!</v>
      </c>
      <c r="CB28" s="46"/>
      <c r="CC28" s="45" t="e">
        <f t="shared" si="87"/>
        <v>#N/A</v>
      </c>
      <c r="CD28" s="46">
        <v>3.3000000000000002E-2</v>
      </c>
      <c r="CE28" s="45">
        <f t="shared" si="27"/>
        <v>125</v>
      </c>
      <c r="CF28" s="48" t="s">
        <v>177</v>
      </c>
      <c r="CG28" s="45" t="e">
        <f t="shared" si="28"/>
        <v>#VALUE!</v>
      </c>
      <c r="CH28" s="49">
        <v>0.02</v>
      </c>
      <c r="CI28" s="45">
        <f t="shared" si="29"/>
        <v>147</v>
      </c>
      <c r="CJ28" s="50">
        <v>0.79</v>
      </c>
      <c r="CK28" s="51">
        <f t="shared" si="30"/>
        <v>84</v>
      </c>
      <c r="CL28" s="50">
        <v>2.12</v>
      </c>
      <c r="CM28" s="51">
        <f t="shared" si="31"/>
        <v>121</v>
      </c>
      <c r="CN28" s="50">
        <v>4.92</v>
      </c>
      <c r="CO28" s="51">
        <f t="shared" si="32"/>
        <v>28</v>
      </c>
      <c r="CP28" s="50">
        <v>9.59</v>
      </c>
      <c r="CQ28" s="51">
        <f t="shared" si="33"/>
        <v>45</v>
      </c>
      <c r="CR28" s="50">
        <v>23.85</v>
      </c>
      <c r="CS28" s="51">
        <f t="shared" si="34"/>
        <v>13</v>
      </c>
      <c r="CT28" s="50">
        <v>1.8</v>
      </c>
      <c r="CU28" s="51">
        <f t="shared" si="35"/>
        <v>93</v>
      </c>
      <c r="CV28" s="50">
        <v>16.57</v>
      </c>
      <c r="CW28" s="51">
        <f t="shared" si="36"/>
        <v>86</v>
      </c>
      <c r="CX28" s="50">
        <v>47.13</v>
      </c>
      <c r="CY28" s="65">
        <f t="shared" si="37"/>
        <v>2</v>
      </c>
      <c r="CZ28" s="50">
        <v>5.55</v>
      </c>
      <c r="DA28" s="51">
        <f t="shared" si="38"/>
        <v>108</v>
      </c>
      <c r="DB28" s="50">
        <v>12.05</v>
      </c>
      <c r="DC28" s="51">
        <f t="shared" si="39"/>
        <v>16</v>
      </c>
      <c r="DD28" s="50">
        <v>5.2</v>
      </c>
      <c r="DE28" s="51">
        <f t="shared" si="40"/>
        <v>90</v>
      </c>
      <c r="DF28" s="50">
        <v>1.59</v>
      </c>
      <c r="DG28" s="51">
        <f t="shared" si="41"/>
        <v>154</v>
      </c>
      <c r="DH28" s="50">
        <v>13.94</v>
      </c>
      <c r="DI28" s="51">
        <f t="shared" si="42"/>
        <v>8</v>
      </c>
      <c r="DJ28" s="50">
        <v>7.29</v>
      </c>
      <c r="DK28" s="51">
        <f t="shared" si="43"/>
        <v>14</v>
      </c>
      <c r="DL28" s="50">
        <v>4.47</v>
      </c>
      <c r="DM28" s="51">
        <f t="shared" si="44"/>
        <v>79</v>
      </c>
      <c r="DN28" s="50">
        <v>1.3</v>
      </c>
      <c r="DO28" s="51">
        <f t="shared" si="45"/>
        <v>136</v>
      </c>
      <c r="DP28" s="50">
        <v>43.43</v>
      </c>
      <c r="DQ28" s="51">
        <f t="shared" si="46"/>
        <v>9</v>
      </c>
      <c r="DR28" s="50">
        <v>2.27</v>
      </c>
      <c r="DS28" s="51">
        <f t="shared" si="47"/>
        <v>44</v>
      </c>
      <c r="DT28" s="50">
        <v>4.3499999999999996</v>
      </c>
      <c r="DU28" s="51">
        <f t="shared" si="48"/>
        <v>114</v>
      </c>
      <c r="DV28" s="50">
        <v>1.61</v>
      </c>
      <c r="DW28" s="51">
        <f t="shared" si="49"/>
        <v>102</v>
      </c>
      <c r="DX28" s="50">
        <v>126.6</v>
      </c>
      <c r="DY28" s="51">
        <f t="shared" si="50"/>
        <v>51</v>
      </c>
      <c r="DZ28" s="50">
        <v>77.150000000000006</v>
      </c>
      <c r="EA28" s="51">
        <f t="shared" si="51"/>
        <v>113</v>
      </c>
      <c r="EB28" s="50">
        <v>36.61</v>
      </c>
      <c r="EC28" s="51">
        <f t="shared" si="52"/>
        <v>61</v>
      </c>
      <c r="ED28" s="50">
        <v>4.04</v>
      </c>
      <c r="EE28" s="51">
        <f t="shared" si="53"/>
        <v>14</v>
      </c>
      <c r="EF28" s="50">
        <v>15.34</v>
      </c>
      <c r="EG28" s="51">
        <f t="shared" si="54"/>
        <v>23</v>
      </c>
      <c r="EH28" s="50">
        <v>62.58</v>
      </c>
      <c r="EI28" s="51">
        <f t="shared" si="55"/>
        <v>31</v>
      </c>
      <c r="EJ28" s="50">
        <v>20.72</v>
      </c>
      <c r="EK28" s="51">
        <f t="shared" si="56"/>
        <v>52</v>
      </c>
      <c r="EL28" s="50">
        <v>13.58</v>
      </c>
      <c r="EM28" s="51">
        <f t="shared" si="57"/>
        <v>24</v>
      </c>
      <c r="EN28" s="50">
        <v>169.22</v>
      </c>
      <c r="EO28" s="51">
        <f t="shared" si="58"/>
        <v>18</v>
      </c>
      <c r="EP28" s="50">
        <v>24.35</v>
      </c>
      <c r="EQ28" s="51">
        <f t="shared" si="59"/>
        <v>17</v>
      </c>
      <c r="ER28" s="50">
        <v>2.67</v>
      </c>
      <c r="ES28" s="51">
        <f t="shared" si="60"/>
        <v>124</v>
      </c>
      <c r="ET28" s="50">
        <v>23.28</v>
      </c>
      <c r="EU28" s="51">
        <f t="shared" si="61"/>
        <v>36</v>
      </c>
      <c r="EV28" s="50">
        <v>78.239999999999995</v>
      </c>
      <c r="EW28" s="51">
        <f t="shared" si="62"/>
        <v>6</v>
      </c>
      <c r="EX28" s="50">
        <v>0.36</v>
      </c>
      <c r="EY28" s="51">
        <f t="shared" si="63"/>
        <v>45</v>
      </c>
      <c r="EZ28" s="50">
        <v>2.34</v>
      </c>
      <c r="FA28" s="51">
        <f t="shared" si="64"/>
        <v>68</v>
      </c>
      <c r="FB28" s="50">
        <v>6.99</v>
      </c>
      <c r="FC28" s="51">
        <f t="shared" si="65"/>
        <v>9</v>
      </c>
      <c r="FD28" s="50">
        <v>10.99</v>
      </c>
      <c r="FE28" s="51">
        <f t="shared" si="66"/>
        <v>12</v>
      </c>
      <c r="FF28" s="50">
        <v>150.1</v>
      </c>
      <c r="FG28" s="51">
        <f t="shared" si="67"/>
        <v>23</v>
      </c>
      <c r="FH28" s="50">
        <v>22.51</v>
      </c>
      <c r="FI28" s="51">
        <f t="shared" si="68"/>
        <v>11</v>
      </c>
      <c r="FJ28" s="50">
        <v>35.79</v>
      </c>
      <c r="FK28" s="51">
        <f t="shared" si="69"/>
        <v>30</v>
      </c>
      <c r="FL28" s="50">
        <v>8.43</v>
      </c>
      <c r="FM28" s="51">
        <f t="shared" si="70"/>
        <v>64</v>
      </c>
      <c r="FN28" s="53">
        <f t="shared" si="95"/>
        <v>1101.7100000000003</v>
      </c>
      <c r="FO28" s="51">
        <f t="shared" si="71"/>
        <v>19</v>
      </c>
      <c r="FP28" s="36">
        <v>42.33</v>
      </c>
      <c r="FQ28" s="36">
        <v>100</v>
      </c>
      <c r="FR28" s="36">
        <f t="shared" si="88"/>
        <v>4233</v>
      </c>
      <c r="FS28" s="37">
        <f t="shared" si="72"/>
        <v>6</v>
      </c>
      <c r="FT28" s="36">
        <v>9.5399999999999991</v>
      </c>
      <c r="FU28" s="36">
        <v>100</v>
      </c>
      <c r="FV28" s="36">
        <f t="shared" si="89"/>
        <v>953.99999999999989</v>
      </c>
      <c r="FW28" s="37">
        <f t="shared" si="73"/>
        <v>54</v>
      </c>
      <c r="FX28" s="36">
        <f t="shared" si="90"/>
        <v>3279</v>
      </c>
      <c r="FY28" s="54">
        <f t="shared" si="74"/>
        <v>378808.47519000003</v>
      </c>
      <c r="FZ28" s="37">
        <f t="shared" si="75"/>
        <v>46</v>
      </c>
      <c r="GA28" s="55">
        <f t="shared" si="76"/>
        <v>115.52561</v>
      </c>
      <c r="GB28" s="56">
        <f t="shared" si="91"/>
        <v>2600.4814811000001</v>
      </c>
      <c r="GC28" s="32">
        <f t="shared" si="77"/>
        <v>40</v>
      </c>
    </row>
    <row r="29" spans="2:185" s="1" customFormat="1" ht="18" customHeight="1" x14ac:dyDescent="0.2">
      <c r="B29" s="1">
        <f t="shared" si="0"/>
        <v>28</v>
      </c>
      <c r="C29" s="69" t="s">
        <v>30</v>
      </c>
      <c r="D29" s="30">
        <v>15827241</v>
      </c>
      <c r="E29" s="31">
        <f t="shared" si="92"/>
        <v>70</v>
      </c>
      <c r="F29" s="209">
        <v>181035</v>
      </c>
      <c r="G29" s="31">
        <f t="shared" si="78"/>
        <v>88</v>
      </c>
      <c r="H29" s="210">
        <f t="shared" si="1"/>
        <v>87.426414781672051</v>
      </c>
      <c r="I29" s="31">
        <f t="shared" si="79"/>
        <v>73</v>
      </c>
      <c r="J29" s="32" t="s">
        <v>686</v>
      </c>
      <c r="K29" s="32" t="s">
        <v>687</v>
      </c>
      <c r="L29" s="33">
        <v>42090</v>
      </c>
      <c r="M29" s="31">
        <f t="shared" si="2"/>
        <v>85</v>
      </c>
      <c r="N29" s="34">
        <v>9.7825030000000002</v>
      </c>
      <c r="O29" s="31">
        <f t="shared" si="3"/>
        <v>116</v>
      </c>
      <c r="P29" s="35">
        <v>5.24</v>
      </c>
      <c r="Q29" s="31">
        <f t="shared" si="4"/>
        <v>63</v>
      </c>
      <c r="R29" s="31">
        <v>31.7</v>
      </c>
      <c r="S29" s="31">
        <f t="shared" si="80"/>
        <v>14</v>
      </c>
      <c r="T29" s="31">
        <v>22.7</v>
      </c>
      <c r="U29" s="31">
        <f t="shared" si="81"/>
        <v>16</v>
      </c>
      <c r="V29" s="218">
        <v>1759.3</v>
      </c>
      <c r="W29" s="31">
        <f t="shared" si="82"/>
        <v>28</v>
      </c>
      <c r="X29" s="36">
        <v>68.7</v>
      </c>
      <c r="Y29" s="37">
        <f t="shared" si="5"/>
        <v>114</v>
      </c>
      <c r="Z29" s="38">
        <v>70.7</v>
      </c>
      <c r="AA29" s="37">
        <f t="shared" si="6"/>
        <v>115</v>
      </c>
      <c r="AB29" s="38">
        <v>66.599999999999994</v>
      </c>
      <c r="AC29" s="37">
        <f t="shared" si="7"/>
        <v>107</v>
      </c>
      <c r="AD29" s="39">
        <v>3487</v>
      </c>
      <c r="AE29" s="40">
        <f t="shared" si="8"/>
        <v>130</v>
      </c>
      <c r="AF29" s="41">
        <v>44.99</v>
      </c>
      <c r="AG29" s="40">
        <f t="shared" si="9"/>
        <v>64</v>
      </c>
      <c r="AH29" s="42"/>
      <c r="AI29" s="40" t="e">
        <f t="shared" si="83"/>
        <v>#N/A</v>
      </c>
      <c r="AJ29" s="41" t="s">
        <v>177</v>
      </c>
      <c r="AK29" s="40" t="e">
        <f t="shared" si="10"/>
        <v>#VALUE!</v>
      </c>
      <c r="AL29" s="41" t="s">
        <v>177</v>
      </c>
      <c r="AM29" s="40" t="e">
        <f t="shared" si="11"/>
        <v>#VALUE!</v>
      </c>
      <c r="AN29" s="43">
        <v>25</v>
      </c>
      <c r="AO29" s="44">
        <f t="shared" si="84"/>
        <v>79</v>
      </c>
      <c r="AP29" s="43" t="s">
        <v>177</v>
      </c>
      <c r="AQ29" s="44" t="e">
        <f t="shared" si="12"/>
        <v>#VALUE!</v>
      </c>
      <c r="AR29" s="43" t="s">
        <v>177</v>
      </c>
      <c r="AS29" s="44" t="e">
        <f t="shared" si="13"/>
        <v>#VALUE!</v>
      </c>
      <c r="AT29" s="46"/>
      <c r="AU29" s="45" t="e">
        <f t="shared" si="14"/>
        <v>#N/A</v>
      </c>
      <c r="AV29" s="46" t="s">
        <v>177</v>
      </c>
      <c r="AW29" s="45" t="e">
        <f t="shared" si="15"/>
        <v>#VALUE!</v>
      </c>
      <c r="AX29" s="46"/>
      <c r="AY29" s="45"/>
      <c r="AZ29" s="125">
        <v>2180</v>
      </c>
      <c r="BA29" s="45">
        <f t="shared" si="93"/>
        <v>137</v>
      </c>
      <c r="BB29" s="46" t="s">
        <v>177</v>
      </c>
      <c r="BC29" s="45" t="e">
        <f t="shared" si="16"/>
        <v>#VALUE!</v>
      </c>
      <c r="BD29" s="46">
        <v>644.99</v>
      </c>
      <c r="BE29" s="45">
        <f t="shared" si="17"/>
        <v>84</v>
      </c>
      <c r="BF29" s="46"/>
      <c r="BG29" s="45" t="e">
        <f t="shared" si="18"/>
        <v>#N/A</v>
      </c>
      <c r="BH29" s="46" t="s">
        <v>177</v>
      </c>
      <c r="BI29" s="45" t="e">
        <f t="shared" si="19"/>
        <v>#VALUE!</v>
      </c>
      <c r="BJ29" s="47">
        <v>9</v>
      </c>
      <c r="BK29" s="45">
        <f t="shared" si="20"/>
        <v>47</v>
      </c>
      <c r="BL29" s="46"/>
      <c r="BM29" s="45" t="e">
        <f t="shared" si="21"/>
        <v>#N/A</v>
      </c>
      <c r="BN29" s="46"/>
      <c r="BO29" s="45" t="e">
        <f t="shared" si="22"/>
        <v>#N/A</v>
      </c>
      <c r="BP29" s="46" t="s">
        <v>177</v>
      </c>
      <c r="BQ29" s="45" t="e">
        <f t="shared" si="23"/>
        <v>#VALUE!</v>
      </c>
      <c r="BR29" s="133">
        <v>127.74</v>
      </c>
      <c r="BS29" s="45">
        <f t="shared" si="85"/>
        <v>42</v>
      </c>
      <c r="BT29" s="46"/>
      <c r="BU29" s="45" t="e">
        <f t="shared" si="24"/>
        <v>#N/A</v>
      </c>
      <c r="BV29" s="46"/>
      <c r="BW29" s="45" t="e">
        <f t="shared" si="25"/>
        <v>#N/A</v>
      </c>
      <c r="BX29" s="124" t="s">
        <v>1151</v>
      </c>
      <c r="BY29" s="45" t="e">
        <f t="shared" si="86"/>
        <v>#VALUE!</v>
      </c>
      <c r="BZ29" s="48">
        <f>16.8*1000/365</f>
        <v>46.027397260273972</v>
      </c>
      <c r="CA29" s="45">
        <f t="shared" si="26"/>
        <v>102</v>
      </c>
      <c r="CB29" s="46"/>
      <c r="CC29" s="45" t="e">
        <f t="shared" si="87"/>
        <v>#N/A</v>
      </c>
      <c r="CD29" s="46">
        <v>8.3000000000000004E-2</v>
      </c>
      <c r="CE29" s="45">
        <f t="shared" si="27"/>
        <v>107</v>
      </c>
      <c r="CF29" s="48" t="s">
        <v>177</v>
      </c>
      <c r="CG29" s="45" t="e">
        <f t="shared" si="28"/>
        <v>#VALUE!</v>
      </c>
      <c r="CH29" s="49">
        <v>0.09</v>
      </c>
      <c r="CI29" s="45">
        <f t="shared" si="29"/>
        <v>131</v>
      </c>
      <c r="CJ29" s="50">
        <v>0.8</v>
      </c>
      <c r="CK29" s="51">
        <f t="shared" si="30"/>
        <v>83</v>
      </c>
      <c r="CL29" s="50">
        <v>0.46</v>
      </c>
      <c r="CM29" s="51">
        <f t="shared" si="31"/>
        <v>165</v>
      </c>
      <c r="CN29" s="50">
        <v>0.85</v>
      </c>
      <c r="CO29" s="51">
        <f t="shared" si="32"/>
        <v>75</v>
      </c>
      <c r="CP29" s="50">
        <v>11.59</v>
      </c>
      <c r="CQ29" s="51">
        <f t="shared" si="33"/>
        <v>30</v>
      </c>
      <c r="CR29" s="50">
        <v>9.68</v>
      </c>
      <c r="CS29" s="51">
        <f t="shared" si="34"/>
        <v>59</v>
      </c>
      <c r="CT29" s="50">
        <v>0.98</v>
      </c>
      <c r="CU29" s="51">
        <f t="shared" si="35"/>
        <v>147</v>
      </c>
      <c r="CV29" s="50">
        <v>9.39</v>
      </c>
      <c r="CW29" s="51">
        <f t="shared" si="36"/>
        <v>150</v>
      </c>
      <c r="CX29" s="50">
        <v>12.91</v>
      </c>
      <c r="CY29" s="51">
        <f t="shared" si="37"/>
        <v>57</v>
      </c>
      <c r="CZ29" s="50">
        <v>5.27</v>
      </c>
      <c r="DA29" s="51">
        <f t="shared" si="38"/>
        <v>113</v>
      </c>
      <c r="DB29" s="50">
        <v>9.5500000000000007</v>
      </c>
      <c r="DC29" s="51">
        <f t="shared" si="39"/>
        <v>59</v>
      </c>
      <c r="DD29" s="50">
        <v>18.989999999999998</v>
      </c>
      <c r="DE29" s="51">
        <f t="shared" si="40"/>
        <v>9</v>
      </c>
      <c r="DF29" s="50">
        <v>9.4700000000000006</v>
      </c>
      <c r="DG29" s="51">
        <f t="shared" si="41"/>
        <v>95</v>
      </c>
      <c r="DH29" s="50">
        <v>1.94</v>
      </c>
      <c r="DI29" s="51">
        <f t="shared" si="42"/>
        <v>106</v>
      </c>
      <c r="DJ29" s="50">
        <v>5.77</v>
      </c>
      <c r="DK29" s="51">
        <f t="shared" si="43"/>
        <v>27</v>
      </c>
      <c r="DL29" s="50">
        <v>3.42</v>
      </c>
      <c r="DM29" s="51">
        <f t="shared" si="44"/>
        <v>121</v>
      </c>
      <c r="DN29" s="50">
        <v>1.1399999999999999</v>
      </c>
      <c r="DO29" s="51">
        <f t="shared" si="45"/>
        <v>141</v>
      </c>
      <c r="DP29" s="50">
        <v>2.64</v>
      </c>
      <c r="DQ29" s="51">
        <f t="shared" si="46"/>
        <v>164</v>
      </c>
      <c r="DR29" s="50">
        <v>0.76</v>
      </c>
      <c r="DS29" s="51">
        <f t="shared" si="47"/>
        <v>140</v>
      </c>
      <c r="DT29" s="50">
        <v>4.1100000000000003</v>
      </c>
      <c r="DU29" s="51">
        <f t="shared" si="48"/>
        <v>118</v>
      </c>
      <c r="DV29" s="50">
        <v>0.94</v>
      </c>
      <c r="DW29" s="51">
        <f t="shared" si="49"/>
        <v>152</v>
      </c>
      <c r="DX29" s="50">
        <v>97.77</v>
      </c>
      <c r="DY29" s="51">
        <f t="shared" si="50"/>
        <v>97</v>
      </c>
      <c r="DZ29" s="50">
        <v>81.89</v>
      </c>
      <c r="EA29" s="51">
        <f t="shared" si="51"/>
        <v>99</v>
      </c>
      <c r="EB29" s="50">
        <v>14.04</v>
      </c>
      <c r="EC29" s="51">
        <f t="shared" si="52"/>
        <v>124</v>
      </c>
      <c r="ED29" s="50">
        <v>4.84</v>
      </c>
      <c r="EE29" s="51">
        <f t="shared" si="53"/>
        <v>11</v>
      </c>
      <c r="EF29" s="50">
        <v>1.91</v>
      </c>
      <c r="EG29" s="51">
        <f t="shared" si="54"/>
        <v>150</v>
      </c>
      <c r="EH29" s="50">
        <v>20.05</v>
      </c>
      <c r="EI29" s="51">
        <f t="shared" si="55"/>
        <v>53</v>
      </c>
      <c r="EJ29" s="50">
        <v>13.56</v>
      </c>
      <c r="EK29" s="51">
        <f t="shared" si="56"/>
        <v>114</v>
      </c>
      <c r="EL29" s="50">
        <v>4.07</v>
      </c>
      <c r="EM29" s="51">
        <f t="shared" si="57"/>
        <v>132</v>
      </c>
      <c r="EN29" s="50">
        <v>50.72</v>
      </c>
      <c r="EO29" s="51">
        <f t="shared" si="58"/>
        <v>65</v>
      </c>
      <c r="EP29" s="50">
        <v>10.36</v>
      </c>
      <c r="EQ29" s="51">
        <f t="shared" si="59"/>
        <v>115</v>
      </c>
      <c r="ER29" s="50">
        <v>4.3499999999999996</v>
      </c>
      <c r="ES29" s="51">
        <f t="shared" si="60"/>
        <v>58</v>
      </c>
      <c r="ET29" s="50">
        <v>1.79</v>
      </c>
      <c r="EU29" s="51">
        <f t="shared" si="61"/>
        <v>51</v>
      </c>
      <c r="EV29" s="50">
        <v>5.68</v>
      </c>
      <c r="EW29" s="51">
        <f t="shared" si="62"/>
        <v>63</v>
      </c>
      <c r="EX29" s="50">
        <v>0.05</v>
      </c>
      <c r="EY29" s="51">
        <f t="shared" si="63"/>
        <v>153</v>
      </c>
      <c r="EZ29" s="50">
        <v>0.3</v>
      </c>
      <c r="FA29" s="51">
        <f t="shared" si="64"/>
        <v>159</v>
      </c>
      <c r="FB29" s="50">
        <v>1.03</v>
      </c>
      <c r="FC29" s="51">
        <f t="shared" si="65"/>
        <v>100</v>
      </c>
      <c r="FD29" s="50">
        <v>7.53</v>
      </c>
      <c r="FE29" s="51">
        <f t="shared" si="66"/>
        <v>41</v>
      </c>
      <c r="FF29" s="50">
        <v>71.02</v>
      </c>
      <c r="FG29" s="51">
        <f t="shared" si="67"/>
        <v>109</v>
      </c>
      <c r="FH29" s="50">
        <v>9.5</v>
      </c>
      <c r="FI29" s="51">
        <f t="shared" si="68"/>
        <v>77</v>
      </c>
      <c r="FJ29" s="50">
        <v>72.569999999999993</v>
      </c>
      <c r="FK29" s="51">
        <f t="shared" si="69"/>
        <v>10</v>
      </c>
      <c r="FL29" s="50">
        <v>6.48</v>
      </c>
      <c r="FM29" s="51">
        <f t="shared" si="70"/>
        <v>78</v>
      </c>
      <c r="FN29" s="53">
        <f t="shared" si="95"/>
        <v>590.17000000000007</v>
      </c>
      <c r="FO29" s="51">
        <f t="shared" si="71"/>
        <v>105</v>
      </c>
      <c r="FP29" s="36">
        <v>24.4</v>
      </c>
      <c r="FQ29" s="36">
        <v>100</v>
      </c>
      <c r="FR29" s="36">
        <f t="shared" si="88"/>
        <v>2440</v>
      </c>
      <c r="FS29" s="37">
        <f t="shared" si="72"/>
        <v>54</v>
      </c>
      <c r="FT29" s="36">
        <v>7.78</v>
      </c>
      <c r="FU29" s="36">
        <v>100</v>
      </c>
      <c r="FV29" s="36">
        <f t="shared" si="89"/>
        <v>778</v>
      </c>
      <c r="FW29" s="37">
        <f t="shared" si="73"/>
        <v>88</v>
      </c>
      <c r="FX29" s="36">
        <f t="shared" si="90"/>
        <v>1662</v>
      </c>
      <c r="FY29" s="54">
        <f t="shared" si="74"/>
        <v>263048.74541999999</v>
      </c>
      <c r="FZ29" s="37">
        <f t="shared" si="75"/>
        <v>58</v>
      </c>
      <c r="GA29" s="55">
        <f t="shared" si="76"/>
        <v>158.27241000000001</v>
      </c>
      <c r="GB29" s="56">
        <f t="shared" si="91"/>
        <v>1503.5878950000001</v>
      </c>
      <c r="GC29" s="32">
        <f t="shared" si="77"/>
        <v>63</v>
      </c>
    </row>
    <row r="30" spans="2:185" s="1" customFormat="1" ht="18" customHeight="1" x14ac:dyDescent="0.2">
      <c r="B30" s="1">
        <f t="shared" si="0"/>
        <v>29</v>
      </c>
      <c r="C30" s="59" t="s">
        <v>91</v>
      </c>
      <c r="D30" s="30">
        <v>23924407</v>
      </c>
      <c r="E30" s="31">
        <f t="shared" si="92"/>
        <v>54</v>
      </c>
      <c r="F30" s="209">
        <v>475442</v>
      </c>
      <c r="G30" s="31">
        <f t="shared" si="78"/>
        <v>54</v>
      </c>
      <c r="H30" s="210">
        <f t="shared" si="1"/>
        <v>50.32034822333744</v>
      </c>
      <c r="I30" s="31">
        <f t="shared" si="79"/>
        <v>106</v>
      </c>
      <c r="J30" s="32" t="s">
        <v>688</v>
      </c>
      <c r="K30" s="32" t="s">
        <v>689</v>
      </c>
      <c r="L30" s="33">
        <v>33720.9</v>
      </c>
      <c r="M30" s="31">
        <f t="shared" si="2"/>
        <v>125</v>
      </c>
      <c r="N30" s="34">
        <v>9.7772959999999998</v>
      </c>
      <c r="O30" s="31">
        <f t="shared" si="3"/>
        <v>164</v>
      </c>
      <c r="P30" s="35">
        <v>5.6</v>
      </c>
      <c r="Q30" s="31">
        <f t="shared" si="4"/>
        <v>36</v>
      </c>
      <c r="R30" s="31">
        <v>28.8</v>
      </c>
      <c r="S30" s="31">
        <f t="shared" si="80"/>
        <v>64</v>
      </c>
      <c r="T30" s="31">
        <v>18.8</v>
      </c>
      <c r="U30" s="31">
        <f t="shared" si="81"/>
        <v>71</v>
      </c>
      <c r="V30" s="218">
        <v>1929.8</v>
      </c>
      <c r="W30" s="31">
        <f t="shared" si="82"/>
        <v>23</v>
      </c>
      <c r="X30" s="36">
        <v>57.3</v>
      </c>
      <c r="Y30" s="37">
        <f t="shared" si="5"/>
        <v>163</v>
      </c>
      <c r="Z30" s="38">
        <v>58.6</v>
      </c>
      <c r="AA30" s="37">
        <f t="shared" si="6"/>
        <v>162</v>
      </c>
      <c r="AB30" s="38">
        <v>55.9</v>
      </c>
      <c r="AC30" s="37">
        <f t="shared" si="7"/>
        <v>163</v>
      </c>
      <c r="AD30" s="39">
        <v>3144</v>
      </c>
      <c r="AE30" s="40">
        <f t="shared" si="8"/>
        <v>135</v>
      </c>
      <c r="AF30" s="41" t="s">
        <v>177</v>
      </c>
      <c r="AG30" s="40" t="e">
        <f t="shared" si="9"/>
        <v>#VALUE!</v>
      </c>
      <c r="AH30" s="42"/>
      <c r="AI30" s="40" t="e">
        <f t="shared" si="83"/>
        <v>#N/A</v>
      </c>
      <c r="AJ30" s="41" t="s">
        <v>177</v>
      </c>
      <c r="AK30" s="40" t="e">
        <f t="shared" si="10"/>
        <v>#VALUE!</v>
      </c>
      <c r="AL30" s="41" t="s">
        <v>177</v>
      </c>
      <c r="AM30" s="40" t="e">
        <f t="shared" si="11"/>
        <v>#VALUE!</v>
      </c>
      <c r="AN30" s="43">
        <v>63.6</v>
      </c>
      <c r="AO30" s="44">
        <f t="shared" si="84"/>
        <v>11</v>
      </c>
      <c r="AP30" s="43" t="s">
        <v>177</v>
      </c>
      <c r="AQ30" s="44" t="e">
        <f t="shared" si="12"/>
        <v>#VALUE!</v>
      </c>
      <c r="AR30" s="58">
        <v>-0.2</v>
      </c>
      <c r="AS30" s="44">
        <f t="shared" si="13"/>
        <v>67</v>
      </c>
      <c r="AT30" s="46"/>
      <c r="AU30" s="45" t="e">
        <f t="shared" si="14"/>
        <v>#N/A</v>
      </c>
      <c r="AV30" s="46" t="s">
        <v>177</v>
      </c>
      <c r="AW30" s="45" t="e">
        <f t="shared" si="15"/>
        <v>#VALUE!</v>
      </c>
      <c r="AX30" s="46"/>
      <c r="AY30" s="45"/>
      <c r="AZ30" s="125">
        <v>2240</v>
      </c>
      <c r="BA30" s="45">
        <f t="shared" si="93"/>
        <v>129</v>
      </c>
      <c r="BB30" s="46" t="s">
        <v>177</v>
      </c>
      <c r="BC30" s="45" t="e">
        <f t="shared" si="16"/>
        <v>#VALUE!</v>
      </c>
      <c r="BD30" s="46">
        <v>184.17</v>
      </c>
      <c r="BE30" s="45">
        <f t="shared" si="17"/>
        <v>135</v>
      </c>
      <c r="BF30" s="46"/>
      <c r="BG30" s="45" t="e">
        <f t="shared" si="18"/>
        <v>#N/A</v>
      </c>
      <c r="BH30" s="46">
        <v>0.2</v>
      </c>
      <c r="BI30" s="45">
        <f t="shared" si="19"/>
        <v>109</v>
      </c>
      <c r="BJ30" s="47">
        <v>2.5</v>
      </c>
      <c r="BK30" s="45">
        <f t="shared" si="20"/>
        <v>113</v>
      </c>
      <c r="BL30" s="46"/>
      <c r="BM30" s="45" t="e">
        <f t="shared" si="21"/>
        <v>#N/A</v>
      </c>
      <c r="BN30" s="46"/>
      <c r="BO30" s="45" t="e">
        <f t="shared" si="22"/>
        <v>#N/A</v>
      </c>
      <c r="BP30" s="46" t="s">
        <v>177</v>
      </c>
      <c r="BQ30" s="45" t="e">
        <f t="shared" si="23"/>
        <v>#VALUE!</v>
      </c>
      <c r="BR30" s="133">
        <v>65.08</v>
      </c>
      <c r="BS30" s="45">
        <f t="shared" si="85"/>
        <v>133</v>
      </c>
      <c r="BT30" s="46"/>
      <c r="BU30" s="45" t="e">
        <f t="shared" si="24"/>
        <v>#N/A</v>
      </c>
      <c r="BV30" s="46"/>
      <c r="BW30" s="45" t="e">
        <f t="shared" si="25"/>
        <v>#N/A</v>
      </c>
      <c r="BX30" s="124" t="s">
        <v>1151</v>
      </c>
      <c r="BY30" s="45" t="e">
        <f t="shared" si="86"/>
        <v>#VALUE!</v>
      </c>
      <c r="BZ30" s="48">
        <f>8.9*1000/365</f>
        <v>24.383561643835616</v>
      </c>
      <c r="CA30" s="45">
        <f t="shared" si="26"/>
        <v>132</v>
      </c>
      <c r="CB30" s="46"/>
      <c r="CC30" s="45" t="e">
        <f t="shared" si="87"/>
        <v>#N/A</v>
      </c>
      <c r="CD30" s="46">
        <v>0.98</v>
      </c>
      <c r="CE30" s="45">
        <f t="shared" si="27"/>
        <v>22</v>
      </c>
      <c r="CF30" s="48">
        <v>31</v>
      </c>
      <c r="CG30" s="45">
        <f t="shared" si="28"/>
        <v>121</v>
      </c>
      <c r="CH30" s="49">
        <v>0.54</v>
      </c>
      <c r="CI30" s="45">
        <f t="shared" si="29"/>
        <v>96</v>
      </c>
      <c r="CJ30" s="50">
        <v>0.22</v>
      </c>
      <c r="CK30" s="51">
        <f t="shared" si="30"/>
        <v>122</v>
      </c>
      <c r="CL30" s="50">
        <v>4.26</v>
      </c>
      <c r="CM30" s="51">
        <f t="shared" si="31"/>
        <v>57</v>
      </c>
      <c r="CN30" s="67">
        <v>12.05</v>
      </c>
      <c r="CO30" s="51">
        <f t="shared" si="32"/>
        <v>14</v>
      </c>
      <c r="CP30" s="50">
        <v>8.67</v>
      </c>
      <c r="CQ30" s="51">
        <f t="shared" si="33"/>
        <v>56</v>
      </c>
      <c r="CR30" s="50">
        <v>20.32</v>
      </c>
      <c r="CS30" s="51">
        <f t="shared" si="34"/>
        <v>20</v>
      </c>
      <c r="CT30" s="50">
        <v>0.54</v>
      </c>
      <c r="CU30" s="51">
        <f t="shared" si="35"/>
        <v>169</v>
      </c>
      <c r="CV30" s="50">
        <v>17.71</v>
      </c>
      <c r="CW30" s="51">
        <f t="shared" si="36"/>
        <v>74</v>
      </c>
      <c r="CX30" s="50">
        <v>17.82</v>
      </c>
      <c r="CY30" s="51">
        <f t="shared" si="37"/>
        <v>36</v>
      </c>
      <c r="CZ30" s="50">
        <v>2.4500000000000002</v>
      </c>
      <c r="DA30" s="51">
        <f t="shared" si="38"/>
        <v>166</v>
      </c>
      <c r="DB30" s="50">
        <v>11.13</v>
      </c>
      <c r="DC30" s="51">
        <f t="shared" si="39"/>
        <v>28</v>
      </c>
      <c r="DD30" s="50">
        <v>4.93</v>
      </c>
      <c r="DE30" s="51">
        <f t="shared" si="40"/>
        <v>98</v>
      </c>
      <c r="DF30" s="50">
        <v>1.25</v>
      </c>
      <c r="DG30" s="51">
        <f t="shared" si="41"/>
        <v>161</v>
      </c>
      <c r="DH30" s="50">
        <v>0.98</v>
      </c>
      <c r="DI30" s="51">
        <f t="shared" si="42"/>
        <v>144</v>
      </c>
      <c r="DJ30" s="50">
        <v>5.72</v>
      </c>
      <c r="DK30" s="51">
        <f t="shared" si="43"/>
        <v>30</v>
      </c>
      <c r="DL30" s="50">
        <v>3.68</v>
      </c>
      <c r="DM30" s="51">
        <f t="shared" si="44"/>
        <v>103</v>
      </c>
      <c r="DN30" s="50">
        <v>0.82</v>
      </c>
      <c r="DO30" s="51">
        <f t="shared" si="45"/>
        <v>156</v>
      </c>
      <c r="DP30" s="50">
        <v>23.66</v>
      </c>
      <c r="DQ30" s="51">
        <f t="shared" si="46"/>
        <v>43</v>
      </c>
      <c r="DR30" s="50">
        <v>1.63</v>
      </c>
      <c r="DS30" s="51">
        <f t="shared" si="47"/>
        <v>82</v>
      </c>
      <c r="DT30" s="50">
        <v>2.2000000000000002</v>
      </c>
      <c r="DU30" s="51">
        <f t="shared" si="48"/>
        <v>162</v>
      </c>
      <c r="DV30" s="50">
        <v>1.1499999999999999</v>
      </c>
      <c r="DW30" s="51">
        <f t="shared" si="49"/>
        <v>135</v>
      </c>
      <c r="DX30" s="50">
        <v>68.16</v>
      </c>
      <c r="DY30" s="51">
        <f t="shared" si="50"/>
        <v>157</v>
      </c>
      <c r="DZ30" s="50">
        <v>93.85</v>
      </c>
      <c r="EA30" s="51">
        <f t="shared" si="51"/>
        <v>82</v>
      </c>
      <c r="EB30" s="50">
        <v>48.83</v>
      </c>
      <c r="EC30" s="51">
        <f t="shared" si="52"/>
        <v>30</v>
      </c>
      <c r="ED30" s="50">
        <v>0.21</v>
      </c>
      <c r="EE30" s="51">
        <f t="shared" si="53"/>
        <v>147</v>
      </c>
      <c r="EF30" s="50">
        <v>18.03</v>
      </c>
      <c r="EG30" s="51">
        <f t="shared" si="54"/>
        <v>18</v>
      </c>
      <c r="EH30" s="50">
        <v>207.3</v>
      </c>
      <c r="EI30" s="51">
        <f t="shared" si="55"/>
        <v>12</v>
      </c>
      <c r="EJ30" s="50">
        <v>17.84</v>
      </c>
      <c r="EK30" s="51">
        <f t="shared" si="56"/>
        <v>78</v>
      </c>
      <c r="EL30" s="50">
        <v>9.84</v>
      </c>
      <c r="EM30" s="51">
        <f t="shared" si="57"/>
        <v>57</v>
      </c>
      <c r="EN30" s="50">
        <v>181.62</v>
      </c>
      <c r="EO30" s="51">
        <f t="shared" si="58"/>
        <v>13</v>
      </c>
      <c r="EP30" s="50">
        <v>20.260000000000002</v>
      </c>
      <c r="EQ30" s="51">
        <f t="shared" si="59"/>
        <v>35</v>
      </c>
      <c r="ER30" s="50">
        <v>1.7</v>
      </c>
      <c r="ES30" s="51">
        <f t="shared" si="60"/>
        <v>144</v>
      </c>
      <c r="ET30" s="50">
        <v>40.83</v>
      </c>
      <c r="EU30" s="51">
        <f t="shared" si="61"/>
        <v>30</v>
      </c>
      <c r="EV30" s="50">
        <v>28.81</v>
      </c>
      <c r="EW30" s="51">
        <f t="shared" si="62"/>
        <v>34</v>
      </c>
      <c r="EX30" s="50">
        <v>0.26</v>
      </c>
      <c r="EY30" s="51">
        <f t="shared" si="63"/>
        <v>71</v>
      </c>
      <c r="EZ30" s="50">
        <v>3.68</v>
      </c>
      <c r="FA30" s="51">
        <f t="shared" si="64"/>
        <v>21</v>
      </c>
      <c r="FB30" s="50">
        <v>2.5099999999999998</v>
      </c>
      <c r="FC30" s="51">
        <f t="shared" si="65"/>
        <v>56</v>
      </c>
      <c r="FD30" s="50">
        <v>5.9</v>
      </c>
      <c r="FE30" s="51">
        <f t="shared" si="66"/>
        <v>66</v>
      </c>
      <c r="FF30" s="50">
        <v>115.5</v>
      </c>
      <c r="FG30" s="51">
        <f t="shared" si="67"/>
        <v>62</v>
      </c>
      <c r="FH30" s="50">
        <v>6.78</v>
      </c>
      <c r="FI30" s="51">
        <f t="shared" si="68"/>
        <v>101</v>
      </c>
      <c r="FJ30" s="50">
        <v>46.05</v>
      </c>
      <c r="FK30" s="51">
        <f t="shared" si="69"/>
        <v>25</v>
      </c>
      <c r="FL30" s="50">
        <v>8.0500000000000007</v>
      </c>
      <c r="FM30" s="51">
        <f t="shared" si="70"/>
        <v>68</v>
      </c>
      <c r="FN30" s="53">
        <f t="shared" si="95"/>
        <v>1067.1999999999998</v>
      </c>
      <c r="FO30" s="51">
        <f t="shared" si="71"/>
        <v>21</v>
      </c>
      <c r="FP30" s="36">
        <v>36.58</v>
      </c>
      <c r="FQ30" s="36">
        <v>100</v>
      </c>
      <c r="FR30" s="36">
        <f t="shared" si="88"/>
        <v>3658</v>
      </c>
      <c r="FS30" s="37">
        <f t="shared" si="72"/>
        <v>19</v>
      </c>
      <c r="FT30" s="36">
        <v>10.4</v>
      </c>
      <c r="FU30" s="36">
        <v>100</v>
      </c>
      <c r="FV30" s="36">
        <f t="shared" si="89"/>
        <v>1040</v>
      </c>
      <c r="FW30" s="37">
        <f t="shared" si="73"/>
        <v>41</v>
      </c>
      <c r="FX30" s="36">
        <f t="shared" si="90"/>
        <v>2618</v>
      </c>
      <c r="FY30" s="54">
        <f t="shared" si="74"/>
        <v>626340.97525999998</v>
      </c>
      <c r="FZ30" s="37">
        <f t="shared" si="75"/>
        <v>30</v>
      </c>
      <c r="GA30" s="55">
        <f t="shared" si="76"/>
        <v>239.24406999999999</v>
      </c>
      <c r="GB30" s="56">
        <f t="shared" si="91"/>
        <v>1622.0747945999999</v>
      </c>
      <c r="GC30" s="32">
        <f t="shared" si="77"/>
        <v>60</v>
      </c>
    </row>
    <row r="31" spans="2:185" s="1" customFormat="1" ht="18" customHeight="1" x14ac:dyDescent="0.2">
      <c r="B31" s="1">
        <f t="shared" si="0"/>
        <v>30</v>
      </c>
      <c r="C31" s="66" t="s">
        <v>75</v>
      </c>
      <c r="D31" s="30">
        <v>36286378</v>
      </c>
      <c r="E31" s="31">
        <f t="shared" si="92"/>
        <v>38</v>
      </c>
      <c r="F31" s="209">
        <v>9984670</v>
      </c>
      <c r="G31" s="31">
        <f t="shared" si="78"/>
        <v>2</v>
      </c>
      <c r="H31" s="210">
        <f t="shared" si="1"/>
        <v>3.6342090424620945</v>
      </c>
      <c r="I31" s="31">
        <f t="shared" si="79"/>
        <v>165</v>
      </c>
      <c r="J31" s="32" t="s">
        <v>690</v>
      </c>
      <c r="K31" s="32" t="s">
        <v>691</v>
      </c>
      <c r="L31" s="33">
        <v>58203.7</v>
      </c>
      <c r="M31" s="31">
        <f t="shared" si="2"/>
        <v>3</v>
      </c>
      <c r="N31" s="34">
        <v>9.8144229999999997</v>
      </c>
      <c r="O31" s="31">
        <f t="shared" si="3"/>
        <v>11</v>
      </c>
      <c r="P31" s="35">
        <v>3.11</v>
      </c>
      <c r="Q31" s="31">
        <f t="shared" si="4"/>
        <v>154</v>
      </c>
      <c r="R31" s="31">
        <v>8.6</v>
      </c>
      <c r="S31" s="31">
        <f t="shared" si="80"/>
        <v>164</v>
      </c>
      <c r="T31" s="31">
        <v>-1.6</v>
      </c>
      <c r="U31" s="31">
        <f t="shared" si="81"/>
        <v>168</v>
      </c>
      <c r="V31" s="218">
        <v>875.6</v>
      </c>
      <c r="W31" s="31">
        <f t="shared" si="82"/>
        <v>91</v>
      </c>
      <c r="X31" s="36">
        <v>82.2</v>
      </c>
      <c r="Y31" s="37">
        <f t="shared" si="5"/>
        <v>12</v>
      </c>
      <c r="Z31" s="38">
        <v>84.1</v>
      </c>
      <c r="AA31" s="37">
        <f t="shared" si="6"/>
        <v>10</v>
      </c>
      <c r="AB31" s="38">
        <v>80.2</v>
      </c>
      <c r="AC31" s="37">
        <f t="shared" si="7"/>
        <v>8</v>
      </c>
      <c r="AD31" s="39">
        <v>45553</v>
      </c>
      <c r="AE31" s="40">
        <f t="shared" si="8"/>
        <v>20</v>
      </c>
      <c r="AF31" s="41">
        <v>69.09</v>
      </c>
      <c r="AG31" s="40">
        <f t="shared" si="9"/>
        <v>24</v>
      </c>
      <c r="AH31" s="42">
        <v>2.6</v>
      </c>
      <c r="AI31" s="40">
        <f t="shared" si="83"/>
        <v>29</v>
      </c>
      <c r="AJ31" s="41">
        <v>16.600000000000001</v>
      </c>
      <c r="AK31" s="40">
        <f t="shared" si="10"/>
        <v>65</v>
      </c>
      <c r="AL31" s="41">
        <v>7.3</v>
      </c>
      <c r="AM31" s="40">
        <f t="shared" si="11"/>
        <v>40</v>
      </c>
      <c r="AN31" s="43">
        <v>7.5</v>
      </c>
      <c r="AO31" s="44">
        <f t="shared" si="84"/>
        <v>160</v>
      </c>
      <c r="AP31" s="43">
        <v>22.6</v>
      </c>
      <c r="AQ31" s="44">
        <f t="shared" si="12"/>
        <v>72</v>
      </c>
      <c r="AR31" s="58">
        <v>1.45</v>
      </c>
      <c r="AS31" s="44">
        <f t="shared" si="13"/>
        <v>3</v>
      </c>
      <c r="AT31" s="46">
        <v>10.199999999999999</v>
      </c>
      <c r="AU31" s="45">
        <f t="shared" si="14"/>
        <v>13</v>
      </c>
      <c r="AV31" s="46">
        <v>60.3</v>
      </c>
      <c r="AW31" s="45">
        <f t="shared" si="15"/>
        <v>37</v>
      </c>
      <c r="AX31" s="46"/>
      <c r="AY31" s="45"/>
      <c r="AZ31" s="125">
        <v>3530</v>
      </c>
      <c r="BA31" s="45">
        <f t="shared" si="93"/>
        <v>11</v>
      </c>
      <c r="BB31" s="47">
        <v>12.4</v>
      </c>
      <c r="BC31" s="45">
        <f t="shared" si="16"/>
        <v>23</v>
      </c>
      <c r="BD31" s="46">
        <v>1154.25</v>
      </c>
      <c r="BE31" s="45">
        <f t="shared" si="17"/>
        <v>53</v>
      </c>
      <c r="BF31" s="46">
        <v>259</v>
      </c>
      <c r="BG31" s="45">
        <f t="shared" si="18"/>
        <v>11</v>
      </c>
      <c r="BH31" s="47">
        <v>6.5</v>
      </c>
      <c r="BI31" s="45">
        <f t="shared" si="19"/>
        <v>10</v>
      </c>
      <c r="BJ31" s="47">
        <v>12</v>
      </c>
      <c r="BK31" s="45">
        <f t="shared" si="20"/>
        <v>37</v>
      </c>
      <c r="BL31" s="46">
        <v>23.7</v>
      </c>
      <c r="BM31" s="45">
        <f t="shared" si="21"/>
        <v>12</v>
      </c>
      <c r="BN31" s="46">
        <v>94.3</v>
      </c>
      <c r="BO31" s="45">
        <f t="shared" si="22"/>
        <v>7</v>
      </c>
      <c r="BP31" s="46">
        <v>206.83</v>
      </c>
      <c r="BQ31" s="45">
        <f t="shared" si="23"/>
        <v>30</v>
      </c>
      <c r="BR31" s="133">
        <v>76.569999999999993</v>
      </c>
      <c r="BS31" s="45">
        <f t="shared" si="85"/>
        <v>122</v>
      </c>
      <c r="BT31" s="46">
        <v>772.2</v>
      </c>
      <c r="BU31" s="45">
        <f t="shared" si="24"/>
        <v>3</v>
      </c>
      <c r="BV31" s="46">
        <v>3.8</v>
      </c>
      <c r="BW31" s="45">
        <f t="shared" si="25"/>
        <v>25</v>
      </c>
      <c r="BX31" s="127">
        <v>0.59</v>
      </c>
      <c r="BY31" s="45">
        <f t="shared" si="86"/>
        <v>21</v>
      </c>
      <c r="BZ31" s="48">
        <v>172.6</v>
      </c>
      <c r="CA31" s="65">
        <f t="shared" si="26"/>
        <v>2</v>
      </c>
      <c r="CB31" s="46">
        <v>109</v>
      </c>
      <c r="CC31" s="45">
        <f t="shared" si="87"/>
        <v>9</v>
      </c>
      <c r="CD31" s="46">
        <v>0.41</v>
      </c>
      <c r="CE31" s="45">
        <f t="shared" si="27"/>
        <v>58</v>
      </c>
      <c r="CF31" s="48">
        <v>243</v>
      </c>
      <c r="CG31" s="45">
        <f t="shared" si="28"/>
        <v>12</v>
      </c>
      <c r="CH31" s="49">
        <v>11.7</v>
      </c>
      <c r="CI31" s="45">
        <f t="shared" si="29"/>
        <v>35</v>
      </c>
      <c r="CJ31" s="50">
        <v>3.04</v>
      </c>
      <c r="CK31" s="51">
        <f t="shared" si="30"/>
        <v>37</v>
      </c>
      <c r="CL31" s="50">
        <v>35.5</v>
      </c>
      <c r="CM31" s="51">
        <f t="shared" si="31"/>
        <v>3</v>
      </c>
      <c r="CN31" s="50">
        <v>0.66</v>
      </c>
      <c r="CO31" s="51">
        <f t="shared" si="32"/>
        <v>87</v>
      </c>
      <c r="CP31" s="50">
        <v>0.42</v>
      </c>
      <c r="CQ31" s="51">
        <f t="shared" si="33"/>
        <v>168</v>
      </c>
      <c r="CR31" s="50">
        <v>1</v>
      </c>
      <c r="CS31" s="51">
        <f t="shared" si="34"/>
        <v>134</v>
      </c>
      <c r="CT31" s="50">
        <v>3.85</v>
      </c>
      <c r="CU31" s="51">
        <f t="shared" si="35"/>
        <v>40</v>
      </c>
      <c r="CV31" s="50">
        <v>18.53</v>
      </c>
      <c r="CW31" s="51">
        <f t="shared" si="36"/>
        <v>66</v>
      </c>
      <c r="CX31" s="50">
        <v>2.17</v>
      </c>
      <c r="CY31" s="51">
        <f t="shared" si="37"/>
        <v>149</v>
      </c>
      <c r="CZ31" s="50">
        <v>15.42</v>
      </c>
      <c r="DA31" s="51">
        <f t="shared" si="38"/>
        <v>38</v>
      </c>
      <c r="DB31" s="50">
        <v>3.81</v>
      </c>
      <c r="DC31" s="51">
        <f t="shared" si="39"/>
        <v>145</v>
      </c>
      <c r="DD31" s="50">
        <v>4.03</v>
      </c>
      <c r="DE31" s="51">
        <f t="shared" si="40"/>
        <v>120</v>
      </c>
      <c r="DF31" s="50">
        <v>34.71</v>
      </c>
      <c r="DG31" s="51">
        <f t="shared" si="41"/>
        <v>13</v>
      </c>
      <c r="DH31" s="50">
        <v>3.76</v>
      </c>
      <c r="DI31" s="51">
        <f t="shared" si="42"/>
        <v>60</v>
      </c>
      <c r="DJ31" s="50">
        <v>2.2000000000000002</v>
      </c>
      <c r="DK31" s="51">
        <f t="shared" si="43"/>
        <v>114</v>
      </c>
      <c r="DL31" s="50">
        <v>5.44</v>
      </c>
      <c r="DM31" s="51">
        <f t="shared" si="44"/>
        <v>53</v>
      </c>
      <c r="DN31" s="50">
        <v>7.3</v>
      </c>
      <c r="DO31" s="51">
        <f t="shared" si="45"/>
        <v>41</v>
      </c>
      <c r="DP31" s="50">
        <v>14.8</v>
      </c>
      <c r="DQ31" s="51">
        <f t="shared" si="46"/>
        <v>100</v>
      </c>
      <c r="DR31" s="50">
        <v>3.29</v>
      </c>
      <c r="DS31" s="51">
        <f t="shared" si="47"/>
        <v>17</v>
      </c>
      <c r="DT31" s="50">
        <v>3.64</v>
      </c>
      <c r="DU31" s="51">
        <f t="shared" si="48"/>
        <v>128</v>
      </c>
      <c r="DV31" s="50">
        <v>2.95</v>
      </c>
      <c r="DW31" s="51">
        <f t="shared" si="49"/>
        <v>47</v>
      </c>
      <c r="DX31" s="50">
        <v>129.21</v>
      </c>
      <c r="DY31" s="51">
        <f t="shared" si="50"/>
        <v>45</v>
      </c>
      <c r="DZ31" s="50">
        <v>56.36</v>
      </c>
      <c r="EA31" s="51">
        <f t="shared" si="51"/>
        <v>145</v>
      </c>
      <c r="EB31" s="50">
        <v>11.01</v>
      </c>
      <c r="EC31" s="51">
        <f t="shared" si="52"/>
        <v>140</v>
      </c>
      <c r="ED31" s="50">
        <v>2.29</v>
      </c>
      <c r="EE31" s="51">
        <f t="shared" si="53"/>
        <v>49</v>
      </c>
      <c r="EF31" s="50">
        <v>5.87</v>
      </c>
      <c r="EG31" s="51">
        <f t="shared" si="54"/>
        <v>88</v>
      </c>
      <c r="EH31" s="50">
        <v>0.86</v>
      </c>
      <c r="EI31" s="51">
        <f t="shared" si="55"/>
        <v>118</v>
      </c>
      <c r="EJ31" s="50">
        <v>4.08</v>
      </c>
      <c r="EK31" s="51">
        <f t="shared" si="56"/>
        <v>163</v>
      </c>
      <c r="EL31" s="50">
        <v>2.82</v>
      </c>
      <c r="EM31" s="51">
        <f t="shared" si="57"/>
        <v>155</v>
      </c>
      <c r="EN31" s="50">
        <v>9.66</v>
      </c>
      <c r="EO31" s="51">
        <f t="shared" si="58"/>
        <v>151</v>
      </c>
      <c r="EP31" s="50">
        <v>6.33</v>
      </c>
      <c r="EQ31" s="51">
        <f t="shared" si="59"/>
        <v>141</v>
      </c>
      <c r="ER31" s="50">
        <v>4.99</v>
      </c>
      <c r="ES31" s="51">
        <f t="shared" si="60"/>
        <v>34</v>
      </c>
      <c r="ET31" s="50">
        <v>0</v>
      </c>
      <c r="EU31" s="51">
        <f t="shared" si="61"/>
        <v>84</v>
      </c>
      <c r="EV31" s="50">
        <v>0.3</v>
      </c>
      <c r="EW31" s="51">
        <f t="shared" si="62"/>
        <v>133</v>
      </c>
      <c r="EX31" s="50">
        <v>0.97</v>
      </c>
      <c r="EY31" s="51">
        <f t="shared" si="63"/>
        <v>11</v>
      </c>
      <c r="EZ31" s="50">
        <v>3.09</v>
      </c>
      <c r="FA31" s="51">
        <f t="shared" si="64"/>
        <v>39</v>
      </c>
      <c r="FB31" s="50">
        <v>1.77</v>
      </c>
      <c r="FC31" s="51">
        <f t="shared" si="65"/>
        <v>68</v>
      </c>
      <c r="FD31" s="50">
        <v>0.74</v>
      </c>
      <c r="FE31" s="51">
        <f t="shared" si="66"/>
        <v>148</v>
      </c>
      <c r="FF31" s="50">
        <v>21.32</v>
      </c>
      <c r="FG31" s="51">
        <f t="shared" si="67"/>
        <v>171</v>
      </c>
      <c r="FH31" s="50">
        <v>10</v>
      </c>
      <c r="FI31" s="51">
        <f t="shared" si="68"/>
        <v>70</v>
      </c>
      <c r="FJ31" s="50">
        <v>0.2</v>
      </c>
      <c r="FK31" s="51">
        <f t="shared" si="69"/>
        <v>160</v>
      </c>
      <c r="FL31" s="50">
        <v>1.88</v>
      </c>
      <c r="FM31" s="51">
        <f t="shared" si="70"/>
        <v>133</v>
      </c>
      <c r="FN31" s="53">
        <f t="shared" si="95"/>
        <v>440.27000000000004</v>
      </c>
      <c r="FO31" s="51">
        <f t="shared" si="71"/>
        <v>156</v>
      </c>
      <c r="FP31" s="36">
        <v>10.29</v>
      </c>
      <c r="FQ31" s="36">
        <v>100</v>
      </c>
      <c r="FR31" s="36">
        <f t="shared" si="88"/>
        <v>1029</v>
      </c>
      <c r="FS31" s="37">
        <f t="shared" si="72"/>
        <v>143</v>
      </c>
      <c r="FT31" s="36">
        <v>8.31</v>
      </c>
      <c r="FU31" s="36">
        <v>100</v>
      </c>
      <c r="FV31" s="36">
        <f t="shared" si="89"/>
        <v>831</v>
      </c>
      <c r="FW31" s="37">
        <f t="shared" si="73"/>
        <v>78</v>
      </c>
      <c r="FX31" s="36">
        <f t="shared" si="90"/>
        <v>198</v>
      </c>
      <c r="FY31" s="54">
        <f t="shared" si="74"/>
        <v>71847.028440000009</v>
      </c>
      <c r="FZ31" s="37">
        <f t="shared" si="75"/>
        <v>94</v>
      </c>
      <c r="GA31" s="55">
        <f t="shared" si="76"/>
        <v>362.86378000000002</v>
      </c>
      <c r="GB31" s="56">
        <f t="shared" si="91"/>
        <v>3628.6378000000004</v>
      </c>
      <c r="GC31" s="32">
        <f t="shared" si="77"/>
        <v>33</v>
      </c>
    </row>
    <row r="32" spans="2:185" s="1" customFormat="1" ht="18" customHeight="1" x14ac:dyDescent="0.2">
      <c r="B32" s="1">
        <f t="shared" si="0"/>
        <v>31</v>
      </c>
      <c r="C32" s="59" t="s">
        <v>125</v>
      </c>
      <c r="D32" s="30">
        <v>526993</v>
      </c>
      <c r="E32" s="31">
        <f t="shared" si="92"/>
        <v>165</v>
      </c>
      <c r="F32" s="209">
        <v>4033</v>
      </c>
      <c r="G32" s="31">
        <f t="shared" si="78"/>
        <v>164</v>
      </c>
      <c r="H32" s="210">
        <f t="shared" si="1"/>
        <v>130.67022067939499</v>
      </c>
      <c r="I32" s="31">
        <f t="shared" si="79"/>
        <v>46</v>
      </c>
      <c r="J32" s="61" t="s">
        <v>692</v>
      </c>
      <c r="K32" s="61" t="s">
        <v>693</v>
      </c>
      <c r="L32" s="62">
        <v>33023</v>
      </c>
      <c r="M32" s="31">
        <f t="shared" si="2"/>
        <v>134</v>
      </c>
      <c r="N32" s="63">
        <v>9.7853480000000008</v>
      </c>
      <c r="O32" s="31">
        <f t="shared" si="3"/>
        <v>93</v>
      </c>
      <c r="P32" s="64">
        <v>5.9</v>
      </c>
      <c r="Q32" s="31">
        <f t="shared" si="4"/>
        <v>16</v>
      </c>
      <c r="R32" s="31">
        <v>26.6</v>
      </c>
      <c r="S32" s="31">
        <f t="shared" si="80"/>
        <v>83</v>
      </c>
      <c r="T32" s="31">
        <v>21</v>
      </c>
      <c r="U32" s="31">
        <f t="shared" si="81"/>
        <v>46</v>
      </c>
      <c r="V32" s="218">
        <v>178.7</v>
      </c>
      <c r="W32" s="31">
        <f t="shared" si="82"/>
        <v>160</v>
      </c>
      <c r="X32" s="36">
        <v>73.3</v>
      </c>
      <c r="Y32" s="37">
        <f t="shared" si="5"/>
        <v>88</v>
      </c>
      <c r="Z32" s="38">
        <v>75</v>
      </c>
      <c r="AA32" s="37">
        <f t="shared" si="6"/>
        <v>96</v>
      </c>
      <c r="AB32" s="38">
        <v>71.3</v>
      </c>
      <c r="AC32" s="37">
        <f t="shared" si="7"/>
        <v>79</v>
      </c>
      <c r="AD32" s="39">
        <v>6522</v>
      </c>
      <c r="AE32" s="40">
        <f t="shared" si="8"/>
        <v>112</v>
      </c>
      <c r="AF32" s="41" t="s">
        <v>177</v>
      </c>
      <c r="AG32" s="40" t="e">
        <f t="shared" si="9"/>
        <v>#VALUE!</v>
      </c>
      <c r="AH32" s="42"/>
      <c r="AI32" s="40" t="e">
        <f t="shared" si="83"/>
        <v>#N/A</v>
      </c>
      <c r="AJ32" s="41" t="s">
        <v>177</v>
      </c>
      <c r="AK32" s="40" t="e">
        <f t="shared" si="10"/>
        <v>#VALUE!</v>
      </c>
      <c r="AL32" s="41" t="s">
        <v>177</v>
      </c>
      <c r="AM32" s="40" t="e">
        <f t="shared" si="11"/>
        <v>#VALUE!</v>
      </c>
      <c r="AN32" s="43" t="s">
        <v>177</v>
      </c>
      <c r="AO32" s="44" t="e">
        <f t="shared" si="84"/>
        <v>#VALUE!</v>
      </c>
      <c r="AP32" s="43" t="s">
        <v>177</v>
      </c>
      <c r="AQ32" s="44" t="e">
        <f t="shared" si="12"/>
        <v>#VALUE!</v>
      </c>
      <c r="AR32" s="43" t="s">
        <v>177</v>
      </c>
      <c r="AS32" s="44" t="e">
        <f t="shared" si="13"/>
        <v>#VALUE!</v>
      </c>
      <c r="AT32" s="46"/>
      <c r="AU32" s="45" t="e">
        <f t="shared" si="14"/>
        <v>#N/A</v>
      </c>
      <c r="AV32" s="46" t="s">
        <v>177</v>
      </c>
      <c r="AW32" s="45" t="e">
        <f t="shared" si="15"/>
        <v>#VALUE!</v>
      </c>
      <c r="AX32" s="46"/>
      <c r="AY32" s="45"/>
      <c r="AZ32" s="125">
        <v>2530</v>
      </c>
      <c r="BA32" s="45">
        <f t="shared" si="93"/>
        <v>104</v>
      </c>
      <c r="BB32" s="46" t="s">
        <v>177</v>
      </c>
      <c r="BC32" s="45" t="e">
        <f t="shared" si="16"/>
        <v>#VALUE!</v>
      </c>
      <c r="BD32" s="46">
        <v>514.86</v>
      </c>
      <c r="BE32" s="45">
        <f t="shared" si="17"/>
        <v>96</v>
      </c>
      <c r="BF32" s="46"/>
      <c r="BG32" s="45" t="e">
        <f t="shared" si="18"/>
        <v>#N/A</v>
      </c>
      <c r="BH32" s="46">
        <v>1.2</v>
      </c>
      <c r="BI32" s="45">
        <f t="shared" si="19"/>
        <v>67</v>
      </c>
      <c r="BJ32" s="47">
        <v>2.5</v>
      </c>
      <c r="BK32" s="45">
        <f t="shared" si="20"/>
        <v>113</v>
      </c>
      <c r="BL32" s="46"/>
      <c r="BM32" s="45" t="e">
        <f t="shared" si="21"/>
        <v>#N/A</v>
      </c>
      <c r="BN32" s="46"/>
      <c r="BO32" s="45" t="e">
        <f t="shared" si="22"/>
        <v>#N/A</v>
      </c>
      <c r="BP32" s="46">
        <v>124.55</v>
      </c>
      <c r="BQ32" s="45">
        <f t="shared" si="23"/>
        <v>63</v>
      </c>
      <c r="BR32" s="133">
        <v>81.23</v>
      </c>
      <c r="BS32" s="45">
        <f t="shared" si="85"/>
        <v>117</v>
      </c>
      <c r="BT32" s="46"/>
      <c r="BU32" s="45" t="e">
        <f t="shared" si="24"/>
        <v>#N/A</v>
      </c>
      <c r="BV32" s="46"/>
      <c r="BW32" s="45" t="e">
        <f t="shared" si="25"/>
        <v>#N/A</v>
      </c>
      <c r="BX32" s="124" t="s">
        <v>1151</v>
      </c>
      <c r="BY32" s="45" t="e">
        <f t="shared" si="86"/>
        <v>#VALUE!</v>
      </c>
      <c r="BZ32" s="48" t="s">
        <v>177</v>
      </c>
      <c r="CA32" s="45" t="e">
        <f t="shared" si="26"/>
        <v>#VALUE!</v>
      </c>
      <c r="CB32" s="46"/>
      <c r="CC32" s="45" t="e">
        <f t="shared" si="87"/>
        <v>#N/A</v>
      </c>
      <c r="CD32" s="46">
        <v>6.7000000000000004E-2</v>
      </c>
      <c r="CE32" s="45">
        <f t="shared" si="27"/>
        <v>109</v>
      </c>
      <c r="CF32" s="48" t="s">
        <v>177</v>
      </c>
      <c r="CG32" s="45" t="e">
        <f t="shared" si="28"/>
        <v>#VALUE!</v>
      </c>
      <c r="CH32" s="49">
        <v>8.98</v>
      </c>
      <c r="CI32" s="45">
        <f t="shared" si="29"/>
        <v>40</v>
      </c>
      <c r="CJ32" s="50">
        <v>0</v>
      </c>
      <c r="CK32" s="51">
        <f t="shared" si="30"/>
        <v>166</v>
      </c>
      <c r="CL32" s="50">
        <v>5.07</v>
      </c>
      <c r="CM32" s="51">
        <f t="shared" si="31"/>
        <v>49</v>
      </c>
      <c r="CN32" s="50">
        <v>2.84</v>
      </c>
      <c r="CO32" s="51">
        <f t="shared" si="32"/>
        <v>40</v>
      </c>
      <c r="CP32" s="50">
        <v>10.48</v>
      </c>
      <c r="CQ32" s="51">
        <f t="shared" si="33"/>
        <v>38</v>
      </c>
      <c r="CR32" s="50">
        <v>3.07</v>
      </c>
      <c r="CS32" s="51">
        <f t="shared" si="34"/>
        <v>92</v>
      </c>
      <c r="CT32" s="50">
        <v>0.96</v>
      </c>
      <c r="CU32" s="51">
        <f t="shared" si="35"/>
        <v>148</v>
      </c>
      <c r="CV32" s="50">
        <v>10.6</v>
      </c>
      <c r="CW32" s="51">
        <f t="shared" si="36"/>
        <v>138</v>
      </c>
      <c r="CX32" s="50">
        <v>15.17</v>
      </c>
      <c r="CY32" s="51">
        <f t="shared" si="37"/>
        <v>47</v>
      </c>
      <c r="CZ32" s="50">
        <v>3.43</v>
      </c>
      <c r="DA32" s="51">
        <f t="shared" si="38"/>
        <v>149</v>
      </c>
      <c r="DB32" s="50">
        <v>8.1999999999999993</v>
      </c>
      <c r="DC32" s="51">
        <f t="shared" si="39"/>
        <v>95</v>
      </c>
      <c r="DD32" s="50">
        <v>13.52</v>
      </c>
      <c r="DE32" s="51">
        <f t="shared" si="40"/>
        <v>20</v>
      </c>
      <c r="DF32" s="50">
        <v>0.73</v>
      </c>
      <c r="DG32" s="51">
        <f t="shared" si="41"/>
        <v>171</v>
      </c>
      <c r="DH32" s="50">
        <v>0.49</v>
      </c>
      <c r="DI32" s="51">
        <f t="shared" si="42"/>
        <v>167</v>
      </c>
      <c r="DJ32" s="50">
        <v>0.25</v>
      </c>
      <c r="DK32" s="51">
        <f t="shared" si="43"/>
        <v>171</v>
      </c>
      <c r="DL32" s="50">
        <v>3.61</v>
      </c>
      <c r="DM32" s="51">
        <f t="shared" si="44"/>
        <v>112</v>
      </c>
      <c r="DN32" s="50">
        <v>1</v>
      </c>
      <c r="DO32" s="51">
        <f t="shared" si="45"/>
        <v>149</v>
      </c>
      <c r="DP32" s="50">
        <v>16.86</v>
      </c>
      <c r="DQ32" s="51">
        <f t="shared" si="46"/>
        <v>85</v>
      </c>
      <c r="DR32" s="50">
        <v>1.2</v>
      </c>
      <c r="DS32" s="51">
        <f t="shared" si="47"/>
        <v>120</v>
      </c>
      <c r="DT32" s="50">
        <v>4.45</v>
      </c>
      <c r="DU32" s="51">
        <f t="shared" si="48"/>
        <v>109</v>
      </c>
      <c r="DV32" s="50">
        <v>0.4</v>
      </c>
      <c r="DW32" s="51">
        <f t="shared" si="49"/>
        <v>168</v>
      </c>
      <c r="DX32" s="50">
        <v>61.3</v>
      </c>
      <c r="DY32" s="51">
        <f t="shared" si="50"/>
        <v>165</v>
      </c>
      <c r="DZ32" s="50">
        <v>64.89</v>
      </c>
      <c r="EA32" s="51">
        <f t="shared" si="51"/>
        <v>132</v>
      </c>
      <c r="EB32" s="50">
        <v>22.58</v>
      </c>
      <c r="EC32" s="51">
        <f t="shared" si="52"/>
        <v>99</v>
      </c>
      <c r="ED32" s="50">
        <v>0</v>
      </c>
      <c r="EE32" s="51">
        <f t="shared" si="53"/>
        <v>165</v>
      </c>
      <c r="EF32" s="50">
        <v>6.9</v>
      </c>
      <c r="EG32" s="51">
        <f t="shared" si="54"/>
        <v>73</v>
      </c>
      <c r="EH32" s="50">
        <v>3.33</v>
      </c>
      <c r="EI32" s="51">
        <f t="shared" si="55"/>
        <v>97</v>
      </c>
      <c r="EJ32" s="50">
        <v>13.58</v>
      </c>
      <c r="EK32" s="51">
        <f t="shared" si="56"/>
        <v>113</v>
      </c>
      <c r="EL32" s="50">
        <v>10.52</v>
      </c>
      <c r="EM32" s="51">
        <f t="shared" si="57"/>
        <v>50</v>
      </c>
      <c r="EN32" s="50">
        <v>55</v>
      </c>
      <c r="EO32" s="51">
        <f t="shared" si="58"/>
        <v>63</v>
      </c>
      <c r="EP32" s="50">
        <v>8.42</v>
      </c>
      <c r="EQ32" s="51">
        <f t="shared" si="59"/>
        <v>125</v>
      </c>
      <c r="ER32" s="50">
        <v>0.76</v>
      </c>
      <c r="ES32" s="51">
        <f t="shared" si="60"/>
        <v>167</v>
      </c>
      <c r="ET32" s="50">
        <v>0</v>
      </c>
      <c r="EU32" s="51">
        <f t="shared" si="61"/>
        <v>84</v>
      </c>
      <c r="EV32" s="50">
        <v>7.43</v>
      </c>
      <c r="EW32" s="51">
        <f t="shared" si="62"/>
        <v>56</v>
      </c>
      <c r="EX32" s="50">
        <v>0</v>
      </c>
      <c r="EY32" s="51">
        <f t="shared" si="63"/>
        <v>165</v>
      </c>
      <c r="EZ32" s="50">
        <v>2.91</v>
      </c>
      <c r="FA32" s="51">
        <f t="shared" si="64"/>
        <v>47</v>
      </c>
      <c r="FB32" s="50">
        <v>0.25</v>
      </c>
      <c r="FC32" s="51">
        <f t="shared" si="65"/>
        <v>161</v>
      </c>
      <c r="FD32" s="50">
        <v>4.55</v>
      </c>
      <c r="FE32" s="51">
        <f t="shared" si="66"/>
        <v>81</v>
      </c>
      <c r="FF32" s="50">
        <v>129.94</v>
      </c>
      <c r="FG32" s="51">
        <f t="shared" si="67"/>
        <v>43</v>
      </c>
      <c r="FH32" s="50">
        <v>4.28</v>
      </c>
      <c r="FI32" s="51">
        <f t="shared" si="68"/>
        <v>135</v>
      </c>
      <c r="FJ32" s="50">
        <v>26.76</v>
      </c>
      <c r="FK32" s="51">
        <f t="shared" si="69"/>
        <v>45</v>
      </c>
      <c r="FL32" s="50">
        <v>3.35</v>
      </c>
      <c r="FM32" s="51">
        <f t="shared" si="70"/>
        <v>106</v>
      </c>
      <c r="FN32" s="53">
        <f t="shared" si="95"/>
        <v>529.07999999999993</v>
      </c>
      <c r="FO32" s="51">
        <f t="shared" si="71"/>
        <v>128</v>
      </c>
      <c r="FP32" s="36">
        <v>20.72</v>
      </c>
      <c r="FQ32" s="36">
        <v>100</v>
      </c>
      <c r="FR32" s="36">
        <f t="shared" si="88"/>
        <v>2072</v>
      </c>
      <c r="FS32" s="37">
        <f t="shared" si="72"/>
        <v>69</v>
      </c>
      <c r="FT32" s="36">
        <v>6.17</v>
      </c>
      <c r="FU32" s="36">
        <v>100</v>
      </c>
      <c r="FV32" s="36">
        <f t="shared" si="89"/>
        <v>617</v>
      </c>
      <c r="FW32" s="37">
        <f t="shared" si="73"/>
        <v>126</v>
      </c>
      <c r="FX32" s="36">
        <f t="shared" si="90"/>
        <v>1455</v>
      </c>
      <c r="FY32" s="54">
        <f t="shared" si="74"/>
        <v>7667.7481499999994</v>
      </c>
      <c r="FZ32" s="37">
        <f t="shared" si="75"/>
        <v>132</v>
      </c>
      <c r="GA32" s="55">
        <f t="shared" si="76"/>
        <v>5.2699299999999996</v>
      </c>
      <c r="GB32" s="56">
        <f t="shared" si="91"/>
        <v>22.5553004</v>
      </c>
      <c r="GC32" s="32">
        <f t="shared" si="77"/>
        <v>169</v>
      </c>
    </row>
    <row r="33" spans="2:185" s="1" customFormat="1" ht="18" customHeight="1" x14ac:dyDescent="0.2">
      <c r="B33" s="1">
        <f t="shared" si="0"/>
        <v>32</v>
      </c>
      <c r="C33" s="60" t="s">
        <v>128</v>
      </c>
      <c r="D33" s="30">
        <v>4998493</v>
      </c>
      <c r="E33" s="31">
        <f t="shared" si="92"/>
        <v>118</v>
      </c>
      <c r="F33" s="209">
        <v>622984</v>
      </c>
      <c r="G33" s="31">
        <f t="shared" si="78"/>
        <v>45</v>
      </c>
      <c r="H33" s="210">
        <f t="shared" si="1"/>
        <v>8.0234693025824093</v>
      </c>
      <c r="I33" s="31">
        <f t="shared" si="79"/>
        <v>159</v>
      </c>
      <c r="J33" s="32" t="s">
        <v>694</v>
      </c>
      <c r="K33" s="32" t="s">
        <v>695</v>
      </c>
      <c r="L33" s="33">
        <v>33402.6</v>
      </c>
      <c r="M33" s="31">
        <f t="shared" si="2"/>
        <v>130</v>
      </c>
      <c r="N33" s="34">
        <v>9.7789730000000006</v>
      </c>
      <c r="O33" s="31">
        <f t="shared" si="3"/>
        <v>159</v>
      </c>
      <c r="P33" s="35">
        <v>5.0199999999999996</v>
      </c>
      <c r="Q33" s="31">
        <f t="shared" si="4"/>
        <v>86</v>
      </c>
      <c r="R33" s="31">
        <v>31.4</v>
      </c>
      <c r="S33" s="31">
        <f t="shared" si="80"/>
        <v>18</v>
      </c>
      <c r="T33" s="31">
        <v>19.100000000000001</v>
      </c>
      <c r="U33" s="31">
        <f t="shared" si="81"/>
        <v>68</v>
      </c>
      <c r="V33" s="218">
        <v>1461.1</v>
      </c>
      <c r="W33" s="31">
        <f t="shared" si="82"/>
        <v>44</v>
      </c>
      <c r="X33" s="36">
        <v>52.5</v>
      </c>
      <c r="Y33" s="37">
        <f t="shared" si="5"/>
        <v>170</v>
      </c>
      <c r="Z33" s="38">
        <v>54.1</v>
      </c>
      <c r="AA33" s="37">
        <f t="shared" si="6"/>
        <v>170</v>
      </c>
      <c r="AB33" s="38">
        <v>50.9</v>
      </c>
      <c r="AC33" s="37">
        <f t="shared" si="7"/>
        <v>170</v>
      </c>
      <c r="AD33" s="41">
        <v>630</v>
      </c>
      <c r="AE33" s="40">
        <f t="shared" si="8"/>
        <v>169</v>
      </c>
      <c r="AF33" s="41" t="s">
        <v>177</v>
      </c>
      <c r="AG33" s="40" t="e">
        <f t="shared" si="9"/>
        <v>#VALUE!</v>
      </c>
      <c r="AH33" s="42"/>
      <c r="AI33" s="40" t="e">
        <f t="shared" si="83"/>
        <v>#N/A</v>
      </c>
      <c r="AJ33" s="41" t="s">
        <v>177</v>
      </c>
      <c r="AK33" s="40" t="e">
        <f t="shared" si="10"/>
        <v>#VALUE!</v>
      </c>
      <c r="AL33" s="41" t="s">
        <v>177</v>
      </c>
      <c r="AM33" s="40" t="e">
        <f t="shared" si="11"/>
        <v>#VALUE!</v>
      </c>
      <c r="AN33" s="43">
        <v>55.9</v>
      </c>
      <c r="AO33" s="44">
        <f t="shared" si="84"/>
        <v>19</v>
      </c>
      <c r="AP33" s="43" t="s">
        <v>177</v>
      </c>
      <c r="AQ33" s="44" t="e">
        <f t="shared" si="12"/>
        <v>#VALUE!</v>
      </c>
      <c r="AR33" s="58">
        <v>-0.81</v>
      </c>
      <c r="AS33" s="44">
        <f t="shared" si="13"/>
        <v>114</v>
      </c>
      <c r="AT33" s="46"/>
      <c r="AU33" s="45" t="e">
        <f t="shared" si="14"/>
        <v>#N/A</v>
      </c>
      <c r="AV33" s="46" t="s">
        <v>177</v>
      </c>
      <c r="AW33" s="45" t="e">
        <f t="shared" si="15"/>
        <v>#VALUE!</v>
      </c>
      <c r="AX33" s="46"/>
      <c r="AY33" s="45"/>
      <c r="AZ33" s="125">
        <v>1960</v>
      </c>
      <c r="BA33" s="45">
        <f t="shared" si="93"/>
        <v>152</v>
      </c>
      <c r="BB33" s="46" t="s">
        <v>177</v>
      </c>
      <c r="BC33" s="45" t="e">
        <f t="shared" si="16"/>
        <v>#VALUE!</v>
      </c>
      <c r="BD33" s="46">
        <v>177.76</v>
      </c>
      <c r="BE33" s="45">
        <f t="shared" si="17"/>
        <v>136</v>
      </c>
      <c r="BF33" s="46"/>
      <c r="BG33" s="45" t="e">
        <f t="shared" si="18"/>
        <v>#N/A</v>
      </c>
      <c r="BH33" s="46">
        <v>0.8</v>
      </c>
      <c r="BI33" s="45">
        <f t="shared" si="19"/>
        <v>82</v>
      </c>
      <c r="BJ33" s="47">
        <v>2.5</v>
      </c>
      <c r="BK33" s="45">
        <f t="shared" si="20"/>
        <v>113</v>
      </c>
      <c r="BL33" s="46"/>
      <c r="BM33" s="45" t="e">
        <f t="shared" si="21"/>
        <v>#N/A</v>
      </c>
      <c r="BN33" s="46"/>
      <c r="BO33" s="45" t="e">
        <f t="shared" si="22"/>
        <v>#N/A</v>
      </c>
      <c r="BP33" s="46" t="s">
        <v>177</v>
      </c>
      <c r="BQ33" s="45" t="e">
        <f t="shared" si="23"/>
        <v>#VALUE!</v>
      </c>
      <c r="BR33" s="133">
        <v>21.16</v>
      </c>
      <c r="BS33" s="45">
        <f t="shared" si="85"/>
        <v>163</v>
      </c>
      <c r="BT33" s="46"/>
      <c r="BU33" s="45" t="e">
        <f t="shared" si="24"/>
        <v>#N/A</v>
      </c>
      <c r="BV33" s="46"/>
      <c r="BW33" s="45" t="e">
        <f t="shared" si="25"/>
        <v>#N/A</v>
      </c>
      <c r="BX33" s="124" t="s">
        <v>1151</v>
      </c>
      <c r="BY33" s="45" t="e">
        <f t="shared" si="86"/>
        <v>#VALUE!</v>
      </c>
      <c r="BZ33" s="48">
        <f>4.8*1000/365</f>
        <v>13.150684931506849</v>
      </c>
      <c r="CA33" s="45">
        <f t="shared" si="26"/>
        <v>146</v>
      </c>
      <c r="CB33" s="46"/>
      <c r="CC33" s="45" t="e">
        <f t="shared" si="87"/>
        <v>#N/A</v>
      </c>
      <c r="CD33" s="46">
        <v>4.4999999999999999E-4</v>
      </c>
      <c r="CE33" s="45">
        <f t="shared" si="27"/>
        <v>146</v>
      </c>
      <c r="CF33" s="48" t="s">
        <v>177</v>
      </c>
      <c r="CG33" s="45" t="e">
        <f t="shared" si="28"/>
        <v>#VALUE!</v>
      </c>
      <c r="CH33" s="49">
        <v>0.1</v>
      </c>
      <c r="CI33" s="45">
        <f t="shared" si="29"/>
        <v>128</v>
      </c>
      <c r="CJ33" s="50">
        <v>0.34</v>
      </c>
      <c r="CK33" s="51">
        <f t="shared" si="30"/>
        <v>113</v>
      </c>
      <c r="CL33" s="50">
        <v>1.92</v>
      </c>
      <c r="CM33" s="51">
        <f t="shared" si="31"/>
        <v>123</v>
      </c>
      <c r="CN33" s="67">
        <v>15.82</v>
      </c>
      <c r="CO33" s="51">
        <f t="shared" si="32"/>
        <v>7</v>
      </c>
      <c r="CP33" s="50">
        <v>13.51</v>
      </c>
      <c r="CQ33" s="51">
        <f t="shared" si="33"/>
        <v>23</v>
      </c>
      <c r="CR33" s="50">
        <v>27.01</v>
      </c>
      <c r="CS33" s="51">
        <f t="shared" si="34"/>
        <v>7</v>
      </c>
      <c r="CT33" s="50">
        <v>0.96</v>
      </c>
      <c r="CU33" s="51">
        <f t="shared" si="35"/>
        <v>148</v>
      </c>
      <c r="CV33" s="50">
        <v>17.489999999999998</v>
      </c>
      <c r="CW33" s="51">
        <f t="shared" si="36"/>
        <v>76</v>
      </c>
      <c r="CX33" s="50">
        <v>15.46</v>
      </c>
      <c r="CY33" s="51">
        <f t="shared" si="37"/>
        <v>46</v>
      </c>
      <c r="CZ33" s="50">
        <v>3.71</v>
      </c>
      <c r="DA33" s="51">
        <f t="shared" si="38"/>
        <v>144</v>
      </c>
      <c r="DB33" s="50">
        <v>9.09</v>
      </c>
      <c r="DC33" s="51">
        <f t="shared" si="39"/>
        <v>72</v>
      </c>
      <c r="DD33" s="50">
        <v>5.72</v>
      </c>
      <c r="DE33" s="51">
        <f t="shared" si="40"/>
        <v>82</v>
      </c>
      <c r="DF33" s="50">
        <v>1.47</v>
      </c>
      <c r="DG33" s="51">
        <f t="shared" si="41"/>
        <v>158</v>
      </c>
      <c r="DH33" s="50">
        <v>2.27</v>
      </c>
      <c r="DI33" s="51">
        <f t="shared" si="42"/>
        <v>96</v>
      </c>
      <c r="DJ33" s="50">
        <v>4.7300000000000004</v>
      </c>
      <c r="DK33" s="51">
        <f t="shared" si="43"/>
        <v>45</v>
      </c>
      <c r="DL33" s="50">
        <v>4.07</v>
      </c>
      <c r="DM33" s="51">
        <f t="shared" si="44"/>
        <v>92</v>
      </c>
      <c r="DN33" s="50">
        <v>0.85</v>
      </c>
      <c r="DO33" s="51">
        <f t="shared" si="45"/>
        <v>154</v>
      </c>
      <c r="DP33" s="50">
        <v>26.92</v>
      </c>
      <c r="DQ33" s="51">
        <f t="shared" si="46"/>
        <v>32</v>
      </c>
      <c r="DR33" s="50">
        <v>1.83</v>
      </c>
      <c r="DS33" s="51">
        <f t="shared" si="47"/>
        <v>70</v>
      </c>
      <c r="DT33" s="50">
        <v>2.2799999999999998</v>
      </c>
      <c r="DU33" s="51">
        <f t="shared" si="48"/>
        <v>159</v>
      </c>
      <c r="DV33" s="50">
        <v>1.24</v>
      </c>
      <c r="DW33" s="51">
        <f t="shared" si="49"/>
        <v>122</v>
      </c>
      <c r="DX33" s="50">
        <v>75.67</v>
      </c>
      <c r="DY33" s="51">
        <f t="shared" si="50"/>
        <v>146</v>
      </c>
      <c r="DZ33" s="50">
        <v>79.069999999999993</v>
      </c>
      <c r="EA33" s="51">
        <f t="shared" si="51"/>
        <v>105</v>
      </c>
      <c r="EB33" s="50">
        <v>22.17</v>
      </c>
      <c r="EC33" s="51">
        <f t="shared" si="52"/>
        <v>100</v>
      </c>
      <c r="ED33" s="50">
        <v>0.59</v>
      </c>
      <c r="EE33" s="51">
        <f t="shared" si="53"/>
        <v>117</v>
      </c>
      <c r="EF33" s="50">
        <v>20.07</v>
      </c>
      <c r="EG33" s="51">
        <f t="shared" si="54"/>
        <v>13</v>
      </c>
      <c r="EH33" s="50">
        <v>324.74</v>
      </c>
      <c r="EI33" s="51">
        <f t="shared" si="55"/>
        <v>9</v>
      </c>
      <c r="EJ33" s="50">
        <v>17.13</v>
      </c>
      <c r="EK33" s="51">
        <f t="shared" si="56"/>
        <v>86</v>
      </c>
      <c r="EL33" s="50">
        <v>6.43</v>
      </c>
      <c r="EM33" s="51">
        <f t="shared" si="57"/>
        <v>99</v>
      </c>
      <c r="EN33" s="50">
        <v>170.48</v>
      </c>
      <c r="EO33" s="51">
        <f t="shared" si="58"/>
        <v>17</v>
      </c>
      <c r="EP33" s="50">
        <v>10.46</v>
      </c>
      <c r="EQ33" s="51">
        <f t="shared" si="59"/>
        <v>114</v>
      </c>
      <c r="ER33" s="50">
        <v>2.82</v>
      </c>
      <c r="ES33" s="51">
        <f t="shared" si="60"/>
        <v>119</v>
      </c>
      <c r="ET33" s="50">
        <v>75.61</v>
      </c>
      <c r="EU33" s="52">
        <f t="shared" si="61"/>
        <v>1</v>
      </c>
      <c r="EV33" s="50">
        <v>121.11</v>
      </c>
      <c r="EW33" s="52">
        <f t="shared" si="62"/>
        <v>1</v>
      </c>
      <c r="EX33" s="50">
        <v>0.21</v>
      </c>
      <c r="EY33" s="51">
        <f t="shared" si="63"/>
        <v>93</v>
      </c>
      <c r="EZ33" s="50">
        <v>1.95</v>
      </c>
      <c r="FA33" s="51">
        <f t="shared" si="64"/>
        <v>81</v>
      </c>
      <c r="FB33" s="50">
        <v>5.0599999999999996</v>
      </c>
      <c r="FC33" s="51">
        <f t="shared" si="65"/>
        <v>24</v>
      </c>
      <c r="FD33" s="50">
        <v>11.16</v>
      </c>
      <c r="FE33" s="51">
        <f t="shared" si="66"/>
        <v>10</v>
      </c>
      <c r="FF33" s="50">
        <v>93.41</v>
      </c>
      <c r="FG33" s="51">
        <f t="shared" si="67"/>
        <v>84</v>
      </c>
      <c r="FH33" s="50">
        <v>9.48</v>
      </c>
      <c r="FI33" s="51">
        <f t="shared" si="68"/>
        <v>78</v>
      </c>
      <c r="FJ33" s="50">
        <v>69.459999999999994</v>
      </c>
      <c r="FK33" s="51">
        <f t="shared" si="69"/>
        <v>14</v>
      </c>
      <c r="FL33" s="50">
        <v>12.42</v>
      </c>
      <c r="FM33" s="51">
        <f t="shared" si="70"/>
        <v>40</v>
      </c>
      <c r="FN33" s="53">
        <f t="shared" si="95"/>
        <v>1286.1900000000003</v>
      </c>
      <c r="FO33" s="51">
        <f t="shared" si="71"/>
        <v>6</v>
      </c>
      <c r="FP33" s="36">
        <v>35.450000000000003</v>
      </c>
      <c r="FQ33" s="36">
        <v>100</v>
      </c>
      <c r="FR33" s="36">
        <f t="shared" si="88"/>
        <v>3545.0000000000005</v>
      </c>
      <c r="FS33" s="37">
        <f t="shared" si="72"/>
        <v>23</v>
      </c>
      <c r="FT33" s="36">
        <v>14.11</v>
      </c>
      <c r="FU33" s="36">
        <v>100</v>
      </c>
      <c r="FV33" s="36">
        <f t="shared" si="89"/>
        <v>1411</v>
      </c>
      <c r="FW33" s="37">
        <f t="shared" si="73"/>
        <v>8</v>
      </c>
      <c r="FX33" s="36">
        <f t="shared" si="90"/>
        <v>2134.0000000000005</v>
      </c>
      <c r="FY33" s="54">
        <f t="shared" si="74"/>
        <v>106667.84062000002</v>
      </c>
      <c r="FZ33" s="37">
        <f t="shared" si="75"/>
        <v>82</v>
      </c>
      <c r="GA33" s="55">
        <f t="shared" si="76"/>
        <v>49.984929999999999</v>
      </c>
      <c r="GB33" s="56">
        <f t="shared" si="91"/>
        <v>473.8571364</v>
      </c>
      <c r="GC33" s="32">
        <f t="shared" si="77"/>
        <v>106</v>
      </c>
    </row>
    <row r="34" spans="2:185" s="1" customFormat="1" ht="18" customHeight="1" x14ac:dyDescent="0.2">
      <c r="B34" s="1">
        <f t="shared" ref="B34:B65" si="96">B33+1</f>
        <v>33</v>
      </c>
      <c r="C34" s="29" t="s">
        <v>133</v>
      </c>
      <c r="D34" s="30">
        <v>14496739</v>
      </c>
      <c r="E34" s="31">
        <f t="shared" si="92"/>
        <v>72</v>
      </c>
      <c r="F34" s="209">
        <v>1284000</v>
      </c>
      <c r="G34" s="31">
        <f t="shared" si="78"/>
        <v>21</v>
      </c>
      <c r="H34" s="210">
        <f t="shared" ref="H34:H65" si="97">D34/F34</f>
        <v>11.290295171339563</v>
      </c>
      <c r="I34" s="31">
        <f t="shared" si="79"/>
        <v>154</v>
      </c>
      <c r="J34" s="61" t="s">
        <v>696</v>
      </c>
      <c r="K34" s="61" t="s">
        <v>697</v>
      </c>
      <c r="L34" s="62">
        <v>36156.300000000003</v>
      </c>
      <c r="M34" s="31">
        <f t="shared" si="2"/>
        <v>113</v>
      </c>
      <c r="N34" s="63">
        <v>9.7828909999999993</v>
      </c>
      <c r="O34" s="31">
        <f t="shared" si="3"/>
        <v>112</v>
      </c>
      <c r="P34" s="64">
        <v>6.66</v>
      </c>
      <c r="Q34" s="31">
        <f t="shared" ref="Q34:Q65" si="98">RANK(P34,$P$2:$P$173)</f>
        <v>1</v>
      </c>
      <c r="R34" s="31">
        <v>35.299999999999997</v>
      </c>
      <c r="S34" s="31">
        <f t="shared" si="80"/>
        <v>1</v>
      </c>
      <c r="T34" s="31">
        <v>20.5</v>
      </c>
      <c r="U34" s="31">
        <f t="shared" si="81"/>
        <v>56</v>
      </c>
      <c r="V34" s="218">
        <v>695.5</v>
      </c>
      <c r="W34" s="31">
        <f t="shared" si="82"/>
        <v>109</v>
      </c>
      <c r="X34" s="36">
        <v>53.1</v>
      </c>
      <c r="Y34" s="37">
        <f t="shared" ref="Y34:Y65" si="99">RANK(X34,$X$2:$X$173)</f>
        <v>169</v>
      </c>
      <c r="Z34" s="38">
        <v>54.5</v>
      </c>
      <c r="AA34" s="37">
        <f t="shared" ref="AA34:AA65" si="100">RANK(Z34,$Z$2:$Z$173)</f>
        <v>168</v>
      </c>
      <c r="AB34" s="38">
        <v>51.7</v>
      </c>
      <c r="AC34" s="37">
        <f t="shared" ref="AC34:AC65" si="101">RANK(AB34,$AB$2:$AB$173)</f>
        <v>168</v>
      </c>
      <c r="AD34" s="39">
        <v>2634</v>
      </c>
      <c r="AE34" s="40">
        <f t="shared" ref="AE34:AE65" si="102">RANK(AD34,$AD$2:$AD$173)</f>
        <v>141</v>
      </c>
      <c r="AF34" s="41" t="s">
        <v>177</v>
      </c>
      <c r="AG34" s="40" t="e">
        <f t="shared" ref="AG34:AG65" si="103">RANK(AF34,$AF$2:$AF$173)</f>
        <v>#VALUE!</v>
      </c>
      <c r="AH34" s="42"/>
      <c r="AI34" s="40" t="e">
        <f t="shared" si="83"/>
        <v>#N/A</v>
      </c>
      <c r="AJ34" s="41" t="s">
        <v>177</v>
      </c>
      <c r="AK34" s="40" t="e">
        <f t="shared" ref="AK34:AK65" si="104">RANK(AJ34,$AJ$2:$AJ$173)</f>
        <v>#VALUE!</v>
      </c>
      <c r="AL34" s="41" t="s">
        <v>177</v>
      </c>
      <c r="AM34" s="40" t="e">
        <f t="shared" ref="AM34:AM65" si="105">RANK(AL34,$AL$2:$AL$173)</f>
        <v>#VALUE!</v>
      </c>
      <c r="AN34" s="43">
        <v>61.3</v>
      </c>
      <c r="AO34" s="44">
        <f t="shared" ref="AO34:AO65" si="106">RANK(AN34,$AN$2:$AN$173)</f>
        <v>13</v>
      </c>
      <c r="AP34" s="43" t="s">
        <v>177</v>
      </c>
      <c r="AQ34" s="44" t="e">
        <f t="shared" ref="AQ34:AQ65" si="107">RANK(AP34,$AP$2:$AP$173)</f>
        <v>#VALUE!</v>
      </c>
      <c r="AR34" s="43" t="s">
        <v>177</v>
      </c>
      <c r="AS34" s="44" t="e">
        <f t="shared" ref="AS34:AS65" si="108">RANK(AR34,$AR$2:$AR$173)</f>
        <v>#VALUE!</v>
      </c>
      <c r="AT34" s="46"/>
      <c r="AU34" s="45" t="e">
        <f t="shared" ref="AU34:AU65" si="109">RANK(AT34,$AT$2:$AT$173)</f>
        <v>#N/A</v>
      </c>
      <c r="AV34" s="46" t="s">
        <v>177</v>
      </c>
      <c r="AW34" s="45" t="e">
        <f t="shared" ref="AW34:AW65" si="110">RANK(AV34,$AV$2:$AV$173)</f>
        <v>#VALUE!</v>
      </c>
      <c r="AX34" s="46"/>
      <c r="AY34" s="45"/>
      <c r="AZ34" s="125">
        <v>2010</v>
      </c>
      <c r="BA34" s="45">
        <f t="shared" si="93"/>
        <v>151</v>
      </c>
      <c r="BB34" s="46" t="s">
        <v>177</v>
      </c>
      <c r="BC34" s="45" t="e">
        <f t="shared" ref="BC34:BC65" si="111">RANK(BB34,$BB$2:$BB$173)</f>
        <v>#VALUE!</v>
      </c>
      <c r="BD34" s="46">
        <v>156.31</v>
      </c>
      <c r="BE34" s="45">
        <f t="shared" ref="BE34:BE65" si="112">RANK(BD34,$BD$2:$BD$173)</f>
        <v>141</v>
      </c>
      <c r="BF34" s="46"/>
      <c r="BG34" s="45" t="e">
        <f t="shared" ref="BG34:BG65" si="113">RANK(BF34,$BF$2:$BF$173)</f>
        <v>#N/A</v>
      </c>
      <c r="BH34" s="46" t="s">
        <v>177</v>
      </c>
      <c r="BI34" s="45" t="e">
        <f t="shared" ref="BI34:BI65" si="114">RANK(BH34,$BH$2:$BH$173)</f>
        <v>#VALUE!</v>
      </c>
      <c r="BJ34" s="47">
        <v>2.5</v>
      </c>
      <c r="BK34" s="45">
        <f t="shared" ref="BK34:BK65" si="115">RANK(BJ34,$BJ$2:$BJ$173)</f>
        <v>113</v>
      </c>
      <c r="BL34" s="46"/>
      <c r="BM34" s="45" t="e">
        <f t="shared" ref="BM34:BM65" si="116">RANK(BL34,$BL$2:$BL$173)</f>
        <v>#N/A</v>
      </c>
      <c r="BN34" s="46"/>
      <c r="BO34" s="45" t="e">
        <f t="shared" ref="BO34:BO65" si="117">RANK(BN34,$BN$2:$BN$173)</f>
        <v>#N/A</v>
      </c>
      <c r="BP34" s="46" t="s">
        <v>177</v>
      </c>
      <c r="BQ34" s="45" t="e">
        <f t="shared" ref="BQ34:BQ65" si="118">RANK(BP34,$BP$2:$BP$173)</f>
        <v>#VALUE!</v>
      </c>
      <c r="BR34" s="133">
        <v>38.270000000000003</v>
      </c>
      <c r="BS34" s="45">
        <f t="shared" si="85"/>
        <v>154</v>
      </c>
      <c r="BT34" s="46"/>
      <c r="BU34" s="45" t="e">
        <f t="shared" ref="BU34:BU65" si="119">RANK(BT34,$BT$2:$BT$173)</f>
        <v>#N/A</v>
      </c>
      <c r="BV34" s="46"/>
      <c r="BW34" s="45" t="e">
        <f t="shared" ref="BW34:BW65" si="120">RANK(BV34,$BV$2:$BV$173)</f>
        <v>#N/A</v>
      </c>
      <c r="BX34" s="124" t="s">
        <v>1151</v>
      </c>
      <c r="BY34" s="45" t="e">
        <f t="shared" si="86"/>
        <v>#VALUE!</v>
      </c>
      <c r="BZ34" s="48"/>
      <c r="CA34" s="45" t="e">
        <f t="shared" ref="CA34:CA65" si="121">RANK(BZ34,$BZ$2:$BZ$173)</f>
        <v>#N/A</v>
      </c>
      <c r="CB34" s="46"/>
      <c r="CC34" s="45" t="e">
        <f t="shared" si="87"/>
        <v>#N/A</v>
      </c>
      <c r="CD34" s="46">
        <v>1.6000000000000001E-3</v>
      </c>
      <c r="CE34" s="45">
        <f t="shared" ref="CE34:CE65" si="122">RANK(CD34,$CD$2:$CD$173)</f>
        <v>145</v>
      </c>
      <c r="CF34" s="48">
        <v>16</v>
      </c>
      <c r="CG34" s="45">
        <f t="shared" ref="CG34:CG65" si="123">RANK(CF34,$CF$2:$CF$173)</f>
        <v>138</v>
      </c>
      <c r="CH34" s="49">
        <v>0.2</v>
      </c>
      <c r="CI34" s="45">
        <f t="shared" ref="CI34:CI65" si="124">RANK(CH34,$CH$2:$CH$173)</f>
        <v>113</v>
      </c>
      <c r="CJ34" s="50">
        <v>0.21</v>
      </c>
      <c r="CK34" s="51">
        <f t="shared" ref="CK34:CK65" si="125">RANK(CJ34,$CJ$2:$CJ$173)</f>
        <v>123</v>
      </c>
      <c r="CL34" s="50">
        <v>2.94</v>
      </c>
      <c r="CM34" s="51">
        <f t="shared" ref="CM34:CM65" si="126">RANK(CL34,$CL$2:$CL$173)</f>
        <v>91</v>
      </c>
      <c r="CN34" s="22">
        <v>23.61</v>
      </c>
      <c r="CO34" s="65">
        <f t="shared" ref="CO34:CO65" si="127">RANK(CN34,$CN$2:$CN$173)</f>
        <v>2</v>
      </c>
      <c r="CP34" s="50">
        <v>13.63</v>
      </c>
      <c r="CQ34" s="51">
        <f t="shared" ref="CQ34:CQ65" si="128">RANK(CP34,$CP$2:$CP$173)</f>
        <v>21</v>
      </c>
      <c r="CR34" s="50">
        <v>24.16</v>
      </c>
      <c r="CS34" s="51">
        <f t="shared" ref="CS34:CS65" si="129">RANK(CR34,$CR$2:$CR$173)</f>
        <v>11</v>
      </c>
      <c r="CT34" s="50">
        <v>1.28</v>
      </c>
      <c r="CU34" s="51">
        <f t="shared" ref="CU34:CU65" si="130">RANK(CT34,$CT$2:$CT$173)</f>
        <v>128</v>
      </c>
      <c r="CV34" s="50">
        <v>22.4</v>
      </c>
      <c r="CW34" s="51">
        <f t="shared" ref="CW34:CW65" si="131">RANK(CV34,$CV$2:$CV$173)</f>
        <v>24</v>
      </c>
      <c r="CX34" s="50">
        <v>16.62</v>
      </c>
      <c r="CY34" s="51">
        <f t="shared" ref="CY34:CY65" si="132">RANK(CX34,$CX$2:$CX$173)</f>
        <v>42</v>
      </c>
      <c r="CZ34" s="50">
        <v>3.94</v>
      </c>
      <c r="DA34" s="51">
        <f t="shared" ref="DA34:DA65" si="133">RANK(CZ34,$CZ$2:$CZ$173)</f>
        <v>140</v>
      </c>
      <c r="DB34" s="50">
        <v>9.6300000000000008</v>
      </c>
      <c r="DC34" s="51">
        <f t="shared" ref="DC34:DC65" si="134">RANK(DB34,$DB$2:$DB$173)</f>
        <v>57</v>
      </c>
      <c r="DD34" s="50">
        <v>7.03</v>
      </c>
      <c r="DE34" s="51">
        <f t="shared" ref="DE34:DE65" si="135">RANK(DD34,$DD$2:$DD$173)</f>
        <v>61</v>
      </c>
      <c r="DF34" s="50">
        <v>1.21</v>
      </c>
      <c r="DG34" s="51">
        <f t="shared" ref="DG34:DG65" si="136">RANK(DF34,$DF$2:$DF$173)</f>
        <v>163</v>
      </c>
      <c r="DH34" s="50">
        <v>1.98</v>
      </c>
      <c r="DI34" s="51">
        <f t="shared" ref="DI34:DI65" si="137">RANK(DH34,$DH$2:$DH$173)</f>
        <v>105</v>
      </c>
      <c r="DJ34" s="50">
        <v>4.7699999999999996</v>
      </c>
      <c r="DK34" s="51">
        <f t="shared" ref="DK34:DK65" si="138">RANK(DJ34,$DJ$2:$DJ$173)</f>
        <v>44</v>
      </c>
      <c r="DL34" s="50">
        <v>5.23</v>
      </c>
      <c r="DM34" s="51">
        <f t="shared" ref="DM34:DM65" si="139">RANK(DL34,$DL$2:$DL$173)</f>
        <v>58</v>
      </c>
      <c r="DN34" s="50">
        <v>1.44</v>
      </c>
      <c r="DO34" s="51">
        <f t="shared" ref="DO34:DO65" si="140">RANK(DN34,$DN$2:$DN$173)</f>
        <v>130</v>
      </c>
      <c r="DP34" s="50">
        <v>22.68</v>
      </c>
      <c r="DQ34" s="51">
        <f t="shared" ref="DQ34:DQ65" si="141">RANK(DP34,$DP$2:$DP$173)</f>
        <v>48</v>
      </c>
      <c r="DR34" s="50">
        <v>1.55</v>
      </c>
      <c r="DS34" s="51">
        <f t="shared" ref="DS34:DS65" si="142">RANK(DR34,$DR$2:$DR$173)</f>
        <v>91</v>
      </c>
      <c r="DT34" s="50">
        <v>2.2599999999999998</v>
      </c>
      <c r="DU34" s="51">
        <f t="shared" ref="DU34:DU65" si="143">RANK(DT34,$DT$2:$DT$173)</f>
        <v>160</v>
      </c>
      <c r="DV34" s="50">
        <v>1.67</v>
      </c>
      <c r="DW34" s="51">
        <f t="shared" ref="DW34:DW65" si="144">RANK(DV34,$DV$2:$DV$173)</f>
        <v>101</v>
      </c>
      <c r="DX34" s="50">
        <v>81.22</v>
      </c>
      <c r="DY34" s="51">
        <f t="shared" ref="DY34:DY65" si="145">RANK(DX34,$DX$2:$DX$173)</f>
        <v>131</v>
      </c>
      <c r="DZ34" s="50">
        <v>93.49</v>
      </c>
      <c r="EA34" s="51">
        <f t="shared" ref="EA34:EA65" si="146">RANK(DZ34,$DZ$2:$DZ$173)</f>
        <v>83</v>
      </c>
      <c r="EB34" s="50">
        <v>41.61</v>
      </c>
      <c r="EC34" s="51">
        <f t="shared" ref="EC34:EC65" si="147">RANK(EB34,$EB$2:$EB$173)</f>
        <v>44</v>
      </c>
      <c r="ED34" s="50">
        <v>0.25</v>
      </c>
      <c r="EE34" s="51">
        <f t="shared" ref="EE34:EE65" si="148">RANK(ED34,$ED$2:$ED$173)</f>
        <v>141</v>
      </c>
      <c r="EF34" s="50">
        <v>11.34</v>
      </c>
      <c r="EG34" s="51">
        <f t="shared" ref="EG34:EG65" si="149">RANK(EF34,$EF$2:$EF$173)</f>
        <v>45</v>
      </c>
      <c r="EH34" s="50">
        <v>154.74</v>
      </c>
      <c r="EI34" s="51">
        <f t="shared" ref="EI34:EI65" si="150">RANK(EH34,$EH$2:$EH$173)</f>
        <v>20</v>
      </c>
      <c r="EJ34" s="50">
        <v>15.6</v>
      </c>
      <c r="EK34" s="51">
        <f t="shared" ref="EK34:EK65" si="151">RANK(EJ34,$EJ$2:$EJ$173)</f>
        <v>100</v>
      </c>
      <c r="EL34" s="50">
        <v>10.55</v>
      </c>
      <c r="EM34" s="51">
        <f t="shared" ref="EM34:EM65" si="152">RANK(EL34,$EL$2:$EL$173)</f>
        <v>49</v>
      </c>
      <c r="EN34" s="50">
        <v>265.86</v>
      </c>
      <c r="EO34" s="65">
        <f t="shared" ref="EO34:EO65" si="153">RANK(EN34,$EN$2:$EN$173)</f>
        <v>2</v>
      </c>
      <c r="EP34" s="50">
        <v>17.260000000000002</v>
      </c>
      <c r="EQ34" s="51">
        <f t="shared" ref="EQ34:EQ65" si="154">RANK(EP34,$EP$2:$EP$173)</f>
        <v>57</v>
      </c>
      <c r="ER34" s="50">
        <v>2.42</v>
      </c>
      <c r="ES34" s="51">
        <f t="shared" ref="ES34:ES65" si="155">RANK(ER34,$ER$2:$ER$173)</f>
        <v>133</v>
      </c>
      <c r="ET34" s="50">
        <v>74.180000000000007</v>
      </c>
      <c r="EU34" s="65">
        <f t="shared" ref="EU34:EU65" si="156">RANK(ET34,$ET$2:$ET$173)</f>
        <v>2</v>
      </c>
      <c r="EV34" s="50">
        <v>61.57</v>
      </c>
      <c r="EW34" s="51">
        <f t="shared" ref="EW34:EW65" si="157">RANK(EV34,$EV$2:$EV$173)</f>
        <v>7</v>
      </c>
      <c r="EX34" s="50">
        <v>0.27</v>
      </c>
      <c r="EY34" s="51">
        <f t="shared" ref="EY34:EY65" si="158">RANK(EX34,$EX$2:$EX$173)</f>
        <v>68</v>
      </c>
      <c r="EZ34" s="50">
        <v>3.17</v>
      </c>
      <c r="FA34" s="51">
        <f t="shared" ref="FA34:FA65" si="159">RANK(EZ34,$EZ$2:$EZ$173)</f>
        <v>35</v>
      </c>
      <c r="FB34" s="50">
        <v>4.2300000000000004</v>
      </c>
      <c r="FC34" s="51">
        <f t="shared" ref="FC34:FC65" si="160">RANK(FB34,$FB$2:$FB$173)</f>
        <v>31</v>
      </c>
      <c r="FD34" s="50">
        <v>10.119999999999999</v>
      </c>
      <c r="FE34" s="51">
        <f t="shared" ref="FE34:FE65" si="161">RANK(FD34,$FD$2:$FD$173)</f>
        <v>18</v>
      </c>
      <c r="FF34" s="50">
        <v>129.66999999999999</v>
      </c>
      <c r="FG34" s="51">
        <f t="shared" ref="FG34:FG65" si="162">RANK(FF34,$FF$2:$FF$173)</f>
        <v>44</v>
      </c>
      <c r="FH34" s="50">
        <v>4.49</v>
      </c>
      <c r="FI34" s="51">
        <f t="shared" ref="FI34:FI65" si="163">RANK(FH34,$FH$2:$FH$173)</f>
        <v>130</v>
      </c>
      <c r="FJ34" s="50">
        <v>27.88</v>
      </c>
      <c r="FK34" s="51">
        <f t="shared" ref="FK34:FK65" si="164">RANK(FJ34,$FJ$2:$FJ$173)</f>
        <v>41</v>
      </c>
      <c r="FL34" s="50">
        <v>8.59</v>
      </c>
      <c r="FM34" s="51">
        <f t="shared" ref="FM34:FM65" si="165">RANK(FL34,$FL$2:$FL$173)</f>
        <v>62</v>
      </c>
      <c r="FN34" s="53">
        <f t="shared" si="95"/>
        <v>1186.75</v>
      </c>
      <c r="FO34" s="51">
        <f t="shared" ref="FO34:FO65" si="166">RANK(FN34,$FN$2:$FN$173)</f>
        <v>10</v>
      </c>
      <c r="FP34" s="36">
        <v>37.29</v>
      </c>
      <c r="FQ34" s="36">
        <v>100</v>
      </c>
      <c r="FR34" s="36">
        <f t="shared" si="88"/>
        <v>3729</v>
      </c>
      <c r="FS34" s="37">
        <f t="shared" ref="FS34:FS65" si="167">RANK(FP34,$FP$2:$FP$173)</f>
        <v>16</v>
      </c>
      <c r="FT34" s="36">
        <v>14.56</v>
      </c>
      <c r="FU34" s="36">
        <v>100</v>
      </c>
      <c r="FV34" s="36">
        <f t="shared" si="89"/>
        <v>1456</v>
      </c>
      <c r="FW34" s="37">
        <f t="shared" ref="FW34:FW65" si="168">RANK(FT34,$FT$2:$FT$173)</f>
        <v>4</v>
      </c>
      <c r="FX34" s="36">
        <f t="shared" si="90"/>
        <v>2273</v>
      </c>
      <c r="FY34" s="54">
        <f t="shared" si="74"/>
        <v>329510.87747000001</v>
      </c>
      <c r="FZ34" s="37">
        <f t="shared" ref="FZ34:FZ65" si="169">RANK(FY34,$FY$2:$FY$173)</f>
        <v>52</v>
      </c>
      <c r="GA34" s="55">
        <f t="shared" ref="GA34:GA65" si="170">D34/100000</f>
        <v>144.96738999999999</v>
      </c>
      <c r="GB34" s="56">
        <f t="shared" si="91"/>
        <v>650.9035811</v>
      </c>
      <c r="GC34" s="32">
        <f t="shared" ref="GC34:GC65" si="171">RANK(GB34,$GB$2:$GB$173)</f>
        <v>91</v>
      </c>
    </row>
    <row r="35" spans="2:185" s="1" customFormat="1" ht="18" customHeight="1" x14ac:dyDescent="0.2">
      <c r="B35" s="1">
        <f t="shared" si="96"/>
        <v>34</v>
      </c>
      <c r="C35" s="66" t="s">
        <v>6</v>
      </c>
      <c r="D35" s="30">
        <v>18131850</v>
      </c>
      <c r="E35" s="31">
        <f t="shared" si="92"/>
        <v>62</v>
      </c>
      <c r="F35" s="209">
        <v>756102</v>
      </c>
      <c r="G35" s="31">
        <f t="shared" si="78"/>
        <v>38</v>
      </c>
      <c r="H35" s="210">
        <f t="shared" si="97"/>
        <v>23.980693081092234</v>
      </c>
      <c r="I35" s="31">
        <f t="shared" si="79"/>
        <v>133</v>
      </c>
      <c r="J35" s="61" t="s">
        <v>698</v>
      </c>
      <c r="K35" s="61" t="s">
        <v>699</v>
      </c>
      <c r="L35" s="62">
        <v>24427.9</v>
      </c>
      <c r="M35" s="31">
        <f t="shared" si="2"/>
        <v>168</v>
      </c>
      <c r="N35" s="63">
        <v>9.7973540000000003</v>
      </c>
      <c r="O35" s="31">
        <f t="shared" si="3"/>
        <v>51</v>
      </c>
      <c r="P35" s="64">
        <v>5.14</v>
      </c>
      <c r="Q35" s="31">
        <f t="shared" si="98"/>
        <v>74</v>
      </c>
      <c r="R35" s="31">
        <v>17.2</v>
      </c>
      <c r="S35" s="31">
        <f t="shared" si="80"/>
        <v>126</v>
      </c>
      <c r="T35" s="31">
        <v>8</v>
      </c>
      <c r="U35" s="31">
        <f t="shared" si="81"/>
        <v>124</v>
      </c>
      <c r="V35" s="218">
        <v>1059</v>
      </c>
      <c r="W35" s="31">
        <f t="shared" si="82"/>
        <v>73</v>
      </c>
      <c r="X35" s="36">
        <v>80.5</v>
      </c>
      <c r="Y35" s="37">
        <f t="shared" si="99"/>
        <v>28</v>
      </c>
      <c r="Z35" s="38">
        <v>83.4</v>
      </c>
      <c r="AA35" s="37">
        <f t="shared" si="100"/>
        <v>23</v>
      </c>
      <c r="AB35" s="38">
        <v>77.400000000000006</v>
      </c>
      <c r="AC35" s="37">
        <f t="shared" si="101"/>
        <v>29</v>
      </c>
      <c r="AD35" s="39">
        <v>23460</v>
      </c>
      <c r="AE35" s="40">
        <f t="shared" si="102"/>
        <v>50</v>
      </c>
      <c r="AF35" s="41">
        <v>47.86</v>
      </c>
      <c r="AG35" s="40">
        <f t="shared" si="103"/>
        <v>56</v>
      </c>
      <c r="AH35" s="42">
        <v>1.9</v>
      </c>
      <c r="AI35" s="40">
        <f t="shared" si="83"/>
        <v>36</v>
      </c>
      <c r="AJ35" s="41">
        <v>34.4</v>
      </c>
      <c r="AK35" s="40">
        <f t="shared" si="104"/>
        <v>40</v>
      </c>
      <c r="AL35" s="41">
        <v>6.5</v>
      </c>
      <c r="AM35" s="40">
        <f t="shared" si="105"/>
        <v>46</v>
      </c>
      <c r="AN35" s="43">
        <v>26.8</v>
      </c>
      <c r="AO35" s="44">
        <f t="shared" si="106"/>
        <v>70</v>
      </c>
      <c r="AP35" s="43">
        <v>55.7</v>
      </c>
      <c r="AQ35" s="44">
        <f t="shared" si="107"/>
        <v>31</v>
      </c>
      <c r="AR35" s="58">
        <v>0.19</v>
      </c>
      <c r="AS35" s="44">
        <f t="shared" si="108"/>
        <v>39</v>
      </c>
      <c r="AT35" s="46">
        <v>9.6</v>
      </c>
      <c r="AU35" s="45">
        <f t="shared" si="109"/>
        <v>16</v>
      </c>
      <c r="AV35" s="46" t="s">
        <v>177</v>
      </c>
      <c r="AW35" s="45" t="e">
        <f t="shared" si="110"/>
        <v>#VALUE!</v>
      </c>
      <c r="AX35" s="46"/>
      <c r="AY35" s="45"/>
      <c r="AZ35" s="125">
        <v>2960</v>
      </c>
      <c r="BA35" s="45">
        <f t="shared" si="93"/>
        <v>64</v>
      </c>
      <c r="BB35" s="47">
        <v>9</v>
      </c>
      <c r="BC35" s="45">
        <f t="shared" si="111"/>
        <v>30</v>
      </c>
      <c r="BD35" s="46">
        <v>929.55</v>
      </c>
      <c r="BE35" s="45">
        <f t="shared" si="112"/>
        <v>68</v>
      </c>
      <c r="BF35" s="46">
        <v>486</v>
      </c>
      <c r="BG35" s="45">
        <f t="shared" si="113"/>
        <v>2</v>
      </c>
      <c r="BH35" s="46">
        <v>0.3</v>
      </c>
      <c r="BI35" s="45">
        <f t="shared" si="114"/>
        <v>100</v>
      </c>
      <c r="BJ35" s="47">
        <v>9.6999999999999993</v>
      </c>
      <c r="BK35" s="45">
        <f t="shared" si="115"/>
        <v>44</v>
      </c>
      <c r="BL35" s="49">
        <v>23.1</v>
      </c>
      <c r="BM35" s="45">
        <f t="shared" si="116"/>
        <v>15</v>
      </c>
      <c r="BN35" s="46">
        <v>74.099999999999994</v>
      </c>
      <c r="BO35" s="45">
        <f t="shared" si="117"/>
        <v>15</v>
      </c>
      <c r="BP35" s="46">
        <v>93</v>
      </c>
      <c r="BQ35" s="45">
        <f t="shared" si="118"/>
        <v>84</v>
      </c>
      <c r="BR35" s="133">
        <v>141.38</v>
      </c>
      <c r="BS35" s="45">
        <f t="shared" si="85"/>
        <v>29</v>
      </c>
      <c r="BT35" s="46"/>
      <c r="BU35" s="45" t="e">
        <f t="shared" si="119"/>
        <v>#N/A</v>
      </c>
      <c r="BV35" s="46">
        <v>2.9</v>
      </c>
      <c r="BW35" s="45">
        <f t="shared" si="120"/>
        <v>33</v>
      </c>
      <c r="BX35" s="124" t="s">
        <v>1151</v>
      </c>
      <c r="BY35" s="45" t="e">
        <f t="shared" si="86"/>
        <v>#VALUE!</v>
      </c>
      <c r="BZ35" s="48">
        <v>126.03</v>
      </c>
      <c r="CA35" s="45">
        <f t="shared" si="121"/>
        <v>13</v>
      </c>
      <c r="CB35" s="46">
        <v>10</v>
      </c>
      <c r="CC35" s="45">
        <f t="shared" si="87"/>
        <v>24</v>
      </c>
      <c r="CD35" s="46">
        <v>1.02</v>
      </c>
      <c r="CE35" s="45">
        <f t="shared" si="122"/>
        <v>19</v>
      </c>
      <c r="CF35" s="48">
        <v>130</v>
      </c>
      <c r="CG35" s="45">
        <f t="shared" si="123"/>
        <v>69</v>
      </c>
      <c r="CH35" s="49">
        <v>18.97</v>
      </c>
      <c r="CI35" s="45">
        <f t="shared" si="124"/>
        <v>29</v>
      </c>
      <c r="CJ35" s="50">
        <v>3.51</v>
      </c>
      <c r="CK35" s="51">
        <f t="shared" si="125"/>
        <v>31</v>
      </c>
      <c r="CL35" s="50">
        <v>21.03</v>
      </c>
      <c r="CM35" s="51">
        <f t="shared" si="126"/>
        <v>16</v>
      </c>
      <c r="CN35" s="50">
        <v>0.54</v>
      </c>
      <c r="CO35" s="51">
        <f t="shared" si="127"/>
        <v>101</v>
      </c>
      <c r="CP35" s="50">
        <v>1.07</v>
      </c>
      <c r="CQ35" s="51">
        <f t="shared" si="128"/>
        <v>136</v>
      </c>
      <c r="CR35" s="50">
        <v>0.64</v>
      </c>
      <c r="CS35" s="51">
        <f t="shared" si="129"/>
        <v>149</v>
      </c>
      <c r="CT35" s="50">
        <v>2.29</v>
      </c>
      <c r="CU35" s="51">
        <f t="shared" si="130"/>
        <v>78</v>
      </c>
      <c r="CV35" s="50">
        <v>13.83</v>
      </c>
      <c r="CW35" s="51">
        <f t="shared" si="131"/>
        <v>109</v>
      </c>
      <c r="CX35" s="50">
        <v>6.83</v>
      </c>
      <c r="CY35" s="51">
        <f t="shared" si="132"/>
        <v>97</v>
      </c>
      <c r="CZ35" s="50">
        <v>10.95</v>
      </c>
      <c r="DA35" s="51">
        <f t="shared" si="133"/>
        <v>61</v>
      </c>
      <c r="DB35" s="50">
        <v>6.82</v>
      </c>
      <c r="DC35" s="51">
        <f t="shared" si="134"/>
        <v>113</v>
      </c>
      <c r="DD35" s="50">
        <v>5.82</v>
      </c>
      <c r="DE35" s="51">
        <f t="shared" si="135"/>
        <v>77</v>
      </c>
      <c r="DF35" s="50">
        <v>13.55</v>
      </c>
      <c r="DG35" s="51">
        <f t="shared" si="136"/>
        <v>80</v>
      </c>
      <c r="DH35" s="50">
        <v>3.51</v>
      </c>
      <c r="DI35" s="51">
        <f t="shared" si="137"/>
        <v>68</v>
      </c>
      <c r="DJ35" s="50">
        <v>1.21</v>
      </c>
      <c r="DK35" s="51">
        <f t="shared" si="138"/>
        <v>159</v>
      </c>
      <c r="DL35" s="50">
        <v>3.54</v>
      </c>
      <c r="DM35" s="51">
        <f t="shared" si="139"/>
        <v>116</v>
      </c>
      <c r="DN35" s="50">
        <v>6.01</v>
      </c>
      <c r="DO35" s="51">
        <f t="shared" si="140"/>
        <v>51</v>
      </c>
      <c r="DP35" s="50">
        <v>24.06</v>
      </c>
      <c r="DQ35" s="51">
        <f t="shared" si="141"/>
        <v>40</v>
      </c>
      <c r="DR35" s="50">
        <v>1.93</v>
      </c>
      <c r="DS35" s="51">
        <f t="shared" si="142"/>
        <v>61</v>
      </c>
      <c r="DT35" s="50">
        <v>17.600000000000001</v>
      </c>
      <c r="DU35" s="51">
        <f t="shared" si="143"/>
        <v>13</v>
      </c>
      <c r="DV35" s="50">
        <v>2.17</v>
      </c>
      <c r="DW35" s="51">
        <f t="shared" si="144"/>
        <v>78</v>
      </c>
      <c r="DX35" s="50">
        <v>119.73</v>
      </c>
      <c r="DY35" s="51">
        <f t="shared" si="145"/>
        <v>60</v>
      </c>
      <c r="DZ35" s="50">
        <v>39.58</v>
      </c>
      <c r="EA35" s="51">
        <f t="shared" si="146"/>
        <v>165</v>
      </c>
      <c r="EB35" s="50">
        <v>15.72</v>
      </c>
      <c r="EC35" s="51">
        <f t="shared" si="147"/>
        <v>117</v>
      </c>
      <c r="ED35" s="50">
        <v>0.64</v>
      </c>
      <c r="EE35" s="51">
        <f t="shared" si="148"/>
        <v>110</v>
      </c>
      <c r="EF35" s="50">
        <v>4.6100000000000003</v>
      </c>
      <c r="EG35" s="51">
        <f t="shared" si="149"/>
        <v>103</v>
      </c>
      <c r="EH35" s="50">
        <v>2.2400000000000002</v>
      </c>
      <c r="EI35" s="51">
        <f t="shared" si="150"/>
        <v>106</v>
      </c>
      <c r="EJ35" s="50">
        <v>18.510000000000002</v>
      </c>
      <c r="EK35" s="51">
        <f t="shared" si="151"/>
        <v>68</v>
      </c>
      <c r="EL35" s="50">
        <v>4.24</v>
      </c>
      <c r="EM35" s="51">
        <f t="shared" si="152"/>
        <v>127</v>
      </c>
      <c r="EN35" s="50">
        <v>19.03</v>
      </c>
      <c r="EO35" s="51">
        <f t="shared" si="153"/>
        <v>120</v>
      </c>
      <c r="EP35" s="50">
        <v>10.23</v>
      </c>
      <c r="EQ35" s="51">
        <f t="shared" si="154"/>
        <v>116</v>
      </c>
      <c r="ER35" s="50">
        <v>3.69</v>
      </c>
      <c r="ES35" s="51">
        <f t="shared" si="155"/>
        <v>95</v>
      </c>
      <c r="ET35" s="50">
        <v>0</v>
      </c>
      <c r="EU35" s="51">
        <f t="shared" si="156"/>
        <v>84</v>
      </c>
      <c r="EV35" s="50">
        <v>2.86</v>
      </c>
      <c r="EW35" s="51">
        <f t="shared" si="157"/>
        <v>80</v>
      </c>
      <c r="EX35" s="50">
        <v>0.15</v>
      </c>
      <c r="EY35" s="51">
        <f t="shared" si="158"/>
        <v>120</v>
      </c>
      <c r="EZ35" s="50">
        <v>3.05</v>
      </c>
      <c r="FA35" s="51">
        <f t="shared" si="159"/>
        <v>40</v>
      </c>
      <c r="FB35" s="50">
        <v>0.54</v>
      </c>
      <c r="FC35" s="51">
        <f t="shared" si="160"/>
        <v>140</v>
      </c>
      <c r="FD35" s="50">
        <v>0.65</v>
      </c>
      <c r="FE35" s="51">
        <f t="shared" si="161"/>
        <v>152</v>
      </c>
      <c r="FF35" s="50">
        <v>40.75</v>
      </c>
      <c r="FG35" s="51">
        <f t="shared" si="162"/>
        <v>137</v>
      </c>
      <c r="FH35" s="50">
        <v>12.21</v>
      </c>
      <c r="FI35" s="51">
        <f t="shared" si="163"/>
        <v>49</v>
      </c>
      <c r="FJ35" s="50">
        <v>1.87</v>
      </c>
      <c r="FK35" s="51">
        <f t="shared" si="164"/>
        <v>116</v>
      </c>
      <c r="FL35" s="50">
        <v>3.88</v>
      </c>
      <c r="FM35" s="51">
        <f t="shared" si="165"/>
        <v>101</v>
      </c>
      <c r="FN35" s="53">
        <f t="shared" si="95"/>
        <v>451.09000000000003</v>
      </c>
      <c r="FO35" s="51">
        <f t="shared" si="166"/>
        <v>151</v>
      </c>
      <c r="FP35" s="36">
        <v>13.97</v>
      </c>
      <c r="FQ35" s="36">
        <v>100</v>
      </c>
      <c r="FR35" s="36">
        <f t="shared" si="88"/>
        <v>1397</v>
      </c>
      <c r="FS35" s="37">
        <f t="shared" si="167"/>
        <v>115</v>
      </c>
      <c r="FT35" s="36">
        <v>5.93</v>
      </c>
      <c r="FU35" s="36">
        <v>100</v>
      </c>
      <c r="FV35" s="36">
        <f t="shared" si="89"/>
        <v>593</v>
      </c>
      <c r="FW35" s="37">
        <f t="shared" si="168"/>
        <v>136</v>
      </c>
      <c r="FX35" s="36">
        <f t="shared" si="90"/>
        <v>804</v>
      </c>
      <c r="FY35" s="54">
        <f t="shared" si="74"/>
        <v>145780.07399999999</v>
      </c>
      <c r="FZ35" s="37">
        <f t="shared" si="169"/>
        <v>73</v>
      </c>
      <c r="GA35" s="55">
        <f t="shared" si="170"/>
        <v>181.3185</v>
      </c>
      <c r="GB35" s="56">
        <f t="shared" si="91"/>
        <v>2213.8988850000001</v>
      </c>
      <c r="GC35" s="32">
        <f t="shared" si="171"/>
        <v>47</v>
      </c>
    </row>
    <row r="36" spans="2:185" s="1" customFormat="1" ht="18" customHeight="1" x14ac:dyDescent="0.2">
      <c r="B36" s="1">
        <f t="shared" si="96"/>
        <v>35</v>
      </c>
      <c r="C36" s="68" t="s">
        <v>18</v>
      </c>
      <c r="D36" s="30">
        <v>1382323332</v>
      </c>
      <c r="E36" s="31">
        <f t="shared" si="92"/>
        <v>1</v>
      </c>
      <c r="F36" s="209">
        <v>9640011</v>
      </c>
      <c r="G36" s="31">
        <f t="shared" si="78"/>
        <v>3</v>
      </c>
      <c r="H36" s="210">
        <f t="shared" si="97"/>
        <v>143.3943728902384</v>
      </c>
      <c r="I36" s="31">
        <f t="shared" si="79"/>
        <v>40</v>
      </c>
      <c r="J36" s="32" t="s">
        <v>700</v>
      </c>
      <c r="K36" s="32" t="s">
        <v>701</v>
      </c>
      <c r="L36" s="33">
        <v>53628.3</v>
      </c>
      <c r="M36" s="31">
        <f t="shared" si="2"/>
        <v>9</v>
      </c>
      <c r="N36" s="34">
        <v>9.7919710000000002</v>
      </c>
      <c r="O36" s="31">
        <f t="shared" si="3"/>
        <v>65</v>
      </c>
      <c r="P36" s="35">
        <v>4.43</v>
      </c>
      <c r="Q36" s="31">
        <f t="shared" si="98"/>
        <v>120</v>
      </c>
      <c r="R36" s="31">
        <v>16.5</v>
      </c>
      <c r="S36" s="31">
        <f t="shared" si="80"/>
        <v>133</v>
      </c>
      <c r="T36" s="31">
        <v>6.2</v>
      </c>
      <c r="U36" s="31">
        <f t="shared" si="81"/>
        <v>135</v>
      </c>
      <c r="V36" s="218">
        <v>975.9</v>
      </c>
      <c r="W36" s="31">
        <f t="shared" si="82"/>
        <v>81</v>
      </c>
      <c r="X36" s="36">
        <v>76.099999999999994</v>
      </c>
      <c r="Y36" s="37">
        <f t="shared" si="99"/>
        <v>52</v>
      </c>
      <c r="Z36" s="38">
        <v>77.599999999999994</v>
      </c>
      <c r="AA36" s="37">
        <f t="shared" si="100"/>
        <v>77</v>
      </c>
      <c r="AB36" s="38">
        <v>74.599999999999994</v>
      </c>
      <c r="AC36" s="37">
        <f t="shared" si="101"/>
        <v>44</v>
      </c>
      <c r="AD36" s="39">
        <v>14107</v>
      </c>
      <c r="AE36" s="40">
        <f t="shared" si="102"/>
        <v>79</v>
      </c>
      <c r="AF36" s="41">
        <v>45.71</v>
      </c>
      <c r="AG36" s="40">
        <f t="shared" si="103"/>
        <v>63</v>
      </c>
      <c r="AH36" s="42">
        <v>1.8</v>
      </c>
      <c r="AI36" s="40">
        <f t="shared" si="83"/>
        <v>37</v>
      </c>
      <c r="AJ36" s="41">
        <v>42.3</v>
      </c>
      <c r="AK36" s="40">
        <f t="shared" si="104"/>
        <v>29</v>
      </c>
      <c r="AL36" s="41">
        <v>4.0999999999999996</v>
      </c>
      <c r="AM36" s="40">
        <f t="shared" si="105"/>
        <v>67</v>
      </c>
      <c r="AN36" s="43">
        <v>41.4</v>
      </c>
      <c r="AO36" s="44">
        <f t="shared" si="106"/>
        <v>33</v>
      </c>
      <c r="AP36" s="43">
        <v>90.1</v>
      </c>
      <c r="AQ36" s="44">
        <f t="shared" si="107"/>
        <v>15</v>
      </c>
      <c r="AR36" s="58">
        <v>-0.33</v>
      </c>
      <c r="AS36" s="44">
        <f t="shared" si="108"/>
        <v>83</v>
      </c>
      <c r="AT36" s="46">
        <v>6.7</v>
      </c>
      <c r="AU36" s="45">
        <f t="shared" si="109"/>
        <v>28</v>
      </c>
      <c r="AV36" s="46">
        <v>32</v>
      </c>
      <c r="AW36" s="45">
        <f t="shared" si="110"/>
        <v>47</v>
      </c>
      <c r="AX36" s="46">
        <v>35</v>
      </c>
      <c r="AY36" s="45">
        <f>RANK(AX36,$AX$2:$AX$173)</f>
        <v>20</v>
      </c>
      <c r="AZ36" s="125">
        <v>2990</v>
      </c>
      <c r="BA36" s="45">
        <f t="shared" si="93"/>
        <v>60</v>
      </c>
      <c r="BB36" s="46" t="s">
        <v>177</v>
      </c>
      <c r="BC36" s="45" t="e">
        <f t="shared" si="111"/>
        <v>#VALUE!</v>
      </c>
      <c r="BD36" s="46">
        <v>2249.79</v>
      </c>
      <c r="BE36" s="45">
        <f t="shared" si="112"/>
        <v>9</v>
      </c>
      <c r="BF36" s="46">
        <v>39</v>
      </c>
      <c r="BG36" s="45">
        <f t="shared" si="113"/>
        <v>32</v>
      </c>
      <c r="BH36" s="46" t="s">
        <v>177</v>
      </c>
      <c r="BI36" s="45" t="e">
        <f t="shared" si="114"/>
        <v>#VALUE!</v>
      </c>
      <c r="BJ36" s="47">
        <v>9</v>
      </c>
      <c r="BK36" s="45">
        <f t="shared" si="115"/>
        <v>47</v>
      </c>
      <c r="BL36" s="46">
        <v>26.3</v>
      </c>
      <c r="BM36" s="45">
        <f t="shared" si="116"/>
        <v>8</v>
      </c>
      <c r="BN36" s="46">
        <v>58.2</v>
      </c>
      <c r="BO36" s="45">
        <f t="shared" si="117"/>
        <v>21</v>
      </c>
      <c r="BP36" s="46" t="s">
        <v>177</v>
      </c>
      <c r="BQ36" s="45" t="e">
        <f t="shared" si="118"/>
        <v>#VALUE!</v>
      </c>
      <c r="BR36" s="180">
        <v>81.89</v>
      </c>
      <c r="BS36" s="45">
        <f t="shared" si="85"/>
        <v>116</v>
      </c>
      <c r="BT36" s="46"/>
      <c r="BU36" s="45" t="e">
        <f t="shared" si="119"/>
        <v>#N/A</v>
      </c>
      <c r="BV36" s="46">
        <v>5.5</v>
      </c>
      <c r="BW36" s="45">
        <f t="shared" si="120"/>
        <v>1</v>
      </c>
      <c r="BX36" s="127">
        <v>0.78</v>
      </c>
      <c r="BY36" s="45">
        <f t="shared" si="86"/>
        <v>4</v>
      </c>
      <c r="BZ36" s="48">
        <v>21.92</v>
      </c>
      <c r="CA36" s="45">
        <f t="shared" si="121"/>
        <v>136</v>
      </c>
      <c r="CB36" s="46"/>
      <c r="CC36" s="45" t="e">
        <f t="shared" si="87"/>
        <v>#N/A</v>
      </c>
      <c r="CD36" s="46">
        <v>0.82</v>
      </c>
      <c r="CE36" s="45">
        <f t="shared" si="122"/>
        <v>31</v>
      </c>
      <c r="CF36" s="48">
        <v>80</v>
      </c>
      <c r="CG36" s="45">
        <f t="shared" si="123"/>
        <v>82</v>
      </c>
      <c r="CH36" s="49">
        <v>0.62</v>
      </c>
      <c r="CI36" s="45">
        <f t="shared" si="124"/>
        <v>93</v>
      </c>
      <c r="CJ36" s="50">
        <v>0.3</v>
      </c>
      <c r="CK36" s="51">
        <f t="shared" si="125"/>
        <v>116</v>
      </c>
      <c r="CL36" s="50">
        <v>4.71</v>
      </c>
      <c r="CM36" s="51">
        <f t="shared" si="126"/>
        <v>53</v>
      </c>
      <c r="CN36" s="50">
        <v>0.68</v>
      </c>
      <c r="CO36" s="51">
        <f t="shared" si="127"/>
        <v>84</v>
      </c>
      <c r="CP36" s="50">
        <v>1.65</v>
      </c>
      <c r="CQ36" s="51">
        <f t="shared" si="128"/>
        <v>119</v>
      </c>
      <c r="CR36" s="50">
        <v>3.93</v>
      </c>
      <c r="CS36" s="51">
        <f t="shared" si="129"/>
        <v>82</v>
      </c>
      <c r="CT36" s="50">
        <v>1.78</v>
      </c>
      <c r="CU36" s="51">
        <f t="shared" si="130"/>
        <v>96</v>
      </c>
      <c r="CV36" s="50">
        <v>6.1</v>
      </c>
      <c r="CW36" s="51">
        <f t="shared" si="131"/>
        <v>165</v>
      </c>
      <c r="CX36" s="50">
        <v>3.76</v>
      </c>
      <c r="CY36" s="51">
        <f t="shared" si="132"/>
        <v>128</v>
      </c>
      <c r="CZ36" s="50">
        <v>9.11</v>
      </c>
      <c r="DA36" s="51">
        <f t="shared" si="133"/>
        <v>73</v>
      </c>
      <c r="DB36" s="50">
        <v>4.53</v>
      </c>
      <c r="DC36" s="51">
        <f t="shared" si="134"/>
        <v>135</v>
      </c>
      <c r="DD36" s="50">
        <v>24.47</v>
      </c>
      <c r="DE36" s="51">
        <f t="shared" si="135"/>
        <v>4</v>
      </c>
      <c r="DF36" s="50">
        <v>38.840000000000003</v>
      </c>
      <c r="DG36" s="51">
        <f t="shared" si="136"/>
        <v>8</v>
      </c>
      <c r="DH36" s="50">
        <v>12.81</v>
      </c>
      <c r="DI36" s="51">
        <f t="shared" si="137"/>
        <v>10</v>
      </c>
      <c r="DJ36" s="50">
        <v>2.31</v>
      </c>
      <c r="DK36" s="51">
        <f t="shared" si="138"/>
        <v>108</v>
      </c>
      <c r="DL36" s="50">
        <v>1.87</v>
      </c>
      <c r="DM36" s="51">
        <f t="shared" si="139"/>
        <v>159</v>
      </c>
      <c r="DN36" s="50">
        <v>4.13</v>
      </c>
      <c r="DO36" s="51">
        <f t="shared" si="140"/>
        <v>70</v>
      </c>
      <c r="DP36" s="50">
        <v>3.19</v>
      </c>
      <c r="DQ36" s="51">
        <f t="shared" si="141"/>
        <v>160</v>
      </c>
      <c r="DR36" s="50">
        <v>0.78</v>
      </c>
      <c r="DS36" s="51">
        <f t="shared" si="142"/>
        <v>139</v>
      </c>
      <c r="DT36" s="50">
        <v>21.11</v>
      </c>
      <c r="DU36" s="51">
        <f t="shared" si="143"/>
        <v>3</v>
      </c>
      <c r="DV36" s="50">
        <v>2.1800000000000002</v>
      </c>
      <c r="DW36" s="51">
        <f t="shared" si="144"/>
        <v>77</v>
      </c>
      <c r="DX36" s="50">
        <v>143.55000000000001</v>
      </c>
      <c r="DY36" s="51">
        <f t="shared" si="145"/>
        <v>26</v>
      </c>
      <c r="DZ36" s="50">
        <v>99.44</v>
      </c>
      <c r="EA36" s="51">
        <f t="shared" si="146"/>
        <v>70</v>
      </c>
      <c r="EB36" s="50">
        <v>14.8</v>
      </c>
      <c r="EC36" s="51">
        <f t="shared" si="147"/>
        <v>121</v>
      </c>
      <c r="ED36" s="50">
        <v>0.38</v>
      </c>
      <c r="EE36" s="51">
        <f t="shared" si="148"/>
        <v>132</v>
      </c>
      <c r="EF36" s="50">
        <v>1.37</v>
      </c>
      <c r="EG36" s="51">
        <f t="shared" si="149"/>
        <v>163</v>
      </c>
      <c r="EH36" s="50">
        <v>2.46</v>
      </c>
      <c r="EI36" s="51">
        <f t="shared" si="150"/>
        <v>103</v>
      </c>
      <c r="EJ36" s="50">
        <v>16.46</v>
      </c>
      <c r="EK36" s="51">
        <f t="shared" si="151"/>
        <v>90</v>
      </c>
      <c r="EL36" s="50">
        <v>3.43</v>
      </c>
      <c r="EM36" s="51">
        <f t="shared" si="152"/>
        <v>141</v>
      </c>
      <c r="EN36" s="50">
        <v>15.11</v>
      </c>
      <c r="EO36" s="51">
        <f t="shared" si="153"/>
        <v>136</v>
      </c>
      <c r="EP36" s="50">
        <v>5.32</v>
      </c>
      <c r="EQ36" s="51">
        <f t="shared" si="154"/>
        <v>152</v>
      </c>
      <c r="ER36" s="50">
        <v>3.82</v>
      </c>
      <c r="ES36" s="51">
        <f t="shared" si="155"/>
        <v>87</v>
      </c>
      <c r="ET36" s="50">
        <v>0</v>
      </c>
      <c r="EU36" s="51">
        <f t="shared" si="156"/>
        <v>84</v>
      </c>
      <c r="EV36" s="50">
        <v>0.36</v>
      </c>
      <c r="EW36" s="51">
        <f t="shared" si="157"/>
        <v>130</v>
      </c>
      <c r="EX36" s="50">
        <v>0.11</v>
      </c>
      <c r="EY36" s="51">
        <f t="shared" si="158"/>
        <v>136</v>
      </c>
      <c r="EZ36" s="50">
        <v>0.74</v>
      </c>
      <c r="FA36" s="51">
        <f t="shared" si="159"/>
        <v>137</v>
      </c>
      <c r="FB36" s="50">
        <v>2.77</v>
      </c>
      <c r="FC36" s="51">
        <f t="shared" si="160"/>
        <v>51</v>
      </c>
      <c r="FD36" s="50">
        <v>4.1500000000000004</v>
      </c>
      <c r="FE36" s="51">
        <f t="shared" si="161"/>
        <v>85</v>
      </c>
      <c r="FF36" s="50">
        <v>153.61000000000001</v>
      </c>
      <c r="FG36" s="51">
        <f t="shared" si="162"/>
        <v>20</v>
      </c>
      <c r="FH36" s="50">
        <v>7.87</v>
      </c>
      <c r="FI36" s="51">
        <f t="shared" si="163"/>
        <v>95</v>
      </c>
      <c r="FJ36" s="50">
        <v>2.83</v>
      </c>
      <c r="FK36" s="51">
        <f t="shared" si="164"/>
        <v>105</v>
      </c>
      <c r="FL36" s="50">
        <v>0.84</v>
      </c>
      <c r="FM36" s="51">
        <f t="shared" si="165"/>
        <v>157</v>
      </c>
      <c r="FN36" s="53">
        <f t="shared" si="95"/>
        <v>627.66000000000008</v>
      </c>
      <c r="FO36" s="51">
        <f t="shared" si="166"/>
        <v>97</v>
      </c>
      <c r="FP36" s="36">
        <v>12.17</v>
      </c>
      <c r="FQ36" s="36">
        <v>100</v>
      </c>
      <c r="FR36" s="36">
        <f t="shared" si="88"/>
        <v>1217</v>
      </c>
      <c r="FS36" s="37">
        <f t="shared" si="167"/>
        <v>130</v>
      </c>
      <c r="FT36" s="36">
        <v>7.44</v>
      </c>
      <c r="FU36" s="36">
        <v>100</v>
      </c>
      <c r="FV36" s="36">
        <f t="shared" si="89"/>
        <v>744</v>
      </c>
      <c r="FW36" s="37">
        <f t="shared" si="168"/>
        <v>94</v>
      </c>
      <c r="FX36" s="36">
        <f t="shared" si="90"/>
        <v>473</v>
      </c>
      <c r="FY36" s="54">
        <f t="shared" si="74"/>
        <v>6538389.3603599994</v>
      </c>
      <c r="FZ36" s="65">
        <f t="shared" si="169"/>
        <v>2</v>
      </c>
      <c r="GA36" s="55">
        <f t="shared" si="170"/>
        <v>13823.233319999999</v>
      </c>
      <c r="GB36" s="56">
        <f t="shared" si="91"/>
        <v>108788.8462284</v>
      </c>
      <c r="GC36" s="32">
        <f t="shared" si="171"/>
        <v>2</v>
      </c>
    </row>
    <row r="37" spans="2:185" s="1" customFormat="1" ht="18" customHeight="1" x14ac:dyDescent="0.2">
      <c r="B37" s="1">
        <f t="shared" si="96"/>
        <v>36</v>
      </c>
      <c r="C37" s="69" t="s">
        <v>161</v>
      </c>
      <c r="D37" s="30">
        <v>48654392</v>
      </c>
      <c r="E37" s="31">
        <f t="shared" si="92"/>
        <v>29</v>
      </c>
      <c r="F37" s="209">
        <v>1141748</v>
      </c>
      <c r="G37" s="31">
        <f t="shared" si="78"/>
        <v>26</v>
      </c>
      <c r="H37" s="210">
        <f t="shared" si="97"/>
        <v>42.613949838318085</v>
      </c>
      <c r="I37" s="31">
        <f t="shared" si="79"/>
        <v>115</v>
      </c>
      <c r="J37" s="61" t="s">
        <v>702</v>
      </c>
      <c r="K37" s="61" t="s">
        <v>703</v>
      </c>
      <c r="L37" s="62">
        <v>30783.7</v>
      </c>
      <c r="M37" s="31">
        <f t="shared" si="2"/>
        <v>156</v>
      </c>
      <c r="N37" s="63">
        <v>9.7738320000000005</v>
      </c>
      <c r="O37" s="31">
        <f t="shared" si="3"/>
        <v>171</v>
      </c>
      <c r="P37" s="64">
        <v>4.82</v>
      </c>
      <c r="Q37" s="31">
        <f t="shared" si="98"/>
        <v>100</v>
      </c>
      <c r="R37" s="31">
        <v>27.6</v>
      </c>
      <c r="S37" s="31">
        <f t="shared" si="80"/>
        <v>78</v>
      </c>
      <c r="T37" s="31">
        <v>20.2</v>
      </c>
      <c r="U37" s="31">
        <f t="shared" si="81"/>
        <v>60</v>
      </c>
      <c r="V37" s="218">
        <v>1781.8</v>
      </c>
      <c r="W37" s="31">
        <f t="shared" si="82"/>
        <v>27</v>
      </c>
      <c r="X37" s="36">
        <v>74.8</v>
      </c>
      <c r="Y37" s="37">
        <f t="shared" si="99"/>
        <v>71</v>
      </c>
      <c r="Z37" s="38">
        <v>78.400000000000006</v>
      </c>
      <c r="AA37" s="37">
        <f t="shared" si="100"/>
        <v>60</v>
      </c>
      <c r="AB37" s="38">
        <v>71.2</v>
      </c>
      <c r="AC37" s="37">
        <f t="shared" si="101"/>
        <v>81</v>
      </c>
      <c r="AD37" s="39">
        <v>13847</v>
      </c>
      <c r="AE37" s="40">
        <f t="shared" si="102"/>
        <v>81</v>
      </c>
      <c r="AF37" s="41">
        <v>32.4</v>
      </c>
      <c r="AG37" s="40">
        <f t="shared" si="103"/>
        <v>103</v>
      </c>
      <c r="AH37" s="42">
        <v>1.7</v>
      </c>
      <c r="AI37" s="40">
        <f t="shared" si="83"/>
        <v>40</v>
      </c>
      <c r="AJ37" s="41">
        <v>53.6</v>
      </c>
      <c r="AK37" s="40">
        <f t="shared" si="104"/>
        <v>6</v>
      </c>
      <c r="AL37" s="41">
        <v>10.3</v>
      </c>
      <c r="AM37" s="40">
        <f t="shared" si="105"/>
        <v>25</v>
      </c>
      <c r="AN37" s="43">
        <v>24.5</v>
      </c>
      <c r="AO37" s="44">
        <f t="shared" si="106"/>
        <v>83</v>
      </c>
      <c r="AP37" s="43">
        <v>43.6</v>
      </c>
      <c r="AQ37" s="44">
        <f t="shared" si="107"/>
        <v>41</v>
      </c>
      <c r="AR37" s="58">
        <v>0.27</v>
      </c>
      <c r="AS37" s="44">
        <f t="shared" si="108"/>
        <v>35</v>
      </c>
      <c r="AT37" s="46">
        <v>6.2</v>
      </c>
      <c r="AU37" s="45">
        <f t="shared" si="109"/>
        <v>30</v>
      </c>
      <c r="AV37" s="46" t="s">
        <v>177</v>
      </c>
      <c r="AW37" s="45" t="e">
        <f t="shared" si="110"/>
        <v>#VALUE!</v>
      </c>
      <c r="AX37" s="46"/>
      <c r="AY37" s="45"/>
      <c r="AZ37" s="125">
        <v>2690</v>
      </c>
      <c r="BA37" s="45">
        <f t="shared" si="93"/>
        <v>89</v>
      </c>
      <c r="BB37" s="47">
        <v>0.9</v>
      </c>
      <c r="BC37" s="45">
        <f t="shared" si="111"/>
        <v>45</v>
      </c>
      <c r="BD37" s="46">
        <v>359.39</v>
      </c>
      <c r="BE37" s="45">
        <f t="shared" si="112"/>
        <v>113</v>
      </c>
      <c r="BF37" s="46">
        <v>128</v>
      </c>
      <c r="BG37" s="45">
        <f t="shared" si="113"/>
        <v>24</v>
      </c>
      <c r="BH37" s="46">
        <v>1.8</v>
      </c>
      <c r="BI37" s="45">
        <f t="shared" si="114"/>
        <v>53</v>
      </c>
      <c r="BJ37" s="47">
        <v>11.9</v>
      </c>
      <c r="BK37" s="45">
        <f t="shared" si="115"/>
        <v>38</v>
      </c>
      <c r="BL37" s="46">
        <v>5.3</v>
      </c>
      <c r="BM37" s="45">
        <f t="shared" si="116"/>
        <v>34</v>
      </c>
      <c r="BN37" s="46">
        <v>46.5</v>
      </c>
      <c r="BO37" s="45">
        <f t="shared" si="117"/>
        <v>23</v>
      </c>
      <c r="BP37" s="46">
        <v>122.57</v>
      </c>
      <c r="BQ37" s="45">
        <f t="shared" si="118"/>
        <v>64</v>
      </c>
      <c r="BR37" s="133">
        <v>108.46</v>
      </c>
      <c r="BS37" s="45">
        <f t="shared" si="85"/>
        <v>78</v>
      </c>
      <c r="BT37" s="46"/>
      <c r="BU37" s="45" t="e">
        <f t="shared" si="119"/>
        <v>#N/A</v>
      </c>
      <c r="BV37" s="46">
        <v>4.2</v>
      </c>
      <c r="BW37" s="45">
        <f t="shared" si="120"/>
        <v>8</v>
      </c>
      <c r="BX37" s="124" t="s">
        <v>1151</v>
      </c>
      <c r="BY37" s="45" t="e">
        <f t="shared" si="86"/>
        <v>#VALUE!</v>
      </c>
      <c r="BZ37" s="48">
        <v>134.25</v>
      </c>
      <c r="CA37" s="45">
        <f t="shared" si="121"/>
        <v>8</v>
      </c>
      <c r="CB37" s="46"/>
      <c r="CC37" s="45" t="e">
        <f t="shared" si="87"/>
        <v>#N/A</v>
      </c>
      <c r="CD37" s="46">
        <v>4.4000000000000003E-3</v>
      </c>
      <c r="CE37" s="45">
        <f t="shared" si="122"/>
        <v>141</v>
      </c>
      <c r="CF37" s="48">
        <v>38</v>
      </c>
      <c r="CG37" s="45">
        <f t="shared" si="123"/>
        <v>113</v>
      </c>
      <c r="CH37" s="49">
        <v>0.3</v>
      </c>
      <c r="CI37" s="45">
        <f t="shared" si="124"/>
        <v>107</v>
      </c>
      <c r="CJ37" s="50">
        <v>0.17</v>
      </c>
      <c r="CK37" s="51">
        <f t="shared" si="125"/>
        <v>127</v>
      </c>
      <c r="CL37" s="50">
        <v>1.24</v>
      </c>
      <c r="CM37" s="51">
        <f t="shared" si="126"/>
        <v>142</v>
      </c>
      <c r="CN37" s="50">
        <v>0.51</v>
      </c>
      <c r="CO37" s="51">
        <f t="shared" si="127"/>
        <v>102</v>
      </c>
      <c r="CP37" s="50">
        <v>0.71</v>
      </c>
      <c r="CQ37" s="51">
        <f t="shared" si="128"/>
        <v>153</v>
      </c>
      <c r="CR37" s="50">
        <v>2.79</v>
      </c>
      <c r="CS37" s="51">
        <f t="shared" si="129"/>
        <v>100</v>
      </c>
      <c r="CT37" s="50">
        <v>1.21</v>
      </c>
      <c r="CU37" s="51">
        <f t="shared" si="130"/>
        <v>134</v>
      </c>
      <c r="CV37" s="50">
        <v>12.71</v>
      </c>
      <c r="CW37" s="51">
        <f t="shared" si="131"/>
        <v>116</v>
      </c>
      <c r="CX37" s="50">
        <v>9.49</v>
      </c>
      <c r="CY37" s="51">
        <f t="shared" si="132"/>
        <v>72</v>
      </c>
      <c r="CZ37" s="50">
        <v>8.1199999999999992</v>
      </c>
      <c r="DA37" s="51">
        <f t="shared" si="133"/>
        <v>79</v>
      </c>
      <c r="DB37" s="50">
        <v>8.59</v>
      </c>
      <c r="DC37" s="51">
        <f t="shared" si="134"/>
        <v>85</v>
      </c>
      <c r="DD37" s="50">
        <v>4.21</v>
      </c>
      <c r="DE37" s="51">
        <f t="shared" si="135"/>
        <v>114</v>
      </c>
      <c r="DF37" s="50">
        <v>10.7</v>
      </c>
      <c r="DG37" s="51">
        <f t="shared" si="136"/>
        <v>91</v>
      </c>
      <c r="DH37" s="50">
        <v>2.0099999999999998</v>
      </c>
      <c r="DI37" s="51">
        <f t="shared" si="137"/>
        <v>104</v>
      </c>
      <c r="DJ37" s="50">
        <v>1.59</v>
      </c>
      <c r="DK37" s="51">
        <f t="shared" si="138"/>
        <v>144</v>
      </c>
      <c r="DL37" s="50">
        <v>3.95</v>
      </c>
      <c r="DM37" s="51">
        <f t="shared" si="139"/>
        <v>93</v>
      </c>
      <c r="DN37" s="50">
        <v>3.97</v>
      </c>
      <c r="DO37" s="51">
        <f t="shared" si="140"/>
        <v>77</v>
      </c>
      <c r="DP37" s="50">
        <v>15.77</v>
      </c>
      <c r="DQ37" s="51">
        <f t="shared" si="141"/>
        <v>96</v>
      </c>
      <c r="DR37" s="50">
        <v>2.2799999999999998</v>
      </c>
      <c r="DS37" s="51">
        <f t="shared" si="142"/>
        <v>43</v>
      </c>
      <c r="DT37" s="50">
        <v>12.67</v>
      </c>
      <c r="DU37" s="51">
        <f t="shared" si="143"/>
        <v>30</v>
      </c>
      <c r="DV37" s="50">
        <v>1.06</v>
      </c>
      <c r="DW37" s="51">
        <f t="shared" si="144"/>
        <v>141</v>
      </c>
      <c r="DX37" s="50">
        <v>90.71</v>
      </c>
      <c r="DY37" s="51">
        <f t="shared" si="145"/>
        <v>117</v>
      </c>
      <c r="DZ37" s="50">
        <v>79.44</v>
      </c>
      <c r="EA37" s="51">
        <f t="shared" si="146"/>
        <v>102</v>
      </c>
      <c r="EB37" s="50">
        <v>16.5</v>
      </c>
      <c r="EC37" s="51">
        <f t="shared" si="147"/>
        <v>111</v>
      </c>
      <c r="ED37" s="50">
        <v>0.45</v>
      </c>
      <c r="EE37" s="51">
        <f t="shared" si="148"/>
        <v>125</v>
      </c>
      <c r="EF37" s="50">
        <v>3.54</v>
      </c>
      <c r="EG37" s="51">
        <f t="shared" si="149"/>
        <v>115</v>
      </c>
      <c r="EH37" s="50">
        <v>6.05</v>
      </c>
      <c r="EI37" s="51">
        <f t="shared" si="150"/>
        <v>82</v>
      </c>
      <c r="EJ37" s="50">
        <v>14.47</v>
      </c>
      <c r="EK37" s="51">
        <f t="shared" si="151"/>
        <v>107</v>
      </c>
      <c r="EL37" s="50">
        <v>3.37</v>
      </c>
      <c r="EM37" s="51">
        <f t="shared" si="152"/>
        <v>143</v>
      </c>
      <c r="EN37" s="50">
        <v>17.14</v>
      </c>
      <c r="EO37" s="51">
        <f t="shared" si="153"/>
        <v>128</v>
      </c>
      <c r="EP37" s="50">
        <v>9.8000000000000007</v>
      </c>
      <c r="EQ37" s="51">
        <f t="shared" si="154"/>
        <v>118</v>
      </c>
      <c r="ER37" s="50">
        <v>4.6900000000000004</v>
      </c>
      <c r="ES37" s="51">
        <f t="shared" si="155"/>
        <v>43</v>
      </c>
      <c r="ET37" s="50">
        <v>0.12</v>
      </c>
      <c r="EU37" s="51">
        <f t="shared" si="156"/>
        <v>56</v>
      </c>
      <c r="EV37" s="50">
        <v>3.7</v>
      </c>
      <c r="EW37" s="51">
        <f t="shared" si="157"/>
        <v>74</v>
      </c>
      <c r="EX37" s="50">
        <v>0.18</v>
      </c>
      <c r="EY37" s="51">
        <f t="shared" si="158"/>
        <v>103</v>
      </c>
      <c r="EZ37" s="50">
        <v>0.62</v>
      </c>
      <c r="FA37" s="51">
        <f t="shared" si="159"/>
        <v>146</v>
      </c>
      <c r="FB37" s="50">
        <v>0.3</v>
      </c>
      <c r="FC37" s="51">
        <f t="shared" si="160"/>
        <v>157</v>
      </c>
      <c r="FD37" s="50">
        <v>0.49</v>
      </c>
      <c r="FE37" s="51">
        <f t="shared" si="161"/>
        <v>159</v>
      </c>
      <c r="FF37" s="50">
        <v>36.06</v>
      </c>
      <c r="FG37" s="51">
        <f t="shared" si="162"/>
        <v>144</v>
      </c>
      <c r="FH37" s="50">
        <v>5.62</v>
      </c>
      <c r="FI37" s="51">
        <f t="shared" si="163"/>
        <v>115</v>
      </c>
      <c r="FJ37" s="50">
        <v>2.77</v>
      </c>
      <c r="FK37" s="51">
        <f t="shared" si="164"/>
        <v>106</v>
      </c>
      <c r="FL37" s="50">
        <v>37.61</v>
      </c>
      <c r="FM37" s="51">
        <f t="shared" si="165"/>
        <v>7</v>
      </c>
      <c r="FN37" s="53">
        <f t="shared" si="95"/>
        <v>437.38000000000005</v>
      </c>
      <c r="FO37" s="51">
        <f t="shared" si="166"/>
        <v>158</v>
      </c>
      <c r="FP37" s="36">
        <v>16.73</v>
      </c>
      <c r="FQ37" s="36">
        <v>100</v>
      </c>
      <c r="FR37" s="36">
        <f t="shared" si="88"/>
        <v>1673</v>
      </c>
      <c r="FS37" s="37">
        <f t="shared" si="167"/>
        <v>101</v>
      </c>
      <c r="FT37" s="36">
        <v>5.36</v>
      </c>
      <c r="FU37" s="36">
        <v>100</v>
      </c>
      <c r="FV37" s="36">
        <f t="shared" si="89"/>
        <v>536</v>
      </c>
      <c r="FW37" s="37">
        <f t="shared" si="168"/>
        <v>141</v>
      </c>
      <c r="FX37" s="36">
        <f t="shared" si="90"/>
        <v>1137</v>
      </c>
      <c r="FY37" s="54">
        <f t="shared" si="74"/>
        <v>553200.43703999999</v>
      </c>
      <c r="FZ37" s="37">
        <f t="shared" si="169"/>
        <v>35</v>
      </c>
      <c r="GA37" s="55">
        <f t="shared" si="170"/>
        <v>486.54392000000001</v>
      </c>
      <c r="GB37" s="56">
        <f t="shared" si="91"/>
        <v>2734.3768304</v>
      </c>
      <c r="GC37" s="32">
        <f t="shared" si="171"/>
        <v>38</v>
      </c>
    </row>
    <row r="38" spans="2:185" s="1" customFormat="1" ht="18" customHeight="1" x14ac:dyDescent="0.2">
      <c r="B38" s="1">
        <f t="shared" si="96"/>
        <v>37</v>
      </c>
      <c r="C38" s="59" t="s">
        <v>130</v>
      </c>
      <c r="D38" s="30">
        <v>807118</v>
      </c>
      <c r="E38" s="31">
        <f t="shared" si="92"/>
        <v>158</v>
      </c>
      <c r="F38" s="209">
        <v>1862</v>
      </c>
      <c r="G38" s="31">
        <f t="shared" si="78"/>
        <v>167</v>
      </c>
      <c r="H38" s="210">
        <f t="shared" si="97"/>
        <v>433.46831364124597</v>
      </c>
      <c r="I38" s="31">
        <f t="shared" si="79"/>
        <v>12</v>
      </c>
      <c r="J38" s="32" t="s">
        <v>704</v>
      </c>
      <c r="K38" s="32" t="s">
        <v>705</v>
      </c>
      <c r="L38" s="33">
        <v>33505</v>
      </c>
      <c r="M38" s="31">
        <f t="shared" si="2"/>
        <v>127</v>
      </c>
      <c r="N38" s="34">
        <v>9.7806189999999997</v>
      </c>
      <c r="O38" s="31">
        <f t="shared" si="3"/>
        <v>139</v>
      </c>
      <c r="P38" s="35">
        <v>6.14</v>
      </c>
      <c r="Q38" s="31">
        <f t="shared" si="98"/>
        <v>7</v>
      </c>
      <c r="R38" s="31">
        <v>28.7</v>
      </c>
      <c r="S38" s="31">
        <f t="shared" si="80"/>
        <v>67</v>
      </c>
      <c r="T38" s="31">
        <v>20.8</v>
      </c>
      <c r="U38" s="31">
        <f t="shared" si="81"/>
        <v>49</v>
      </c>
      <c r="V38" s="218">
        <v>2335.4</v>
      </c>
      <c r="W38" s="31">
        <f t="shared" si="82"/>
        <v>15</v>
      </c>
      <c r="X38" s="36">
        <v>63.5</v>
      </c>
      <c r="Y38" s="37">
        <f t="shared" si="99"/>
        <v>135</v>
      </c>
      <c r="Z38" s="38">
        <v>65.2</v>
      </c>
      <c r="AA38" s="37">
        <f t="shared" si="100"/>
        <v>140</v>
      </c>
      <c r="AB38" s="38">
        <v>61.9</v>
      </c>
      <c r="AC38" s="37">
        <f t="shared" si="101"/>
        <v>133</v>
      </c>
      <c r="AD38" s="39">
        <v>1519</v>
      </c>
      <c r="AE38" s="40">
        <f t="shared" si="102"/>
        <v>157</v>
      </c>
      <c r="AF38" s="41" t="s">
        <v>177</v>
      </c>
      <c r="AG38" s="40" t="e">
        <f t="shared" si="103"/>
        <v>#VALUE!</v>
      </c>
      <c r="AH38" s="42"/>
      <c r="AI38" s="40" t="e">
        <f t="shared" si="83"/>
        <v>#N/A</v>
      </c>
      <c r="AJ38" s="41" t="s">
        <v>177</v>
      </c>
      <c r="AK38" s="40" t="e">
        <f t="shared" si="104"/>
        <v>#VALUE!</v>
      </c>
      <c r="AL38" s="41" t="s">
        <v>177</v>
      </c>
      <c r="AM38" s="40" t="e">
        <f t="shared" si="105"/>
        <v>#VALUE!</v>
      </c>
      <c r="AN38" s="43">
        <v>16</v>
      </c>
      <c r="AO38" s="44">
        <f t="shared" si="106"/>
        <v>132</v>
      </c>
      <c r="AP38" s="43" t="s">
        <v>177</v>
      </c>
      <c r="AQ38" s="44" t="e">
        <f t="shared" si="107"/>
        <v>#VALUE!</v>
      </c>
      <c r="AR38" s="196" t="s">
        <v>177</v>
      </c>
      <c r="AS38" s="44" t="e">
        <f t="shared" si="108"/>
        <v>#VALUE!</v>
      </c>
      <c r="AT38" s="46"/>
      <c r="AU38" s="45" t="e">
        <f t="shared" si="109"/>
        <v>#N/A</v>
      </c>
      <c r="AV38" s="46" t="s">
        <v>177</v>
      </c>
      <c r="AW38" s="45" t="e">
        <f t="shared" si="110"/>
        <v>#VALUE!</v>
      </c>
      <c r="AX38" s="46"/>
      <c r="AY38" s="45"/>
      <c r="AZ38" s="125">
        <v>1840</v>
      </c>
      <c r="BA38" s="45">
        <f t="shared" si="93"/>
        <v>157</v>
      </c>
      <c r="BB38" s="46" t="s">
        <v>177</v>
      </c>
      <c r="BC38" s="45" t="e">
        <f t="shared" si="111"/>
        <v>#VALUE!</v>
      </c>
      <c r="BD38" s="46">
        <v>289.42</v>
      </c>
      <c r="BE38" s="45">
        <f t="shared" si="112"/>
        <v>121</v>
      </c>
      <c r="BF38" s="46"/>
      <c r="BG38" s="45" t="e">
        <f t="shared" si="113"/>
        <v>#N/A</v>
      </c>
      <c r="BH38" s="46" t="s">
        <v>177</v>
      </c>
      <c r="BI38" s="45" t="e">
        <f t="shared" si="114"/>
        <v>#VALUE!</v>
      </c>
      <c r="BJ38" s="47">
        <v>2.5</v>
      </c>
      <c r="BK38" s="45">
        <f t="shared" si="115"/>
        <v>113</v>
      </c>
      <c r="BL38" s="46"/>
      <c r="BM38" s="45" t="e">
        <f t="shared" si="116"/>
        <v>#N/A</v>
      </c>
      <c r="BN38" s="46"/>
      <c r="BO38" s="45" t="e">
        <f t="shared" si="117"/>
        <v>#N/A</v>
      </c>
      <c r="BP38" s="46" t="s">
        <v>177</v>
      </c>
      <c r="BQ38" s="45" t="e">
        <f t="shared" si="118"/>
        <v>#VALUE!</v>
      </c>
      <c r="BR38" s="114">
        <v>33.909999999999997</v>
      </c>
      <c r="BS38" s="45">
        <f t="shared" si="85"/>
        <v>156</v>
      </c>
      <c r="BT38" s="46"/>
      <c r="BU38" s="45" t="e">
        <f t="shared" si="119"/>
        <v>#N/A</v>
      </c>
      <c r="BV38" s="46"/>
      <c r="BW38" s="45" t="e">
        <f t="shared" si="120"/>
        <v>#N/A</v>
      </c>
      <c r="BX38" s="124" t="s">
        <v>1151</v>
      </c>
      <c r="BY38" s="45" t="e">
        <f t="shared" si="86"/>
        <v>#VALUE!</v>
      </c>
      <c r="BZ38" s="48" t="s">
        <v>177</v>
      </c>
      <c r="CA38" s="45" t="e">
        <f t="shared" si="121"/>
        <v>#VALUE!</v>
      </c>
      <c r="CB38" s="46"/>
      <c r="CC38" s="45" t="e">
        <f t="shared" si="87"/>
        <v>#N/A</v>
      </c>
      <c r="CD38" s="46">
        <v>2.7000000000000001E-3</v>
      </c>
      <c r="CE38" s="45">
        <f t="shared" si="122"/>
        <v>143</v>
      </c>
      <c r="CF38" s="48" t="s">
        <v>177</v>
      </c>
      <c r="CG38" s="45" t="e">
        <f t="shared" si="123"/>
        <v>#VALUE!</v>
      </c>
      <c r="CH38" s="49">
        <v>0.21</v>
      </c>
      <c r="CI38" s="45">
        <f t="shared" si="124"/>
        <v>111</v>
      </c>
      <c r="CJ38" s="50">
        <v>0</v>
      </c>
      <c r="CK38" s="51">
        <f t="shared" si="125"/>
        <v>166</v>
      </c>
      <c r="CL38" s="50">
        <v>2.82</v>
      </c>
      <c r="CM38" s="51">
        <f t="shared" si="126"/>
        <v>93</v>
      </c>
      <c r="CN38" s="50">
        <v>2.5499999999999998</v>
      </c>
      <c r="CO38" s="51">
        <f t="shared" si="127"/>
        <v>47</v>
      </c>
      <c r="CP38" s="50">
        <v>9.5</v>
      </c>
      <c r="CQ38" s="51">
        <f t="shared" si="128"/>
        <v>47</v>
      </c>
      <c r="CR38" s="50">
        <v>18.72</v>
      </c>
      <c r="CS38" s="51">
        <f t="shared" si="129"/>
        <v>26</v>
      </c>
      <c r="CT38" s="50">
        <v>2.6</v>
      </c>
      <c r="CU38" s="51">
        <f t="shared" si="130"/>
        <v>68</v>
      </c>
      <c r="CV38" s="50">
        <v>10.78</v>
      </c>
      <c r="CW38" s="51">
        <f t="shared" si="131"/>
        <v>136</v>
      </c>
      <c r="CX38" s="50">
        <v>44.56</v>
      </c>
      <c r="CY38" s="51">
        <f t="shared" si="132"/>
        <v>4</v>
      </c>
      <c r="CZ38" s="50">
        <v>2.7</v>
      </c>
      <c r="DA38" s="51">
        <f t="shared" si="133"/>
        <v>160</v>
      </c>
      <c r="DB38" s="50">
        <v>9.3000000000000007</v>
      </c>
      <c r="DC38" s="51">
        <f t="shared" si="134"/>
        <v>63</v>
      </c>
      <c r="DD38" s="50">
        <v>3.4</v>
      </c>
      <c r="DE38" s="51">
        <f t="shared" si="135"/>
        <v>139</v>
      </c>
      <c r="DF38" s="50">
        <v>1.6</v>
      </c>
      <c r="DG38" s="51">
        <f t="shared" si="136"/>
        <v>153</v>
      </c>
      <c r="DH38" s="50">
        <v>10.39</v>
      </c>
      <c r="DI38" s="51">
        <f t="shared" si="137"/>
        <v>15</v>
      </c>
      <c r="DJ38" s="50">
        <v>6.66</v>
      </c>
      <c r="DK38" s="51">
        <f t="shared" si="138"/>
        <v>17</v>
      </c>
      <c r="DL38" s="50">
        <v>0.78</v>
      </c>
      <c r="DM38" s="51">
        <f t="shared" si="139"/>
        <v>170</v>
      </c>
      <c r="DN38" s="50">
        <v>0.72</v>
      </c>
      <c r="DO38" s="51">
        <f t="shared" si="140"/>
        <v>160</v>
      </c>
      <c r="DP38" s="50">
        <v>26.98</v>
      </c>
      <c r="DQ38" s="51">
        <f t="shared" si="141"/>
        <v>31</v>
      </c>
      <c r="DR38" s="50">
        <v>1.5</v>
      </c>
      <c r="DS38" s="51">
        <f t="shared" si="142"/>
        <v>95</v>
      </c>
      <c r="DT38" s="50">
        <v>1.06</v>
      </c>
      <c r="DU38" s="51">
        <f t="shared" si="143"/>
        <v>171</v>
      </c>
      <c r="DV38" s="50">
        <v>0.76</v>
      </c>
      <c r="DW38" s="51">
        <f t="shared" si="144"/>
        <v>160</v>
      </c>
      <c r="DX38" s="50">
        <v>94.66</v>
      </c>
      <c r="DY38" s="51">
        <f t="shared" si="145"/>
        <v>108</v>
      </c>
      <c r="DZ38" s="50">
        <v>75.400000000000006</v>
      </c>
      <c r="EA38" s="51">
        <f t="shared" si="146"/>
        <v>115</v>
      </c>
      <c r="EB38" s="50">
        <v>42.01</v>
      </c>
      <c r="EC38" s="51">
        <f t="shared" si="147"/>
        <v>43</v>
      </c>
      <c r="ED38" s="50">
        <v>2.68</v>
      </c>
      <c r="EE38" s="51">
        <f t="shared" si="148"/>
        <v>36</v>
      </c>
      <c r="EF38" s="50">
        <v>18.71</v>
      </c>
      <c r="EG38" s="51">
        <f t="shared" si="149"/>
        <v>16</v>
      </c>
      <c r="EH38" s="50">
        <v>6.01</v>
      </c>
      <c r="EI38" s="51">
        <f t="shared" si="150"/>
        <v>83</v>
      </c>
      <c r="EJ38" s="50">
        <v>19.07</v>
      </c>
      <c r="EK38" s="51">
        <f t="shared" si="151"/>
        <v>65</v>
      </c>
      <c r="EL38" s="50">
        <v>18.579999999999998</v>
      </c>
      <c r="EM38" s="51">
        <f t="shared" si="152"/>
        <v>12</v>
      </c>
      <c r="EN38" s="50">
        <v>139.37</v>
      </c>
      <c r="EO38" s="51">
        <f t="shared" si="153"/>
        <v>29</v>
      </c>
      <c r="EP38" s="50">
        <v>21.79</v>
      </c>
      <c r="EQ38" s="51">
        <f t="shared" si="154"/>
        <v>23</v>
      </c>
      <c r="ER38" s="50">
        <v>1.27</v>
      </c>
      <c r="ES38" s="51">
        <f t="shared" si="155"/>
        <v>152</v>
      </c>
      <c r="ET38" s="50">
        <v>63.9</v>
      </c>
      <c r="EU38" s="51">
        <f t="shared" si="156"/>
        <v>6</v>
      </c>
      <c r="EV38" s="50">
        <v>46.55</v>
      </c>
      <c r="EW38" s="51">
        <f t="shared" si="157"/>
        <v>15</v>
      </c>
      <c r="EX38" s="50">
        <v>0.19</v>
      </c>
      <c r="EY38" s="51">
        <f t="shared" si="158"/>
        <v>101</v>
      </c>
      <c r="EZ38" s="50">
        <v>2.29</v>
      </c>
      <c r="FA38" s="51">
        <f t="shared" si="159"/>
        <v>71</v>
      </c>
      <c r="FB38" s="50">
        <v>4.0199999999999996</v>
      </c>
      <c r="FC38" s="51">
        <f t="shared" si="160"/>
        <v>34</v>
      </c>
      <c r="FD38" s="50">
        <v>8.6300000000000008</v>
      </c>
      <c r="FE38" s="51">
        <f t="shared" si="161"/>
        <v>30</v>
      </c>
      <c r="FF38" s="50">
        <v>159.77000000000001</v>
      </c>
      <c r="FG38" s="51">
        <f t="shared" si="162"/>
        <v>16</v>
      </c>
      <c r="FH38" s="50">
        <v>16.170000000000002</v>
      </c>
      <c r="FI38" s="51">
        <f t="shared" si="163"/>
        <v>27</v>
      </c>
      <c r="FJ38" s="50">
        <v>10.029999999999999</v>
      </c>
      <c r="FK38" s="51">
        <f t="shared" si="164"/>
        <v>74</v>
      </c>
      <c r="FL38" s="50">
        <v>11.27</v>
      </c>
      <c r="FM38" s="51">
        <f t="shared" si="165"/>
        <v>45</v>
      </c>
      <c r="FN38" s="53">
        <f t="shared" si="95"/>
        <v>919.74999999999966</v>
      </c>
      <c r="FO38" s="51">
        <f t="shared" si="166"/>
        <v>42</v>
      </c>
      <c r="FP38" s="36">
        <v>29.05</v>
      </c>
      <c r="FQ38" s="36">
        <v>100</v>
      </c>
      <c r="FR38" s="36">
        <f t="shared" si="88"/>
        <v>2905</v>
      </c>
      <c r="FS38" s="37">
        <f t="shared" si="167"/>
        <v>41</v>
      </c>
      <c r="FT38" s="36">
        <v>7.76</v>
      </c>
      <c r="FU38" s="36">
        <v>100</v>
      </c>
      <c r="FV38" s="36">
        <f t="shared" si="89"/>
        <v>776</v>
      </c>
      <c r="FW38" s="37">
        <f t="shared" si="168"/>
        <v>89</v>
      </c>
      <c r="FX38" s="36">
        <f t="shared" si="90"/>
        <v>2129</v>
      </c>
      <c r="FY38" s="54">
        <f t="shared" si="74"/>
        <v>17183.542219999999</v>
      </c>
      <c r="FZ38" s="37">
        <f t="shared" si="169"/>
        <v>120</v>
      </c>
      <c r="GA38" s="55">
        <f t="shared" si="170"/>
        <v>8.07118</v>
      </c>
      <c r="GB38" s="56">
        <f t="shared" si="91"/>
        <v>130.51098060000001</v>
      </c>
      <c r="GC38" s="32">
        <f t="shared" si="171"/>
        <v>139</v>
      </c>
    </row>
    <row r="39" spans="2:185" s="1" customFormat="1" ht="18" customHeight="1" x14ac:dyDescent="0.2">
      <c r="B39" s="1">
        <f t="shared" si="96"/>
        <v>38</v>
      </c>
      <c r="C39" s="59" t="s">
        <v>53</v>
      </c>
      <c r="D39" s="30">
        <v>4740992</v>
      </c>
      <c r="E39" s="31">
        <f t="shared" si="92"/>
        <v>120</v>
      </c>
      <c r="F39" s="209">
        <v>342000</v>
      </c>
      <c r="G39" s="31">
        <f t="shared" si="78"/>
        <v>63</v>
      </c>
      <c r="H39" s="210">
        <f t="shared" si="97"/>
        <v>13.862549707602339</v>
      </c>
      <c r="I39" s="31">
        <f t="shared" si="79"/>
        <v>153</v>
      </c>
      <c r="J39" s="61" t="s">
        <v>706</v>
      </c>
      <c r="K39" s="61" t="s">
        <v>707</v>
      </c>
      <c r="L39" s="62">
        <v>32749.8</v>
      </c>
      <c r="M39" s="31">
        <f t="shared" si="2"/>
        <v>141</v>
      </c>
      <c r="N39" s="63">
        <v>9.7791999999999994</v>
      </c>
      <c r="O39" s="31">
        <f t="shared" si="3"/>
        <v>157</v>
      </c>
      <c r="P39" s="64">
        <v>4.8499999999999996</v>
      </c>
      <c r="Q39" s="31">
        <f t="shared" si="98"/>
        <v>96</v>
      </c>
      <c r="R39" s="31">
        <v>28.5</v>
      </c>
      <c r="S39" s="31">
        <f t="shared" si="80"/>
        <v>68</v>
      </c>
      <c r="T39" s="31">
        <v>20.5</v>
      </c>
      <c r="U39" s="31">
        <f t="shared" si="81"/>
        <v>56</v>
      </c>
      <c r="V39" s="218">
        <v>1531.1</v>
      </c>
      <c r="W39" s="31">
        <f t="shared" si="82"/>
        <v>39</v>
      </c>
      <c r="X39" s="36">
        <v>64.7</v>
      </c>
      <c r="Y39" s="37">
        <f t="shared" si="99"/>
        <v>131</v>
      </c>
      <c r="Z39" s="38">
        <v>66.3</v>
      </c>
      <c r="AA39" s="37">
        <f t="shared" si="100"/>
        <v>133</v>
      </c>
      <c r="AB39" s="38">
        <v>63.2</v>
      </c>
      <c r="AC39" s="37">
        <f t="shared" si="101"/>
        <v>127</v>
      </c>
      <c r="AD39" s="39">
        <v>6722</v>
      </c>
      <c r="AE39" s="40">
        <f t="shared" si="102"/>
        <v>111</v>
      </c>
      <c r="AF39" s="41" t="s">
        <v>177</v>
      </c>
      <c r="AG39" s="40" t="e">
        <f t="shared" si="103"/>
        <v>#VALUE!</v>
      </c>
      <c r="AH39" s="42"/>
      <c r="AI39" s="40" t="e">
        <f t="shared" si="83"/>
        <v>#N/A</v>
      </c>
      <c r="AJ39" s="41" t="s">
        <v>177</v>
      </c>
      <c r="AK39" s="40" t="e">
        <f t="shared" si="104"/>
        <v>#VALUE!</v>
      </c>
      <c r="AL39" s="41" t="s">
        <v>177</v>
      </c>
      <c r="AM39" s="40" t="e">
        <f t="shared" si="105"/>
        <v>#VALUE!</v>
      </c>
      <c r="AN39" s="43">
        <v>56.9</v>
      </c>
      <c r="AO39" s="44">
        <f t="shared" si="106"/>
        <v>17</v>
      </c>
      <c r="AP39" s="43" t="s">
        <v>177</v>
      </c>
      <c r="AQ39" s="44" t="e">
        <f t="shared" si="107"/>
        <v>#VALUE!</v>
      </c>
      <c r="AR39" s="43" t="s">
        <v>177</v>
      </c>
      <c r="AS39" s="44" t="e">
        <f t="shared" si="108"/>
        <v>#VALUE!</v>
      </c>
      <c r="AT39" s="46"/>
      <c r="AU39" s="45" t="e">
        <f t="shared" si="109"/>
        <v>#N/A</v>
      </c>
      <c r="AV39" s="46" t="s">
        <v>177</v>
      </c>
      <c r="AW39" s="45" t="e">
        <f t="shared" si="110"/>
        <v>#VALUE!</v>
      </c>
      <c r="AX39" s="46"/>
      <c r="AY39" s="45"/>
      <c r="AZ39" s="125">
        <v>2570</v>
      </c>
      <c r="BA39" s="45">
        <f t="shared" si="93"/>
        <v>98</v>
      </c>
      <c r="BB39" s="46" t="s">
        <v>177</v>
      </c>
      <c r="BC39" s="45" t="e">
        <f t="shared" si="111"/>
        <v>#VALUE!</v>
      </c>
      <c r="BD39" s="46">
        <v>293.83999999999997</v>
      </c>
      <c r="BE39" s="45">
        <f t="shared" si="112"/>
        <v>120</v>
      </c>
      <c r="BF39" s="46"/>
      <c r="BG39" s="45" t="e">
        <f t="shared" si="113"/>
        <v>#N/A</v>
      </c>
      <c r="BH39" s="46" t="s">
        <v>177</v>
      </c>
      <c r="BI39" s="45" t="e">
        <f t="shared" si="114"/>
        <v>#VALUE!</v>
      </c>
      <c r="BJ39" s="47">
        <v>2.5</v>
      </c>
      <c r="BK39" s="45">
        <f t="shared" si="115"/>
        <v>113</v>
      </c>
      <c r="BL39" s="46"/>
      <c r="BM39" s="45" t="e">
        <f t="shared" si="116"/>
        <v>#N/A</v>
      </c>
      <c r="BN39" s="46"/>
      <c r="BO39" s="45" t="e">
        <f t="shared" si="117"/>
        <v>#N/A</v>
      </c>
      <c r="BP39" s="46" t="s">
        <v>177</v>
      </c>
      <c r="BQ39" s="45" t="e">
        <f t="shared" si="118"/>
        <v>#VALUE!</v>
      </c>
      <c r="BR39" s="133">
        <v>26.48</v>
      </c>
      <c r="BS39" s="45">
        <f t="shared" si="85"/>
        <v>160</v>
      </c>
      <c r="BT39" s="46"/>
      <c r="BU39" s="45" t="e">
        <f t="shared" si="119"/>
        <v>#N/A</v>
      </c>
      <c r="BV39" s="46"/>
      <c r="BW39" s="45" t="e">
        <f t="shared" si="120"/>
        <v>#N/A</v>
      </c>
      <c r="BX39" s="124" t="s">
        <v>1151</v>
      </c>
      <c r="BY39" s="45" t="e">
        <f t="shared" si="86"/>
        <v>#VALUE!</v>
      </c>
      <c r="BZ39" s="48">
        <f>12.4*1000/365</f>
        <v>33.972602739726028</v>
      </c>
      <c r="CA39" s="45">
        <f t="shared" si="121"/>
        <v>116</v>
      </c>
      <c r="CB39" s="46"/>
      <c r="CC39" s="45" t="e">
        <f t="shared" si="87"/>
        <v>#N/A</v>
      </c>
      <c r="CD39" s="46">
        <v>5.1999999999999998E-3</v>
      </c>
      <c r="CE39" s="45">
        <f t="shared" si="122"/>
        <v>140</v>
      </c>
      <c r="CF39" s="48">
        <v>56</v>
      </c>
      <c r="CG39" s="45">
        <f t="shared" si="123"/>
        <v>95</v>
      </c>
      <c r="CH39" s="49">
        <v>0.05</v>
      </c>
      <c r="CI39" s="45">
        <f t="shared" si="124"/>
        <v>139</v>
      </c>
      <c r="CJ39" s="50">
        <v>0.36</v>
      </c>
      <c r="CK39" s="51">
        <f t="shared" si="125"/>
        <v>112</v>
      </c>
      <c r="CL39" s="50">
        <v>2.4500000000000002</v>
      </c>
      <c r="CM39" s="51">
        <f t="shared" si="126"/>
        <v>109</v>
      </c>
      <c r="CN39" s="50">
        <v>5.47</v>
      </c>
      <c r="CO39" s="51">
        <f t="shared" si="127"/>
        <v>26</v>
      </c>
      <c r="CP39" s="50">
        <v>7.97</v>
      </c>
      <c r="CQ39" s="51">
        <f t="shared" si="128"/>
        <v>63</v>
      </c>
      <c r="CR39" s="50">
        <v>19.329999999999998</v>
      </c>
      <c r="CS39" s="51">
        <f t="shared" si="129"/>
        <v>22</v>
      </c>
      <c r="CT39" s="50">
        <v>0.32</v>
      </c>
      <c r="CU39" s="51">
        <f t="shared" si="130"/>
        <v>172</v>
      </c>
      <c r="CV39" s="50">
        <v>14.55</v>
      </c>
      <c r="CW39" s="51">
        <f t="shared" si="131"/>
        <v>100</v>
      </c>
      <c r="CX39" s="50">
        <v>13.01</v>
      </c>
      <c r="CY39" s="51">
        <f t="shared" si="132"/>
        <v>56</v>
      </c>
      <c r="CZ39" s="50">
        <v>4.1500000000000004</v>
      </c>
      <c r="DA39" s="51">
        <f t="shared" si="133"/>
        <v>133</v>
      </c>
      <c r="DB39" s="50">
        <v>11.9</v>
      </c>
      <c r="DC39" s="51">
        <f t="shared" si="134"/>
        <v>18</v>
      </c>
      <c r="DD39" s="50">
        <v>8.61</v>
      </c>
      <c r="DE39" s="51">
        <f t="shared" si="135"/>
        <v>43</v>
      </c>
      <c r="DF39" s="50">
        <v>1.1299999999999999</v>
      </c>
      <c r="DG39" s="51">
        <f t="shared" si="136"/>
        <v>165</v>
      </c>
      <c r="DH39" s="50">
        <v>0.82</v>
      </c>
      <c r="DI39" s="51">
        <f t="shared" si="137"/>
        <v>151</v>
      </c>
      <c r="DJ39" s="50">
        <v>1.22</v>
      </c>
      <c r="DK39" s="51">
        <f t="shared" si="138"/>
        <v>158</v>
      </c>
      <c r="DL39" s="50">
        <v>2.81</v>
      </c>
      <c r="DM39" s="51">
        <f t="shared" si="139"/>
        <v>142</v>
      </c>
      <c r="DN39" s="50">
        <v>0.67</v>
      </c>
      <c r="DO39" s="51">
        <f t="shared" si="140"/>
        <v>164</v>
      </c>
      <c r="DP39" s="50">
        <v>36.19</v>
      </c>
      <c r="DQ39" s="51">
        <f t="shared" si="141"/>
        <v>15</v>
      </c>
      <c r="DR39" s="50">
        <v>1.92</v>
      </c>
      <c r="DS39" s="51">
        <f t="shared" si="142"/>
        <v>62</v>
      </c>
      <c r="DT39" s="50">
        <v>2.68</v>
      </c>
      <c r="DU39" s="51">
        <f t="shared" si="143"/>
        <v>149</v>
      </c>
      <c r="DV39" s="50">
        <v>0.77</v>
      </c>
      <c r="DW39" s="51">
        <f t="shared" si="144"/>
        <v>159</v>
      </c>
      <c r="DX39" s="50">
        <v>66</v>
      </c>
      <c r="DY39" s="51">
        <f t="shared" si="145"/>
        <v>163</v>
      </c>
      <c r="DZ39" s="50">
        <v>111.88</v>
      </c>
      <c r="EA39" s="51">
        <f t="shared" si="146"/>
        <v>58</v>
      </c>
      <c r="EB39" s="50">
        <v>31.82</v>
      </c>
      <c r="EC39" s="51">
        <f t="shared" si="147"/>
        <v>75</v>
      </c>
      <c r="ED39" s="50">
        <v>0.44</v>
      </c>
      <c r="EE39" s="51">
        <f t="shared" si="148"/>
        <v>126</v>
      </c>
      <c r="EF39" s="50">
        <v>18.37</v>
      </c>
      <c r="EG39" s="51">
        <f t="shared" si="149"/>
        <v>17</v>
      </c>
      <c r="EH39" s="50">
        <v>148.29</v>
      </c>
      <c r="EI39" s="51">
        <f t="shared" si="150"/>
        <v>21</v>
      </c>
      <c r="EJ39" s="50">
        <v>22.31</v>
      </c>
      <c r="EK39" s="51">
        <f t="shared" si="151"/>
        <v>36</v>
      </c>
      <c r="EL39" s="50">
        <v>10.29</v>
      </c>
      <c r="EM39" s="51">
        <f t="shared" si="152"/>
        <v>52</v>
      </c>
      <c r="EN39" s="50">
        <v>105.79</v>
      </c>
      <c r="EO39" s="51">
        <f t="shared" si="153"/>
        <v>37</v>
      </c>
      <c r="EP39" s="50">
        <v>13.73</v>
      </c>
      <c r="EQ39" s="51">
        <f t="shared" si="154"/>
        <v>90</v>
      </c>
      <c r="ER39" s="50">
        <v>2.2000000000000002</v>
      </c>
      <c r="ES39" s="51">
        <f t="shared" si="155"/>
        <v>138</v>
      </c>
      <c r="ET39" s="50">
        <v>70.41</v>
      </c>
      <c r="EU39" s="51">
        <f t="shared" si="156"/>
        <v>3</v>
      </c>
      <c r="EV39" s="50">
        <v>46.23</v>
      </c>
      <c r="EW39" s="51">
        <f t="shared" si="157"/>
        <v>17</v>
      </c>
      <c r="EX39" s="50">
        <v>0.26</v>
      </c>
      <c r="EY39" s="51">
        <f t="shared" si="158"/>
        <v>71</v>
      </c>
      <c r="EZ39" s="50">
        <v>2.72</v>
      </c>
      <c r="FA39" s="51">
        <f t="shared" si="159"/>
        <v>54</v>
      </c>
      <c r="FB39" s="50">
        <v>2.91</v>
      </c>
      <c r="FC39" s="51">
        <f t="shared" si="160"/>
        <v>50</v>
      </c>
      <c r="FD39" s="50">
        <v>6.8</v>
      </c>
      <c r="FE39" s="51">
        <f t="shared" si="161"/>
        <v>55</v>
      </c>
      <c r="FF39" s="50">
        <v>133.66999999999999</v>
      </c>
      <c r="FG39" s="51">
        <f t="shared" si="162"/>
        <v>40</v>
      </c>
      <c r="FH39" s="50">
        <v>9.56</v>
      </c>
      <c r="FI39" s="51">
        <f t="shared" si="163"/>
        <v>75</v>
      </c>
      <c r="FJ39" s="50">
        <v>62.79</v>
      </c>
      <c r="FK39" s="51">
        <f t="shared" si="164"/>
        <v>17</v>
      </c>
      <c r="FL39" s="50">
        <v>13.36</v>
      </c>
      <c r="FM39" s="51">
        <f t="shared" si="165"/>
        <v>37</v>
      </c>
      <c r="FN39" s="53">
        <f t="shared" si="95"/>
        <v>1016.1599999999997</v>
      </c>
      <c r="FO39" s="51">
        <f t="shared" si="166"/>
        <v>28</v>
      </c>
      <c r="FP39" s="36">
        <v>36.590000000000003</v>
      </c>
      <c r="FQ39" s="36">
        <v>100</v>
      </c>
      <c r="FR39" s="36">
        <f t="shared" si="88"/>
        <v>3659.0000000000005</v>
      </c>
      <c r="FS39" s="37">
        <f t="shared" si="167"/>
        <v>18</v>
      </c>
      <c r="FT39" s="36">
        <v>10.17</v>
      </c>
      <c r="FU39" s="36">
        <v>100</v>
      </c>
      <c r="FV39" s="36">
        <f t="shared" si="89"/>
        <v>1017</v>
      </c>
      <c r="FW39" s="37">
        <f t="shared" si="168"/>
        <v>47</v>
      </c>
      <c r="FX39" s="36">
        <f t="shared" si="90"/>
        <v>2642.0000000000005</v>
      </c>
      <c r="FY39" s="54">
        <f t="shared" si="74"/>
        <v>125257.00864000001</v>
      </c>
      <c r="FZ39" s="37">
        <f t="shared" si="169"/>
        <v>75</v>
      </c>
      <c r="GA39" s="55">
        <f t="shared" si="170"/>
        <v>47.40992</v>
      </c>
      <c r="GB39" s="56">
        <f t="shared" si="91"/>
        <v>453.23883520000004</v>
      </c>
      <c r="GC39" s="32">
        <f t="shared" si="171"/>
        <v>107</v>
      </c>
    </row>
    <row r="40" spans="2:185" s="1" customFormat="1" ht="18" customHeight="1" x14ac:dyDescent="0.2">
      <c r="B40" s="1">
        <f t="shared" si="96"/>
        <v>39</v>
      </c>
      <c r="C40" s="59" t="s">
        <v>146</v>
      </c>
      <c r="D40" s="30">
        <v>4857218</v>
      </c>
      <c r="E40" s="31">
        <f t="shared" si="92"/>
        <v>119</v>
      </c>
      <c r="F40" s="209">
        <v>51100</v>
      </c>
      <c r="G40" s="31">
        <f t="shared" si="78"/>
        <v>126</v>
      </c>
      <c r="H40" s="210">
        <f t="shared" si="97"/>
        <v>95.05318982387476</v>
      </c>
      <c r="I40" s="31">
        <f t="shared" si="79"/>
        <v>67</v>
      </c>
      <c r="J40" s="32" t="s">
        <v>708</v>
      </c>
      <c r="K40" s="32" t="s">
        <v>709</v>
      </c>
      <c r="L40" s="33">
        <v>34397.300000000003</v>
      </c>
      <c r="M40" s="31">
        <f t="shared" si="2"/>
        <v>121</v>
      </c>
      <c r="N40" s="34">
        <v>9.7787889999999997</v>
      </c>
      <c r="O40" s="31">
        <f t="shared" si="3"/>
        <v>161</v>
      </c>
      <c r="P40" s="35">
        <v>4.53</v>
      </c>
      <c r="Q40" s="31">
        <f t="shared" si="98"/>
        <v>116</v>
      </c>
      <c r="R40" s="31">
        <v>29.3</v>
      </c>
      <c r="S40" s="31">
        <f t="shared" si="80"/>
        <v>53</v>
      </c>
      <c r="T40" s="31">
        <v>20.2</v>
      </c>
      <c r="U40" s="31">
        <f t="shared" si="81"/>
        <v>60</v>
      </c>
      <c r="V40" s="218">
        <v>1529</v>
      </c>
      <c r="W40" s="31">
        <f t="shared" si="82"/>
        <v>40</v>
      </c>
      <c r="X40" s="36">
        <v>79.599999999999994</v>
      </c>
      <c r="Y40" s="37">
        <f t="shared" si="99"/>
        <v>30</v>
      </c>
      <c r="Z40" s="38">
        <v>82.2</v>
      </c>
      <c r="AA40" s="37">
        <f t="shared" si="100"/>
        <v>30</v>
      </c>
      <c r="AB40" s="38">
        <v>77.099999999999994</v>
      </c>
      <c r="AC40" s="37">
        <f t="shared" si="101"/>
        <v>31</v>
      </c>
      <c r="AD40" s="39">
        <v>15482</v>
      </c>
      <c r="AE40" s="40">
        <f t="shared" si="102"/>
        <v>73</v>
      </c>
      <c r="AF40" s="41">
        <v>56.12</v>
      </c>
      <c r="AG40" s="40">
        <f t="shared" si="103"/>
        <v>35</v>
      </c>
      <c r="AH40" s="42"/>
      <c r="AI40" s="40" t="e">
        <f t="shared" si="83"/>
        <v>#N/A</v>
      </c>
      <c r="AJ40" s="41">
        <v>37.799999999999997</v>
      </c>
      <c r="AK40" s="40">
        <f t="shared" si="104"/>
        <v>33</v>
      </c>
      <c r="AL40" s="41">
        <v>6.5</v>
      </c>
      <c r="AM40" s="40">
        <f t="shared" si="105"/>
        <v>46</v>
      </c>
      <c r="AN40" s="43">
        <v>18.8</v>
      </c>
      <c r="AO40" s="44">
        <f t="shared" si="106"/>
        <v>114</v>
      </c>
      <c r="AP40" s="43">
        <v>35.1</v>
      </c>
      <c r="AQ40" s="44">
        <f t="shared" si="107"/>
        <v>46</v>
      </c>
      <c r="AR40" s="58">
        <v>0.23</v>
      </c>
      <c r="AS40" s="44">
        <f t="shared" si="108"/>
        <v>37</v>
      </c>
      <c r="AT40" s="46"/>
      <c r="AU40" s="45" t="e">
        <f t="shared" si="109"/>
        <v>#N/A</v>
      </c>
      <c r="AV40" s="46" t="s">
        <v>177</v>
      </c>
      <c r="AW40" s="45" t="e">
        <f t="shared" si="110"/>
        <v>#VALUE!</v>
      </c>
      <c r="AX40" s="46"/>
      <c r="AY40" s="45"/>
      <c r="AZ40" s="125">
        <v>2820</v>
      </c>
      <c r="BA40" s="45">
        <f t="shared" si="93"/>
        <v>73</v>
      </c>
      <c r="BB40" s="46" t="s">
        <v>177</v>
      </c>
      <c r="BC40" s="45" t="e">
        <f t="shared" si="111"/>
        <v>#VALUE!</v>
      </c>
      <c r="BD40" s="46">
        <v>432.33</v>
      </c>
      <c r="BE40" s="45">
        <f t="shared" si="112"/>
        <v>107</v>
      </c>
      <c r="BF40" s="46"/>
      <c r="BG40" s="45" t="e">
        <f t="shared" si="113"/>
        <v>#N/A</v>
      </c>
      <c r="BH40" s="46">
        <v>3.8</v>
      </c>
      <c r="BI40" s="45">
        <f t="shared" si="114"/>
        <v>33</v>
      </c>
      <c r="BJ40" s="47">
        <v>9.5</v>
      </c>
      <c r="BK40" s="45">
        <f t="shared" si="115"/>
        <v>46</v>
      </c>
      <c r="BL40" s="46"/>
      <c r="BM40" s="45" t="e">
        <f t="shared" si="116"/>
        <v>#N/A</v>
      </c>
      <c r="BN40" s="46"/>
      <c r="BO40" s="45" t="e">
        <f t="shared" si="117"/>
        <v>#N/A</v>
      </c>
      <c r="BP40" s="46">
        <v>176.29</v>
      </c>
      <c r="BQ40" s="45">
        <f t="shared" si="118"/>
        <v>40</v>
      </c>
      <c r="BR40" s="133">
        <v>132.66999999999999</v>
      </c>
      <c r="BS40" s="45">
        <f t="shared" si="85"/>
        <v>34</v>
      </c>
      <c r="BT40" s="46"/>
      <c r="BU40" s="45" t="e">
        <f t="shared" si="119"/>
        <v>#N/A</v>
      </c>
      <c r="BV40" s="46"/>
      <c r="BW40" s="45" t="e">
        <f t="shared" si="120"/>
        <v>#N/A</v>
      </c>
      <c r="BX40" s="124" t="s">
        <v>1151</v>
      </c>
      <c r="BY40" s="45" t="e">
        <f t="shared" si="86"/>
        <v>#VALUE!</v>
      </c>
      <c r="BZ40" s="48">
        <f>47.4*1000/365</f>
        <v>129.86301369863014</v>
      </c>
      <c r="CA40" s="45">
        <f t="shared" si="121"/>
        <v>10</v>
      </c>
      <c r="CB40" s="46"/>
      <c r="CC40" s="45" t="e">
        <f t="shared" si="87"/>
        <v>#N/A</v>
      </c>
      <c r="CD40" s="46">
        <v>6.3E-2</v>
      </c>
      <c r="CE40" s="45">
        <f t="shared" si="122"/>
        <v>113</v>
      </c>
      <c r="CF40" s="48">
        <v>47</v>
      </c>
      <c r="CG40" s="45">
        <f t="shared" si="123"/>
        <v>105</v>
      </c>
      <c r="CH40" s="49">
        <v>1.32</v>
      </c>
      <c r="CI40" s="45">
        <f t="shared" si="124"/>
        <v>70</v>
      </c>
      <c r="CJ40" s="50">
        <v>1.32</v>
      </c>
      <c r="CK40" s="51">
        <f t="shared" si="125"/>
        <v>69</v>
      </c>
      <c r="CL40" s="50">
        <v>9.98</v>
      </c>
      <c r="CM40" s="51">
        <f t="shared" si="126"/>
        <v>29</v>
      </c>
      <c r="CN40" s="50">
        <v>0.02</v>
      </c>
      <c r="CO40" s="51">
        <f t="shared" si="127"/>
        <v>162</v>
      </c>
      <c r="CP40" s="50">
        <v>1.22</v>
      </c>
      <c r="CQ40" s="51">
        <f t="shared" si="128"/>
        <v>129</v>
      </c>
      <c r="CR40" s="50">
        <v>1.58</v>
      </c>
      <c r="CS40" s="51">
        <f t="shared" si="129"/>
        <v>118</v>
      </c>
      <c r="CT40" s="50">
        <v>2.06</v>
      </c>
      <c r="CU40" s="51">
        <f t="shared" si="130"/>
        <v>86</v>
      </c>
      <c r="CV40" s="50">
        <v>16.07</v>
      </c>
      <c r="CW40" s="51">
        <f t="shared" si="131"/>
        <v>90</v>
      </c>
      <c r="CX40" s="50">
        <v>7.13</v>
      </c>
      <c r="CY40" s="51">
        <f t="shared" si="132"/>
        <v>95</v>
      </c>
      <c r="CZ40" s="50">
        <v>11.9</v>
      </c>
      <c r="DA40" s="51">
        <f t="shared" si="133"/>
        <v>54</v>
      </c>
      <c r="DB40" s="50">
        <v>8.09</v>
      </c>
      <c r="DC40" s="51">
        <f t="shared" si="134"/>
        <v>97</v>
      </c>
      <c r="DD40" s="50">
        <v>6.58</v>
      </c>
      <c r="DE40" s="51">
        <f t="shared" si="135"/>
        <v>65</v>
      </c>
      <c r="DF40" s="50">
        <v>7.82</v>
      </c>
      <c r="DG40" s="51">
        <f t="shared" si="136"/>
        <v>105</v>
      </c>
      <c r="DH40" s="50">
        <v>1.46</v>
      </c>
      <c r="DI40" s="51">
        <f t="shared" si="137"/>
        <v>124</v>
      </c>
      <c r="DJ40" s="50">
        <v>1.74</v>
      </c>
      <c r="DK40" s="51">
        <f t="shared" si="138"/>
        <v>136</v>
      </c>
      <c r="DL40" s="50">
        <v>3.66</v>
      </c>
      <c r="DM40" s="51">
        <f t="shared" si="139"/>
        <v>106</v>
      </c>
      <c r="DN40" s="50">
        <v>5.4</v>
      </c>
      <c r="DO40" s="51">
        <f t="shared" si="140"/>
        <v>57</v>
      </c>
      <c r="DP40" s="50">
        <v>28.94</v>
      </c>
      <c r="DQ40" s="51">
        <f t="shared" si="141"/>
        <v>22</v>
      </c>
      <c r="DR40" s="50">
        <v>2.5</v>
      </c>
      <c r="DS40" s="51">
        <f t="shared" si="142"/>
        <v>33</v>
      </c>
      <c r="DT40" s="50">
        <v>17.3</v>
      </c>
      <c r="DU40" s="51">
        <f t="shared" si="143"/>
        <v>14</v>
      </c>
      <c r="DV40" s="50">
        <v>2.41</v>
      </c>
      <c r="DW40" s="51">
        <f t="shared" si="144"/>
        <v>64</v>
      </c>
      <c r="DX40" s="50">
        <v>113.76</v>
      </c>
      <c r="DY40" s="51">
        <f t="shared" si="145"/>
        <v>70</v>
      </c>
      <c r="DZ40" s="50">
        <v>69</v>
      </c>
      <c r="EA40" s="51">
        <f t="shared" si="146"/>
        <v>123</v>
      </c>
      <c r="EB40" s="50">
        <v>20.059999999999999</v>
      </c>
      <c r="EC40" s="51">
        <f t="shared" si="147"/>
        <v>106</v>
      </c>
      <c r="ED40" s="50">
        <v>0.69</v>
      </c>
      <c r="EE40" s="51">
        <f t="shared" si="148"/>
        <v>107</v>
      </c>
      <c r="EF40" s="50">
        <v>3.26</v>
      </c>
      <c r="EG40" s="51">
        <f t="shared" si="149"/>
        <v>123</v>
      </c>
      <c r="EH40" s="50">
        <v>2.92</v>
      </c>
      <c r="EI40" s="51">
        <f t="shared" si="150"/>
        <v>102</v>
      </c>
      <c r="EJ40" s="50">
        <v>20.34</v>
      </c>
      <c r="EK40" s="51">
        <f t="shared" si="151"/>
        <v>56</v>
      </c>
      <c r="EL40" s="50">
        <v>6.53</v>
      </c>
      <c r="EM40" s="51">
        <f t="shared" si="152"/>
        <v>98</v>
      </c>
      <c r="EN40" s="50">
        <v>12.59</v>
      </c>
      <c r="EO40" s="51">
        <f t="shared" si="153"/>
        <v>140</v>
      </c>
      <c r="EP40" s="50">
        <v>10.66</v>
      </c>
      <c r="EQ40" s="51">
        <f t="shared" si="154"/>
        <v>113</v>
      </c>
      <c r="ER40" s="50">
        <v>6.01</v>
      </c>
      <c r="ES40" s="51">
        <f t="shared" si="155"/>
        <v>6</v>
      </c>
      <c r="ET40" s="50">
        <v>0</v>
      </c>
      <c r="EU40" s="51">
        <f t="shared" si="156"/>
        <v>84</v>
      </c>
      <c r="EV40" s="50">
        <v>0.82</v>
      </c>
      <c r="EW40" s="51">
        <f t="shared" si="157"/>
        <v>112</v>
      </c>
      <c r="EX40" s="50">
        <v>0.13</v>
      </c>
      <c r="EY40" s="51">
        <f t="shared" si="158"/>
        <v>127</v>
      </c>
      <c r="EZ40" s="50">
        <v>1.92</v>
      </c>
      <c r="FA40" s="51">
        <f t="shared" si="159"/>
        <v>82</v>
      </c>
      <c r="FB40" s="50">
        <v>0.3</v>
      </c>
      <c r="FC40" s="51">
        <f t="shared" si="160"/>
        <v>157</v>
      </c>
      <c r="FD40" s="50">
        <v>1</v>
      </c>
      <c r="FE40" s="51">
        <f t="shared" si="161"/>
        <v>136</v>
      </c>
      <c r="FF40" s="50">
        <v>34.6</v>
      </c>
      <c r="FG40" s="51">
        <f t="shared" si="162"/>
        <v>148</v>
      </c>
      <c r="FH40" s="50">
        <v>6.72</v>
      </c>
      <c r="FI40" s="51">
        <f t="shared" si="163"/>
        <v>102</v>
      </c>
      <c r="FJ40" s="50">
        <v>1.44</v>
      </c>
      <c r="FK40" s="51">
        <f t="shared" si="164"/>
        <v>118</v>
      </c>
      <c r="FL40" s="50">
        <v>11.18</v>
      </c>
      <c r="FM40" s="51">
        <f t="shared" si="165"/>
        <v>47</v>
      </c>
      <c r="FN40" s="53">
        <f t="shared" si="95"/>
        <v>461.11</v>
      </c>
      <c r="FO40" s="51">
        <f t="shared" si="166"/>
        <v>146</v>
      </c>
      <c r="FP40" s="36">
        <v>16.079999999999998</v>
      </c>
      <c r="FQ40" s="36">
        <v>100</v>
      </c>
      <c r="FR40" s="36">
        <f t="shared" si="88"/>
        <v>1607.9999999999998</v>
      </c>
      <c r="FS40" s="37">
        <f t="shared" si="167"/>
        <v>106</v>
      </c>
      <c r="FT40" s="36">
        <v>4.49</v>
      </c>
      <c r="FU40" s="36">
        <v>100</v>
      </c>
      <c r="FV40" s="36">
        <f t="shared" si="89"/>
        <v>449</v>
      </c>
      <c r="FW40" s="37">
        <f t="shared" si="168"/>
        <v>158</v>
      </c>
      <c r="FX40" s="36">
        <f t="shared" si="90"/>
        <v>1158.9999999999998</v>
      </c>
      <c r="FY40" s="54">
        <f t="shared" si="74"/>
        <v>56295.156619999994</v>
      </c>
      <c r="FZ40" s="37">
        <f t="shared" si="169"/>
        <v>98</v>
      </c>
      <c r="GA40" s="55">
        <f t="shared" si="170"/>
        <v>48.572180000000003</v>
      </c>
      <c r="GB40" s="56">
        <f t="shared" si="91"/>
        <v>326.40504959999998</v>
      </c>
      <c r="GC40" s="32">
        <f t="shared" si="171"/>
        <v>122</v>
      </c>
    </row>
    <row r="41" spans="2:185" s="1" customFormat="1" ht="18" customHeight="1" x14ac:dyDescent="0.2">
      <c r="B41" s="1">
        <f t="shared" si="96"/>
        <v>40</v>
      </c>
      <c r="C41" s="59" t="s">
        <v>88</v>
      </c>
      <c r="D41" s="30">
        <v>23254184</v>
      </c>
      <c r="E41" s="31">
        <f t="shared" si="92"/>
        <v>55</v>
      </c>
      <c r="F41" s="209">
        <v>322463</v>
      </c>
      <c r="G41" s="31">
        <f t="shared" si="78"/>
        <v>68</v>
      </c>
      <c r="H41" s="210">
        <f t="shared" si="97"/>
        <v>72.114270474442023</v>
      </c>
      <c r="I41" s="31">
        <f t="shared" si="79"/>
        <v>90</v>
      </c>
      <c r="J41" s="32" t="s">
        <v>710</v>
      </c>
      <c r="K41" s="32" t="s">
        <v>711</v>
      </c>
      <c r="L41" s="33">
        <v>32131.5</v>
      </c>
      <c r="M41" s="31">
        <f t="shared" si="2"/>
        <v>147</v>
      </c>
      <c r="N41" s="34">
        <v>9.780735</v>
      </c>
      <c r="O41" s="31">
        <f t="shared" si="3"/>
        <v>136</v>
      </c>
      <c r="P41" s="35">
        <v>5.03</v>
      </c>
      <c r="Q41" s="31">
        <f t="shared" si="98"/>
        <v>85</v>
      </c>
      <c r="R41" s="31">
        <v>30.2</v>
      </c>
      <c r="S41" s="31">
        <f t="shared" si="80"/>
        <v>30</v>
      </c>
      <c r="T41" s="31">
        <v>21.4</v>
      </c>
      <c r="U41" s="31">
        <f t="shared" si="81"/>
        <v>39</v>
      </c>
      <c r="V41" s="218">
        <v>1379.8</v>
      </c>
      <c r="W41" s="31">
        <f t="shared" si="82"/>
        <v>45</v>
      </c>
      <c r="X41" s="36">
        <v>53.3</v>
      </c>
      <c r="Y41" s="37">
        <f t="shared" si="99"/>
        <v>168</v>
      </c>
      <c r="Z41" s="38">
        <v>54.4</v>
      </c>
      <c r="AA41" s="37">
        <f t="shared" si="100"/>
        <v>169</v>
      </c>
      <c r="AB41" s="38">
        <v>52.3</v>
      </c>
      <c r="AC41" s="37">
        <f t="shared" si="101"/>
        <v>167</v>
      </c>
      <c r="AD41" s="39">
        <v>3316</v>
      </c>
      <c r="AE41" s="40">
        <f t="shared" si="102"/>
        <v>132</v>
      </c>
      <c r="AF41" s="41" t="s">
        <v>177</v>
      </c>
      <c r="AG41" s="40" t="e">
        <f t="shared" si="103"/>
        <v>#VALUE!</v>
      </c>
      <c r="AH41" s="42"/>
      <c r="AI41" s="40" t="e">
        <f t="shared" si="83"/>
        <v>#N/A</v>
      </c>
      <c r="AJ41" s="41" t="s">
        <v>177</v>
      </c>
      <c r="AK41" s="40" t="e">
        <f t="shared" si="104"/>
        <v>#VALUE!</v>
      </c>
      <c r="AL41" s="41" t="s">
        <v>177</v>
      </c>
      <c r="AM41" s="40" t="e">
        <f t="shared" si="105"/>
        <v>#VALUE!</v>
      </c>
      <c r="AN41" s="43">
        <v>19.2</v>
      </c>
      <c r="AO41" s="44">
        <f t="shared" si="106"/>
        <v>110</v>
      </c>
      <c r="AP41" s="43" t="s">
        <v>177</v>
      </c>
      <c r="AQ41" s="44" t="e">
        <f t="shared" si="107"/>
        <v>#VALUE!</v>
      </c>
      <c r="AR41" s="43" t="s">
        <v>177</v>
      </c>
      <c r="AS41" s="44" t="e">
        <f t="shared" si="108"/>
        <v>#VALUE!</v>
      </c>
      <c r="AT41" s="46"/>
      <c r="AU41" s="45" t="e">
        <f t="shared" si="109"/>
        <v>#N/A</v>
      </c>
      <c r="AV41" s="46" t="s">
        <v>177</v>
      </c>
      <c r="AW41" s="45" t="e">
        <f t="shared" si="110"/>
        <v>#VALUE!</v>
      </c>
      <c r="AX41" s="46"/>
      <c r="AY41" s="45"/>
      <c r="AZ41" s="125">
        <v>2500</v>
      </c>
      <c r="BA41" s="45">
        <f t="shared" si="93"/>
        <v>106</v>
      </c>
      <c r="BB41" s="46" t="s">
        <v>177</v>
      </c>
      <c r="BC41" s="45" t="e">
        <f t="shared" si="111"/>
        <v>#VALUE!</v>
      </c>
      <c r="BD41" s="46">
        <v>477.01</v>
      </c>
      <c r="BE41" s="45">
        <f t="shared" si="112"/>
        <v>103</v>
      </c>
      <c r="BF41" s="46"/>
      <c r="BG41" s="45" t="e">
        <f t="shared" si="113"/>
        <v>#N/A</v>
      </c>
      <c r="BH41" s="46">
        <v>1</v>
      </c>
      <c r="BI41" s="45">
        <f t="shared" si="114"/>
        <v>73</v>
      </c>
      <c r="BJ41" s="47">
        <v>2.5</v>
      </c>
      <c r="BK41" s="45">
        <f t="shared" si="115"/>
        <v>113</v>
      </c>
      <c r="BL41" s="46"/>
      <c r="BM41" s="45" t="e">
        <f t="shared" si="116"/>
        <v>#N/A</v>
      </c>
      <c r="BN41" s="46"/>
      <c r="BO41" s="45" t="e">
        <f t="shared" si="117"/>
        <v>#N/A</v>
      </c>
      <c r="BP41" s="46" t="s">
        <v>177</v>
      </c>
      <c r="BQ41" s="45" t="e">
        <f t="shared" si="118"/>
        <v>#VALUE!</v>
      </c>
      <c r="BR41" s="133">
        <v>90.32</v>
      </c>
      <c r="BS41" s="45">
        <f t="shared" si="85"/>
        <v>104</v>
      </c>
      <c r="BT41" s="46"/>
      <c r="BU41" s="45" t="e">
        <f t="shared" si="119"/>
        <v>#N/A</v>
      </c>
      <c r="BV41" s="46"/>
      <c r="BW41" s="45" t="e">
        <f t="shared" si="120"/>
        <v>#N/A</v>
      </c>
      <c r="BX41" s="124" t="s">
        <v>1151</v>
      </c>
      <c r="BY41" s="45" t="e">
        <f t="shared" si="86"/>
        <v>#VALUE!</v>
      </c>
      <c r="BZ41" s="48">
        <f>8.8*1000/365</f>
        <v>24.109589041095891</v>
      </c>
      <c r="CA41" s="45">
        <f t="shared" si="121"/>
        <v>133</v>
      </c>
      <c r="CB41" s="46"/>
      <c r="CC41" s="45" t="e">
        <f t="shared" si="87"/>
        <v>#N/A</v>
      </c>
      <c r="CD41" s="46">
        <v>5.5E-2</v>
      </c>
      <c r="CE41" s="45">
        <f t="shared" si="122"/>
        <v>117</v>
      </c>
      <c r="CF41" s="48">
        <v>17</v>
      </c>
      <c r="CG41" s="45">
        <f t="shared" si="123"/>
        <v>137</v>
      </c>
      <c r="CH41" s="49">
        <v>0.7</v>
      </c>
      <c r="CI41" s="45">
        <f t="shared" si="124"/>
        <v>91</v>
      </c>
      <c r="CJ41" s="50">
        <v>0.08</v>
      </c>
      <c r="CK41" s="51">
        <f t="shared" si="125"/>
        <v>145</v>
      </c>
      <c r="CL41" s="50">
        <v>2.95</v>
      </c>
      <c r="CM41" s="51">
        <f t="shared" si="126"/>
        <v>89</v>
      </c>
      <c r="CN41" s="50">
        <v>16.559999999999999</v>
      </c>
      <c r="CO41" s="51">
        <f t="shared" si="127"/>
        <v>6</v>
      </c>
      <c r="CP41" s="50">
        <v>10.86</v>
      </c>
      <c r="CQ41" s="51">
        <f t="shared" si="128"/>
        <v>33</v>
      </c>
      <c r="CR41" s="50">
        <v>25.74</v>
      </c>
      <c r="CS41" s="51">
        <f t="shared" si="129"/>
        <v>9</v>
      </c>
      <c r="CT41" s="50">
        <v>1</v>
      </c>
      <c r="CU41" s="51">
        <f t="shared" si="130"/>
        <v>146</v>
      </c>
      <c r="CV41" s="50">
        <v>22.38</v>
      </c>
      <c r="CW41" s="51">
        <f t="shared" si="131"/>
        <v>25</v>
      </c>
      <c r="CX41" s="50">
        <v>18.7</v>
      </c>
      <c r="CY41" s="51">
        <f t="shared" si="132"/>
        <v>34</v>
      </c>
      <c r="CZ41" s="50">
        <v>4.72</v>
      </c>
      <c r="DA41" s="51">
        <f t="shared" si="133"/>
        <v>130</v>
      </c>
      <c r="DB41" s="50">
        <v>12.27</v>
      </c>
      <c r="DC41" s="51">
        <f t="shared" si="134"/>
        <v>9</v>
      </c>
      <c r="DD41" s="50">
        <v>20.7</v>
      </c>
      <c r="DE41" s="51">
        <f t="shared" si="135"/>
        <v>8</v>
      </c>
      <c r="DF41" s="50">
        <v>1.88</v>
      </c>
      <c r="DG41" s="51">
        <f t="shared" si="136"/>
        <v>151</v>
      </c>
      <c r="DH41" s="50">
        <v>1.46</v>
      </c>
      <c r="DI41" s="51">
        <f t="shared" si="137"/>
        <v>124</v>
      </c>
      <c r="DJ41" s="50">
        <v>1.38</v>
      </c>
      <c r="DK41" s="51">
        <f t="shared" si="138"/>
        <v>153</v>
      </c>
      <c r="DL41" s="50">
        <v>3.51</v>
      </c>
      <c r="DM41" s="51">
        <f t="shared" si="139"/>
        <v>118</v>
      </c>
      <c r="DN41" s="50">
        <v>3.35</v>
      </c>
      <c r="DO41" s="51">
        <f t="shared" si="140"/>
        <v>87</v>
      </c>
      <c r="DP41" s="50">
        <v>28.61</v>
      </c>
      <c r="DQ41" s="51">
        <f t="shared" si="141"/>
        <v>23</v>
      </c>
      <c r="DR41" s="50">
        <v>1.18</v>
      </c>
      <c r="DS41" s="51">
        <f t="shared" si="142"/>
        <v>121</v>
      </c>
      <c r="DT41" s="50">
        <v>5.67</v>
      </c>
      <c r="DU41" s="51">
        <f t="shared" si="143"/>
        <v>86</v>
      </c>
      <c r="DV41" s="50">
        <v>2.83</v>
      </c>
      <c r="DW41" s="51">
        <f t="shared" si="144"/>
        <v>53</v>
      </c>
      <c r="DX41" s="50">
        <v>93.5</v>
      </c>
      <c r="DY41" s="51">
        <f t="shared" si="145"/>
        <v>112</v>
      </c>
      <c r="DZ41" s="50">
        <v>98.02</v>
      </c>
      <c r="EA41" s="51">
        <f t="shared" si="146"/>
        <v>72</v>
      </c>
      <c r="EB41" s="50">
        <v>49.73</v>
      </c>
      <c r="EC41" s="51">
        <f t="shared" si="147"/>
        <v>29</v>
      </c>
      <c r="ED41" s="50">
        <v>0.25</v>
      </c>
      <c r="EE41" s="51">
        <f t="shared" si="148"/>
        <v>141</v>
      </c>
      <c r="EF41" s="50">
        <v>16.309999999999999</v>
      </c>
      <c r="EG41" s="51">
        <f t="shared" si="149"/>
        <v>21</v>
      </c>
      <c r="EH41" s="50">
        <v>211.36</v>
      </c>
      <c r="EI41" s="51">
        <f t="shared" si="150"/>
        <v>11</v>
      </c>
      <c r="EJ41" s="50">
        <v>16.100000000000001</v>
      </c>
      <c r="EK41" s="51">
        <f t="shared" si="151"/>
        <v>94</v>
      </c>
      <c r="EL41" s="50">
        <v>10.98</v>
      </c>
      <c r="EM41" s="51">
        <f t="shared" si="152"/>
        <v>46</v>
      </c>
      <c r="EN41" s="50">
        <v>194.5</v>
      </c>
      <c r="EO41" s="51">
        <f t="shared" si="153"/>
        <v>10</v>
      </c>
      <c r="EP41" s="50">
        <v>20.41</v>
      </c>
      <c r="EQ41" s="51">
        <f t="shared" si="154"/>
        <v>33</v>
      </c>
      <c r="ER41" s="50">
        <v>0.56000000000000005</v>
      </c>
      <c r="ES41" s="51">
        <f t="shared" si="155"/>
        <v>170</v>
      </c>
      <c r="ET41" s="50">
        <v>48.57</v>
      </c>
      <c r="EU41" s="51">
        <f t="shared" si="156"/>
        <v>25</v>
      </c>
      <c r="EV41" s="50">
        <v>39.4</v>
      </c>
      <c r="EW41" s="51">
        <f t="shared" si="157"/>
        <v>20</v>
      </c>
      <c r="EX41" s="50">
        <v>0.31</v>
      </c>
      <c r="EY41" s="51">
        <f t="shared" si="158"/>
        <v>54</v>
      </c>
      <c r="EZ41" s="50">
        <v>3.26</v>
      </c>
      <c r="FA41" s="51">
        <f t="shared" si="159"/>
        <v>32</v>
      </c>
      <c r="FB41" s="50">
        <v>3.04</v>
      </c>
      <c r="FC41" s="51">
        <f t="shared" si="160"/>
        <v>48</v>
      </c>
      <c r="FD41" s="50">
        <v>7.39</v>
      </c>
      <c r="FE41" s="51">
        <f t="shared" si="161"/>
        <v>45</v>
      </c>
      <c r="FF41" s="50">
        <v>141.03</v>
      </c>
      <c r="FG41" s="51">
        <f t="shared" si="162"/>
        <v>28</v>
      </c>
      <c r="FH41" s="50">
        <v>7.1</v>
      </c>
      <c r="FI41" s="51">
        <f t="shared" si="163"/>
        <v>99</v>
      </c>
      <c r="FJ41" s="50">
        <v>34.21</v>
      </c>
      <c r="FK41" s="51">
        <f t="shared" si="164"/>
        <v>34</v>
      </c>
      <c r="FL41" s="50">
        <v>14.26</v>
      </c>
      <c r="FM41" s="51">
        <f t="shared" si="165"/>
        <v>34</v>
      </c>
      <c r="FN41" s="53">
        <f t="shared" si="95"/>
        <v>1196.1199999999999</v>
      </c>
      <c r="FO41" s="51">
        <f t="shared" si="166"/>
        <v>9</v>
      </c>
      <c r="FP41" s="36">
        <v>29.25</v>
      </c>
      <c r="FQ41" s="36">
        <v>100</v>
      </c>
      <c r="FR41" s="36">
        <f t="shared" si="88"/>
        <v>2925</v>
      </c>
      <c r="FS41" s="37">
        <f t="shared" si="167"/>
        <v>40</v>
      </c>
      <c r="FT41" s="36">
        <v>9.67</v>
      </c>
      <c r="FU41" s="36">
        <v>100</v>
      </c>
      <c r="FV41" s="36">
        <f t="shared" si="89"/>
        <v>967</v>
      </c>
      <c r="FW41" s="37">
        <f t="shared" si="168"/>
        <v>52</v>
      </c>
      <c r="FX41" s="36">
        <f t="shared" si="90"/>
        <v>1958</v>
      </c>
      <c r="FY41" s="54">
        <f t="shared" si="74"/>
        <v>455316.92272000003</v>
      </c>
      <c r="FZ41" s="37">
        <f t="shared" si="169"/>
        <v>40</v>
      </c>
      <c r="GA41" s="55">
        <f t="shared" si="170"/>
        <v>232.54184000000001</v>
      </c>
      <c r="GB41" s="56">
        <f t="shared" si="91"/>
        <v>1651.0470639999999</v>
      </c>
      <c r="GC41" s="32">
        <f t="shared" si="171"/>
        <v>57</v>
      </c>
    </row>
    <row r="42" spans="2:185" s="1" customFormat="1" ht="18" customHeight="1" x14ac:dyDescent="0.2">
      <c r="B42" s="1">
        <f t="shared" si="96"/>
        <v>41</v>
      </c>
      <c r="C42" s="66" t="s">
        <v>27</v>
      </c>
      <c r="D42" s="30">
        <v>4225001</v>
      </c>
      <c r="E42" s="31">
        <f t="shared" si="92"/>
        <v>125</v>
      </c>
      <c r="F42" s="209">
        <v>56594</v>
      </c>
      <c r="G42" s="31">
        <f t="shared" si="78"/>
        <v>124</v>
      </c>
      <c r="H42" s="210">
        <f t="shared" si="97"/>
        <v>74.65457468989645</v>
      </c>
      <c r="I42" s="31">
        <f t="shared" si="79"/>
        <v>85</v>
      </c>
      <c r="J42" s="32" t="s">
        <v>712</v>
      </c>
      <c r="K42" s="32" t="s">
        <v>713</v>
      </c>
      <c r="L42" s="33">
        <v>47660.9</v>
      </c>
      <c r="M42" s="31">
        <f t="shared" si="2"/>
        <v>49</v>
      </c>
      <c r="N42" s="34">
        <v>9.8039699999999996</v>
      </c>
      <c r="O42" s="31">
        <f t="shared" si="3"/>
        <v>30</v>
      </c>
      <c r="P42" s="35">
        <v>3.52</v>
      </c>
      <c r="Q42" s="31">
        <f t="shared" si="98"/>
        <v>144</v>
      </c>
      <c r="R42" s="31">
        <v>16.600000000000001</v>
      </c>
      <c r="S42" s="31">
        <f t="shared" si="80"/>
        <v>131</v>
      </c>
      <c r="T42" s="31">
        <v>8.6999999999999993</v>
      </c>
      <c r="U42" s="31">
        <f t="shared" si="81"/>
        <v>122</v>
      </c>
      <c r="V42" s="218">
        <v>1040.9000000000001</v>
      </c>
      <c r="W42" s="31">
        <f t="shared" si="82"/>
        <v>76</v>
      </c>
      <c r="X42" s="36">
        <v>78</v>
      </c>
      <c r="Y42" s="37">
        <f t="shared" si="99"/>
        <v>36</v>
      </c>
      <c r="Z42" s="38">
        <v>81.2</v>
      </c>
      <c r="AA42" s="37">
        <f t="shared" si="100"/>
        <v>36</v>
      </c>
      <c r="AB42" s="38">
        <v>74.7</v>
      </c>
      <c r="AC42" s="37">
        <f t="shared" si="101"/>
        <v>42</v>
      </c>
      <c r="AD42" s="39">
        <v>21581</v>
      </c>
      <c r="AE42" s="40">
        <f t="shared" si="102"/>
        <v>53</v>
      </c>
      <c r="AF42" s="41">
        <v>49.39</v>
      </c>
      <c r="AG42" s="40">
        <f t="shared" si="103"/>
        <v>50</v>
      </c>
      <c r="AH42" s="42"/>
      <c r="AI42" s="40" t="e">
        <f t="shared" si="83"/>
        <v>#N/A</v>
      </c>
      <c r="AJ42" s="41">
        <v>36.1</v>
      </c>
      <c r="AK42" s="40">
        <f t="shared" si="104"/>
        <v>36</v>
      </c>
      <c r="AL42" s="41">
        <v>15.2</v>
      </c>
      <c r="AM42" s="40">
        <f t="shared" si="105"/>
        <v>11</v>
      </c>
      <c r="AN42" s="43" t="s">
        <v>177</v>
      </c>
      <c r="AO42" s="44" t="e">
        <f t="shared" si="106"/>
        <v>#VALUE!</v>
      </c>
      <c r="AP42" s="43" t="s">
        <v>177</v>
      </c>
      <c r="AQ42" s="44" t="e">
        <f t="shared" si="107"/>
        <v>#VALUE!</v>
      </c>
      <c r="AR42" s="58">
        <v>0.09</v>
      </c>
      <c r="AS42" s="44">
        <f t="shared" si="108"/>
        <v>47</v>
      </c>
      <c r="AT42" s="46"/>
      <c r="AU42" s="45" t="e">
        <f t="shared" si="109"/>
        <v>#N/A</v>
      </c>
      <c r="AV42" s="46">
        <v>72.5</v>
      </c>
      <c r="AW42" s="45">
        <f t="shared" si="110"/>
        <v>21</v>
      </c>
      <c r="AX42" s="46">
        <v>115</v>
      </c>
      <c r="AY42" s="45">
        <f>RANK(AX42,$AX$2:$AX$173)</f>
        <v>11</v>
      </c>
      <c r="AZ42" s="125">
        <v>2990</v>
      </c>
      <c r="BA42" s="45">
        <f t="shared" si="93"/>
        <v>60</v>
      </c>
      <c r="BB42" s="47">
        <v>11.2</v>
      </c>
      <c r="BC42" s="45">
        <f t="shared" si="111"/>
        <v>28</v>
      </c>
      <c r="BD42" s="46">
        <v>1709.3</v>
      </c>
      <c r="BE42" s="45">
        <f t="shared" si="112"/>
        <v>22</v>
      </c>
      <c r="BF42" s="46"/>
      <c r="BG42" s="45" t="e">
        <f t="shared" si="113"/>
        <v>#N/A</v>
      </c>
      <c r="BH42" s="47">
        <v>5.0999999999999996</v>
      </c>
      <c r="BI42" s="45">
        <f t="shared" si="114"/>
        <v>19</v>
      </c>
      <c r="BJ42" s="47">
        <v>13</v>
      </c>
      <c r="BK42" s="45">
        <f t="shared" si="115"/>
        <v>5</v>
      </c>
      <c r="BL42" s="46"/>
      <c r="BM42" s="45" t="e">
        <f t="shared" si="116"/>
        <v>#N/A</v>
      </c>
      <c r="BN42" s="46"/>
      <c r="BO42" s="45" t="e">
        <f t="shared" si="117"/>
        <v>#N/A</v>
      </c>
      <c r="BP42" s="46">
        <v>217.52</v>
      </c>
      <c r="BQ42" s="45">
        <f t="shared" si="118"/>
        <v>27</v>
      </c>
      <c r="BR42" s="114">
        <v>110.94</v>
      </c>
      <c r="BS42" s="45">
        <f t="shared" si="85"/>
        <v>70</v>
      </c>
      <c r="BT42" s="46"/>
      <c r="BU42" s="45" t="e">
        <f t="shared" si="119"/>
        <v>#N/A</v>
      </c>
      <c r="BV42" s="46"/>
      <c r="BW42" s="45" t="e">
        <f t="shared" si="120"/>
        <v>#N/A</v>
      </c>
      <c r="BX42" s="124" t="s">
        <v>1151</v>
      </c>
      <c r="BY42" s="45" t="e">
        <f t="shared" si="86"/>
        <v>#VALUE!</v>
      </c>
      <c r="BZ42" s="48">
        <f>34.2*1000/365</f>
        <v>93.698630136986296</v>
      </c>
      <c r="CA42" s="45">
        <f t="shared" si="121"/>
        <v>39</v>
      </c>
      <c r="CB42" s="46"/>
      <c r="CC42" s="45" t="e">
        <f t="shared" si="87"/>
        <v>#N/A</v>
      </c>
      <c r="CD42" s="46">
        <v>2.7E-2</v>
      </c>
      <c r="CE42" s="45">
        <f t="shared" si="122"/>
        <v>129</v>
      </c>
      <c r="CF42" s="48">
        <v>239</v>
      </c>
      <c r="CG42" s="45">
        <f t="shared" si="123"/>
        <v>34</v>
      </c>
      <c r="CH42" s="49">
        <v>32.119999999999997</v>
      </c>
      <c r="CI42" s="45">
        <f t="shared" si="124"/>
        <v>9</v>
      </c>
      <c r="CJ42" s="50">
        <v>4.6900000000000004</v>
      </c>
      <c r="CK42" s="51">
        <f t="shared" si="125"/>
        <v>14</v>
      </c>
      <c r="CL42" s="50">
        <v>5.83</v>
      </c>
      <c r="CM42" s="51">
        <f t="shared" si="126"/>
        <v>43</v>
      </c>
      <c r="CN42" s="50">
        <v>0.14000000000000001</v>
      </c>
      <c r="CO42" s="51">
        <f t="shared" si="127"/>
        <v>135</v>
      </c>
      <c r="CP42" s="50">
        <v>0.65</v>
      </c>
      <c r="CQ42" s="51">
        <f t="shared" si="128"/>
        <v>157</v>
      </c>
      <c r="CR42" s="50">
        <v>0.67</v>
      </c>
      <c r="CS42" s="51">
        <f t="shared" si="129"/>
        <v>145</v>
      </c>
      <c r="CT42" s="50">
        <v>4.67</v>
      </c>
      <c r="CU42" s="51">
        <f t="shared" si="130"/>
        <v>19</v>
      </c>
      <c r="CV42" s="50">
        <v>21.59</v>
      </c>
      <c r="CW42" s="51">
        <f t="shared" si="131"/>
        <v>34</v>
      </c>
      <c r="CX42" s="50">
        <v>4.3099999999999996</v>
      </c>
      <c r="CY42" s="51">
        <f t="shared" si="132"/>
        <v>125</v>
      </c>
      <c r="CZ42" s="50">
        <v>24.35</v>
      </c>
      <c r="DA42" s="65">
        <f t="shared" si="133"/>
        <v>2</v>
      </c>
      <c r="DB42" s="50">
        <v>3.51</v>
      </c>
      <c r="DC42" s="51">
        <f t="shared" si="134"/>
        <v>149</v>
      </c>
      <c r="DD42" s="50">
        <v>6.32</v>
      </c>
      <c r="DE42" s="51">
        <f t="shared" si="135"/>
        <v>69</v>
      </c>
      <c r="DF42" s="50">
        <v>37.21</v>
      </c>
      <c r="DG42" s="51">
        <f t="shared" si="136"/>
        <v>10</v>
      </c>
      <c r="DH42" s="50">
        <v>2.93</v>
      </c>
      <c r="DI42" s="51">
        <f t="shared" si="137"/>
        <v>76</v>
      </c>
      <c r="DJ42" s="50">
        <v>6.05</v>
      </c>
      <c r="DK42" s="51">
        <f t="shared" si="138"/>
        <v>24</v>
      </c>
      <c r="DL42" s="50">
        <v>7.1</v>
      </c>
      <c r="DM42" s="51">
        <f t="shared" si="139"/>
        <v>20</v>
      </c>
      <c r="DN42" s="50">
        <v>8.5299999999999994</v>
      </c>
      <c r="DO42" s="51">
        <f t="shared" si="140"/>
        <v>23</v>
      </c>
      <c r="DP42" s="50">
        <v>20.83</v>
      </c>
      <c r="DQ42" s="51">
        <f t="shared" si="141"/>
        <v>54</v>
      </c>
      <c r="DR42" s="50">
        <v>4.08</v>
      </c>
      <c r="DS42" s="51">
        <f t="shared" si="142"/>
        <v>8</v>
      </c>
      <c r="DT42" s="50">
        <v>10.91</v>
      </c>
      <c r="DU42" s="51">
        <f t="shared" si="143"/>
        <v>40</v>
      </c>
      <c r="DV42" s="50">
        <v>4.22</v>
      </c>
      <c r="DW42" s="51">
        <f t="shared" si="144"/>
        <v>20</v>
      </c>
      <c r="DX42" s="50">
        <v>169.98</v>
      </c>
      <c r="DY42" s="51">
        <f t="shared" si="145"/>
        <v>6</v>
      </c>
      <c r="DZ42" s="50">
        <v>124.58</v>
      </c>
      <c r="EA42" s="51">
        <f t="shared" si="146"/>
        <v>49</v>
      </c>
      <c r="EB42" s="50">
        <v>14.04</v>
      </c>
      <c r="EC42" s="51">
        <f t="shared" si="147"/>
        <v>124</v>
      </c>
      <c r="ED42" s="50">
        <v>1.42</v>
      </c>
      <c r="EE42" s="51">
        <f t="shared" si="148"/>
        <v>70</v>
      </c>
      <c r="EF42" s="50">
        <v>1.18</v>
      </c>
      <c r="EG42" s="51">
        <f t="shared" si="149"/>
        <v>167</v>
      </c>
      <c r="EH42" s="50">
        <v>0.17</v>
      </c>
      <c r="EI42" s="51">
        <f t="shared" si="150"/>
        <v>144</v>
      </c>
      <c r="EJ42" s="50">
        <v>17.55</v>
      </c>
      <c r="EK42" s="51">
        <f t="shared" si="151"/>
        <v>81</v>
      </c>
      <c r="EL42" s="50">
        <v>2.5299999999999998</v>
      </c>
      <c r="EM42" s="51">
        <f t="shared" si="152"/>
        <v>161</v>
      </c>
      <c r="EN42" s="50">
        <v>3.08</v>
      </c>
      <c r="EO42" s="51">
        <f t="shared" si="153"/>
        <v>172</v>
      </c>
      <c r="EP42" s="50">
        <v>5.7</v>
      </c>
      <c r="EQ42" s="51">
        <f t="shared" si="154"/>
        <v>145</v>
      </c>
      <c r="ER42" s="50">
        <v>4.62</v>
      </c>
      <c r="ES42" s="51">
        <f t="shared" si="155"/>
        <v>46</v>
      </c>
      <c r="ET42" s="50">
        <v>0</v>
      </c>
      <c r="EU42" s="51">
        <f t="shared" si="156"/>
        <v>84</v>
      </c>
      <c r="EV42" s="50">
        <v>0</v>
      </c>
      <c r="EW42" s="51">
        <f t="shared" si="157"/>
        <v>167</v>
      </c>
      <c r="EX42" s="50">
        <v>0.7</v>
      </c>
      <c r="EY42" s="51">
        <f t="shared" si="158"/>
        <v>26</v>
      </c>
      <c r="EZ42" s="50">
        <v>2.94</v>
      </c>
      <c r="FA42" s="51">
        <f t="shared" si="159"/>
        <v>46</v>
      </c>
      <c r="FB42" s="50">
        <v>0.59</v>
      </c>
      <c r="FC42" s="51">
        <f t="shared" si="160"/>
        <v>135</v>
      </c>
      <c r="FD42" s="50">
        <v>0.91</v>
      </c>
      <c r="FE42" s="51">
        <f t="shared" si="161"/>
        <v>140</v>
      </c>
      <c r="FF42" s="50">
        <v>72.33</v>
      </c>
      <c r="FG42" s="51">
        <f t="shared" si="162"/>
        <v>106</v>
      </c>
      <c r="FH42" s="50">
        <v>12.13</v>
      </c>
      <c r="FI42" s="51">
        <f t="shared" si="163"/>
        <v>50</v>
      </c>
      <c r="FJ42" s="50">
        <v>0.84</v>
      </c>
      <c r="FK42" s="51">
        <f t="shared" si="164"/>
        <v>134</v>
      </c>
      <c r="FL42" s="50">
        <v>0.9</v>
      </c>
      <c r="FM42" s="51">
        <f t="shared" si="165"/>
        <v>154</v>
      </c>
      <c r="FN42" s="53">
        <f t="shared" si="95"/>
        <v>614.78000000000031</v>
      </c>
      <c r="FO42" s="51">
        <f t="shared" si="166"/>
        <v>98</v>
      </c>
      <c r="FP42" s="36">
        <v>9.49</v>
      </c>
      <c r="FQ42" s="36">
        <v>100</v>
      </c>
      <c r="FR42" s="36">
        <f t="shared" si="88"/>
        <v>949</v>
      </c>
      <c r="FS42" s="37">
        <f t="shared" si="167"/>
        <v>155</v>
      </c>
      <c r="FT42" s="36">
        <v>12.13</v>
      </c>
      <c r="FU42" s="36">
        <v>100</v>
      </c>
      <c r="FV42" s="36">
        <f t="shared" si="89"/>
        <v>1213</v>
      </c>
      <c r="FW42" s="37">
        <f t="shared" si="168"/>
        <v>26</v>
      </c>
      <c r="FX42" s="36">
        <f t="shared" si="90"/>
        <v>-264</v>
      </c>
      <c r="FY42" s="54">
        <f t="shared" si="74"/>
        <v>-11154.002640000001</v>
      </c>
      <c r="FZ42" s="37">
        <f t="shared" si="169"/>
        <v>158</v>
      </c>
      <c r="GA42" s="55">
        <f t="shared" si="170"/>
        <v>42.250010000000003</v>
      </c>
      <c r="GB42" s="56">
        <f t="shared" si="91"/>
        <v>512.49262130000011</v>
      </c>
      <c r="GC42" s="32">
        <f t="shared" si="171"/>
        <v>103</v>
      </c>
    </row>
    <row r="43" spans="2:185" s="1" customFormat="1" ht="18" customHeight="1" x14ac:dyDescent="0.2">
      <c r="B43" s="1">
        <f t="shared" si="96"/>
        <v>42</v>
      </c>
      <c r="C43" s="57" t="s">
        <v>164</v>
      </c>
      <c r="D43" s="30">
        <v>11392889</v>
      </c>
      <c r="E43" s="31">
        <f t="shared" si="92"/>
        <v>77</v>
      </c>
      <c r="F43" s="209">
        <v>109884</v>
      </c>
      <c r="G43" s="31">
        <f t="shared" si="78"/>
        <v>104</v>
      </c>
      <c r="H43" s="210">
        <f t="shared" si="97"/>
        <v>103.6810545666339</v>
      </c>
      <c r="I43" s="31">
        <f t="shared" si="79"/>
        <v>56</v>
      </c>
      <c r="J43" s="32" t="s">
        <v>714</v>
      </c>
      <c r="K43" s="32" t="s">
        <v>715</v>
      </c>
      <c r="L43" s="33">
        <v>40954.300000000003</v>
      </c>
      <c r="M43" s="31">
        <f t="shared" si="2"/>
        <v>91</v>
      </c>
      <c r="N43" s="34">
        <v>9.7854030000000005</v>
      </c>
      <c r="O43" s="31">
        <f t="shared" si="3"/>
        <v>92</v>
      </c>
      <c r="P43" s="35">
        <v>5.08</v>
      </c>
      <c r="Q43" s="31">
        <f t="shared" si="98"/>
        <v>79</v>
      </c>
      <c r="R43" s="31">
        <v>28.8</v>
      </c>
      <c r="S43" s="31">
        <f t="shared" si="80"/>
        <v>64</v>
      </c>
      <c r="T43" s="31">
        <v>21.6</v>
      </c>
      <c r="U43" s="31">
        <f t="shared" si="81"/>
        <v>37</v>
      </c>
      <c r="V43" s="218">
        <v>1119.4000000000001</v>
      </c>
      <c r="W43" s="31">
        <f t="shared" si="82"/>
        <v>64</v>
      </c>
      <c r="X43" s="36">
        <v>79.099999999999994</v>
      </c>
      <c r="Y43" s="37">
        <f t="shared" si="99"/>
        <v>32</v>
      </c>
      <c r="Z43" s="38">
        <v>81.400000000000006</v>
      </c>
      <c r="AA43" s="37">
        <f t="shared" si="100"/>
        <v>34</v>
      </c>
      <c r="AB43" s="38">
        <v>76.900000000000006</v>
      </c>
      <c r="AC43" s="37">
        <f t="shared" si="101"/>
        <v>32</v>
      </c>
      <c r="AD43" s="41" t="s">
        <v>177</v>
      </c>
      <c r="AE43" s="40" t="e">
        <f t="shared" si="102"/>
        <v>#VALUE!</v>
      </c>
      <c r="AF43" s="41" t="s">
        <v>177</v>
      </c>
      <c r="AG43" s="40" t="e">
        <f t="shared" si="103"/>
        <v>#VALUE!</v>
      </c>
      <c r="AH43" s="42"/>
      <c r="AI43" s="40" t="e">
        <f t="shared" si="83"/>
        <v>#N/A</v>
      </c>
      <c r="AJ43" s="41" t="s">
        <v>177</v>
      </c>
      <c r="AK43" s="40" t="e">
        <f t="shared" si="104"/>
        <v>#VALUE!</v>
      </c>
      <c r="AL43" s="41" t="s">
        <v>177</v>
      </c>
      <c r="AM43" s="40" t="e">
        <f t="shared" si="105"/>
        <v>#VALUE!</v>
      </c>
      <c r="AN43" s="43">
        <v>16.5</v>
      </c>
      <c r="AO43" s="44">
        <f t="shared" si="106"/>
        <v>129</v>
      </c>
      <c r="AP43" s="43" t="s">
        <v>177</v>
      </c>
      <c r="AQ43" s="44" t="e">
        <f t="shared" si="107"/>
        <v>#VALUE!</v>
      </c>
      <c r="AR43" s="58">
        <v>0.6</v>
      </c>
      <c r="AS43" s="44">
        <f t="shared" si="108"/>
        <v>27</v>
      </c>
      <c r="AT43" s="46"/>
      <c r="AU43" s="45" t="e">
        <f t="shared" si="109"/>
        <v>#N/A</v>
      </c>
      <c r="AV43" s="46" t="s">
        <v>177</v>
      </c>
      <c r="AW43" s="45" t="e">
        <f t="shared" si="110"/>
        <v>#VALUE!</v>
      </c>
      <c r="AX43" s="46"/>
      <c r="AY43" s="45"/>
      <c r="AZ43" s="125">
        <v>3420</v>
      </c>
      <c r="BA43" s="45">
        <f t="shared" si="93"/>
        <v>22</v>
      </c>
      <c r="BB43" s="46" t="s">
        <v>177</v>
      </c>
      <c r="BC43" s="45" t="e">
        <f t="shared" si="111"/>
        <v>#VALUE!</v>
      </c>
      <c r="BD43" s="46">
        <v>1391.98</v>
      </c>
      <c r="BE43" s="45">
        <f t="shared" si="112"/>
        <v>38</v>
      </c>
      <c r="BF43" s="46"/>
      <c r="BG43" s="45" t="e">
        <f t="shared" si="113"/>
        <v>#N/A</v>
      </c>
      <c r="BH43" s="46">
        <v>1.2</v>
      </c>
      <c r="BI43" s="45">
        <f t="shared" si="114"/>
        <v>67</v>
      </c>
      <c r="BJ43" s="47">
        <v>9.6</v>
      </c>
      <c r="BK43" s="45">
        <f t="shared" si="115"/>
        <v>45</v>
      </c>
      <c r="BL43" s="46"/>
      <c r="BM43" s="45" t="e">
        <f t="shared" si="116"/>
        <v>#N/A</v>
      </c>
      <c r="BN43" s="46"/>
      <c r="BO43" s="45" t="e">
        <f t="shared" si="117"/>
        <v>#N/A</v>
      </c>
      <c r="BP43" s="46" t="s">
        <v>177</v>
      </c>
      <c r="BQ43" s="45" t="e">
        <f t="shared" si="118"/>
        <v>#VALUE!</v>
      </c>
      <c r="BR43" s="133">
        <v>15.19</v>
      </c>
      <c r="BS43" s="45">
        <f t="shared" si="85"/>
        <v>165</v>
      </c>
      <c r="BT43" s="46"/>
      <c r="BU43" s="45" t="e">
        <f t="shared" si="119"/>
        <v>#N/A</v>
      </c>
      <c r="BV43" s="46"/>
      <c r="BW43" s="45" t="e">
        <f t="shared" si="120"/>
        <v>#N/A</v>
      </c>
      <c r="BX43" s="124" t="s">
        <v>1151</v>
      </c>
      <c r="BY43" s="45" t="e">
        <f t="shared" si="86"/>
        <v>#VALUE!</v>
      </c>
      <c r="BZ43" s="48">
        <f>53.4*1000/365</f>
        <v>146.30136986301369</v>
      </c>
      <c r="CA43" s="45">
        <f t="shared" si="121"/>
        <v>5</v>
      </c>
      <c r="CB43" s="46"/>
      <c r="CC43" s="45" t="e">
        <f t="shared" si="87"/>
        <v>#N/A</v>
      </c>
      <c r="CD43" s="46" t="s">
        <v>177</v>
      </c>
      <c r="CE43" s="45" t="e">
        <f t="shared" si="122"/>
        <v>#VALUE!</v>
      </c>
      <c r="CF43" s="48">
        <v>75</v>
      </c>
      <c r="CG43" s="45">
        <f t="shared" si="123"/>
        <v>83</v>
      </c>
      <c r="CH43" s="49">
        <v>0.49</v>
      </c>
      <c r="CI43" s="45">
        <f t="shared" si="124"/>
        <v>98</v>
      </c>
      <c r="CJ43" s="50">
        <v>2.77</v>
      </c>
      <c r="CK43" s="51">
        <f t="shared" si="125"/>
        <v>40</v>
      </c>
      <c r="CL43" s="50">
        <v>22.38</v>
      </c>
      <c r="CM43" s="51">
        <f t="shared" si="126"/>
        <v>15</v>
      </c>
      <c r="CN43" s="50">
        <v>0.23</v>
      </c>
      <c r="CO43" s="51">
        <f t="shared" si="127"/>
        <v>119</v>
      </c>
      <c r="CP43" s="50">
        <v>1.78</v>
      </c>
      <c r="CQ43" s="51">
        <f t="shared" si="128"/>
        <v>117</v>
      </c>
      <c r="CR43" s="50">
        <v>1.1299999999999999</v>
      </c>
      <c r="CS43" s="51">
        <f t="shared" si="129"/>
        <v>129</v>
      </c>
      <c r="CT43" s="50">
        <v>3.9</v>
      </c>
      <c r="CU43" s="51">
        <f t="shared" si="130"/>
        <v>38</v>
      </c>
      <c r="CV43" s="50">
        <v>18.55</v>
      </c>
      <c r="CW43" s="51">
        <f t="shared" si="131"/>
        <v>65</v>
      </c>
      <c r="CX43" s="50">
        <v>6.76</v>
      </c>
      <c r="CY43" s="51">
        <f t="shared" si="132"/>
        <v>98</v>
      </c>
      <c r="CZ43" s="50">
        <v>13.55</v>
      </c>
      <c r="DA43" s="51">
        <f t="shared" si="133"/>
        <v>48</v>
      </c>
      <c r="DB43" s="50">
        <v>3.84</v>
      </c>
      <c r="DC43" s="51">
        <f t="shared" si="134"/>
        <v>143</v>
      </c>
      <c r="DD43" s="50">
        <v>4.57</v>
      </c>
      <c r="DE43" s="51">
        <f t="shared" si="135"/>
        <v>103</v>
      </c>
      <c r="DF43" s="50">
        <v>32.28</v>
      </c>
      <c r="DG43" s="51">
        <f t="shared" si="136"/>
        <v>15</v>
      </c>
      <c r="DH43" s="50">
        <v>4.6900000000000004</v>
      </c>
      <c r="DI43" s="51">
        <f t="shared" si="137"/>
        <v>41</v>
      </c>
      <c r="DJ43" s="50">
        <v>4.32</v>
      </c>
      <c r="DK43" s="51">
        <f t="shared" si="138"/>
        <v>60</v>
      </c>
      <c r="DL43" s="50">
        <v>3.68</v>
      </c>
      <c r="DM43" s="51">
        <f t="shared" si="139"/>
        <v>103</v>
      </c>
      <c r="DN43" s="50">
        <v>5.03</v>
      </c>
      <c r="DO43" s="51">
        <f t="shared" si="140"/>
        <v>62</v>
      </c>
      <c r="DP43" s="50">
        <v>32.42</v>
      </c>
      <c r="DQ43" s="51">
        <f t="shared" si="141"/>
        <v>18</v>
      </c>
      <c r="DR43" s="50">
        <v>2.4700000000000002</v>
      </c>
      <c r="DS43" s="51">
        <f t="shared" si="142"/>
        <v>35</v>
      </c>
      <c r="DT43" s="50">
        <v>5.14</v>
      </c>
      <c r="DU43" s="51">
        <f t="shared" si="143"/>
        <v>97</v>
      </c>
      <c r="DV43" s="50">
        <v>6.12</v>
      </c>
      <c r="DW43" s="51">
        <f t="shared" si="144"/>
        <v>8</v>
      </c>
      <c r="DX43" s="50">
        <v>138.34</v>
      </c>
      <c r="DY43" s="51">
        <f t="shared" si="145"/>
        <v>31</v>
      </c>
      <c r="DZ43" s="50">
        <v>94.18</v>
      </c>
      <c r="EA43" s="51">
        <f t="shared" si="146"/>
        <v>78</v>
      </c>
      <c r="EB43" s="50">
        <v>16.350000000000001</v>
      </c>
      <c r="EC43" s="51">
        <f t="shared" si="147"/>
        <v>112</v>
      </c>
      <c r="ED43" s="50">
        <v>0.15</v>
      </c>
      <c r="EE43" s="51">
        <f t="shared" si="148"/>
        <v>153</v>
      </c>
      <c r="EF43" s="50">
        <v>2.58</v>
      </c>
      <c r="EG43" s="51">
        <f t="shared" si="149"/>
        <v>138</v>
      </c>
      <c r="EH43" s="50">
        <v>2.25</v>
      </c>
      <c r="EI43" s="51">
        <f t="shared" si="150"/>
        <v>105</v>
      </c>
      <c r="EJ43" s="50">
        <v>17.55</v>
      </c>
      <c r="EK43" s="51">
        <f t="shared" si="151"/>
        <v>81</v>
      </c>
      <c r="EL43" s="50">
        <v>5.41</v>
      </c>
      <c r="EM43" s="51">
        <f t="shared" si="152"/>
        <v>113</v>
      </c>
      <c r="EN43" s="50">
        <v>23.35</v>
      </c>
      <c r="EO43" s="51">
        <f t="shared" si="153"/>
        <v>103</v>
      </c>
      <c r="EP43" s="50">
        <v>3.92</v>
      </c>
      <c r="EQ43" s="51">
        <f t="shared" si="154"/>
        <v>160</v>
      </c>
      <c r="ER43" s="50">
        <v>4.12</v>
      </c>
      <c r="ES43" s="51">
        <f t="shared" si="155"/>
        <v>70</v>
      </c>
      <c r="ET43" s="50">
        <v>0</v>
      </c>
      <c r="EU43" s="51">
        <f t="shared" si="156"/>
        <v>84</v>
      </c>
      <c r="EV43" s="50">
        <v>0.23</v>
      </c>
      <c r="EW43" s="51">
        <f t="shared" si="157"/>
        <v>140</v>
      </c>
      <c r="EX43" s="50">
        <v>0.33</v>
      </c>
      <c r="EY43" s="51">
        <f t="shared" si="158"/>
        <v>50</v>
      </c>
      <c r="EZ43" s="50">
        <v>2.75</v>
      </c>
      <c r="FA43" s="51">
        <f t="shared" si="159"/>
        <v>52</v>
      </c>
      <c r="FB43" s="50">
        <v>1.07</v>
      </c>
      <c r="FC43" s="51">
        <f t="shared" si="160"/>
        <v>95</v>
      </c>
      <c r="FD43" s="50">
        <v>1.4</v>
      </c>
      <c r="FE43" s="51">
        <f t="shared" si="161"/>
        <v>124</v>
      </c>
      <c r="FF43" s="50">
        <v>54.35</v>
      </c>
      <c r="FG43" s="51">
        <f t="shared" si="162"/>
        <v>123</v>
      </c>
      <c r="FH43" s="50">
        <v>11.67</v>
      </c>
      <c r="FI43" s="51">
        <f t="shared" si="163"/>
        <v>56</v>
      </c>
      <c r="FJ43" s="50">
        <v>0.28999999999999998</v>
      </c>
      <c r="FK43" s="51">
        <f t="shared" si="164"/>
        <v>152</v>
      </c>
      <c r="FL43" s="50">
        <v>4.24</v>
      </c>
      <c r="FM43" s="51">
        <f t="shared" si="165"/>
        <v>97</v>
      </c>
      <c r="FN43" s="53">
        <f t="shared" si="95"/>
        <v>560.14</v>
      </c>
      <c r="FO43" s="51">
        <f t="shared" si="166"/>
        <v>117</v>
      </c>
      <c r="FP43" s="36">
        <v>9.9</v>
      </c>
      <c r="FQ43" s="36">
        <v>100</v>
      </c>
      <c r="FR43" s="36">
        <f t="shared" si="88"/>
        <v>990</v>
      </c>
      <c r="FS43" s="37">
        <f t="shared" si="167"/>
        <v>150</v>
      </c>
      <c r="FT43" s="36">
        <v>7.64</v>
      </c>
      <c r="FU43" s="36">
        <v>100</v>
      </c>
      <c r="FV43" s="36">
        <f t="shared" si="89"/>
        <v>764</v>
      </c>
      <c r="FW43" s="37">
        <f t="shared" si="168"/>
        <v>93</v>
      </c>
      <c r="FX43" s="36">
        <f t="shared" si="90"/>
        <v>226</v>
      </c>
      <c r="FY43" s="54">
        <f t="shared" si="74"/>
        <v>25747.92914</v>
      </c>
      <c r="FZ43" s="37">
        <f t="shared" si="169"/>
        <v>111</v>
      </c>
      <c r="GA43" s="55">
        <f t="shared" si="170"/>
        <v>113.92889</v>
      </c>
      <c r="GB43" s="56">
        <f t="shared" si="91"/>
        <v>1329.5501463000001</v>
      </c>
      <c r="GC43" s="32">
        <f t="shared" si="171"/>
        <v>69</v>
      </c>
    </row>
    <row r="44" spans="2:185" s="1" customFormat="1" ht="18" customHeight="1" x14ac:dyDescent="0.2">
      <c r="B44" s="1">
        <f t="shared" si="96"/>
        <v>43</v>
      </c>
      <c r="C44" s="59" t="s">
        <v>107</v>
      </c>
      <c r="D44" s="30">
        <v>1176598</v>
      </c>
      <c r="E44" s="31">
        <f t="shared" si="92"/>
        <v>154</v>
      </c>
      <c r="F44" s="209">
        <v>9251</v>
      </c>
      <c r="G44" s="31">
        <f t="shared" si="78"/>
        <v>161</v>
      </c>
      <c r="H44" s="210">
        <f t="shared" si="97"/>
        <v>127.18603394227651</v>
      </c>
      <c r="I44" s="31">
        <f t="shared" si="79"/>
        <v>47</v>
      </c>
      <c r="J44" s="32" t="s">
        <v>716</v>
      </c>
      <c r="K44" s="32" t="s">
        <v>717</v>
      </c>
      <c r="L44" s="33">
        <v>45855.8</v>
      </c>
      <c r="M44" s="31">
        <f t="shared" si="2"/>
        <v>63</v>
      </c>
      <c r="N44" s="34">
        <v>9.7965199999999992</v>
      </c>
      <c r="O44" s="31">
        <f t="shared" si="3"/>
        <v>54</v>
      </c>
      <c r="P44" s="35">
        <v>5.19</v>
      </c>
      <c r="Q44" s="31">
        <f t="shared" si="98"/>
        <v>68</v>
      </c>
      <c r="R44" s="31">
        <v>23.6</v>
      </c>
      <c r="S44" s="31">
        <f t="shared" si="80"/>
        <v>100</v>
      </c>
      <c r="T44" s="31">
        <v>13.9</v>
      </c>
      <c r="U44" s="31">
        <f t="shared" si="81"/>
        <v>92</v>
      </c>
      <c r="V44" s="218">
        <v>391.1</v>
      </c>
      <c r="W44" s="31">
        <f t="shared" si="82"/>
        <v>145</v>
      </c>
      <c r="X44" s="36">
        <v>80.5</v>
      </c>
      <c r="Y44" s="37">
        <f t="shared" si="99"/>
        <v>28</v>
      </c>
      <c r="Z44" s="38">
        <v>82.7</v>
      </c>
      <c r="AA44" s="37">
        <f t="shared" si="100"/>
        <v>28</v>
      </c>
      <c r="AB44" s="38">
        <v>78.3</v>
      </c>
      <c r="AC44" s="37">
        <f t="shared" si="101"/>
        <v>24</v>
      </c>
      <c r="AD44" s="39">
        <v>32785</v>
      </c>
      <c r="AE44" s="40">
        <f t="shared" si="102"/>
        <v>33</v>
      </c>
      <c r="AF44" s="41">
        <v>56.81</v>
      </c>
      <c r="AG44" s="40">
        <f t="shared" si="103"/>
        <v>33</v>
      </c>
      <c r="AH44" s="42"/>
      <c r="AI44" s="40" t="e">
        <f t="shared" si="83"/>
        <v>#N/A</v>
      </c>
      <c r="AJ44" s="41">
        <v>27.3</v>
      </c>
      <c r="AK44" s="40">
        <f t="shared" si="104"/>
        <v>53</v>
      </c>
      <c r="AL44" s="41">
        <v>12.1</v>
      </c>
      <c r="AM44" s="40">
        <f t="shared" si="105"/>
        <v>19</v>
      </c>
      <c r="AN44" s="43">
        <v>17.2</v>
      </c>
      <c r="AO44" s="44">
        <f t="shared" si="106"/>
        <v>120</v>
      </c>
      <c r="AP44" s="43" t="s">
        <v>177</v>
      </c>
      <c r="AQ44" s="44" t="e">
        <f t="shared" si="107"/>
        <v>#VALUE!</v>
      </c>
      <c r="AR44" s="43" t="s">
        <v>177</v>
      </c>
      <c r="AS44" s="44" t="e">
        <f t="shared" si="108"/>
        <v>#VALUE!</v>
      </c>
      <c r="AT44" s="46"/>
      <c r="AU44" s="45" t="e">
        <f t="shared" si="109"/>
        <v>#N/A</v>
      </c>
      <c r="AV44" s="46" t="s">
        <v>177</v>
      </c>
      <c r="AW44" s="45" t="e">
        <f t="shared" si="110"/>
        <v>#VALUE!</v>
      </c>
      <c r="AX44" s="46"/>
      <c r="AY44" s="45"/>
      <c r="AZ44" s="125">
        <v>3190</v>
      </c>
      <c r="BA44" s="45">
        <f t="shared" si="93"/>
        <v>36</v>
      </c>
      <c r="BB44" s="46" t="s">
        <v>177</v>
      </c>
      <c r="BC44" s="45" t="e">
        <f t="shared" si="111"/>
        <v>#VALUE!</v>
      </c>
      <c r="BD44" s="46">
        <v>1687.56</v>
      </c>
      <c r="BE44" s="45">
        <f t="shared" si="112"/>
        <v>23</v>
      </c>
      <c r="BF44" s="46"/>
      <c r="BG44" s="45" t="e">
        <f t="shared" si="113"/>
        <v>#N/A</v>
      </c>
      <c r="BH44" s="47">
        <v>4.9000000000000004</v>
      </c>
      <c r="BI44" s="45">
        <f t="shared" si="114"/>
        <v>20</v>
      </c>
      <c r="BJ44" s="47">
        <v>13</v>
      </c>
      <c r="BK44" s="45">
        <f t="shared" si="115"/>
        <v>5</v>
      </c>
      <c r="BL44" s="46"/>
      <c r="BM44" s="45" t="e">
        <f t="shared" si="116"/>
        <v>#N/A</v>
      </c>
      <c r="BN44" s="46"/>
      <c r="BO44" s="45" t="e">
        <f t="shared" si="117"/>
        <v>#N/A</v>
      </c>
      <c r="BP44" s="46">
        <v>159.11000000000001</v>
      </c>
      <c r="BQ44" s="45">
        <f t="shared" si="118"/>
        <v>46</v>
      </c>
      <c r="BR44" s="114" t="s">
        <v>177</v>
      </c>
      <c r="BS44" s="45" t="e">
        <f t="shared" si="85"/>
        <v>#VALUE!</v>
      </c>
      <c r="BT44" s="46"/>
      <c r="BU44" s="45" t="e">
        <f t="shared" si="119"/>
        <v>#N/A</v>
      </c>
      <c r="BV44" s="46"/>
      <c r="BW44" s="45" t="e">
        <f t="shared" si="120"/>
        <v>#N/A</v>
      </c>
      <c r="BX44" s="124" t="s">
        <v>1151</v>
      </c>
      <c r="BY44" s="45" t="e">
        <f t="shared" si="86"/>
        <v>#VALUE!</v>
      </c>
      <c r="BZ44" s="48">
        <f>21.2*1000/365</f>
        <v>58.082191780821915</v>
      </c>
      <c r="CA44" s="45">
        <f t="shared" si="121"/>
        <v>95</v>
      </c>
      <c r="CB44" s="46"/>
      <c r="CC44" s="45" t="e">
        <f t="shared" si="87"/>
        <v>#N/A</v>
      </c>
      <c r="CD44" s="46">
        <v>0.36</v>
      </c>
      <c r="CE44" s="45">
        <f t="shared" si="122"/>
        <v>61</v>
      </c>
      <c r="CF44" s="48">
        <v>239</v>
      </c>
      <c r="CG44" s="45">
        <f t="shared" si="123"/>
        <v>34</v>
      </c>
      <c r="CH44" s="49">
        <v>18.72</v>
      </c>
      <c r="CI44" s="45">
        <f t="shared" si="124"/>
        <v>30</v>
      </c>
      <c r="CJ44" s="50">
        <v>0.73</v>
      </c>
      <c r="CK44" s="51">
        <f t="shared" si="125"/>
        <v>89</v>
      </c>
      <c r="CL44" s="50">
        <v>10.4</v>
      </c>
      <c r="CM44" s="51">
        <f t="shared" si="126"/>
        <v>28</v>
      </c>
      <c r="CN44" s="50">
        <v>1.57</v>
      </c>
      <c r="CO44" s="51">
        <f t="shared" si="127"/>
        <v>62</v>
      </c>
      <c r="CP44" s="50">
        <v>1.29</v>
      </c>
      <c r="CQ44" s="51">
        <f t="shared" si="128"/>
        <v>128</v>
      </c>
      <c r="CR44" s="50">
        <v>0.5</v>
      </c>
      <c r="CS44" s="51">
        <f t="shared" si="129"/>
        <v>159</v>
      </c>
      <c r="CT44" s="50">
        <v>3.62</v>
      </c>
      <c r="CU44" s="51">
        <f t="shared" si="130"/>
        <v>47</v>
      </c>
      <c r="CV44" s="50">
        <v>19.47</v>
      </c>
      <c r="CW44" s="51">
        <f t="shared" si="131"/>
        <v>56</v>
      </c>
      <c r="CX44" s="50">
        <v>2.09</v>
      </c>
      <c r="CY44" s="51">
        <f t="shared" si="132"/>
        <v>152</v>
      </c>
      <c r="CZ44" s="50">
        <v>7.96</v>
      </c>
      <c r="DA44" s="51">
        <f t="shared" si="133"/>
        <v>80</v>
      </c>
      <c r="DB44" s="50">
        <v>2.87</v>
      </c>
      <c r="DC44" s="51">
        <f t="shared" si="134"/>
        <v>158</v>
      </c>
      <c r="DD44" s="50">
        <v>2.93</v>
      </c>
      <c r="DE44" s="51">
        <f t="shared" si="135"/>
        <v>153</v>
      </c>
      <c r="DF44" s="50">
        <v>19.670000000000002</v>
      </c>
      <c r="DG44" s="51">
        <f t="shared" si="136"/>
        <v>59</v>
      </c>
      <c r="DH44" s="50">
        <v>0.64</v>
      </c>
      <c r="DI44" s="51">
        <f t="shared" si="137"/>
        <v>159</v>
      </c>
      <c r="DJ44" s="50">
        <v>1.1399999999999999</v>
      </c>
      <c r="DK44" s="51">
        <f t="shared" si="138"/>
        <v>162</v>
      </c>
      <c r="DL44" s="50">
        <v>4.13</v>
      </c>
      <c r="DM44" s="51">
        <f t="shared" si="139"/>
        <v>89</v>
      </c>
      <c r="DN44" s="50">
        <v>4.88</v>
      </c>
      <c r="DO44" s="51">
        <f t="shared" si="140"/>
        <v>64</v>
      </c>
      <c r="DP44" s="50">
        <v>14.07</v>
      </c>
      <c r="DQ44" s="51">
        <f t="shared" si="141"/>
        <v>103</v>
      </c>
      <c r="DR44" s="50">
        <v>1.65</v>
      </c>
      <c r="DS44" s="51">
        <f t="shared" si="142"/>
        <v>80</v>
      </c>
      <c r="DT44" s="50">
        <v>4.6500000000000004</v>
      </c>
      <c r="DU44" s="51">
        <f t="shared" si="143"/>
        <v>106</v>
      </c>
      <c r="DV44" s="50">
        <v>2.94</v>
      </c>
      <c r="DW44" s="51">
        <f t="shared" si="144"/>
        <v>48</v>
      </c>
      <c r="DX44" s="50">
        <v>95.72</v>
      </c>
      <c r="DY44" s="51">
        <f t="shared" si="145"/>
        <v>103</v>
      </c>
      <c r="DZ44" s="50">
        <v>60.92</v>
      </c>
      <c r="EA44" s="51">
        <f t="shared" si="146"/>
        <v>138</v>
      </c>
      <c r="EB44" s="50">
        <v>24.14</v>
      </c>
      <c r="EC44" s="51">
        <f t="shared" si="147"/>
        <v>93</v>
      </c>
      <c r="ED44" s="50">
        <v>1.23</v>
      </c>
      <c r="EE44" s="51">
        <f t="shared" si="148"/>
        <v>82</v>
      </c>
      <c r="EF44" s="50">
        <v>5.45</v>
      </c>
      <c r="EG44" s="51">
        <f t="shared" si="149"/>
        <v>93</v>
      </c>
      <c r="EH44" s="50">
        <v>0.17</v>
      </c>
      <c r="EI44" s="51">
        <f t="shared" si="150"/>
        <v>144</v>
      </c>
      <c r="EJ44" s="50">
        <v>15.93</v>
      </c>
      <c r="EK44" s="51">
        <f t="shared" si="151"/>
        <v>98</v>
      </c>
      <c r="EL44" s="50">
        <v>2.63</v>
      </c>
      <c r="EM44" s="51">
        <f t="shared" si="152"/>
        <v>160</v>
      </c>
      <c r="EN44" s="50">
        <v>6.1</v>
      </c>
      <c r="EO44" s="51">
        <f t="shared" si="153"/>
        <v>166</v>
      </c>
      <c r="EP44" s="50">
        <v>8.49</v>
      </c>
      <c r="EQ44" s="51">
        <f t="shared" si="154"/>
        <v>124</v>
      </c>
      <c r="ER44" s="50">
        <v>4.7300000000000004</v>
      </c>
      <c r="ES44" s="51">
        <f t="shared" si="155"/>
        <v>41</v>
      </c>
      <c r="ET44" s="50">
        <v>0</v>
      </c>
      <c r="EU44" s="51">
        <f t="shared" si="156"/>
        <v>84</v>
      </c>
      <c r="EV44" s="50">
        <v>0.06</v>
      </c>
      <c r="EW44" s="51">
        <f t="shared" si="157"/>
        <v>160</v>
      </c>
      <c r="EX44" s="50">
        <v>0.14000000000000001</v>
      </c>
      <c r="EY44" s="51">
        <f t="shared" si="158"/>
        <v>125</v>
      </c>
      <c r="EZ44" s="50">
        <v>1.46</v>
      </c>
      <c r="FA44" s="51">
        <f t="shared" si="159"/>
        <v>103</v>
      </c>
      <c r="FB44" s="50">
        <v>0.37</v>
      </c>
      <c r="FC44" s="51">
        <f t="shared" si="160"/>
        <v>154</v>
      </c>
      <c r="FD44" s="50">
        <v>0.94</v>
      </c>
      <c r="FE44" s="51">
        <f t="shared" si="161"/>
        <v>139</v>
      </c>
      <c r="FF44" s="50">
        <v>26.01</v>
      </c>
      <c r="FG44" s="51">
        <f t="shared" si="162"/>
        <v>166</v>
      </c>
      <c r="FH44" s="50">
        <v>4.6500000000000004</v>
      </c>
      <c r="FI44" s="51">
        <f t="shared" si="163"/>
        <v>127</v>
      </c>
      <c r="FJ44" s="50">
        <v>0.06</v>
      </c>
      <c r="FK44" s="51">
        <f t="shared" si="164"/>
        <v>170</v>
      </c>
      <c r="FL44" s="50">
        <v>0.97</v>
      </c>
      <c r="FM44" s="51">
        <f t="shared" si="165"/>
        <v>150</v>
      </c>
      <c r="FN44" s="53">
        <f t="shared" si="95"/>
        <v>367.37</v>
      </c>
      <c r="FO44" s="51">
        <f t="shared" si="166"/>
        <v>171</v>
      </c>
      <c r="FP44" s="36" t="s">
        <v>177</v>
      </c>
      <c r="FQ44" s="36">
        <v>100</v>
      </c>
      <c r="FR44" s="36" t="e">
        <f t="shared" si="88"/>
        <v>#VALUE!</v>
      </c>
      <c r="FS44" s="37" t="e">
        <f t="shared" si="167"/>
        <v>#VALUE!</v>
      </c>
      <c r="FT44" s="36" t="s">
        <v>177</v>
      </c>
      <c r="FU44" s="36">
        <v>100</v>
      </c>
      <c r="FV44" s="36" t="e">
        <f t="shared" si="89"/>
        <v>#VALUE!</v>
      </c>
      <c r="FW44" s="37" t="e">
        <f t="shared" si="168"/>
        <v>#VALUE!</v>
      </c>
      <c r="FX44" s="36" t="e">
        <f t="shared" si="90"/>
        <v>#VALUE!</v>
      </c>
      <c r="FY44" s="70">
        <v>0</v>
      </c>
      <c r="FZ44" s="37">
        <f t="shared" si="169"/>
        <v>147</v>
      </c>
      <c r="GA44" s="55">
        <f t="shared" si="170"/>
        <v>11.765980000000001</v>
      </c>
      <c r="GB44" s="56">
        <f t="shared" si="91"/>
        <v>54.711807000000007</v>
      </c>
      <c r="GC44" s="32">
        <f t="shared" si="171"/>
        <v>160</v>
      </c>
    </row>
    <row r="45" spans="2:185" s="1" customFormat="1" ht="18" customHeight="1" x14ac:dyDescent="0.2">
      <c r="B45" s="1">
        <f t="shared" si="96"/>
        <v>44</v>
      </c>
      <c r="C45" s="57" t="s">
        <v>63</v>
      </c>
      <c r="D45" s="30">
        <v>10548058</v>
      </c>
      <c r="E45" s="31">
        <f t="shared" si="92"/>
        <v>86</v>
      </c>
      <c r="F45" s="209">
        <v>78865</v>
      </c>
      <c r="G45" s="31">
        <f t="shared" si="78"/>
        <v>115</v>
      </c>
      <c r="H45" s="210">
        <f t="shared" si="97"/>
        <v>133.74827870411463</v>
      </c>
      <c r="I45" s="31">
        <f t="shared" si="79"/>
        <v>42</v>
      </c>
      <c r="J45" s="32" t="s">
        <v>718</v>
      </c>
      <c r="K45" s="32" t="s">
        <v>719</v>
      </c>
      <c r="L45" s="33">
        <v>49015.9</v>
      </c>
      <c r="M45" s="31">
        <f t="shared" si="2"/>
        <v>35</v>
      </c>
      <c r="N45" s="34">
        <v>9.8102079999999994</v>
      </c>
      <c r="O45" s="31">
        <f t="shared" si="3"/>
        <v>18</v>
      </c>
      <c r="P45" s="35">
        <v>2.99</v>
      </c>
      <c r="Q45" s="31">
        <f t="shared" si="98"/>
        <v>157</v>
      </c>
      <c r="R45" s="31">
        <v>10.5</v>
      </c>
      <c r="S45" s="31">
        <f t="shared" si="80"/>
        <v>158</v>
      </c>
      <c r="T45" s="31">
        <v>2.6</v>
      </c>
      <c r="U45" s="31">
        <f t="shared" si="81"/>
        <v>154</v>
      </c>
      <c r="V45" s="218">
        <v>695.8</v>
      </c>
      <c r="W45" s="31">
        <f t="shared" si="82"/>
        <v>108</v>
      </c>
      <c r="X45" s="36">
        <v>78.8</v>
      </c>
      <c r="Y45" s="37">
        <f t="shared" si="99"/>
        <v>33</v>
      </c>
      <c r="Z45" s="38">
        <v>81.7</v>
      </c>
      <c r="AA45" s="37">
        <f t="shared" si="100"/>
        <v>32</v>
      </c>
      <c r="AB45" s="38">
        <v>75.900000000000006</v>
      </c>
      <c r="AC45" s="37">
        <f t="shared" si="101"/>
        <v>38</v>
      </c>
      <c r="AD45" s="39">
        <v>31549</v>
      </c>
      <c r="AE45" s="40">
        <f t="shared" si="102"/>
        <v>36</v>
      </c>
      <c r="AF45" s="41">
        <v>41.6</v>
      </c>
      <c r="AG45" s="40">
        <f t="shared" si="103"/>
        <v>73</v>
      </c>
      <c r="AH45" s="42">
        <v>3.7</v>
      </c>
      <c r="AI45" s="40">
        <f t="shared" si="83"/>
        <v>12</v>
      </c>
      <c r="AJ45" s="41">
        <v>30.3</v>
      </c>
      <c r="AK45" s="40">
        <f t="shared" si="104"/>
        <v>49</v>
      </c>
      <c r="AL45" s="41">
        <v>8.1</v>
      </c>
      <c r="AM45" s="40">
        <f t="shared" si="105"/>
        <v>30</v>
      </c>
      <c r="AN45" s="43">
        <v>21.9</v>
      </c>
      <c r="AO45" s="44">
        <f t="shared" si="106"/>
        <v>99</v>
      </c>
      <c r="AP45" s="43">
        <v>29.3</v>
      </c>
      <c r="AQ45" s="44">
        <f t="shared" si="107"/>
        <v>54</v>
      </c>
      <c r="AR45" s="58">
        <v>0.27</v>
      </c>
      <c r="AS45" s="44">
        <f t="shared" si="108"/>
        <v>35</v>
      </c>
      <c r="AT45" s="46"/>
      <c r="AU45" s="45" t="e">
        <f t="shared" si="109"/>
        <v>#N/A</v>
      </c>
      <c r="AV45" s="46">
        <v>142.6</v>
      </c>
      <c r="AW45" s="52">
        <f t="shared" si="110"/>
        <v>1</v>
      </c>
      <c r="AX45" s="46"/>
      <c r="AY45" s="45"/>
      <c r="AZ45" s="125">
        <v>3280</v>
      </c>
      <c r="BA45" s="45">
        <f t="shared" si="93"/>
        <v>28</v>
      </c>
      <c r="BB45" s="47">
        <v>16.3</v>
      </c>
      <c r="BC45" s="45">
        <f t="shared" si="111"/>
        <v>17</v>
      </c>
      <c r="BD45" s="46">
        <v>2194.0100000000002</v>
      </c>
      <c r="BE45" s="45">
        <f t="shared" si="112"/>
        <v>11</v>
      </c>
      <c r="BF45" s="46"/>
      <c r="BG45" s="45" t="e">
        <f t="shared" si="113"/>
        <v>#N/A</v>
      </c>
      <c r="BH45" s="46">
        <v>4</v>
      </c>
      <c r="BI45" s="45">
        <f t="shared" si="114"/>
        <v>29</v>
      </c>
      <c r="BJ45" s="47">
        <v>13</v>
      </c>
      <c r="BK45" s="45">
        <f t="shared" si="115"/>
        <v>5</v>
      </c>
      <c r="BL45" s="46"/>
      <c r="BM45" s="45" t="e">
        <f t="shared" si="116"/>
        <v>#N/A</v>
      </c>
      <c r="BN45" s="46"/>
      <c r="BO45" s="45" t="e">
        <f t="shared" si="117"/>
        <v>#N/A</v>
      </c>
      <c r="BP45" s="46">
        <v>195.47</v>
      </c>
      <c r="BQ45" s="45">
        <f t="shared" si="118"/>
        <v>34</v>
      </c>
      <c r="BR45" s="133">
        <v>127.47</v>
      </c>
      <c r="BS45" s="45">
        <f t="shared" si="85"/>
        <v>43</v>
      </c>
      <c r="BT45" s="46">
        <v>408.3</v>
      </c>
      <c r="BU45" s="45">
        <f t="shared" si="119"/>
        <v>24</v>
      </c>
      <c r="BV45" s="46"/>
      <c r="BW45" s="45" t="e">
        <f t="shared" si="120"/>
        <v>#N/A</v>
      </c>
      <c r="BX45" s="124" t="s">
        <v>1151</v>
      </c>
      <c r="BY45" s="45" t="e">
        <f t="shared" si="86"/>
        <v>#VALUE!</v>
      </c>
      <c r="BZ45" s="48">
        <f>30.6*1000/365</f>
        <v>83.835616438356169</v>
      </c>
      <c r="CA45" s="45">
        <f t="shared" si="121"/>
        <v>59</v>
      </c>
      <c r="CB45" s="46">
        <v>92</v>
      </c>
      <c r="CC45" s="45">
        <f t="shared" si="87"/>
        <v>14</v>
      </c>
      <c r="CD45" s="46">
        <v>0.25</v>
      </c>
      <c r="CE45" s="45">
        <f t="shared" si="122"/>
        <v>73</v>
      </c>
      <c r="CF45" s="48">
        <v>239</v>
      </c>
      <c r="CG45" s="45">
        <f t="shared" si="123"/>
        <v>34</v>
      </c>
      <c r="CH45" s="49">
        <v>21.44</v>
      </c>
      <c r="CI45" s="45">
        <f t="shared" si="124"/>
        <v>23</v>
      </c>
      <c r="CJ45" s="50">
        <v>2.4500000000000002</v>
      </c>
      <c r="CK45" s="51">
        <f t="shared" si="125"/>
        <v>47</v>
      </c>
      <c r="CL45" s="50">
        <v>6.45</v>
      </c>
      <c r="CM45" s="51">
        <f t="shared" si="126"/>
        <v>39</v>
      </c>
      <c r="CN45" s="50">
        <v>0.14000000000000001</v>
      </c>
      <c r="CO45" s="51">
        <f t="shared" si="127"/>
        <v>135</v>
      </c>
      <c r="CP45" s="50">
        <v>0.5</v>
      </c>
      <c r="CQ45" s="51">
        <f t="shared" si="128"/>
        <v>166</v>
      </c>
      <c r="CR45" s="50">
        <v>0.76</v>
      </c>
      <c r="CS45" s="51">
        <f t="shared" si="129"/>
        <v>143</v>
      </c>
      <c r="CT45" s="50">
        <v>4.08</v>
      </c>
      <c r="CU45" s="51">
        <f t="shared" si="130"/>
        <v>33</v>
      </c>
      <c r="CV45" s="50">
        <v>17.260000000000002</v>
      </c>
      <c r="CW45" s="51">
        <f t="shared" si="131"/>
        <v>77</v>
      </c>
      <c r="CX45" s="50">
        <v>4.41</v>
      </c>
      <c r="CY45" s="51">
        <f t="shared" si="132"/>
        <v>124</v>
      </c>
      <c r="CZ45" s="50">
        <v>20.79</v>
      </c>
      <c r="DA45" s="51">
        <f t="shared" si="133"/>
        <v>8</v>
      </c>
      <c r="DB45" s="50">
        <v>2.38</v>
      </c>
      <c r="DC45" s="51">
        <f t="shared" si="134"/>
        <v>164</v>
      </c>
      <c r="DD45" s="50">
        <v>4.07</v>
      </c>
      <c r="DE45" s="51">
        <f t="shared" si="135"/>
        <v>118</v>
      </c>
      <c r="DF45" s="50">
        <v>29.83</v>
      </c>
      <c r="DG45" s="51">
        <f t="shared" si="136"/>
        <v>23</v>
      </c>
      <c r="DH45" s="50">
        <v>3.05</v>
      </c>
      <c r="DI45" s="51">
        <f t="shared" si="137"/>
        <v>73</v>
      </c>
      <c r="DJ45" s="50">
        <v>4.6100000000000003</v>
      </c>
      <c r="DK45" s="51">
        <f t="shared" si="138"/>
        <v>51</v>
      </c>
      <c r="DL45" s="50">
        <v>6.33</v>
      </c>
      <c r="DM45" s="51">
        <f t="shared" si="139"/>
        <v>34</v>
      </c>
      <c r="DN45" s="50">
        <v>10.65</v>
      </c>
      <c r="DO45" s="51">
        <f t="shared" si="140"/>
        <v>4</v>
      </c>
      <c r="DP45" s="50">
        <v>17.46</v>
      </c>
      <c r="DQ45" s="51">
        <f t="shared" si="141"/>
        <v>78</v>
      </c>
      <c r="DR45" s="50">
        <v>3.03</v>
      </c>
      <c r="DS45" s="51">
        <f t="shared" si="142"/>
        <v>25</v>
      </c>
      <c r="DT45" s="50">
        <v>6.6</v>
      </c>
      <c r="DU45" s="51">
        <f t="shared" si="143"/>
        <v>67</v>
      </c>
      <c r="DV45" s="50">
        <v>3.68</v>
      </c>
      <c r="DW45" s="51">
        <f t="shared" si="144"/>
        <v>30</v>
      </c>
      <c r="DX45" s="50">
        <v>147.97</v>
      </c>
      <c r="DY45" s="51">
        <f t="shared" si="145"/>
        <v>20</v>
      </c>
      <c r="DZ45" s="50">
        <v>148.26</v>
      </c>
      <c r="EA45" s="51">
        <f t="shared" si="146"/>
        <v>35</v>
      </c>
      <c r="EB45" s="50">
        <v>11.86</v>
      </c>
      <c r="EC45" s="51">
        <f t="shared" si="147"/>
        <v>136</v>
      </c>
      <c r="ED45" s="50">
        <v>0.4</v>
      </c>
      <c r="EE45" s="51">
        <f t="shared" si="148"/>
        <v>131</v>
      </c>
      <c r="EF45" s="50">
        <v>2.88</v>
      </c>
      <c r="EG45" s="51">
        <f t="shared" si="149"/>
        <v>132</v>
      </c>
      <c r="EH45" s="50">
        <v>0.06</v>
      </c>
      <c r="EI45" s="51">
        <f t="shared" si="150"/>
        <v>154</v>
      </c>
      <c r="EJ45" s="50">
        <v>11.23</v>
      </c>
      <c r="EK45" s="51">
        <f t="shared" si="151"/>
        <v>127</v>
      </c>
      <c r="EL45" s="50">
        <v>3.28</v>
      </c>
      <c r="EM45" s="51">
        <f t="shared" si="152"/>
        <v>144</v>
      </c>
      <c r="EN45" s="50">
        <v>15.85</v>
      </c>
      <c r="EO45" s="51">
        <f t="shared" si="153"/>
        <v>135</v>
      </c>
      <c r="EP45" s="50">
        <v>4.84</v>
      </c>
      <c r="EQ45" s="51">
        <f t="shared" si="154"/>
        <v>155</v>
      </c>
      <c r="ER45" s="50">
        <v>4.96</v>
      </c>
      <c r="ES45" s="51">
        <f t="shared" si="155"/>
        <v>36</v>
      </c>
      <c r="ET45" s="50">
        <v>0</v>
      </c>
      <c r="EU45" s="51">
        <f t="shared" si="156"/>
        <v>84</v>
      </c>
      <c r="EV45" s="50">
        <v>0.48</v>
      </c>
      <c r="EW45" s="51">
        <f t="shared" si="157"/>
        <v>124</v>
      </c>
      <c r="EX45" s="50">
        <v>0.63</v>
      </c>
      <c r="EY45" s="51">
        <f t="shared" si="158"/>
        <v>29</v>
      </c>
      <c r="EZ45" s="50">
        <v>0.67</v>
      </c>
      <c r="FA45" s="51">
        <f t="shared" si="159"/>
        <v>143</v>
      </c>
      <c r="FB45" s="50">
        <v>0.85</v>
      </c>
      <c r="FC45" s="51">
        <f t="shared" si="160"/>
        <v>109</v>
      </c>
      <c r="FD45" s="50">
        <v>1.1499999999999999</v>
      </c>
      <c r="FE45" s="51">
        <f t="shared" si="161"/>
        <v>129</v>
      </c>
      <c r="FF45" s="50">
        <v>51.1</v>
      </c>
      <c r="FG45" s="51">
        <f t="shared" si="162"/>
        <v>127</v>
      </c>
      <c r="FH45" s="50">
        <v>12.8</v>
      </c>
      <c r="FI45" s="51">
        <f t="shared" si="163"/>
        <v>45</v>
      </c>
      <c r="FJ45" s="50">
        <v>0.28000000000000003</v>
      </c>
      <c r="FK45" s="51">
        <f t="shared" si="164"/>
        <v>154</v>
      </c>
      <c r="FL45" s="50">
        <v>0.69</v>
      </c>
      <c r="FM45" s="51">
        <f t="shared" si="165"/>
        <v>162</v>
      </c>
      <c r="FN45" s="53">
        <f t="shared" si="95"/>
        <v>568.77</v>
      </c>
      <c r="FO45" s="51">
        <f t="shared" si="166"/>
        <v>114</v>
      </c>
      <c r="FP45" s="36">
        <v>9.7899999999999991</v>
      </c>
      <c r="FQ45" s="36">
        <v>100</v>
      </c>
      <c r="FR45" s="36">
        <f t="shared" si="88"/>
        <v>978.99999999999989</v>
      </c>
      <c r="FS45" s="37">
        <f t="shared" si="167"/>
        <v>152</v>
      </c>
      <c r="FT45" s="36">
        <v>10.29</v>
      </c>
      <c r="FU45" s="36">
        <v>100</v>
      </c>
      <c r="FV45" s="36">
        <f t="shared" si="89"/>
        <v>1029</v>
      </c>
      <c r="FW45" s="37">
        <f t="shared" si="168"/>
        <v>45</v>
      </c>
      <c r="FX45" s="36">
        <f t="shared" si="90"/>
        <v>-50.000000000000114</v>
      </c>
      <c r="FY45" s="54">
        <f t="shared" ref="FY45:FY76" si="172">D45/100000*FX45</f>
        <v>-5274.0290000000123</v>
      </c>
      <c r="FZ45" s="37">
        <f t="shared" si="169"/>
        <v>153</v>
      </c>
      <c r="GA45" s="55">
        <f t="shared" si="170"/>
        <v>105.48058</v>
      </c>
      <c r="GB45" s="56">
        <f t="shared" si="91"/>
        <v>1350.1514240000001</v>
      </c>
      <c r="GC45" s="32">
        <f t="shared" si="171"/>
        <v>67</v>
      </c>
    </row>
    <row r="46" spans="2:185" s="1" customFormat="1" ht="18" customHeight="1" x14ac:dyDescent="0.2">
      <c r="B46" s="1">
        <f t="shared" si="96"/>
        <v>45</v>
      </c>
      <c r="C46" s="57" t="s">
        <v>33</v>
      </c>
      <c r="D46" s="30">
        <v>5690750</v>
      </c>
      <c r="E46" s="31">
        <f t="shared" si="92"/>
        <v>112</v>
      </c>
      <c r="F46" s="209">
        <v>43094</v>
      </c>
      <c r="G46" s="31">
        <f t="shared" si="78"/>
        <v>130</v>
      </c>
      <c r="H46" s="210">
        <f t="shared" si="97"/>
        <v>132.05434631271174</v>
      </c>
      <c r="I46" s="31">
        <f t="shared" si="79"/>
        <v>44</v>
      </c>
      <c r="J46" s="32" t="s">
        <v>720</v>
      </c>
      <c r="K46" s="32" t="s">
        <v>721</v>
      </c>
      <c r="L46" s="33">
        <v>50266.400000000001</v>
      </c>
      <c r="M46" s="31">
        <f t="shared" si="2"/>
        <v>22</v>
      </c>
      <c r="N46" s="34">
        <v>9.8163040000000006</v>
      </c>
      <c r="O46" s="31">
        <f t="shared" si="3"/>
        <v>8</v>
      </c>
      <c r="P46" s="35">
        <v>2.88</v>
      </c>
      <c r="Q46" s="31">
        <f t="shared" si="98"/>
        <v>160</v>
      </c>
      <c r="R46" s="31">
        <v>10.5</v>
      </c>
      <c r="S46" s="31">
        <f t="shared" si="80"/>
        <v>158</v>
      </c>
      <c r="T46" s="31">
        <v>5</v>
      </c>
      <c r="U46" s="31">
        <f t="shared" si="81"/>
        <v>144</v>
      </c>
      <c r="V46" s="218">
        <v>605.6</v>
      </c>
      <c r="W46" s="31">
        <f t="shared" si="82"/>
        <v>123</v>
      </c>
      <c r="X46" s="36">
        <v>80.599999999999994</v>
      </c>
      <c r="Y46" s="37">
        <f t="shared" si="99"/>
        <v>27</v>
      </c>
      <c r="Z46" s="38">
        <v>82.5</v>
      </c>
      <c r="AA46" s="37">
        <f t="shared" si="100"/>
        <v>29</v>
      </c>
      <c r="AB46" s="38">
        <v>78.599999999999994</v>
      </c>
      <c r="AC46" s="37">
        <f t="shared" si="101"/>
        <v>22</v>
      </c>
      <c r="AD46" s="39">
        <v>45709</v>
      </c>
      <c r="AE46" s="40">
        <f t="shared" si="102"/>
        <v>19</v>
      </c>
      <c r="AF46" s="41">
        <v>84.38</v>
      </c>
      <c r="AG46" s="40">
        <f t="shared" si="103"/>
        <v>7</v>
      </c>
      <c r="AH46" s="42">
        <v>3.6</v>
      </c>
      <c r="AI46" s="40">
        <f t="shared" si="83"/>
        <v>13</v>
      </c>
      <c r="AJ46" s="41">
        <v>13.8</v>
      </c>
      <c r="AK46" s="40">
        <f t="shared" si="104"/>
        <v>69</v>
      </c>
      <c r="AL46" s="41">
        <v>7.6</v>
      </c>
      <c r="AM46" s="40">
        <f t="shared" si="105"/>
        <v>39</v>
      </c>
      <c r="AN46" s="43">
        <v>16.7</v>
      </c>
      <c r="AO46" s="44">
        <f t="shared" si="106"/>
        <v>128</v>
      </c>
      <c r="AP46" s="43">
        <v>12</v>
      </c>
      <c r="AQ46" s="44">
        <f t="shared" si="107"/>
        <v>86</v>
      </c>
      <c r="AR46" s="195">
        <v>0.55000000000000004</v>
      </c>
      <c r="AS46" s="44">
        <f t="shared" si="108"/>
        <v>29</v>
      </c>
      <c r="AT46" s="46"/>
      <c r="AU46" s="45" t="e">
        <f t="shared" si="109"/>
        <v>#N/A</v>
      </c>
      <c r="AV46" s="46">
        <v>61.9</v>
      </c>
      <c r="AW46" s="45">
        <f t="shared" si="110"/>
        <v>33</v>
      </c>
      <c r="AX46" s="46"/>
      <c r="AY46" s="45"/>
      <c r="AZ46" s="125">
        <v>3410</v>
      </c>
      <c r="BA46" s="45">
        <f t="shared" si="93"/>
        <v>23</v>
      </c>
      <c r="BB46" s="47">
        <v>24.6</v>
      </c>
      <c r="BC46" s="45">
        <f t="shared" si="111"/>
        <v>5</v>
      </c>
      <c r="BD46" s="46">
        <v>1378.23</v>
      </c>
      <c r="BE46" s="45">
        <f t="shared" si="112"/>
        <v>40</v>
      </c>
      <c r="BF46" s="46"/>
      <c r="BG46" s="45" t="e">
        <f t="shared" si="113"/>
        <v>#N/A</v>
      </c>
      <c r="BH46" s="47">
        <v>8.6999999999999993</v>
      </c>
      <c r="BI46" s="45">
        <f t="shared" si="114"/>
        <v>4</v>
      </c>
      <c r="BJ46" s="47">
        <v>13</v>
      </c>
      <c r="BK46" s="45">
        <f t="shared" si="115"/>
        <v>5</v>
      </c>
      <c r="BL46" s="46"/>
      <c r="BM46" s="45" t="e">
        <f t="shared" si="116"/>
        <v>#N/A</v>
      </c>
      <c r="BN46" s="46"/>
      <c r="BO46" s="45" t="e">
        <f t="shared" si="117"/>
        <v>#N/A</v>
      </c>
      <c r="BP46" s="46">
        <v>295.62</v>
      </c>
      <c r="BQ46" s="45">
        <f t="shared" si="118"/>
        <v>8</v>
      </c>
      <c r="BR46" s="199">
        <v>119.06</v>
      </c>
      <c r="BS46" s="45">
        <f t="shared" si="85"/>
        <v>55</v>
      </c>
      <c r="BT46" s="46">
        <v>324.60000000000002</v>
      </c>
      <c r="BU46" s="45">
        <f t="shared" si="119"/>
        <v>30</v>
      </c>
      <c r="BV46" s="46"/>
      <c r="BW46" s="45" t="e">
        <f t="shared" si="120"/>
        <v>#N/A</v>
      </c>
      <c r="BX46" s="124" t="s">
        <v>1151</v>
      </c>
      <c r="BY46" s="45" t="e">
        <f t="shared" si="86"/>
        <v>#VALUE!</v>
      </c>
      <c r="BZ46" s="48">
        <f>38*1000/365</f>
        <v>104.10958904109589</v>
      </c>
      <c r="CA46" s="45">
        <f t="shared" si="121"/>
        <v>33</v>
      </c>
      <c r="CB46" s="46">
        <v>115</v>
      </c>
      <c r="CC46" s="45">
        <f t="shared" si="87"/>
        <v>7</v>
      </c>
      <c r="CD46" s="46">
        <v>0.23</v>
      </c>
      <c r="CE46" s="45">
        <f t="shared" si="122"/>
        <v>76</v>
      </c>
      <c r="CF46" s="48">
        <v>239</v>
      </c>
      <c r="CG46" s="45">
        <f t="shared" si="123"/>
        <v>34</v>
      </c>
      <c r="CH46" s="49">
        <v>35.54</v>
      </c>
      <c r="CI46" s="45">
        <f t="shared" si="124"/>
        <v>7</v>
      </c>
      <c r="CJ46" s="50">
        <v>10.54</v>
      </c>
      <c r="CK46" s="51">
        <f t="shared" si="125"/>
        <v>6</v>
      </c>
      <c r="CL46" s="50">
        <v>29.53</v>
      </c>
      <c r="CM46" s="51">
        <f t="shared" si="126"/>
        <v>8</v>
      </c>
      <c r="CN46" s="50">
        <v>1.1100000000000001</v>
      </c>
      <c r="CO46" s="51">
        <f t="shared" si="127"/>
        <v>69</v>
      </c>
      <c r="CP46" s="50">
        <v>0.69</v>
      </c>
      <c r="CQ46" s="51">
        <f t="shared" si="128"/>
        <v>154</v>
      </c>
      <c r="CR46" s="50">
        <v>0.41</v>
      </c>
      <c r="CS46" s="51">
        <f t="shared" si="129"/>
        <v>164</v>
      </c>
      <c r="CT46" s="50">
        <v>5.27</v>
      </c>
      <c r="CU46" s="51">
        <f t="shared" si="130"/>
        <v>9</v>
      </c>
      <c r="CV46" s="50">
        <v>27.69</v>
      </c>
      <c r="CW46" s="51">
        <f t="shared" si="131"/>
        <v>5</v>
      </c>
      <c r="CX46" s="50">
        <v>2.1</v>
      </c>
      <c r="CY46" s="51">
        <f t="shared" si="132"/>
        <v>151</v>
      </c>
      <c r="CZ46" s="50">
        <v>21.84</v>
      </c>
      <c r="DA46" s="51">
        <f t="shared" si="133"/>
        <v>6</v>
      </c>
      <c r="DB46" s="50">
        <v>2.3199999999999998</v>
      </c>
      <c r="DC46" s="51">
        <f t="shared" si="134"/>
        <v>165</v>
      </c>
      <c r="DD46" s="50">
        <v>4.46</v>
      </c>
      <c r="DE46" s="51">
        <f t="shared" si="135"/>
        <v>106</v>
      </c>
      <c r="DF46" s="50">
        <v>39.03</v>
      </c>
      <c r="DG46" s="51">
        <f t="shared" si="136"/>
        <v>7</v>
      </c>
      <c r="DH46" s="50">
        <v>4.7</v>
      </c>
      <c r="DI46" s="51">
        <f t="shared" si="137"/>
        <v>40</v>
      </c>
      <c r="DJ46" s="50">
        <v>4.53</v>
      </c>
      <c r="DK46" s="51">
        <f t="shared" si="138"/>
        <v>54</v>
      </c>
      <c r="DL46" s="50">
        <v>7.76</v>
      </c>
      <c r="DM46" s="51">
        <f t="shared" si="139"/>
        <v>13</v>
      </c>
      <c r="DN46" s="50">
        <v>9.89</v>
      </c>
      <c r="DO46" s="51">
        <f t="shared" si="140"/>
        <v>8</v>
      </c>
      <c r="DP46" s="50">
        <v>27.56</v>
      </c>
      <c r="DQ46" s="51">
        <f t="shared" si="141"/>
        <v>27</v>
      </c>
      <c r="DR46" s="50">
        <v>4.1500000000000004</v>
      </c>
      <c r="DS46" s="51">
        <f t="shared" si="142"/>
        <v>7</v>
      </c>
      <c r="DT46" s="50">
        <v>5</v>
      </c>
      <c r="DU46" s="51">
        <f t="shared" si="143"/>
        <v>101</v>
      </c>
      <c r="DV46" s="50">
        <v>3.08</v>
      </c>
      <c r="DW46" s="51">
        <f t="shared" si="144"/>
        <v>42</v>
      </c>
      <c r="DX46" s="50">
        <v>165.15</v>
      </c>
      <c r="DY46" s="51">
        <f t="shared" si="145"/>
        <v>8</v>
      </c>
      <c r="DZ46" s="50">
        <v>44.79</v>
      </c>
      <c r="EA46" s="51">
        <f t="shared" si="146"/>
        <v>160</v>
      </c>
      <c r="EB46" s="50">
        <v>13.73</v>
      </c>
      <c r="EC46" s="51">
        <f t="shared" si="147"/>
        <v>126</v>
      </c>
      <c r="ED46" s="50">
        <v>3.61</v>
      </c>
      <c r="EE46" s="51">
        <f t="shared" si="148"/>
        <v>24</v>
      </c>
      <c r="EF46" s="50">
        <v>5.44</v>
      </c>
      <c r="EG46" s="51">
        <f t="shared" si="149"/>
        <v>94</v>
      </c>
      <c r="EH46" s="50">
        <v>0.42</v>
      </c>
      <c r="EI46" s="51">
        <f t="shared" si="150"/>
        <v>129</v>
      </c>
      <c r="EJ46" s="50">
        <v>9.39</v>
      </c>
      <c r="EK46" s="51">
        <f t="shared" si="151"/>
        <v>139</v>
      </c>
      <c r="EL46" s="50">
        <v>3.14</v>
      </c>
      <c r="EM46" s="51">
        <f t="shared" si="152"/>
        <v>148</v>
      </c>
      <c r="EN46" s="50">
        <v>19.420000000000002</v>
      </c>
      <c r="EO46" s="51">
        <f t="shared" si="153"/>
        <v>119</v>
      </c>
      <c r="EP46" s="50">
        <v>3.97</v>
      </c>
      <c r="EQ46" s="51">
        <f t="shared" si="154"/>
        <v>159</v>
      </c>
      <c r="ER46" s="50">
        <v>5.91</v>
      </c>
      <c r="ES46" s="51">
        <f t="shared" si="155"/>
        <v>8</v>
      </c>
      <c r="ET46" s="50">
        <v>0</v>
      </c>
      <c r="EU46" s="51">
        <f t="shared" si="156"/>
        <v>84</v>
      </c>
      <c r="EV46" s="50">
        <v>0.11</v>
      </c>
      <c r="EW46" s="51">
        <f t="shared" si="157"/>
        <v>151</v>
      </c>
      <c r="EX46" s="50">
        <v>1.58</v>
      </c>
      <c r="EY46" s="51">
        <f t="shared" si="158"/>
        <v>3</v>
      </c>
      <c r="EZ46" s="50">
        <v>2.95</v>
      </c>
      <c r="FA46" s="51">
        <f t="shared" si="159"/>
        <v>45</v>
      </c>
      <c r="FB46" s="50">
        <v>0.82</v>
      </c>
      <c r="FC46" s="51">
        <f t="shared" si="160"/>
        <v>114</v>
      </c>
      <c r="FD46" s="50">
        <v>0.68</v>
      </c>
      <c r="FE46" s="51">
        <f t="shared" si="161"/>
        <v>149</v>
      </c>
      <c r="FF46" s="50">
        <v>32.22</v>
      </c>
      <c r="FG46" s="51">
        <f t="shared" si="162"/>
        <v>154</v>
      </c>
      <c r="FH46" s="50">
        <v>9.19</v>
      </c>
      <c r="FI46" s="51">
        <f t="shared" si="163"/>
        <v>81</v>
      </c>
      <c r="FJ46" s="50">
        <v>0.33</v>
      </c>
      <c r="FK46" s="51">
        <f t="shared" si="164"/>
        <v>149</v>
      </c>
      <c r="FL46" s="50">
        <v>0.86</v>
      </c>
      <c r="FM46" s="51">
        <f t="shared" si="165"/>
        <v>156</v>
      </c>
      <c r="FN46" s="53">
        <f t="shared" si="95"/>
        <v>535.37000000000012</v>
      </c>
      <c r="FO46" s="51">
        <f t="shared" si="166"/>
        <v>127</v>
      </c>
      <c r="FP46" s="36">
        <v>10.220000000000001</v>
      </c>
      <c r="FQ46" s="36">
        <v>100</v>
      </c>
      <c r="FR46" s="36">
        <f t="shared" si="88"/>
        <v>1022.0000000000001</v>
      </c>
      <c r="FS46" s="37">
        <f t="shared" si="167"/>
        <v>146</v>
      </c>
      <c r="FT46" s="36">
        <v>10.23</v>
      </c>
      <c r="FU46" s="36">
        <v>100</v>
      </c>
      <c r="FV46" s="36">
        <f t="shared" si="89"/>
        <v>1023</v>
      </c>
      <c r="FW46" s="37">
        <f t="shared" si="168"/>
        <v>46</v>
      </c>
      <c r="FX46" s="36">
        <f t="shared" si="90"/>
        <v>-0.99999999999988631</v>
      </c>
      <c r="FY46" s="54">
        <f t="shared" si="172"/>
        <v>-56.907499999993526</v>
      </c>
      <c r="FZ46" s="37">
        <f t="shared" si="169"/>
        <v>148</v>
      </c>
      <c r="GA46" s="55">
        <f t="shared" si="170"/>
        <v>56.907499999999999</v>
      </c>
      <c r="GB46" s="56">
        <f t="shared" si="91"/>
        <v>522.97992499999998</v>
      </c>
      <c r="GC46" s="32">
        <f t="shared" si="171"/>
        <v>101</v>
      </c>
    </row>
    <row r="47" spans="2:185" s="1" customFormat="1" ht="18" customHeight="1" x14ac:dyDescent="0.2">
      <c r="B47" s="1">
        <f t="shared" si="96"/>
        <v>46</v>
      </c>
      <c r="C47" s="29" t="s">
        <v>139</v>
      </c>
      <c r="D47" s="30">
        <v>899598</v>
      </c>
      <c r="E47" s="31">
        <f t="shared" si="92"/>
        <v>155</v>
      </c>
      <c r="F47" s="209">
        <v>23200</v>
      </c>
      <c r="G47" s="31">
        <f t="shared" si="78"/>
        <v>147</v>
      </c>
      <c r="H47" s="210">
        <f t="shared" si="97"/>
        <v>38.775775862068969</v>
      </c>
      <c r="I47" s="31">
        <f t="shared" si="79"/>
        <v>119</v>
      </c>
      <c r="J47" s="32" t="s">
        <v>722</v>
      </c>
      <c r="K47" s="32" t="s">
        <v>723</v>
      </c>
      <c r="L47" s="33">
        <v>36925.199999999997</v>
      </c>
      <c r="M47" s="31">
        <f t="shared" si="2"/>
        <v>110</v>
      </c>
      <c r="N47" s="34">
        <v>9.7792300000000001</v>
      </c>
      <c r="O47" s="31">
        <f t="shared" si="3"/>
        <v>156</v>
      </c>
      <c r="P47" s="35">
        <v>6.2</v>
      </c>
      <c r="Q47" s="31">
        <f t="shared" si="98"/>
        <v>4</v>
      </c>
      <c r="R47" s="31">
        <v>32.299999999999997</v>
      </c>
      <c r="S47" s="31">
        <f t="shared" si="80"/>
        <v>11</v>
      </c>
      <c r="T47" s="31">
        <v>23.8</v>
      </c>
      <c r="U47" s="31">
        <f t="shared" si="81"/>
        <v>3</v>
      </c>
      <c r="V47" s="218">
        <v>177.1</v>
      </c>
      <c r="W47" s="31">
        <f t="shared" si="82"/>
        <v>161</v>
      </c>
      <c r="X47" s="36">
        <v>63.5</v>
      </c>
      <c r="Y47" s="37">
        <f t="shared" si="99"/>
        <v>135</v>
      </c>
      <c r="Z47" s="38">
        <v>65.3</v>
      </c>
      <c r="AA47" s="37">
        <f t="shared" si="100"/>
        <v>139</v>
      </c>
      <c r="AB47" s="38">
        <v>61.8</v>
      </c>
      <c r="AC47" s="37">
        <f t="shared" si="101"/>
        <v>134</v>
      </c>
      <c r="AD47" s="39">
        <v>3204</v>
      </c>
      <c r="AE47" s="40">
        <f t="shared" si="102"/>
        <v>134</v>
      </c>
      <c r="AF47" s="41" t="s">
        <v>177</v>
      </c>
      <c r="AG47" s="40" t="e">
        <f t="shared" si="103"/>
        <v>#VALUE!</v>
      </c>
      <c r="AH47" s="42"/>
      <c r="AI47" s="40" t="e">
        <f t="shared" si="83"/>
        <v>#N/A</v>
      </c>
      <c r="AJ47" s="41" t="s">
        <v>177</v>
      </c>
      <c r="AK47" s="40" t="e">
        <f t="shared" si="104"/>
        <v>#VALUE!</v>
      </c>
      <c r="AL47" s="41" t="s">
        <v>177</v>
      </c>
      <c r="AM47" s="40" t="e">
        <f t="shared" si="105"/>
        <v>#VALUE!</v>
      </c>
      <c r="AN47" s="43">
        <v>46</v>
      </c>
      <c r="AO47" s="44">
        <f t="shared" si="106"/>
        <v>29</v>
      </c>
      <c r="AP47" s="43" t="s">
        <v>177</v>
      </c>
      <c r="AQ47" s="44" t="e">
        <f t="shared" si="107"/>
        <v>#VALUE!</v>
      </c>
      <c r="AR47" s="43" t="s">
        <v>177</v>
      </c>
      <c r="AS47" s="44" t="e">
        <f t="shared" si="108"/>
        <v>#VALUE!</v>
      </c>
      <c r="AT47" s="46"/>
      <c r="AU47" s="45" t="e">
        <f t="shared" si="109"/>
        <v>#N/A</v>
      </c>
      <c r="AV47" s="46" t="s">
        <v>177</v>
      </c>
      <c r="AW47" s="45" t="e">
        <f t="shared" si="110"/>
        <v>#VALUE!</v>
      </c>
      <c r="AX47" s="46"/>
      <c r="AY47" s="45"/>
      <c r="AZ47" s="125">
        <v>2300</v>
      </c>
      <c r="BA47" s="45">
        <f t="shared" si="93"/>
        <v>119</v>
      </c>
      <c r="BB47" s="46" t="s">
        <v>177</v>
      </c>
      <c r="BC47" s="45" t="e">
        <f t="shared" si="111"/>
        <v>#VALUE!</v>
      </c>
      <c r="BD47" s="46">
        <v>475.89</v>
      </c>
      <c r="BE47" s="45">
        <f t="shared" si="112"/>
        <v>104</v>
      </c>
      <c r="BF47" s="46"/>
      <c r="BG47" s="45" t="e">
        <f t="shared" si="113"/>
        <v>#N/A</v>
      </c>
      <c r="BH47" s="46">
        <v>0.3</v>
      </c>
      <c r="BI47" s="45">
        <f t="shared" si="114"/>
        <v>100</v>
      </c>
      <c r="BJ47" s="47">
        <v>2.5</v>
      </c>
      <c r="BK47" s="45">
        <f t="shared" si="115"/>
        <v>113</v>
      </c>
      <c r="BL47" s="46"/>
      <c r="BM47" s="45" t="e">
        <f t="shared" si="116"/>
        <v>#N/A</v>
      </c>
      <c r="BN47" s="46"/>
      <c r="BO47" s="45" t="e">
        <f t="shared" si="117"/>
        <v>#N/A</v>
      </c>
      <c r="BP47" s="46" t="s">
        <v>177</v>
      </c>
      <c r="BQ47" s="45" t="e">
        <f t="shared" si="118"/>
        <v>#VALUE!</v>
      </c>
      <c r="BR47" s="114">
        <v>26.99</v>
      </c>
      <c r="BS47" s="45">
        <f t="shared" si="85"/>
        <v>159</v>
      </c>
      <c r="BT47" s="46"/>
      <c r="BU47" s="45" t="e">
        <f t="shared" si="119"/>
        <v>#N/A</v>
      </c>
      <c r="BV47" s="46"/>
      <c r="BW47" s="45" t="e">
        <f t="shared" si="120"/>
        <v>#N/A</v>
      </c>
      <c r="BX47" s="124" t="s">
        <v>1151</v>
      </c>
      <c r="BY47" s="45" t="e">
        <f t="shared" si="86"/>
        <v>#VALUE!</v>
      </c>
      <c r="BZ47" s="48">
        <f>28*1000/365</f>
        <v>76.712328767123282</v>
      </c>
      <c r="CA47" s="45">
        <f t="shared" si="121"/>
        <v>65</v>
      </c>
      <c r="CB47" s="46"/>
      <c r="CC47" s="45" t="e">
        <f t="shared" si="87"/>
        <v>#N/A</v>
      </c>
      <c r="CD47" s="46" t="s">
        <v>177</v>
      </c>
      <c r="CE47" s="45" t="e">
        <f t="shared" si="122"/>
        <v>#VALUE!</v>
      </c>
      <c r="CF47" s="48" t="s">
        <v>177</v>
      </c>
      <c r="CG47" s="45" t="e">
        <f t="shared" si="123"/>
        <v>#VALUE!</v>
      </c>
      <c r="CH47" s="49">
        <v>0.43</v>
      </c>
      <c r="CI47" s="45">
        <f t="shared" si="124"/>
        <v>99</v>
      </c>
      <c r="CJ47" s="50">
        <v>0</v>
      </c>
      <c r="CK47" s="51">
        <f t="shared" si="125"/>
        <v>166</v>
      </c>
      <c r="CL47" s="50">
        <v>4.2300000000000004</v>
      </c>
      <c r="CM47" s="51">
        <f t="shared" si="126"/>
        <v>58</v>
      </c>
      <c r="CN47" s="50">
        <v>1.94</v>
      </c>
      <c r="CO47" s="51">
        <f t="shared" si="127"/>
        <v>56</v>
      </c>
      <c r="CP47" s="50">
        <v>8.1999999999999993</v>
      </c>
      <c r="CQ47" s="51">
        <f t="shared" si="128"/>
        <v>59</v>
      </c>
      <c r="CR47" s="50">
        <v>18.47</v>
      </c>
      <c r="CS47" s="51">
        <f t="shared" si="129"/>
        <v>30</v>
      </c>
      <c r="CT47" s="50">
        <v>1.89</v>
      </c>
      <c r="CU47" s="51">
        <f t="shared" si="130"/>
        <v>89</v>
      </c>
      <c r="CV47" s="50">
        <v>20.74</v>
      </c>
      <c r="CW47" s="51">
        <f t="shared" si="131"/>
        <v>45</v>
      </c>
      <c r="CX47" s="50">
        <v>12.05</v>
      </c>
      <c r="CY47" s="51">
        <f t="shared" si="132"/>
        <v>65</v>
      </c>
      <c r="CZ47" s="50">
        <v>5.26</v>
      </c>
      <c r="DA47" s="51">
        <f t="shared" si="133"/>
        <v>114</v>
      </c>
      <c r="DB47" s="50">
        <v>14.96</v>
      </c>
      <c r="DC47" s="51">
        <f t="shared" si="134"/>
        <v>4</v>
      </c>
      <c r="DD47" s="50">
        <v>3.35</v>
      </c>
      <c r="DE47" s="51">
        <f t="shared" si="135"/>
        <v>144</v>
      </c>
      <c r="DF47" s="50">
        <v>2.82</v>
      </c>
      <c r="DG47" s="51">
        <f t="shared" si="136"/>
        <v>135</v>
      </c>
      <c r="DH47" s="50">
        <v>3.96</v>
      </c>
      <c r="DI47" s="51">
        <f t="shared" si="137"/>
        <v>56</v>
      </c>
      <c r="DJ47" s="50">
        <v>4.38</v>
      </c>
      <c r="DK47" s="51">
        <f t="shared" si="138"/>
        <v>58</v>
      </c>
      <c r="DL47" s="50">
        <v>5.82</v>
      </c>
      <c r="DM47" s="51">
        <f t="shared" si="139"/>
        <v>45</v>
      </c>
      <c r="DN47" s="50">
        <v>0.28999999999999998</v>
      </c>
      <c r="DO47" s="51">
        <f t="shared" si="140"/>
        <v>170</v>
      </c>
      <c r="DP47" s="50">
        <v>8.69</v>
      </c>
      <c r="DQ47" s="51">
        <f t="shared" si="141"/>
        <v>133</v>
      </c>
      <c r="DR47" s="50">
        <v>1.33</v>
      </c>
      <c r="DS47" s="51">
        <f t="shared" si="142"/>
        <v>107</v>
      </c>
      <c r="DT47" s="50">
        <v>2.83</v>
      </c>
      <c r="DU47" s="51">
        <f t="shared" si="143"/>
        <v>146</v>
      </c>
      <c r="DV47" s="50">
        <v>1.01</v>
      </c>
      <c r="DW47" s="51">
        <f t="shared" si="144"/>
        <v>146</v>
      </c>
      <c r="DX47" s="50">
        <v>78.59</v>
      </c>
      <c r="DY47" s="51">
        <f t="shared" si="145"/>
        <v>138</v>
      </c>
      <c r="DZ47" s="50">
        <v>75.400000000000006</v>
      </c>
      <c r="EA47" s="51">
        <f t="shared" si="146"/>
        <v>115</v>
      </c>
      <c r="EB47" s="50">
        <v>40.520000000000003</v>
      </c>
      <c r="EC47" s="51">
        <f t="shared" si="147"/>
        <v>46</v>
      </c>
      <c r="ED47" s="50">
        <v>2.59</v>
      </c>
      <c r="EE47" s="51">
        <f t="shared" si="148"/>
        <v>39</v>
      </c>
      <c r="EF47" s="50">
        <v>30.98</v>
      </c>
      <c r="EG47" s="65">
        <f t="shared" si="149"/>
        <v>2</v>
      </c>
      <c r="EH47" s="50">
        <v>101.36</v>
      </c>
      <c r="EI47" s="51">
        <f t="shared" si="150"/>
        <v>24</v>
      </c>
      <c r="EJ47" s="50">
        <v>16.829999999999998</v>
      </c>
      <c r="EK47" s="51">
        <f t="shared" si="151"/>
        <v>89</v>
      </c>
      <c r="EL47" s="50">
        <v>16.34</v>
      </c>
      <c r="EM47" s="51">
        <f t="shared" si="152"/>
        <v>14</v>
      </c>
      <c r="EN47" s="50">
        <v>118.36</v>
      </c>
      <c r="EO47" s="51">
        <f t="shared" si="153"/>
        <v>34</v>
      </c>
      <c r="EP47" s="50">
        <v>20.28</v>
      </c>
      <c r="EQ47" s="51">
        <f t="shared" si="154"/>
        <v>34</v>
      </c>
      <c r="ER47" s="50">
        <v>5.04</v>
      </c>
      <c r="ES47" s="51">
        <f t="shared" si="155"/>
        <v>31</v>
      </c>
      <c r="ET47" s="50">
        <v>7.68</v>
      </c>
      <c r="EU47" s="51">
        <f t="shared" si="156"/>
        <v>41</v>
      </c>
      <c r="EV47" s="50">
        <v>41.77</v>
      </c>
      <c r="EW47" s="51">
        <f t="shared" si="157"/>
        <v>18</v>
      </c>
      <c r="EX47" s="50">
        <v>0.15</v>
      </c>
      <c r="EY47" s="51">
        <f t="shared" si="158"/>
        <v>120</v>
      </c>
      <c r="EZ47" s="50">
        <v>2.5</v>
      </c>
      <c r="FA47" s="51">
        <f t="shared" si="159"/>
        <v>62</v>
      </c>
      <c r="FB47" s="50">
        <v>3.76</v>
      </c>
      <c r="FC47" s="51">
        <f t="shared" si="160"/>
        <v>37</v>
      </c>
      <c r="FD47" s="50">
        <v>5.92</v>
      </c>
      <c r="FE47" s="51">
        <f t="shared" si="161"/>
        <v>64</v>
      </c>
      <c r="FF47" s="50">
        <v>118.37</v>
      </c>
      <c r="FG47" s="51">
        <f t="shared" si="162"/>
        <v>55</v>
      </c>
      <c r="FH47" s="50">
        <v>14.06</v>
      </c>
      <c r="FI47" s="51">
        <f t="shared" si="163"/>
        <v>37</v>
      </c>
      <c r="FJ47" s="50">
        <v>118.62</v>
      </c>
      <c r="FK47" s="51">
        <f t="shared" si="164"/>
        <v>5</v>
      </c>
      <c r="FL47" s="50">
        <v>10.26</v>
      </c>
      <c r="FM47" s="51">
        <f t="shared" si="165"/>
        <v>50</v>
      </c>
      <c r="FN47" s="53">
        <f t="shared" si="95"/>
        <v>951.59999999999968</v>
      </c>
      <c r="FO47" s="51">
        <f t="shared" si="166"/>
        <v>37</v>
      </c>
      <c r="FP47" s="36">
        <v>24.08</v>
      </c>
      <c r="FQ47" s="36">
        <v>100</v>
      </c>
      <c r="FR47" s="36">
        <f t="shared" si="88"/>
        <v>2408</v>
      </c>
      <c r="FS47" s="37">
        <f t="shared" si="167"/>
        <v>56</v>
      </c>
      <c r="FT47" s="36">
        <v>7.84</v>
      </c>
      <c r="FU47" s="36">
        <v>100</v>
      </c>
      <c r="FV47" s="36">
        <f t="shared" si="89"/>
        <v>784</v>
      </c>
      <c r="FW47" s="37">
        <f t="shared" si="168"/>
        <v>87</v>
      </c>
      <c r="FX47" s="36">
        <f t="shared" si="90"/>
        <v>1624</v>
      </c>
      <c r="FY47" s="54">
        <f t="shared" si="172"/>
        <v>14609.471519999999</v>
      </c>
      <c r="FZ47" s="37">
        <f t="shared" si="169"/>
        <v>124</v>
      </c>
      <c r="GA47" s="55">
        <f t="shared" si="170"/>
        <v>8.9959799999999994</v>
      </c>
      <c r="GB47" s="56">
        <f t="shared" si="91"/>
        <v>126.4834788</v>
      </c>
      <c r="GC47" s="32">
        <f t="shared" si="171"/>
        <v>142</v>
      </c>
    </row>
    <row r="48" spans="2:185" s="1" customFormat="1" ht="18" customHeight="1" x14ac:dyDescent="0.2">
      <c r="B48" s="1">
        <f t="shared" si="96"/>
        <v>47</v>
      </c>
      <c r="C48" s="59" t="s">
        <v>104</v>
      </c>
      <c r="D48" s="30">
        <v>10648613</v>
      </c>
      <c r="E48" s="31">
        <f t="shared" si="92"/>
        <v>85</v>
      </c>
      <c r="F48" s="209">
        <v>48671</v>
      </c>
      <c r="G48" s="31">
        <f t="shared" si="78"/>
        <v>128</v>
      </c>
      <c r="H48" s="210">
        <f t="shared" si="97"/>
        <v>218.78763534753756</v>
      </c>
      <c r="I48" s="31">
        <f t="shared" si="79"/>
        <v>30</v>
      </c>
      <c r="J48" s="32" t="s">
        <v>724</v>
      </c>
      <c r="K48" s="32" t="s">
        <v>725</v>
      </c>
      <c r="L48" s="33">
        <v>38079.199999999997</v>
      </c>
      <c r="M48" s="31">
        <f t="shared" si="2"/>
        <v>106</v>
      </c>
      <c r="N48" s="34">
        <v>9.7845220000000008</v>
      </c>
      <c r="O48" s="31">
        <f t="shared" si="3"/>
        <v>100</v>
      </c>
      <c r="P48" s="35">
        <v>5.15</v>
      </c>
      <c r="Q48" s="31">
        <f t="shared" si="98"/>
        <v>73</v>
      </c>
      <c r="R48" s="31">
        <v>29.1</v>
      </c>
      <c r="S48" s="31">
        <f t="shared" si="80"/>
        <v>59</v>
      </c>
      <c r="T48" s="31">
        <v>21.5</v>
      </c>
      <c r="U48" s="31">
        <f t="shared" si="81"/>
        <v>38</v>
      </c>
      <c r="V48" s="218">
        <v>1363.4</v>
      </c>
      <c r="W48" s="31">
        <f t="shared" si="82"/>
        <v>47</v>
      </c>
      <c r="X48" s="36">
        <v>73.900000000000006</v>
      </c>
      <c r="Y48" s="37">
        <f t="shared" si="99"/>
        <v>85</v>
      </c>
      <c r="Z48" s="38">
        <v>77.099999999999994</v>
      </c>
      <c r="AA48" s="37">
        <f t="shared" si="100"/>
        <v>80</v>
      </c>
      <c r="AB48" s="38">
        <v>70.900000000000006</v>
      </c>
      <c r="AC48" s="37">
        <f t="shared" si="101"/>
        <v>83</v>
      </c>
      <c r="AD48" s="39">
        <v>14984</v>
      </c>
      <c r="AE48" s="40">
        <f t="shared" si="102"/>
        <v>75</v>
      </c>
      <c r="AF48" s="41">
        <v>49.74</v>
      </c>
      <c r="AG48" s="40">
        <f t="shared" si="103"/>
        <v>49</v>
      </c>
      <c r="AH48" s="42"/>
      <c r="AI48" s="40" t="e">
        <f t="shared" si="83"/>
        <v>#N/A</v>
      </c>
      <c r="AJ48" s="41" t="s">
        <v>177</v>
      </c>
      <c r="AK48" s="40" t="e">
        <f t="shared" si="104"/>
        <v>#VALUE!</v>
      </c>
      <c r="AL48" s="41" t="s">
        <v>177</v>
      </c>
      <c r="AM48" s="40" t="e">
        <f t="shared" si="105"/>
        <v>#VALUE!</v>
      </c>
      <c r="AN48" s="43">
        <v>17</v>
      </c>
      <c r="AO48" s="44">
        <f t="shared" si="106"/>
        <v>121</v>
      </c>
      <c r="AP48" s="43" t="s">
        <v>177</v>
      </c>
      <c r="AQ48" s="44" t="e">
        <f t="shared" si="107"/>
        <v>#VALUE!</v>
      </c>
      <c r="AR48" s="58">
        <v>-0.28000000000000003</v>
      </c>
      <c r="AS48" s="44">
        <f t="shared" si="108"/>
        <v>76</v>
      </c>
      <c r="AT48" s="46"/>
      <c r="AU48" s="45" t="e">
        <f t="shared" si="109"/>
        <v>#N/A</v>
      </c>
      <c r="AV48" s="46" t="s">
        <v>177</v>
      </c>
      <c r="AW48" s="45" t="e">
        <f t="shared" si="110"/>
        <v>#VALUE!</v>
      </c>
      <c r="AX48" s="46"/>
      <c r="AY48" s="45"/>
      <c r="AZ48" s="125">
        <v>2270</v>
      </c>
      <c r="BA48" s="45">
        <f t="shared" si="93"/>
        <v>125</v>
      </c>
      <c r="BB48" s="46" t="s">
        <v>177</v>
      </c>
      <c r="BC48" s="45" t="e">
        <f t="shared" si="111"/>
        <v>#VALUE!</v>
      </c>
      <c r="BD48" s="46">
        <v>245.36</v>
      </c>
      <c r="BE48" s="45">
        <f t="shared" si="112"/>
        <v>126</v>
      </c>
      <c r="BF48" s="46"/>
      <c r="BG48" s="45" t="e">
        <f t="shared" si="113"/>
        <v>#N/A</v>
      </c>
      <c r="BH48" s="46">
        <v>2.2999999999999998</v>
      </c>
      <c r="BI48" s="45">
        <f t="shared" si="114"/>
        <v>45</v>
      </c>
      <c r="BJ48" s="47">
        <v>7</v>
      </c>
      <c r="BK48" s="45">
        <f t="shared" si="115"/>
        <v>104</v>
      </c>
      <c r="BL48" s="46"/>
      <c r="BM48" s="45" t="e">
        <f t="shared" si="116"/>
        <v>#N/A</v>
      </c>
      <c r="BN48" s="46"/>
      <c r="BO48" s="45" t="e">
        <f t="shared" si="117"/>
        <v>#N/A</v>
      </c>
      <c r="BP48" s="46">
        <v>195.98</v>
      </c>
      <c r="BQ48" s="45">
        <f t="shared" si="118"/>
        <v>33</v>
      </c>
      <c r="BR48" s="133">
        <v>89.59</v>
      </c>
      <c r="BS48" s="45">
        <f t="shared" si="85"/>
        <v>106</v>
      </c>
      <c r="BT48" s="46"/>
      <c r="BU48" s="45" t="e">
        <f t="shared" si="119"/>
        <v>#N/A</v>
      </c>
      <c r="BV48" s="46"/>
      <c r="BW48" s="45" t="e">
        <f t="shared" si="120"/>
        <v>#N/A</v>
      </c>
      <c r="BX48" s="124" t="s">
        <v>1151</v>
      </c>
      <c r="BY48" s="45" t="e">
        <f t="shared" si="86"/>
        <v>#VALUE!</v>
      </c>
      <c r="BZ48" s="48">
        <f>28.8*1000/365</f>
        <v>78.904109589041099</v>
      </c>
      <c r="CA48" s="45">
        <f t="shared" si="121"/>
        <v>61</v>
      </c>
      <c r="CB48" s="46"/>
      <c r="CC48" s="45" t="e">
        <f t="shared" si="87"/>
        <v>#N/A</v>
      </c>
      <c r="CD48" s="46">
        <v>0.28999999999999998</v>
      </c>
      <c r="CE48" s="45">
        <f t="shared" si="122"/>
        <v>70</v>
      </c>
      <c r="CF48" s="48">
        <v>39</v>
      </c>
      <c r="CG48" s="45">
        <f t="shared" si="123"/>
        <v>111</v>
      </c>
      <c r="CH48" s="49">
        <v>1.04</v>
      </c>
      <c r="CI48" s="45">
        <f t="shared" si="124"/>
        <v>73</v>
      </c>
      <c r="CJ48" s="50">
        <v>1.58</v>
      </c>
      <c r="CK48" s="51">
        <f t="shared" si="125"/>
        <v>61</v>
      </c>
      <c r="CL48" s="50">
        <v>2.5299999999999998</v>
      </c>
      <c r="CM48" s="51">
        <f t="shared" si="126"/>
        <v>104</v>
      </c>
      <c r="CN48" s="50">
        <v>2.2799999999999998</v>
      </c>
      <c r="CO48" s="51">
        <f t="shared" si="127"/>
        <v>50</v>
      </c>
      <c r="CP48" s="50">
        <v>3.76</v>
      </c>
      <c r="CQ48" s="51">
        <f t="shared" si="128"/>
        <v>91</v>
      </c>
      <c r="CR48" s="50">
        <v>5.8</v>
      </c>
      <c r="CS48" s="51">
        <f t="shared" si="129"/>
        <v>72</v>
      </c>
      <c r="CT48" s="50">
        <v>0.55000000000000004</v>
      </c>
      <c r="CU48" s="51">
        <f t="shared" si="130"/>
        <v>168</v>
      </c>
      <c r="CV48" s="50">
        <v>11.75</v>
      </c>
      <c r="CW48" s="51">
        <f t="shared" si="131"/>
        <v>123</v>
      </c>
      <c r="CX48" s="50">
        <v>11.81</v>
      </c>
      <c r="CY48" s="51">
        <f t="shared" si="132"/>
        <v>67</v>
      </c>
      <c r="CZ48" s="50">
        <v>6.61</v>
      </c>
      <c r="DA48" s="51">
        <f t="shared" si="133"/>
        <v>96</v>
      </c>
      <c r="DB48" s="50">
        <v>9.16</v>
      </c>
      <c r="DC48" s="51">
        <f t="shared" si="134"/>
        <v>66</v>
      </c>
      <c r="DD48" s="50">
        <v>8.73</v>
      </c>
      <c r="DE48" s="51">
        <f t="shared" si="135"/>
        <v>42</v>
      </c>
      <c r="DF48" s="50">
        <v>11.18</v>
      </c>
      <c r="DG48" s="51">
        <f t="shared" si="136"/>
        <v>89</v>
      </c>
      <c r="DH48" s="50">
        <v>1.35</v>
      </c>
      <c r="DI48" s="51">
        <f t="shared" si="137"/>
        <v>131</v>
      </c>
      <c r="DJ48" s="50">
        <v>3.91</v>
      </c>
      <c r="DK48" s="51">
        <f t="shared" si="138"/>
        <v>65</v>
      </c>
      <c r="DL48" s="50">
        <v>1.03</v>
      </c>
      <c r="DM48" s="51">
        <f t="shared" si="139"/>
        <v>169</v>
      </c>
      <c r="DN48" s="50">
        <v>3.08</v>
      </c>
      <c r="DO48" s="51">
        <f t="shared" si="140"/>
        <v>92</v>
      </c>
      <c r="DP48" s="50">
        <v>43.67</v>
      </c>
      <c r="DQ48" s="51">
        <f t="shared" si="141"/>
        <v>8</v>
      </c>
      <c r="DR48" s="50">
        <v>1.4</v>
      </c>
      <c r="DS48" s="51">
        <f t="shared" si="142"/>
        <v>101</v>
      </c>
      <c r="DT48" s="50">
        <v>6.45</v>
      </c>
      <c r="DU48" s="51">
        <f t="shared" si="143"/>
        <v>69</v>
      </c>
      <c r="DV48" s="50">
        <v>1.03</v>
      </c>
      <c r="DW48" s="51">
        <f t="shared" si="144"/>
        <v>145</v>
      </c>
      <c r="DX48" s="50">
        <v>97.72</v>
      </c>
      <c r="DY48" s="51">
        <f t="shared" si="145"/>
        <v>98</v>
      </c>
      <c r="DZ48" s="50">
        <v>110.75</v>
      </c>
      <c r="EA48" s="51">
        <f t="shared" si="146"/>
        <v>62</v>
      </c>
      <c r="EB48" s="50">
        <v>25.25</v>
      </c>
      <c r="EC48" s="51">
        <f t="shared" si="147"/>
        <v>92</v>
      </c>
      <c r="ED48" s="50">
        <v>0.88</v>
      </c>
      <c r="EE48" s="51">
        <f t="shared" si="148"/>
        <v>95</v>
      </c>
      <c r="EF48" s="50">
        <v>3.13</v>
      </c>
      <c r="EG48" s="51">
        <f t="shared" si="149"/>
        <v>129</v>
      </c>
      <c r="EH48" s="50">
        <v>15.64</v>
      </c>
      <c r="EI48" s="51">
        <f t="shared" si="150"/>
        <v>61</v>
      </c>
      <c r="EJ48" s="50">
        <v>20.260000000000002</v>
      </c>
      <c r="EK48" s="51">
        <f t="shared" si="151"/>
        <v>57</v>
      </c>
      <c r="EL48" s="50">
        <v>2.8</v>
      </c>
      <c r="EM48" s="51">
        <f t="shared" si="152"/>
        <v>156</v>
      </c>
      <c r="EN48" s="50">
        <v>21.23</v>
      </c>
      <c r="EO48" s="51">
        <f t="shared" si="153"/>
        <v>107</v>
      </c>
      <c r="EP48" s="50">
        <v>12.93</v>
      </c>
      <c r="EQ48" s="51">
        <f t="shared" si="154"/>
        <v>99</v>
      </c>
      <c r="ER48" s="50">
        <v>3.33</v>
      </c>
      <c r="ES48" s="51">
        <f t="shared" si="155"/>
        <v>105</v>
      </c>
      <c r="ET48" s="50">
        <v>0.03</v>
      </c>
      <c r="EU48" s="51">
        <f t="shared" si="156"/>
        <v>70</v>
      </c>
      <c r="EV48" s="50">
        <v>1.2</v>
      </c>
      <c r="EW48" s="51">
        <f t="shared" si="157"/>
        <v>104</v>
      </c>
      <c r="EX48" s="50">
        <v>0.09</v>
      </c>
      <c r="EY48" s="51">
        <f t="shared" si="158"/>
        <v>139</v>
      </c>
      <c r="EZ48" s="50">
        <v>1.27</v>
      </c>
      <c r="FA48" s="51">
        <f t="shared" si="159"/>
        <v>106</v>
      </c>
      <c r="FB48" s="50">
        <v>0.43</v>
      </c>
      <c r="FC48" s="51">
        <f t="shared" si="160"/>
        <v>148</v>
      </c>
      <c r="FD48" s="50">
        <v>1.7</v>
      </c>
      <c r="FE48" s="51">
        <f t="shared" si="161"/>
        <v>119</v>
      </c>
      <c r="FF48" s="50">
        <v>67.459999999999994</v>
      </c>
      <c r="FG48" s="51">
        <f t="shared" si="162"/>
        <v>111</v>
      </c>
      <c r="FH48" s="50">
        <v>4.05</v>
      </c>
      <c r="FI48" s="51">
        <f t="shared" si="163"/>
        <v>139</v>
      </c>
      <c r="FJ48" s="50">
        <v>4.59</v>
      </c>
      <c r="FK48" s="51">
        <f t="shared" si="164"/>
        <v>89</v>
      </c>
      <c r="FL48" s="50">
        <v>10.01</v>
      </c>
      <c r="FM48" s="51">
        <f t="shared" si="165"/>
        <v>51</v>
      </c>
      <c r="FN48" s="53">
        <f t="shared" si="95"/>
        <v>542.40999999999985</v>
      </c>
      <c r="FO48" s="51">
        <f t="shared" si="166"/>
        <v>125</v>
      </c>
      <c r="FP48" s="36">
        <v>18.97</v>
      </c>
      <c r="FQ48" s="36">
        <v>100</v>
      </c>
      <c r="FR48" s="36">
        <f t="shared" si="88"/>
        <v>1897</v>
      </c>
      <c r="FS48" s="37">
        <f t="shared" si="167"/>
        <v>79</v>
      </c>
      <c r="FT48" s="36">
        <v>4.5</v>
      </c>
      <c r="FU48" s="36">
        <v>100</v>
      </c>
      <c r="FV48" s="36">
        <f t="shared" si="89"/>
        <v>450</v>
      </c>
      <c r="FW48" s="37">
        <f t="shared" si="168"/>
        <v>157</v>
      </c>
      <c r="FX48" s="36">
        <f t="shared" si="90"/>
        <v>1447</v>
      </c>
      <c r="FY48" s="54">
        <f t="shared" si="172"/>
        <v>154085.43011000002</v>
      </c>
      <c r="FZ48" s="37">
        <f t="shared" si="169"/>
        <v>71</v>
      </c>
      <c r="GA48" s="55">
        <f t="shared" si="170"/>
        <v>106.48613</v>
      </c>
      <c r="GB48" s="56">
        <f t="shared" si="91"/>
        <v>431.26882649999999</v>
      </c>
      <c r="GC48" s="32">
        <f t="shared" si="171"/>
        <v>111</v>
      </c>
    </row>
    <row r="49" spans="2:185" s="1" customFormat="1" ht="18" customHeight="1" x14ac:dyDescent="0.2">
      <c r="B49" s="1">
        <f t="shared" si="96"/>
        <v>48</v>
      </c>
      <c r="C49" s="29" t="s">
        <v>56</v>
      </c>
      <c r="D49" s="30">
        <v>79722624</v>
      </c>
      <c r="E49" s="31">
        <f t="shared" si="92"/>
        <v>18</v>
      </c>
      <c r="F49" s="209">
        <v>2344858</v>
      </c>
      <c r="G49" s="31">
        <f t="shared" si="78"/>
        <v>12</v>
      </c>
      <c r="H49" s="210">
        <f t="shared" si="97"/>
        <v>33.998913367035442</v>
      </c>
      <c r="I49" s="31">
        <f t="shared" si="79"/>
        <v>123</v>
      </c>
      <c r="J49" s="61" t="s">
        <v>706</v>
      </c>
      <c r="K49" s="61" t="s">
        <v>707</v>
      </c>
      <c r="L49" s="62">
        <v>32749.8</v>
      </c>
      <c r="M49" s="31">
        <f t="shared" si="2"/>
        <v>141</v>
      </c>
      <c r="N49" s="63">
        <v>9.7794760000000007</v>
      </c>
      <c r="O49" s="31">
        <f t="shared" si="3"/>
        <v>155</v>
      </c>
      <c r="P49" s="64">
        <v>4.8499999999999996</v>
      </c>
      <c r="Q49" s="31">
        <f t="shared" si="98"/>
        <v>96</v>
      </c>
      <c r="R49" s="31">
        <v>29</v>
      </c>
      <c r="S49" s="31">
        <f t="shared" si="80"/>
        <v>61</v>
      </c>
      <c r="T49" s="31">
        <v>18.600000000000001</v>
      </c>
      <c r="U49" s="31">
        <f t="shared" si="81"/>
        <v>72</v>
      </c>
      <c r="V49" s="218">
        <v>1500.3</v>
      </c>
      <c r="W49" s="31">
        <f t="shared" si="82"/>
        <v>42</v>
      </c>
      <c r="X49" s="36">
        <v>59.8</v>
      </c>
      <c r="Y49" s="37">
        <f t="shared" si="99"/>
        <v>154</v>
      </c>
      <c r="Z49" s="38">
        <v>61.5</v>
      </c>
      <c r="AA49" s="37">
        <f t="shared" si="100"/>
        <v>152</v>
      </c>
      <c r="AB49" s="38">
        <v>58.3</v>
      </c>
      <c r="AC49" s="37">
        <f t="shared" si="101"/>
        <v>154</v>
      </c>
      <c r="AD49" s="41">
        <v>770</v>
      </c>
      <c r="AE49" s="40">
        <f t="shared" si="102"/>
        <v>168</v>
      </c>
      <c r="AF49" s="41" t="s">
        <v>177</v>
      </c>
      <c r="AG49" s="40" t="e">
        <f t="shared" si="103"/>
        <v>#VALUE!</v>
      </c>
      <c r="AH49" s="42"/>
      <c r="AI49" s="40" t="e">
        <f t="shared" si="83"/>
        <v>#N/A</v>
      </c>
      <c r="AJ49" s="41" t="s">
        <v>177</v>
      </c>
      <c r="AK49" s="40" t="e">
        <f t="shared" si="104"/>
        <v>#VALUE!</v>
      </c>
      <c r="AL49" s="41" t="s">
        <v>177</v>
      </c>
      <c r="AM49" s="40" t="e">
        <f t="shared" si="105"/>
        <v>#VALUE!</v>
      </c>
      <c r="AN49" s="43">
        <v>60.7</v>
      </c>
      <c r="AO49" s="44">
        <f t="shared" si="106"/>
        <v>14</v>
      </c>
      <c r="AP49" s="43" t="s">
        <v>177</v>
      </c>
      <c r="AQ49" s="44" t="e">
        <f t="shared" si="107"/>
        <v>#VALUE!</v>
      </c>
      <c r="AR49" s="43" t="s">
        <v>177</v>
      </c>
      <c r="AS49" s="44" t="e">
        <f t="shared" si="108"/>
        <v>#VALUE!</v>
      </c>
      <c r="AT49" s="46"/>
      <c r="AU49" s="45" t="e">
        <f t="shared" si="109"/>
        <v>#N/A</v>
      </c>
      <c r="AV49" s="46">
        <v>66.599999999999994</v>
      </c>
      <c r="AW49" s="45">
        <f t="shared" si="110"/>
        <v>28</v>
      </c>
      <c r="AX49" s="46"/>
      <c r="AY49" s="45"/>
      <c r="AZ49" s="124" t="s">
        <v>1155</v>
      </c>
      <c r="BA49" s="45" t="e">
        <f t="shared" si="93"/>
        <v>#VALUE!</v>
      </c>
      <c r="BB49" s="46" t="s">
        <v>177</v>
      </c>
      <c r="BC49" s="45" t="e">
        <f t="shared" si="111"/>
        <v>#VALUE!</v>
      </c>
      <c r="BD49" s="46">
        <v>74.39</v>
      </c>
      <c r="BE49" s="45">
        <f t="shared" si="112"/>
        <v>163</v>
      </c>
      <c r="BF49" s="46"/>
      <c r="BG49" s="45" t="e">
        <f t="shared" si="113"/>
        <v>#N/A</v>
      </c>
      <c r="BH49" s="46">
        <v>0.2</v>
      </c>
      <c r="BI49" s="45">
        <f t="shared" si="114"/>
        <v>109</v>
      </c>
      <c r="BJ49" s="47">
        <v>2.5</v>
      </c>
      <c r="BK49" s="45">
        <f t="shared" si="115"/>
        <v>113</v>
      </c>
      <c r="BL49" s="46"/>
      <c r="BM49" s="45" t="e">
        <f t="shared" si="116"/>
        <v>#N/A</v>
      </c>
      <c r="BN49" s="46"/>
      <c r="BO49" s="45" t="e">
        <f t="shared" si="117"/>
        <v>#N/A</v>
      </c>
      <c r="BP49" s="46" t="s">
        <v>177</v>
      </c>
      <c r="BQ49" s="45" t="e">
        <f t="shared" si="118"/>
        <v>#VALUE!</v>
      </c>
      <c r="BR49" s="133">
        <v>98.09</v>
      </c>
      <c r="BS49" s="45">
        <f t="shared" si="85"/>
        <v>96</v>
      </c>
      <c r="BT49" s="46"/>
      <c r="BU49" s="45" t="e">
        <f t="shared" si="119"/>
        <v>#N/A</v>
      </c>
      <c r="BV49" s="46"/>
      <c r="BW49" s="45" t="e">
        <f t="shared" si="120"/>
        <v>#N/A</v>
      </c>
      <c r="BX49" s="124" t="s">
        <v>1151</v>
      </c>
      <c r="BY49" s="45" t="e">
        <f t="shared" si="86"/>
        <v>#VALUE!</v>
      </c>
      <c r="BZ49" s="48" t="s">
        <v>177</v>
      </c>
      <c r="CA49" s="45" t="e">
        <f t="shared" si="121"/>
        <v>#VALUE!</v>
      </c>
      <c r="CB49" s="46"/>
      <c r="CC49" s="45" t="e">
        <f t="shared" si="87"/>
        <v>#N/A</v>
      </c>
      <c r="CD49" s="46">
        <v>2.8000000000000001E-2</v>
      </c>
      <c r="CE49" s="45">
        <f t="shared" si="122"/>
        <v>128</v>
      </c>
      <c r="CF49" s="48">
        <v>6</v>
      </c>
      <c r="CG49" s="45">
        <f t="shared" si="123"/>
        <v>148</v>
      </c>
      <c r="CH49" s="49">
        <v>1.02</v>
      </c>
      <c r="CI49" s="45">
        <f t="shared" si="124"/>
        <v>75</v>
      </c>
      <c r="CJ49" s="50">
        <v>0.39</v>
      </c>
      <c r="CK49" s="51">
        <f t="shared" si="125"/>
        <v>108</v>
      </c>
      <c r="CL49" s="50">
        <v>1.87</v>
      </c>
      <c r="CM49" s="51">
        <f t="shared" si="126"/>
        <v>124</v>
      </c>
      <c r="CN49" s="67">
        <v>14.06</v>
      </c>
      <c r="CO49" s="51">
        <f t="shared" si="127"/>
        <v>11</v>
      </c>
      <c r="CP49" s="50">
        <v>10.86</v>
      </c>
      <c r="CQ49" s="51">
        <f t="shared" si="128"/>
        <v>33</v>
      </c>
      <c r="CR49" s="50">
        <v>28.03</v>
      </c>
      <c r="CS49" s="51">
        <f t="shared" si="129"/>
        <v>6</v>
      </c>
      <c r="CT49" s="50">
        <v>1.65</v>
      </c>
      <c r="CU49" s="51">
        <f t="shared" si="130"/>
        <v>102</v>
      </c>
      <c r="CV49" s="50">
        <v>14.98</v>
      </c>
      <c r="CW49" s="51">
        <f t="shared" si="131"/>
        <v>96</v>
      </c>
      <c r="CX49" s="50">
        <v>27.37</v>
      </c>
      <c r="CY49" s="51">
        <f t="shared" si="132"/>
        <v>12</v>
      </c>
      <c r="CZ49" s="50">
        <v>4.8099999999999996</v>
      </c>
      <c r="DA49" s="51">
        <f t="shared" si="133"/>
        <v>125</v>
      </c>
      <c r="DB49" s="50">
        <v>12.19</v>
      </c>
      <c r="DC49" s="51">
        <f t="shared" si="134"/>
        <v>11</v>
      </c>
      <c r="DD49" s="50">
        <v>10.16</v>
      </c>
      <c r="DE49" s="51">
        <f t="shared" si="135"/>
        <v>32</v>
      </c>
      <c r="DF49" s="50">
        <v>0.98</v>
      </c>
      <c r="DG49" s="51">
        <f t="shared" si="136"/>
        <v>168</v>
      </c>
      <c r="DH49" s="50">
        <v>3.81</v>
      </c>
      <c r="DI49" s="51">
        <f t="shared" si="137"/>
        <v>58</v>
      </c>
      <c r="DJ49" s="50">
        <v>3.91</v>
      </c>
      <c r="DK49" s="51">
        <f t="shared" si="138"/>
        <v>65</v>
      </c>
      <c r="DL49" s="50">
        <v>3.17</v>
      </c>
      <c r="DM49" s="51">
        <f t="shared" si="139"/>
        <v>126</v>
      </c>
      <c r="DN49" s="50">
        <v>1.01</v>
      </c>
      <c r="DO49" s="51">
        <f t="shared" si="140"/>
        <v>148</v>
      </c>
      <c r="DP49" s="50">
        <v>36.17</v>
      </c>
      <c r="DQ49" s="51">
        <f t="shared" si="141"/>
        <v>16</v>
      </c>
      <c r="DR49" s="50">
        <v>2.42</v>
      </c>
      <c r="DS49" s="51">
        <f t="shared" si="142"/>
        <v>39</v>
      </c>
      <c r="DT49" s="50">
        <v>5.85</v>
      </c>
      <c r="DU49" s="51">
        <f t="shared" si="143"/>
        <v>83</v>
      </c>
      <c r="DV49" s="50">
        <v>2.15</v>
      </c>
      <c r="DW49" s="51">
        <f t="shared" si="144"/>
        <v>80</v>
      </c>
      <c r="DX49" s="50">
        <v>99.91</v>
      </c>
      <c r="DY49" s="51">
        <f t="shared" si="145"/>
        <v>96</v>
      </c>
      <c r="DZ49" s="50">
        <v>104.11</v>
      </c>
      <c r="EA49" s="51">
        <f t="shared" si="146"/>
        <v>67</v>
      </c>
      <c r="EB49" s="50">
        <v>31.08</v>
      </c>
      <c r="EC49" s="51">
        <f t="shared" si="147"/>
        <v>76</v>
      </c>
      <c r="ED49" s="50">
        <v>0.77</v>
      </c>
      <c r="EE49" s="51">
        <f t="shared" si="148"/>
        <v>99</v>
      </c>
      <c r="EF49" s="50">
        <v>24.16</v>
      </c>
      <c r="EG49" s="51">
        <f t="shared" si="149"/>
        <v>7</v>
      </c>
      <c r="EH49" s="50">
        <v>49.89</v>
      </c>
      <c r="EI49" s="51">
        <f t="shared" si="150"/>
        <v>35</v>
      </c>
      <c r="EJ49" s="50">
        <v>23.85</v>
      </c>
      <c r="EK49" s="51">
        <f t="shared" si="151"/>
        <v>31</v>
      </c>
      <c r="EL49" s="50">
        <v>10.16</v>
      </c>
      <c r="EM49" s="51">
        <f t="shared" si="152"/>
        <v>53</v>
      </c>
      <c r="EN49" s="50">
        <v>150.41999999999999</v>
      </c>
      <c r="EO49" s="51">
        <f t="shared" si="153"/>
        <v>24</v>
      </c>
      <c r="EP49" s="50">
        <v>17.850000000000001</v>
      </c>
      <c r="EQ49" s="51">
        <f t="shared" si="154"/>
        <v>55</v>
      </c>
      <c r="ER49" s="50">
        <v>2.44</v>
      </c>
      <c r="ES49" s="51">
        <f t="shared" si="155"/>
        <v>132</v>
      </c>
      <c r="ET49" s="50">
        <v>57.64</v>
      </c>
      <c r="EU49" s="51">
        <f t="shared" si="156"/>
        <v>15</v>
      </c>
      <c r="EV49" s="50">
        <v>119.4</v>
      </c>
      <c r="EW49" s="65">
        <f t="shared" si="157"/>
        <v>2</v>
      </c>
      <c r="EX49" s="50">
        <v>0.24</v>
      </c>
      <c r="EY49" s="51">
        <f t="shared" si="158"/>
        <v>81</v>
      </c>
      <c r="EZ49" s="50">
        <v>3.01</v>
      </c>
      <c r="FA49" s="51">
        <f t="shared" si="159"/>
        <v>42</v>
      </c>
      <c r="FB49" s="50">
        <v>6</v>
      </c>
      <c r="FC49" s="51">
        <f t="shared" si="160"/>
        <v>16</v>
      </c>
      <c r="FD49" s="50">
        <v>10.15</v>
      </c>
      <c r="FE49" s="51">
        <f t="shared" si="161"/>
        <v>16</v>
      </c>
      <c r="FF49" s="50">
        <v>147.52000000000001</v>
      </c>
      <c r="FG49" s="51">
        <f t="shared" si="162"/>
        <v>27</v>
      </c>
      <c r="FH49" s="50">
        <v>10.09</v>
      </c>
      <c r="FI49" s="51">
        <f t="shared" si="163"/>
        <v>69</v>
      </c>
      <c r="FJ49" s="50">
        <v>97.14</v>
      </c>
      <c r="FK49" s="51">
        <f t="shared" si="164"/>
        <v>7</v>
      </c>
      <c r="FL49" s="50">
        <v>31.08</v>
      </c>
      <c r="FM49" s="51">
        <f t="shared" si="165"/>
        <v>12</v>
      </c>
      <c r="FN49" s="53">
        <f t="shared" si="95"/>
        <v>1182.7499999999998</v>
      </c>
      <c r="FO49" s="51">
        <f t="shared" si="166"/>
        <v>11</v>
      </c>
      <c r="FP49" s="36">
        <v>35.619999999999997</v>
      </c>
      <c r="FQ49" s="36">
        <v>100</v>
      </c>
      <c r="FR49" s="36">
        <f t="shared" si="88"/>
        <v>3561.9999999999995</v>
      </c>
      <c r="FS49" s="37">
        <f t="shared" si="167"/>
        <v>22</v>
      </c>
      <c r="FT49" s="36">
        <v>10.3</v>
      </c>
      <c r="FU49" s="36">
        <v>100</v>
      </c>
      <c r="FV49" s="36">
        <f t="shared" si="89"/>
        <v>1030</v>
      </c>
      <c r="FW49" s="37">
        <f t="shared" si="168"/>
        <v>44</v>
      </c>
      <c r="FX49" s="36">
        <f t="shared" si="90"/>
        <v>2531.9999999999995</v>
      </c>
      <c r="FY49" s="54">
        <f t="shared" si="172"/>
        <v>2018576.8396799995</v>
      </c>
      <c r="FZ49" s="37">
        <f t="shared" si="169"/>
        <v>9</v>
      </c>
      <c r="GA49" s="55">
        <f t="shared" si="170"/>
        <v>797.22623999999996</v>
      </c>
      <c r="GB49" s="56">
        <f t="shared" si="91"/>
        <v>8044.0127615999991</v>
      </c>
      <c r="GC49" s="32">
        <f t="shared" si="171"/>
        <v>14</v>
      </c>
    </row>
    <row r="50" spans="2:185" s="1" customFormat="1" ht="18" customHeight="1" x14ac:dyDescent="0.2">
      <c r="B50" s="1">
        <f t="shared" si="96"/>
        <v>49</v>
      </c>
      <c r="C50" s="59" t="s">
        <v>86</v>
      </c>
      <c r="D50" s="30">
        <v>16385450</v>
      </c>
      <c r="E50" s="31">
        <f t="shared" si="92"/>
        <v>68</v>
      </c>
      <c r="F50" s="209">
        <v>276841</v>
      </c>
      <c r="G50" s="31">
        <f t="shared" si="78"/>
        <v>73</v>
      </c>
      <c r="H50" s="210">
        <f t="shared" si="97"/>
        <v>59.18722299081422</v>
      </c>
      <c r="I50" s="31">
        <f t="shared" si="79"/>
        <v>99</v>
      </c>
      <c r="J50" s="61" t="s">
        <v>726</v>
      </c>
      <c r="K50" s="61" t="s">
        <v>727</v>
      </c>
      <c r="L50" s="62">
        <v>28322.3</v>
      </c>
      <c r="M50" s="31">
        <f t="shared" si="2"/>
        <v>163</v>
      </c>
      <c r="N50" s="63">
        <v>9.7777600000000007</v>
      </c>
      <c r="O50" s="31">
        <f t="shared" si="3"/>
        <v>163</v>
      </c>
      <c r="P50" s="64">
        <v>4.4800000000000004</v>
      </c>
      <c r="Q50" s="31">
        <f t="shared" si="98"/>
        <v>117</v>
      </c>
      <c r="R50" s="31">
        <v>26.2</v>
      </c>
      <c r="S50" s="31">
        <f t="shared" si="80"/>
        <v>86</v>
      </c>
      <c r="T50" s="31">
        <v>19.3</v>
      </c>
      <c r="U50" s="31">
        <f t="shared" si="81"/>
        <v>67</v>
      </c>
      <c r="V50" s="218">
        <v>1034.9000000000001</v>
      </c>
      <c r="W50" s="31">
        <f t="shared" si="82"/>
        <v>77</v>
      </c>
      <c r="X50" s="36">
        <v>76.2</v>
      </c>
      <c r="Y50" s="37">
        <f t="shared" si="99"/>
        <v>50</v>
      </c>
      <c r="Z50" s="38">
        <v>79</v>
      </c>
      <c r="AA50" s="37">
        <f t="shared" si="100"/>
        <v>53</v>
      </c>
      <c r="AB50" s="38">
        <v>73.5</v>
      </c>
      <c r="AC50" s="37">
        <f t="shared" si="101"/>
        <v>52</v>
      </c>
      <c r="AD50" s="39">
        <v>11264</v>
      </c>
      <c r="AE50" s="40">
        <f t="shared" si="102"/>
        <v>91</v>
      </c>
      <c r="AF50" s="41">
        <v>43.98</v>
      </c>
      <c r="AG50" s="40">
        <f t="shared" si="103"/>
        <v>65</v>
      </c>
      <c r="AH50" s="42"/>
      <c r="AI50" s="40" t="e">
        <f t="shared" si="83"/>
        <v>#N/A</v>
      </c>
      <c r="AJ50" s="41">
        <v>45</v>
      </c>
      <c r="AK50" s="40">
        <f t="shared" si="104"/>
        <v>19</v>
      </c>
      <c r="AL50" s="41">
        <v>5.8</v>
      </c>
      <c r="AM50" s="40">
        <f t="shared" si="105"/>
        <v>55</v>
      </c>
      <c r="AN50" s="43">
        <v>24.1</v>
      </c>
      <c r="AO50" s="44">
        <f t="shared" si="106"/>
        <v>86</v>
      </c>
      <c r="AP50" s="43">
        <v>50.6</v>
      </c>
      <c r="AQ50" s="44">
        <f t="shared" si="107"/>
        <v>33</v>
      </c>
      <c r="AR50" s="58">
        <v>-0.06</v>
      </c>
      <c r="AS50" s="44">
        <f t="shared" si="108"/>
        <v>56</v>
      </c>
      <c r="AT50" s="46"/>
      <c r="AU50" s="45" t="e">
        <f t="shared" si="109"/>
        <v>#N/A</v>
      </c>
      <c r="AV50" s="46" t="s">
        <v>177</v>
      </c>
      <c r="AW50" s="45" t="e">
        <f t="shared" si="110"/>
        <v>#VALUE!</v>
      </c>
      <c r="AX50" s="46"/>
      <c r="AY50" s="45"/>
      <c r="AZ50" s="125">
        <v>2300</v>
      </c>
      <c r="BA50" s="45">
        <f t="shared" si="93"/>
        <v>119</v>
      </c>
      <c r="BB50" s="47">
        <v>6.2</v>
      </c>
      <c r="BC50" s="45">
        <f t="shared" si="111"/>
        <v>34</v>
      </c>
      <c r="BD50" s="46">
        <v>190.98</v>
      </c>
      <c r="BE50" s="45">
        <f t="shared" si="112"/>
        <v>133</v>
      </c>
      <c r="BF50" s="46"/>
      <c r="BG50" s="45" t="e">
        <f t="shared" si="113"/>
        <v>#N/A</v>
      </c>
      <c r="BH50" s="46">
        <v>0.7</v>
      </c>
      <c r="BI50" s="45">
        <f t="shared" si="114"/>
        <v>84</v>
      </c>
      <c r="BJ50" s="47">
        <v>7.5</v>
      </c>
      <c r="BK50" s="45">
        <f t="shared" si="115"/>
        <v>101</v>
      </c>
      <c r="BL50" s="46"/>
      <c r="BM50" s="45" t="e">
        <f t="shared" si="116"/>
        <v>#N/A</v>
      </c>
      <c r="BN50" s="46"/>
      <c r="BO50" s="45" t="e">
        <f t="shared" si="117"/>
        <v>#N/A</v>
      </c>
      <c r="BP50" s="46">
        <v>91.5</v>
      </c>
      <c r="BQ50" s="45">
        <f t="shared" si="118"/>
        <v>85</v>
      </c>
      <c r="BR50" s="133">
        <v>108.1</v>
      </c>
      <c r="BS50" s="45">
        <f t="shared" si="85"/>
        <v>79</v>
      </c>
      <c r="BT50" s="46"/>
      <c r="BU50" s="45" t="e">
        <f t="shared" si="119"/>
        <v>#N/A</v>
      </c>
      <c r="BV50" s="46"/>
      <c r="BW50" s="45" t="e">
        <f t="shared" si="120"/>
        <v>#N/A</v>
      </c>
      <c r="BX50" s="124" t="s">
        <v>1151</v>
      </c>
      <c r="BY50" s="45" t="e">
        <f t="shared" si="86"/>
        <v>#VALUE!</v>
      </c>
      <c r="BZ50" s="48">
        <f>16.4*1000/365</f>
        <v>44.93150684931507</v>
      </c>
      <c r="CA50" s="45">
        <f t="shared" si="121"/>
        <v>104</v>
      </c>
      <c r="CB50" s="46"/>
      <c r="CC50" s="45" t="e">
        <f t="shared" si="87"/>
        <v>#N/A</v>
      </c>
      <c r="CD50" s="46">
        <v>0.12</v>
      </c>
      <c r="CE50" s="45">
        <f t="shared" si="122"/>
        <v>99</v>
      </c>
      <c r="CF50" s="48">
        <v>57</v>
      </c>
      <c r="CG50" s="45">
        <f t="shared" si="123"/>
        <v>94</v>
      </c>
      <c r="CH50" s="49">
        <v>0.16</v>
      </c>
      <c r="CI50" s="45">
        <f t="shared" si="124"/>
        <v>118</v>
      </c>
      <c r="CJ50" s="50">
        <v>1.96</v>
      </c>
      <c r="CK50" s="51">
        <f t="shared" si="125"/>
        <v>53</v>
      </c>
      <c r="CL50" s="50">
        <v>2.46</v>
      </c>
      <c r="CM50" s="51">
        <f t="shared" si="126"/>
        <v>107</v>
      </c>
      <c r="CN50" s="50">
        <v>2.74</v>
      </c>
      <c r="CO50" s="51">
        <f t="shared" si="127"/>
        <v>42</v>
      </c>
      <c r="CP50" s="50">
        <v>1.1100000000000001</v>
      </c>
      <c r="CQ50" s="51">
        <f t="shared" si="128"/>
        <v>134</v>
      </c>
      <c r="CR50" s="50">
        <v>2.84</v>
      </c>
      <c r="CS50" s="51">
        <f t="shared" si="129"/>
        <v>98</v>
      </c>
      <c r="CT50" s="50">
        <v>1.04</v>
      </c>
      <c r="CU50" s="51">
        <f t="shared" si="130"/>
        <v>140</v>
      </c>
      <c r="CV50" s="50">
        <v>10.87</v>
      </c>
      <c r="CW50" s="51">
        <f t="shared" si="131"/>
        <v>133</v>
      </c>
      <c r="CX50" s="50">
        <v>15.17</v>
      </c>
      <c r="CY50" s="51">
        <f t="shared" si="132"/>
        <v>47</v>
      </c>
      <c r="CZ50" s="50">
        <v>7.42</v>
      </c>
      <c r="DA50" s="51">
        <f t="shared" si="133"/>
        <v>84</v>
      </c>
      <c r="DB50" s="50">
        <v>10.65</v>
      </c>
      <c r="DC50" s="51">
        <f t="shared" si="134"/>
        <v>35</v>
      </c>
      <c r="DD50" s="50">
        <v>8.0299999999999994</v>
      </c>
      <c r="DE50" s="51">
        <f t="shared" si="135"/>
        <v>48</v>
      </c>
      <c r="DF50" s="50">
        <v>8.31</v>
      </c>
      <c r="DG50" s="51">
        <f t="shared" si="136"/>
        <v>101</v>
      </c>
      <c r="DH50" s="50">
        <v>1.02</v>
      </c>
      <c r="DI50" s="51">
        <f t="shared" si="137"/>
        <v>143</v>
      </c>
      <c r="DJ50" s="50">
        <v>1.25</v>
      </c>
      <c r="DK50" s="51">
        <f t="shared" si="138"/>
        <v>157</v>
      </c>
      <c r="DL50" s="50">
        <v>3.59</v>
      </c>
      <c r="DM50" s="51">
        <f t="shared" si="139"/>
        <v>113</v>
      </c>
      <c r="DN50" s="50">
        <v>4.12</v>
      </c>
      <c r="DO50" s="51">
        <f t="shared" si="140"/>
        <v>71</v>
      </c>
      <c r="DP50" s="50">
        <v>23.21</v>
      </c>
      <c r="DQ50" s="51">
        <f t="shared" si="141"/>
        <v>44</v>
      </c>
      <c r="DR50" s="50">
        <v>1.64</v>
      </c>
      <c r="DS50" s="51">
        <f t="shared" si="142"/>
        <v>81</v>
      </c>
      <c r="DT50" s="50">
        <v>17.8</v>
      </c>
      <c r="DU50" s="51">
        <f t="shared" si="143"/>
        <v>11</v>
      </c>
      <c r="DV50" s="50">
        <v>1.1499999999999999</v>
      </c>
      <c r="DW50" s="51">
        <f t="shared" si="144"/>
        <v>135</v>
      </c>
      <c r="DX50" s="50">
        <v>108.35</v>
      </c>
      <c r="DY50" s="51">
        <f t="shared" si="145"/>
        <v>80</v>
      </c>
      <c r="DZ50" s="50">
        <v>65.790000000000006</v>
      </c>
      <c r="EA50" s="51">
        <f t="shared" si="146"/>
        <v>129</v>
      </c>
      <c r="EB50" s="50">
        <v>26.55</v>
      </c>
      <c r="EC50" s="51">
        <f t="shared" si="147"/>
        <v>86</v>
      </c>
      <c r="ED50" s="50">
        <v>2.1800000000000002</v>
      </c>
      <c r="EE50" s="51">
        <f t="shared" si="148"/>
        <v>53</v>
      </c>
      <c r="EF50" s="50">
        <v>4.43</v>
      </c>
      <c r="EG50" s="51">
        <f t="shared" si="149"/>
        <v>106</v>
      </c>
      <c r="EH50" s="50">
        <v>18.13</v>
      </c>
      <c r="EI50" s="51">
        <f t="shared" si="150"/>
        <v>55</v>
      </c>
      <c r="EJ50" s="50">
        <v>19.260000000000002</v>
      </c>
      <c r="EK50" s="51">
        <f t="shared" si="151"/>
        <v>62</v>
      </c>
      <c r="EL50" s="50">
        <v>5.61</v>
      </c>
      <c r="EM50" s="51">
        <f t="shared" si="152"/>
        <v>110</v>
      </c>
      <c r="EN50" s="50">
        <v>43.54</v>
      </c>
      <c r="EO50" s="51">
        <f t="shared" si="153"/>
        <v>74</v>
      </c>
      <c r="EP50" s="50">
        <v>30.3</v>
      </c>
      <c r="EQ50" s="51">
        <f t="shared" si="154"/>
        <v>9</v>
      </c>
      <c r="ER50" s="50">
        <v>5.22</v>
      </c>
      <c r="ES50" s="51">
        <f t="shared" si="155"/>
        <v>26</v>
      </c>
      <c r="ET50" s="50">
        <v>0</v>
      </c>
      <c r="EU50" s="51">
        <f t="shared" si="156"/>
        <v>84</v>
      </c>
      <c r="EV50" s="50">
        <v>5.32</v>
      </c>
      <c r="EW50" s="51">
        <f t="shared" si="157"/>
        <v>65</v>
      </c>
      <c r="EX50" s="50">
        <v>0.09</v>
      </c>
      <c r="EY50" s="51">
        <f t="shared" si="158"/>
        <v>139</v>
      </c>
      <c r="EZ50" s="50">
        <v>1.81</v>
      </c>
      <c r="FA50" s="51">
        <f t="shared" si="159"/>
        <v>88</v>
      </c>
      <c r="FB50" s="50">
        <v>0.69</v>
      </c>
      <c r="FC50" s="51">
        <f t="shared" si="160"/>
        <v>123</v>
      </c>
      <c r="FD50" s="50">
        <v>3.09</v>
      </c>
      <c r="FE50" s="51">
        <f t="shared" si="161"/>
        <v>99</v>
      </c>
      <c r="FF50" s="50">
        <v>49.36</v>
      </c>
      <c r="FG50" s="51">
        <f t="shared" si="162"/>
        <v>129</v>
      </c>
      <c r="FH50" s="50">
        <v>9.19</v>
      </c>
      <c r="FI50" s="51">
        <f t="shared" si="163"/>
        <v>81</v>
      </c>
      <c r="FJ50" s="50">
        <v>3.19</v>
      </c>
      <c r="FK50" s="51">
        <f t="shared" si="164"/>
        <v>99</v>
      </c>
      <c r="FL50" s="50">
        <v>20.12</v>
      </c>
      <c r="FM50" s="51">
        <f t="shared" si="165"/>
        <v>22</v>
      </c>
      <c r="FN50" s="53">
        <f t="shared" si="95"/>
        <v>548.60000000000014</v>
      </c>
      <c r="FO50" s="51">
        <f t="shared" si="166"/>
        <v>123</v>
      </c>
      <c r="FP50" s="36">
        <v>18.87</v>
      </c>
      <c r="FQ50" s="36">
        <v>100</v>
      </c>
      <c r="FR50" s="36">
        <f t="shared" si="88"/>
        <v>1887</v>
      </c>
      <c r="FS50" s="37">
        <f t="shared" si="167"/>
        <v>81</v>
      </c>
      <c r="FT50" s="36">
        <v>5.04</v>
      </c>
      <c r="FU50" s="36">
        <v>100</v>
      </c>
      <c r="FV50" s="36">
        <f t="shared" si="89"/>
        <v>504</v>
      </c>
      <c r="FW50" s="37">
        <f t="shared" si="168"/>
        <v>147</v>
      </c>
      <c r="FX50" s="36">
        <f t="shared" si="90"/>
        <v>1383</v>
      </c>
      <c r="FY50" s="54">
        <f t="shared" si="172"/>
        <v>226610.77350000001</v>
      </c>
      <c r="FZ50" s="37">
        <f t="shared" si="169"/>
        <v>60</v>
      </c>
      <c r="GA50" s="55">
        <f t="shared" si="170"/>
        <v>163.8545</v>
      </c>
      <c r="GB50" s="56">
        <f t="shared" si="91"/>
        <v>1505.8228549999999</v>
      </c>
      <c r="GC50" s="32">
        <f t="shared" si="171"/>
        <v>62</v>
      </c>
    </row>
    <row r="51" spans="2:185" s="1" customFormat="1" ht="18" customHeight="1" x14ac:dyDescent="0.2">
      <c r="B51" s="1">
        <f t="shared" si="96"/>
        <v>50</v>
      </c>
      <c r="C51" s="66" t="s">
        <v>54</v>
      </c>
      <c r="D51" s="30">
        <v>93383574</v>
      </c>
      <c r="E51" s="31">
        <f t="shared" si="92"/>
        <v>15</v>
      </c>
      <c r="F51" s="209">
        <v>1002450</v>
      </c>
      <c r="G51" s="31">
        <f t="shared" si="78"/>
        <v>30</v>
      </c>
      <c r="H51" s="210">
        <f t="shared" si="97"/>
        <v>93.155343408648804</v>
      </c>
      <c r="I51" s="31">
        <f t="shared" si="79"/>
        <v>68</v>
      </c>
      <c r="J51" s="32" t="s">
        <v>728</v>
      </c>
      <c r="K51" s="32" t="s">
        <v>729</v>
      </c>
      <c r="L51" s="33">
        <v>42037.599999999999</v>
      </c>
      <c r="M51" s="31">
        <f t="shared" si="2"/>
        <v>87</v>
      </c>
      <c r="N51" s="34">
        <v>9.789968</v>
      </c>
      <c r="O51" s="31">
        <f t="shared" si="3"/>
        <v>72</v>
      </c>
      <c r="P51" s="35">
        <v>6.15</v>
      </c>
      <c r="Q51" s="31">
        <f t="shared" si="98"/>
        <v>6</v>
      </c>
      <c r="R51" s="31">
        <v>27.8</v>
      </c>
      <c r="S51" s="31">
        <f t="shared" si="80"/>
        <v>75</v>
      </c>
      <c r="T51" s="31">
        <v>16.100000000000001</v>
      </c>
      <c r="U51" s="31">
        <f t="shared" si="81"/>
        <v>78</v>
      </c>
      <c r="V51" s="218">
        <v>49.5</v>
      </c>
      <c r="W51" s="31">
        <f t="shared" si="82"/>
        <v>170</v>
      </c>
      <c r="X51" s="36">
        <v>70.900000000000006</v>
      </c>
      <c r="Y51" s="37">
        <f t="shared" si="99"/>
        <v>99</v>
      </c>
      <c r="Z51" s="38">
        <v>73.2</v>
      </c>
      <c r="AA51" s="37">
        <f t="shared" si="100"/>
        <v>103</v>
      </c>
      <c r="AB51" s="38">
        <v>68.8</v>
      </c>
      <c r="AC51" s="37">
        <f t="shared" si="101"/>
        <v>91</v>
      </c>
      <c r="AD51" s="39">
        <v>11850</v>
      </c>
      <c r="AE51" s="40">
        <f t="shared" si="102"/>
        <v>87</v>
      </c>
      <c r="AF51" s="41">
        <v>32.619999999999997</v>
      </c>
      <c r="AG51" s="40">
        <f t="shared" si="103"/>
        <v>102</v>
      </c>
      <c r="AH51" s="42"/>
      <c r="AI51" s="40" t="e">
        <f t="shared" si="83"/>
        <v>#N/A</v>
      </c>
      <c r="AJ51" s="41">
        <v>46.4</v>
      </c>
      <c r="AK51" s="40">
        <f t="shared" si="104"/>
        <v>15</v>
      </c>
      <c r="AL51" s="41">
        <v>13.6</v>
      </c>
      <c r="AM51" s="40">
        <f t="shared" si="105"/>
        <v>14</v>
      </c>
      <c r="AN51" s="43">
        <v>73</v>
      </c>
      <c r="AO51" s="44">
        <f t="shared" si="106"/>
        <v>8</v>
      </c>
      <c r="AP51" s="43">
        <v>135</v>
      </c>
      <c r="AQ51" s="44">
        <f t="shared" si="107"/>
        <v>8</v>
      </c>
      <c r="AR51" s="58">
        <v>-0.15</v>
      </c>
      <c r="AS51" s="44">
        <f t="shared" si="108"/>
        <v>63</v>
      </c>
      <c r="AT51" s="46">
        <v>0.4</v>
      </c>
      <c r="AU51" s="45">
        <f t="shared" si="109"/>
        <v>45</v>
      </c>
      <c r="AV51" s="46">
        <v>0.2</v>
      </c>
      <c r="AW51" s="45">
        <f t="shared" si="110"/>
        <v>60</v>
      </c>
      <c r="AX51" s="46"/>
      <c r="AY51" s="45"/>
      <c r="AZ51" s="125">
        <v>3160</v>
      </c>
      <c r="BA51" s="45">
        <f t="shared" si="93"/>
        <v>38</v>
      </c>
      <c r="BB51" s="47">
        <v>4.5999999999999996</v>
      </c>
      <c r="BC51" s="45">
        <f t="shared" si="111"/>
        <v>37</v>
      </c>
      <c r="BD51" s="46">
        <v>1187.6500000000001</v>
      </c>
      <c r="BE51" s="45">
        <f t="shared" si="112"/>
        <v>50</v>
      </c>
      <c r="BF51" s="46">
        <v>65</v>
      </c>
      <c r="BG51" s="45">
        <f t="shared" si="113"/>
        <v>31</v>
      </c>
      <c r="BH51" s="46">
        <v>0.1</v>
      </c>
      <c r="BI51" s="45">
        <f t="shared" si="114"/>
        <v>115</v>
      </c>
      <c r="BJ51" s="47">
        <v>2.5</v>
      </c>
      <c r="BK51" s="45">
        <f t="shared" si="115"/>
        <v>113</v>
      </c>
      <c r="BL51" s="46">
        <v>16.100000000000001</v>
      </c>
      <c r="BM51" s="45">
        <f t="shared" si="116"/>
        <v>21</v>
      </c>
      <c r="BN51" s="46">
        <v>25.6</v>
      </c>
      <c r="BO51" s="45">
        <f t="shared" si="117"/>
        <v>30</v>
      </c>
      <c r="BP51" s="46" t="s">
        <v>177</v>
      </c>
      <c r="BQ51" s="45" t="e">
        <f t="shared" si="118"/>
        <v>#VALUE!</v>
      </c>
      <c r="BR51" s="199">
        <v>115.67</v>
      </c>
      <c r="BS51" s="45">
        <f t="shared" si="85"/>
        <v>60</v>
      </c>
      <c r="BT51" s="46"/>
      <c r="BU51" s="45" t="e">
        <f t="shared" si="119"/>
        <v>#N/A</v>
      </c>
      <c r="BV51" s="46">
        <v>4</v>
      </c>
      <c r="BW51" s="45">
        <f t="shared" si="120"/>
        <v>13</v>
      </c>
      <c r="BX51" s="124" t="s">
        <v>1151</v>
      </c>
      <c r="BY51" s="45" t="e">
        <f t="shared" si="86"/>
        <v>#VALUE!</v>
      </c>
      <c r="BZ51" s="48">
        <v>76.709999999999994</v>
      </c>
      <c r="CA51" s="45">
        <f t="shared" si="121"/>
        <v>66</v>
      </c>
      <c r="CB51" s="46"/>
      <c r="CC51" s="45" t="e">
        <f t="shared" si="87"/>
        <v>#N/A</v>
      </c>
      <c r="CD51" s="46">
        <v>0.93</v>
      </c>
      <c r="CE51" s="45">
        <f t="shared" si="122"/>
        <v>25</v>
      </c>
      <c r="CF51" s="48">
        <v>211</v>
      </c>
      <c r="CG51" s="45">
        <f t="shared" si="123"/>
        <v>52</v>
      </c>
      <c r="CH51" s="49">
        <v>0.05</v>
      </c>
      <c r="CI51" s="45">
        <f t="shared" si="124"/>
        <v>139</v>
      </c>
      <c r="CJ51" s="50">
        <v>0.05</v>
      </c>
      <c r="CK51" s="51">
        <f t="shared" si="125"/>
        <v>156</v>
      </c>
      <c r="CL51" s="50">
        <v>1.59</v>
      </c>
      <c r="CM51" s="51">
        <f t="shared" si="126"/>
        <v>133</v>
      </c>
      <c r="CN51" s="50">
        <v>0.09</v>
      </c>
      <c r="CO51" s="51">
        <f t="shared" si="127"/>
        <v>146</v>
      </c>
      <c r="CP51" s="50">
        <v>3.31</v>
      </c>
      <c r="CQ51" s="51">
        <f t="shared" si="128"/>
        <v>98</v>
      </c>
      <c r="CR51" s="50">
        <v>5.17</v>
      </c>
      <c r="CS51" s="51">
        <f t="shared" si="129"/>
        <v>76</v>
      </c>
      <c r="CT51" s="50">
        <v>7.51</v>
      </c>
      <c r="CU51" s="65">
        <f t="shared" si="130"/>
        <v>2</v>
      </c>
      <c r="CV51" s="50">
        <v>21.45</v>
      </c>
      <c r="CW51" s="51">
        <f t="shared" si="131"/>
        <v>37</v>
      </c>
      <c r="CX51" s="50">
        <v>1.1200000000000001</v>
      </c>
      <c r="CY51" s="51">
        <f t="shared" si="132"/>
        <v>169</v>
      </c>
      <c r="CZ51" s="50">
        <v>4.2</v>
      </c>
      <c r="DA51" s="51">
        <f t="shared" si="133"/>
        <v>132</v>
      </c>
      <c r="DB51" s="50">
        <v>12.07</v>
      </c>
      <c r="DC51" s="51">
        <f t="shared" si="134"/>
        <v>14</v>
      </c>
      <c r="DD51" s="50">
        <v>27.26</v>
      </c>
      <c r="DE51" s="51">
        <f t="shared" si="135"/>
        <v>3</v>
      </c>
      <c r="DF51" s="50">
        <v>7.22</v>
      </c>
      <c r="DG51" s="51">
        <f t="shared" si="136"/>
        <v>111</v>
      </c>
      <c r="DH51" s="50">
        <v>2.2200000000000002</v>
      </c>
      <c r="DI51" s="51">
        <f t="shared" si="137"/>
        <v>98</v>
      </c>
      <c r="DJ51" s="50">
        <v>1.97</v>
      </c>
      <c r="DK51" s="51">
        <f t="shared" si="138"/>
        <v>125</v>
      </c>
      <c r="DL51" s="50">
        <v>4.95</v>
      </c>
      <c r="DM51" s="51">
        <f t="shared" si="139"/>
        <v>69</v>
      </c>
      <c r="DN51" s="50">
        <v>3.66</v>
      </c>
      <c r="DO51" s="51">
        <f t="shared" si="140"/>
        <v>82</v>
      </c>
      <c r="DP51" s="50">
        <v>6.83</v>
      </c>
      <c r="DQ51" s="51">
        <f t="shared" si="141"/>
        <v>143</v>
      </c>
      <c r="DR51" s="50">
        <v>0.2</v>
      </c>
      <c r="DS51" s="51">
        <f t="shared" si="142"/>
        <v>169</v>
      </c>
      <c r="DT51" s="50">
        <v>2.5</v>
      </c>
      <c r="DU51" s="51">
        <f t="shared" si="143"/>
        <v>153</v>
      </c>
      <c r="DV51" s="50">
        <v>1.23</v>
      </c>
      <c r="DW51" s="51">
        <f t="shared" si="144"/>
        <v>124</v>
      </c>
      <c r="DX51" s="50">
        <v>116.77</v>
      </c>
      <c r="DY51" s="51">
        <f t="shared" si="145"/>
        <v>67</v>
      </c>
      <c r="DZ51" s="50">
        <v>186.36</v>
      </c>
      <c r="EA51" s="51">
        <f t="shared" si="146"/>
        <v>23</v>
      </c>
      <c r="EB51" s="50">
        <v>12.55</v>
      </c>
      <c r="EC51" s="51">
        <f t="shared" si="147"/>
        <v>133</v>
      </c>
      <c r="ED51" s="50">
        <v>2.97</v>
      </c>
      <c r="EE51" s="51">
        <f t="shared" si="148"/>
        <v>34</v>
      </c>
      <c r="EF51" s="50">
        <v>20.37</v>
      </c>
      <c r="EG51" s="51">
        <f t="shared" si="149"/>
        <v>12</v>
      </c>
      <c r="EH51" s="50">
        <v>0.43</v>
      </c>
      <c r="EI51" s="51">
        <f t="shared" si="150"/>
        <v>128</v>
      </c>
      <c r="EJ51" s="50">
        <v>37.450000000000003</v>
      </c>
      <c r="EK51" s="51">
        <f t="shared" si="151"/>
        <v>13</v>
      </c>
      <c r="EL51" s="50">
        <v>28.76</v>
      </c>
      <c r="EM51" s="51">
        <f t="shared" si="152"/>
        <v>4</v>
      </c>
      <c r="EN51" s="50">
        <v>21.06</v>
      </c>
      <c r="EO51" s="51">
        <f t="shared" si="153"/>
        <v>109</v>
      </c>
      <c r="EP51" s="50">
        <v>26.63</v>
      </c>
      <c r="EQ51" s="51">
        <f t="shared" si="154"/>
        <v>12</v>
      </c>
      <c r="ER51" s="50">
        <v>5.55</v>
      </c>
      <c r="ES51" s="51">
        <f t="shared" si="155"/>
        <v>19</v>
      </c>
      <c r="ET51" s="50">
        <v>0</v>
      </c>
      <c r="EU51" s="51">
        <f t="shared" si="156"/>
        <v>84</v>
      </c>
      <c r="EV51" s="50">
        <v>4.17</v>
      </c>
      <c r="EW51" s="51">
        <f t="shared" si="157"/>
        <v>71</v>
      </c>
      <c r="EX51" s="50">
        <v>0.05</v>
      </c>
      <c r="EY51" s="51">
        <f t="shared" si="158"/>
        <v>153</v>
      </c>
      <c r="EZ51" s="50">
        <v>0.12</v>
      </c>
      <c r="FA51" s="51">
        <f t="shared" si="159"/>
        <v>171</v>
      </c>
      <c r="FB51" s="50">
        <v>2.4300000000000002</v>
      </c>
      <c r="FC51" s="51">
        <f t="shared" si="160"/>
        <v>59</v>
      </c>
      <c r="FD51" s="50">
        <v>15.59</v>
      </c>
      <c r="FE51" s="51">
        <f t="shared" si="161"/>
        <v>6</v>
      </c>
      <c r="FF51" s="50">
        <v>122.58</v>
      </c>
      <c r="FG51" s="51">
        <f t="shared" si="162"/>
        <v>51</v>
      </c>
      <c r="FH51" s="50">
        <v>1.74</v>
      </c>
      <c r="FI51" s="51">
        <f t="shared" si="163"/>
        <v>163</v>
      </c>
      <c r="FJ51" s="50">
        <v>0.56000000000000005</v>
      </c>
      <c r="FK51" s="51">
        <f t="shared" si="164"/>
        <v>140</v>
      </c>
      <c r="FL51" s="50">
        <v>2.97</v>
      </c>
      <c r="FM51" s="51">
        <f t="shared" si="165"/>
        <v>115</v>
      </c>
      <c r="FN51" s="53">
        <f t="shared" si="95"/>
        <v>723.70999999999992</v>
      </c>
      <c r="FO51" s="51">
        <f t="shared" si="166"/>
        <v>80</v>
      </c>
      <c r="FP51" s="36">
        <v>23.35</v>
      </c>
      <c r="FQ51" s="36">
        <v>100</v>
      </c>
      <c r="FR51" s="36">
        <f t="shared" si="88"/>
        <v>2335</v>
      </c>
      <c r="FS51" s="37">
        <f t="shared" si="167"/>
        <v>59</v>
      </c>
      <c r="FT51" s="36">
        <v>4.7699999999999996</v>
      </c>
      <c r="FU51" s="36">
        <v>100</v>
      </c>
      <c r="FV51" s="36">
        <f t="shared" si="89"/>
        <v>476.99999999999994</v>
      </c>
      <c r="FW51" s="37">
        <f t="shared" si="168"/>
        <v>153</v>
      </c>
      <c r="FX51" s="36">
        <f t="shared" si="90"/>
        <v>1858</v>
      </c>
      <c r="FY51" s="54">
        <f t="shared" si="172"/>
        <v>1735066.80492</v>
      </c>
      <c r="FZ51" s="37">
        <f t="shared" si="169"/>
        <v>12</v>
      </c>
      <c r="GA51" s="55">
        <f t="shared" si="170"/>
        <v>933.83573999999999</v>
      </c>
      <c r="GB51" s="56">
        <f t="shared" si="91"/>
        <v>1624.8741875999999</v>
      </c>
      <c r="GC51" s="32">
        <f t="shared" si="171"/>
        <v>59</v>
      </c>
    </row>
    <row r="52" spans="2:185" s="1" customFormat="1" ht="18" customHeight="1" x14ac:dyDescent="0.2">
      <c r="B52" s="1">
        <f t="shared" si="96"/>
        <v>51</v>
      </c>
      <c r="C52" s="60" t="s">
        <v>157</v>
      </c>
      <c r="D52" s="30">
        <v>6146419</v>
      </c>
      <c r="E52" s="31">
        <f t="shared" si="92"/>
        <v>108</v>
      </c>
      <c r="F52" s="209">
        <v>21041</v>
      </c>
      <c r="G52" s="31">
        <f t="shared" si="78"/>
        <v>149</v>
      </c>
      <c r="H52" s="210">
        <f t="shared" si="97"/>
        <v>292.11629675395653</v>
      </c>
      <c r="I52" s="31">
        <f t="shared" si="79"/>
        <v>21</v>
      </c>
      <c r="J52" s="32" t="s">
        <v>730</v>
      </c>
      <c r="K52" s="32" t="s">
        <v>731</v>
      </c>
      <c r="L52" s="33">
        <v>37063.800000000003</v>
      </c>
      <c r="M52" s="31">
        <f t="shared" si="2"/>
        <v>109</v>
      </c>
      <c r="N52" s="34">
        <v>9.7818909999999999</v>
      </c>
      <c r="O52" s="31">
        <f t="shared" si="3"/>
        <v>122</v>
      </c>
      <c r="P52" s="35">
        <v>5.85</v>
      </c>
      <c r="Q52" s="31">
        <f t="shared" si="98"/>
        <v>19</v>
      </c>
      <c r="R52" s="31">
        <v>29.8</v>
      </c>
      <c r="S52" s="31">
        <f t="shared" si="80"/>
        <v>41</v>
      </c>
      <c r="T52" s="31">
        <v>20.2</v>
      </c>
      <c r="U52" s="31">
        <f t="shared" si="81"/>
        <v>60</v>
      </c>
      <c r="V52" s="218">
        <v>1644.4</v>
      </c>
      <c r="W52" s="31">
        <f t="shared" si="82"/>
        <v>33</v>
      </c>
      <c r="X52" s="36">
        <v>73.5</v>
      </c>
      <c r="Y52" s="37">
        <f t="shared" si="99"/>
        <v>87</v>
      </c>
      <c r="Z52" s="38">
        <v>77.900000000000006</v>
      </c>
      <c r="AA52" s="37">
        <f t="shared" si="100"/>
        <v>69</v>
      </c>
      <c r="AB52" s="38">
        <v>68.8</v>
      </c>
      <c r="AC52" s="37">
        <f t="shared" si="101"/>
        <v>91</v>
      </c>
      <c r="AD52" s="39">
        <v>8303</v>
      </c>
      <c r="AE52" s="40">
        <f t="shared" si="102"/>
        <v>103</v>
      </c>
      <c r="AF52" s="41">
        <v>42.89</v>
      </c>
      <c r="AG52" s="40">
        <f t="shared" si="103"/>
        <v>68</v>
      </c>
      <c r="AH52" s="42"/>
      <c r="AI52" s="40" t="e">
        <f t="shared" si="83"/>
        <v>#N/A</v>
      </c>
      <c r="AJ52" s="41">
        <v>57.6</v>
      </c>
      <c r="AK52" s="40">
        <f t="shared" si="104"/>
        <v>3</v>
      </c>
      <c r="AL52" s="41">
        <v>5.7</v>
      </c>
      <c r="AM52" s="40">
        <f t="shared" si="105"/>
        <v>56</v>
      </c>
      <c r="AN52" s="43">
        <v>37</v>
      </c>
      <c r="AO52" s="44">
        <f t="shared" si="106"/>
        <v>41</v>
      </c>
      <c r="AP52" s="43" t="s">
        <v>177</v>
      </c>
      <c r="AQ52" s="44" t="e">
        <f t="shared" si="107"/>
        <v>#VALUE!</v>
      </c>
      <c r="AR52" s="58">
        <v>0.08</v>
      </c>
      <c r="AS52" s="44">
        <f t="shared" si="108"/>
        <v>49</v>
      </c>
      <c r="AT52" s="46">
        <v>3.2</v>
      </c>
      <c r="AU52" s="45">
        <f t="shared" si="109"/>
        <v>38</v>
      </c>
      <c r="AV52" s="46" t="s">
        <v>177</v>
      </c>
      <c r="AW52" s="45" t="e">
        <f t="shared" si="110"/>
        <v>#VALUE!</v>
      </c>
      <c r="AX52" s="46"/>
      <c r="AY52" s="45"/>
      <c r="AZ52" s="125">
        <v>2580</v>
      </c>
      <c r="BA52" s="45">
        <f t="shared" si="93"/>
        <v>96</v>
      </c>
      <c r="BB52" s="46" t="s">
        <v>177</v>
      </c>
      <c r="BC52" s="45" t="e">
        <f t="shared" si="111"/>
        <v>#VALUE!</v>
      </c>
      <c r="BD52" s="46">
        <v>280.35000000000002</v>
      </c>
      <c r="BE52" s="45">
        <f t="shared" si="112"/>
        <v>122</v>
      </c>
      <c r="BF52" s="46">
        <v>186</v>
      </c>
      <c r="BG52" s="45">
        <f t="shared" si="113"/>
        <v>18</v>
      </c>
      <c r="BH52" s="46">
        <v>1.9</v>
      </c>
      <c r="BI52" s="45">
        <f t="shared" si="114"/>
        <v>51</v>
      </c>
      <c r="BJ52" s="47">
        <v>7.9</v>
      </c>
      <c r="BK52" s="45">
        <f t="shared" si="115"/>
        <v>100</v>
      </c>
      <c r="BL52" s="46">
        <v>6.6</v>
      </c>
      <c r="BM52" s="45">
        <f t="shared" si="116"/>
        <v>32</v>
      </c>
      <c r="BN52" s="46">
        <v>28.3</v>
      </c>
      <c r="BO52" s="45">
        <f t="shared" si="117"/>
        <v>28</v>
      </c>
      <c r="BP52" s="46">
        <v>126</v>
      </c>
      <c r="BQ52" s="45">
        <f t="shared" si="118"/>
        <v>61</v>
      </c>
      <c r="BR52" s="114">
        <v>142.02000000000001</v>
      </c>
      <c r="BS52" s="45">
        <f t="shared" si="85"/>
        <v>25</v>
      </c>
      <c r="BT52" s="46"/>
      <c r="BU52" s="45" t="e">
        <f t="shared" si="119"/>
        <v>#N/A</v>
      </c>
      <c r="BV52" s="46">
        <v>4.2</v>
      </c>
      <c r="BW52" s="45">
        <f t="shared" si="120"/>
        <v>8</v>
      </c>
      <c r="BX52" s="124" t="s">
        <v>1151</v>
      </c>
      <c r="BY52" s="45" t="e">
        <f t="shared" si="86"/>
        <v>#VALUE!</v>
      </c>
      <c r="BZ52" s="48">
        <v>93.15</v>
      </c>
      <c r="CA52" s="45">
        <f t="shared" si="121"/>
        <v>42</v>
      </c>
      <c r="CB52" s="46"/>
      <c r="CC52" s="45" t="e">
        <f t="shared" si="87"/>
        <v>#N/A</v>
      </c>
      <c r="CD52" s="46" t="s">
        <v>177</v>
      </c>
      <c r="CE52" s="45" t="e">
        <f t="shared" si="122"/>
        <v>#VALUE!</v>
      </c>
      <c r="CF52" s="48">
        <v>46</v>
      </c>
      <c r="CG52" s="45">
        <f t="shared" si="123"/>
        <v>106</v>
      </c>
      <c r="CH52" s="49">
        <v>0.21</v>
      </c>
      <c r="CI52" s="45">
        <f t="shared" si="124"/>
        <v>111</v>
      </c>
      <c r="CJ52" s="50">
        <v>5.25</v>
      </c>
      <c r="CK52" s="51">
        <f t="shared" si="125"/>
        <v>13</v>
      </c>
      <c r="CL52" s="50">
        <v>0.93</v>
      </c>
      <c r="CM52" s="51">
        <f t="shared" si="126"/>
        <v>152</v>
      </c>
      <c r="CN52" s="50">
        <v>2.61</v>
      </c>
      <c r="CO52" s="51">
        <f t="shared" si="127"/>
        <v>45</v>
      </c>
      <c r="CP52" s="50">
        <v>4.5599999999999996</v>
      </c>
      <c r="CQ52" s="51">
        <f t="shared" si="128"/>
        <v>85</v>
      </c>
      <c r="CR52" s="50">
        <v>2.0099999999999998</v>
      </c>
      <c r="CS52" s="51">
        <f t="shared" si="129"/>
        <v>110</v>
      </c>
      <c r="CT52" s="50">
        <v>0.8</v>
      </c>
      <c r="CU52" s="51">
        <f t="shared" si="130"/>
        <v>153</v>
      </c>
      <c r="CV52" s="50">
        <v>9.5399999999999991</v>
      </c>
      <c r="CW52" s="51">
        <f t="shared" si="131"/>
        <v>149</v>
      </c>
      <c r="CX52" s="50">
        <v>13.18</v>
      </c>
      <c r="CY52" s="51">
        <f t="shared" si="132"/>
        <v>53</v>
      </c>
      <c r="CZ52" s="50">
        <v>6.01</v>
      </c>
      <c r="DA52" s="51">
        <f t="shared" si="133"/>
        <v>105</v>
      </c>
      <c r="DB52" s="50">
        <v>9.1199999999999992</v>
      </c>
      <c r="DC52" s="51">
        <f t="shared" si="134"/>
        <v>69</v>
      </c>
      <c r="DD52" s="50">
        <v>8.11</v>
      </c>
      <c r="DE52" s="51">
        <f t="shared" si="135"/>
        <v>47</v>
      </c>
      <c r="DF52" s="50">
        <v>6.03</v>
      </c>
      <c r="DG52" s="51">
        <f t="shared" si="136"/>
        <v>123</v>
      </c>
      <c r="DH52" s="50">
        <v>1.49</v>
      </c>
      <c r="DI52" s="51">
        <f t="shared" si="137"/>
        <v>122</v>
      </c>
      <c r="DJ52" s="50">
        <v>1.52</v>
      </c>
      <c r="DK52" s="51">
        <f t="shared" si="138"/>
        <v>147</v>
      </c>
      <c r="DL52" s="50">
        <v>3.04</v>
      </c>
      <c r="DM52" s="51">
        <f t="shared" si="139"/>
        <v>130</v>
      </c>
      <c r="DN52" s="50">
        <v>4.2699999999999996</v>
      </c>
      <c r="DO52" s="51">
        <f t="shared" si="140"/>
        <v>69</v>
      </c>
      <c r="DP52" s="50">
        <v>17.12</v>
      </c>
      <c r="DQ52" s="51">
        <f t="shared" si="141"/>
        <v>80</v>
      </c>
      <c r="DR52" s="50">
        <v>0.64</v>
      </c>
      <c r="DS52" s="51">
        <f t="shared" si="142"/>
        <v>147</v>
      </c>
      <c r="DT52" s="50">
        <v>16.13</v>
      </c>
      <c r="DU52" s="51">
        <f t="shared" si="143"/>
        <v>17</v>
      </c>
      <c r="DV52" s="50">
        <v>5.95</v>
      </c>
      <c r="DW52" s="51">
        <f t="shared" si="144"/>
        <v>10</v>
      </c>
      <c r="DX52" s="50">
        <v>111.19</v>
      </c>
      <c r="DY52" s="51">
        <f t="shared" si="145"/>
        <v>75</v>
      </c>
      <c r="DZ52" s="50">
        <v>112.45</v>
      </c>
      <c r="EA52" s="51">
        <f t="shared" si="146"/>
        <v>57</v>
      </c>
      <c r="EB52" s="50">
        <v>39.72</v>
      </c>
      <c r="EC52" s="51">
        <f t="shared" si="147"/>
        <v>52</v>
      </c>
      <c r="ED52" s="50">
        <v>1.1299999999999999</v>
      </c>
      <c r="EE52" s="51">
        <f t="shared" si="148"/>
        <v>84</v>
      </c>
      <c r="EF52" s="50">
        <v>5.31</v>
      </c>
      <c r="EG52" s="51">
        <f t="shared" si="149"/>
        <v>95</v>
      </c>
      <c r="EH52" s="50">
        <v>17.84</v>
      </c>
      <c r="EI52" s="51">
        <f t="shared" si="150"/>
        <v>56</v>
      </c>
      <c r="EJ52" s="50">
        <v>9.66</v>
      </c>
      <c r="EK52" s="51">
        <f t="shared" si="151"/>
        <v>137</v>
      </c>
      <c r="EL52" s="50">
        <v>6.17</v>
      </c>
      <c r="EM52" s="51">
        <f t="shared" si="152"/>
        <v>103</v>
      </c>
      <c r="EN52" s="50">
        <v>48.63</v>
      </c>
      <c r="EO52" s="51">
        <f t="shared" si="153"/>
        <v>67</v>
      </c>
      <c r="EP52" s="50">
        <v>35.46</v>
      </c>
      <c r="EQ52" s="51">
        <f t="shared" si="154"/>
        <v>4</v>
      </c>
      <c r="ER52" s="50">
        <v>5.09</v>
      </c>
      <c r="ES52" s="51">
        <f t="shared" si="155"/>
        <v>28</v>
      </c>
      <c r="ET52" s="50">
        <v>0</v>
      </c>
      <c r="EU52" s="51">
        <f t="shared" si="156"/>
        <v>84</v>
      </c>
      <c r="EV52" s="50">
        <v>5.65</v>
      </c>
      <c r="EW52" s="51">
        <f t="shared" si="157"/>
        <v>64</v>
      </c>
      <c r="EX52" s="50">
        <v>0.17</v>
      </c>
      <c r="EY52" s="51">
        <f t="shared" si="158"/>
        <v>109</v>
      </c>
      <c r="EZ52" s="50">
        <v>0.76</v>
      </c>
      <c r="FA52" s="51">
        <f t="shared" si="159"/>
        <v>134</v>
      </c>
      <c r="FB52" s="50">
        <v>0.53</v>
      </c>
      <c r="FC52" s="51">
        <f t="shared" si="160"/>
        <v>142</v>
      </c>
      <c r="FD52" s="50">
        <v>1.96</v>
      </c>
      <c r="FE52" s="51">
        <f t="shared" si="161"/>
        <v>116</v>
      </c>
      <c r="FF52" s="50">
        <v>36.340000000000003</v>
      </c>
      <c r="FG52" s="51">
        <f t="shared" si="162"/>
        <v>142</v>
      </c>
      <c r="FH52" s="50">
        <v>13.58</v>
      </c>
      <c r="FI52" s="51">
        <f t="shared" si="163"/>
        <v>40</v>
      </c>
      <c r="FJ52" s="50">
        <v>1.21</v>
      </c>
      <c r="FK52" s="51">
        <f t="shared" si="164"/>
        <v>123</v>
      </c>
      <c r="FL52" s="50">
        <v>93.09</v>
      </c>
      <c r="FM52" s="52">
        <f t="shared" si="165"/>
        <v>1</v>
      </c>
      <c r="FN52" s="53">
        <f t="shared" si="95"/>
        <v>664.25</v>
      </c>
      <c r="FO52" s="51">
        <f t="shared" si="166"/>
        <v>88</v>
      </c>
      <c r="FP52" s="36">
        <v>16.79</v>
      </c>
      <c r="FQ52" s="36">
        <v>100</v>
      </c>
      <c r="FR52" s="36">
        <f t="shared" si="88"/>
        <v>1679</v>
      </c>
      <c r="FS52" s="37">
        <f t="shared" si="167"/>
        <v>100</v>
      </c>
      <c r="FT52" s="36">
        <v>5.67</v>
      </c>
      <c r="FU52" s="36">
        <v>100</v>
      </c>
      <c r="FV52" s="36">
        <f t="shared" si="89"/>
        <v>567</v>
      </c>
      <c r="FW52" s="37">
        <f t="shared" si="168"/>
        <v>138</v>
      </c>
      <c r="FX52" s="36">
        <f t="shared" si="90"/>
        <v>1112</v>
      </c>
      <c r="FY52" s="54">
        <f t="shared" si="172"/>
        <v>68348.179279999997</v>
      </c>
      <c r="FZ52" s="37">
        <f t="shared" si="169"/>
        <v>95</v>
      </c>
      <c r="GA52" s="55">
        <f t="shared" si="170"/>
        <v>61.464190000000002</v>
      </c>
      <c r="GB52" s="56">
        <f t="shared" si="91"/>
        <v>834.68370020000009</v>
      </c>
      <c r="GC52" s="32">
        <f t="shared" si="171"/>
        <v>81</v>
      </c>
    </row>
    <row r="53" spans="2:185" s="1" customFormat="1" ht="18" customHeight="1" x14ac:dyDescent="0.2">
      <c r="B53" s="1">
        <f t="shared" si="96"/>
        <v>52</v>
      </c>
      <c r="C53" s="60" t="s">
        <v>166</v>
      </c>
      <c r="D53" s="30">
        <v>869587</v>
      </c>
      <c r="E53" s="31">
        <f t="shared" si="92"/>
        <v>157</v>
      </c>
      <c r="F53" s="209">
        <v>28051</v>
      </c>
      <c r="G53" s="31">
        <f t="shared" si="78"/>
        <v>142</v>
      </c>
      <c r="H53" s="210">
        <f t="shared" si="97"/>
        <v>31.000213896117785</v>
      </c>
      <c r="I53" s="31">
        <f t="shared" si="79"/>
        <v>124</v>
      </c>
      <c r="J53" s="32" t="s">
        <v>732</v>
      </c>
      <c r="K53" s="32" t="s">
        <v>733</v>
      </c>
      <c r="L53" s="33">
        <v>32933.199999999997</v>
      </c>
      <c r="M53" s="31">
        <f t="shared" si="2"/>
        <v>136</v>
      </c>
      <c r="N53" s="34">
        <v>9.7799650000000007</v>
      </c>
      <c r="O53" s="31">
        <f t="shared" si="3"/>
        <v>148</v>
      </c>
      <c r="P53" s="35">
        <v>4.3499999999999996</v>
      </c>
      <c r="Q53" s="31">
        <f t="shared" si="98"/>
        <v>125</v>
      </c>
      <c r="R53" s="31">
        <v>29.2</v>
      </c>
      <c r="S53" s="31">
        <f t="shared" si="80"/>
        <v>56</v>
      </c>
      <c r="T53" s="31">
        <v>19.8</v>
      </c>
      <c r="U53" s="31">
        <f t="shared" si="81"/>
        <v>65</v>
      </c>
      <c r="V53" s="218">
        <v>2459.9</v>
      </c>
      <c r="W53" s="31">
        <f t="shared" si="82"/>
        <v>9</v>
      </c>
      <c r="X53" s="36">
        <v>58.2</v>
      </c>
      <c r="Y53" s="37">
        <f t="shared" si="99"/>
        <v>160</v>
      </c>
      <c r="Z53" s="38">
        <v>60</v>
      </c>
      <c r="AA53" s="37">
        <f t="shared" si="100"/>
        <v>158</v>
      </c>
      <c r="AB53" s="38">
        <v>56.6</v>
      </c>
      <c r="AC53" s="37">
        <f t="shared" si="101"/>
        <v>160</v>
      </c>
      <c r="AD53" s="39">
        <v>31758</v>
      </c>
      <c r="AE53" s="40">
        <f t="shared" si="102"/>
        <v>35</v>
      </c>
      <c r="AF53" s="41" t="s">
        <v>177</v>
      </c>
      <c r="AG53" s="40" t="e">
        <f t="shared" si="103"/>
        <v>#VALUE!</v>
      </c>
      <c r="AH53" s="42"/>
      <c r="AI53" s="40" t="e">
        <f t="shared" si="83"/>
        <v>#N/A</v>
      </c>
      <c r="AJ53" s="41" t="s">
        <v>177</v>
      </c>
      <c r="AK53" s="40" t="e">
        <f t="shared" si="104"/>
        <v>#VALUE!</v>
      </c>
      <c r="AL53" s="41" t="s">
        <v>177</v>
      </c>
      <c r="AM53" s="40" t="e">
        <f t="shared" si="105"/>
        <v>#VALUE!</v>
      </c>
      <c r="AN53" s="43">
        <v>32</v>
      </c>
      <c r="AO53" s="44">
        <f t="shared" si="106"/>
        <v>56</v>
      </c>
      <c r="AP53" s="43" t="s">
        <v>177</v>
      </c>
      <c r="AQ53" s="44" t="e">
        <f t="shared" si="107"/>
        <v>#VALUE!</v>
      </c>
      <c r="AR53" s="43" t="s">
        <v>177</v>
      </c>
      <c r="AS53" s="44" t="e">
        <f t="shared" si="108"/>
        <v>#VALUE!</v>
      </c>
      <c r="AT53" s="46"/>
      <c r="AU53" s="45" t="e">
        <f t="shared" si="109"/>
        <v>#N/A</v>
      </c>
      <c r="AV53" s="46" t="s">
        <v>177</v>
      </c>
      <c r="AW53" s="45" t="e">
        <f t="shared" si="110"/>
        <v>#VALUE!</v>
      </c>
      <c r="AX53" s="46"/>
      <c r="AY53" s="45"/>
      <c r="AZ53" s="124" t="s">
        <v>1155</v>
      </c>
      <c r="BA53" s="45" t="e">
        <f t="shared" si="93"/>
        <v>#VALUE!</v>
      </c>
      <c r="BB53" s="46" t="s">
        <v>177</v>
      </c>
      <c r="BC53" s="45" t="e">
        <f t="shared" si="111"/>
        <v>#VALUE!</v>
      </c>
      <c r="BD53" s="46">
        <v>649</v>
      </c>
      <c r="BE53" s="45">
        <f t="shared" si="112"/>
        <v>83</v>
      </c>
      <c r="BF53" s="46"/>
      <c r="BG53" s="45" t="e">
        <f t="shared" si="113"/>
        <v>#N/A</v>
      </c>
      <c r="BH53" s="46" t="s">
        <v>177</v>
      </c>
      <c r="BI53" s="45" t="e">
        <f t="shared" si="114"/>
        <v>#VALUE!</v>
      </c>
      <c r="BJ53" s="47">
        <v>2.5</v>
      </c>
      <c r="BK53" s="45">
        <f t="shared" si="115"/>
        <v>113</v>
      </c>
      <c r="BL53" s="46"/>
      <c r="BM53" s="45" t="e">
        <f t="shared" si="116"/>
        <v>#N/A</v>
      </c>
      <c r="BN53" s="46"/>
      <c r="BO53" s="45" t="e">
        <f t="shared" si="117"/>
        <v>#N/A</v>
      </c>
      <c r="BP53" s="46" t="s">
        <v>177</v>
      </c>
      <c r="BQ53" s="45" t="e">
        <f t="shared" si="118"/>
        <v>#VALUE!</v>
      </c>
      <c r="BR53" s="133">
        <v>73.03</v>
      </c>
      <c r="BS53" s="45">
        <f t="shared" si="85"/>
        <v>127</v>
      </c>
      <c r="BT53" s="46"/>
      <c r="BU53" s="45" t="e">
        <f t="shared" si="119"/>
        <v>#N/A</v>
      </c>
      <c r="BV53" s="46"/>
      <c r="BW53" s="45" t="e">
        <f t="shared" si="120"/>
        <v>#N/A</v>
      </c>
      <c r="BX53" s="124" t="s">
        <v>1151</v>
      </c>
      <c r="BY53" s="45" t="e">
        <f t="shared" si="86"/>
        <v>#VALUE!</v>
      </c>
      <c r="BZ53" s="48" t="s">
        <v>177</v>
      </c>
      <c r="CA53" s="45" t="e">
        <f t="shared" si="121"/>
        <v>#VALUE!</v>
      </c>
      <c r="CB53" s="46"/>
      <c r="CC53" s="45" t="e">
        <f t="shared" si="87"/>
        <v>#N/A</v>
      </c>
      <c r="CD53" s="46" t="s">
        <v>177</v>
      </c>
      <c r="CE53" s="45" t="e">
        <f t="shared" si="122"/>
        <v>#VALUE!</v>
      </c>
      <c r="CF53" s="48" t="s">
        <v>177</v>
      </c>
      <c r="CG53" s="45" t="e">
        <f t="shared" si="123"/>
        <v>#VALUE!</v>
      </c>
      <c r="CH53" s="49">
        <v>17.850000000000001</v>
      </c>
      <c r="CI53" s="45">
        <f t="shared" si="124"/>
        <v>32</v>
      </c>
      <c r="CJ53" s="50">
        <v>0.17</v>
      </c>
      <c r="CK53" s="51">
        <f t="shared" si="125"/>
        <v>127</v>
      </c>
      <c r="CL53" s="50">
        <v>5.15</v>
      </c>
      <c r="CM53" s="51">
        <f t="shared" si="126"/>
        <v>48</v>
      </c>
      <c r="CN53" s="50">
        <v>6.01</v>
      </c>
      <c r="CO53" s="51">
        <f t="shared" si="127"/>
        <v>23</v>
      </c>
      <c r="CP53" s="50">
        <v>12.31</v>
      </c>
      <c r="CQ53" s="51">
        <f t="shared" si="128"/>
        <v>25</v>
      </c>
      <c r="CR53" s="50">
        <v>22.86</v>
      </c>
      <c r="CS53" s="51">
        <f t="shared" si="129"/>
        <v>15</v>
      </c>
      <c r="CT53" s="50">
        <v>2.4300000000000002</v>
      </c>
      <c r="CU53" s="51">
        <f t="shared" si="130"/>
        <v>72</v>
      </c>
      <c r="CV53" s="50">
        <v>14.13</v>
      </c>
      <c r="CW53" s="51">
        <f t="shared" si="131"/>
        <v>108</v>
      </c>
      <c r="CX53" s="50">
        <v>15.83</v>
      </c>
      <c r="CY53" s="51">
        <f t="shared" si="132"/>
        <v>44</v>
      </c>
      <c r="CZ53" s="50">
        <v>4.05</v>
      </c>
      <c r="DA53" s="51">
        <f t="shared" si="133"/>
        <v>137</v>
      </c>
      <c r="DB53" s="50">
        <v>12.09</v>
      </c>
      <c r="DC53" s="51">
        <f t="shared" si="134"/>
        <v>13</v>
      </c>
      <c r="DD53" s="50">
        <v>3.62</v>
      </c>
      <c r="DE53" s="51">
        <f t="shared" si="135"/>
        <v>134</v>
      </c>
      <c r="DF53" s="50">
        <v>4.4400000000000004</v>
      </c>
      <c r="DG53" s="51">
        <f t="shared" si="136"/>
        <v>131</v>
      </c>
      <c r="DH53" s="50">
        <v>1.71</v>
      </c>
      <c r="DI53" s="51">
        <f t="shared" si="137"/>
        <v>111</v>
      </c>
      <c r="DJ53" s="50">
        <v>5.98</v>
      </c>
      <c r="DK53" s="51">
        <f t="shared" si="138"/>
        <v>25</v>
      </c>
      <c r="DL53" s="50">
        <v>3.17</v>
      </c>
      <c r="DM53" s="51">
        <f t="shared" si="139"/>
        <v>126</v>
      </c>
      <c r="DN53" s="50">
        <v>0.85</v>
      </c>
      <c r="DO53" s="51">
        <f t="shared" si="140"/>
        <v>154</v>
      </c>
      <c r="DP53" s="50">
        <v>22.09</v>
      </c>
      <c r="DQ53" s="51">
        <f t="shared" si="141"/>
        <v>50</v>
      </c>
      <c r="DR53" s="50">
        <v>1.26</v>
      </c>
      <c r="DS53" s="51">
        <f t="shared" si="142"/>
        <v>113</v>
      </c>
      <c r="DT53" s="50">
        <v>2.5499999999999998</v>
      </c>
      <c r="DU53" s="51">
        <f t="shared" si="143"/>
        <v>152</v>
      </c>
      <c r="DV53" s="50">
        <v>2.25</v>
      </c>
      <c r="DW53" s="51">
        <f t="shared" si="144"/>
        <v>74</v>
      </c>
      <c r="DX53" s="50">
        <v>73.91</v>
      </c>
      <c r="DY53" s="51">
        <f t="shared" si="145"/>
        <v>149</v>
      </c>
      <c r="DZ53" s="50">
        <v>133.30000000000001</v>
      </c>
      <c r="EA53" s="51">
        <f t="shared" si="146"/>
        <v>43</v>
      </c>
      <c r="EB53" s="50">
        <v>39.1</v>
      </c>
      <c r="EC53" s="51">
        <f t="shared" si="147"/>
        <v>55</v>
      </c>
      <c r="ED53" s="50">
        <v>1.28</v>
      </c>
      <c r="EE53" s="51">
        <f t="shared" si="148"/>
        <v>79</v>
      </c>
      <c r="EF53" s="50">
        <v>37.67</v>
      </c>
      <c r="EG53" s="52">
        <f t="shared" si="149"/>
        <v>1</v>
      </c>
      <c r="EH53" s="50">
        <v>202.13</v>
      </c>
      <c r="EI53" s="51">
        <f t="shared" si="150"/>
        <v>13</v>
      </c>
      <c r="EJ53" s="50">
        <v>23.55</v>
      </c>
      <c r="EK53" s="51">
        <f t="shared" si="151"/>
        <v>33</v>
      </c>
      <c r="EL53" s="50">
        <v>15.25</v>
      </c>
      <c r="EM53" s="51">
        <f t="shared" si="152"/>
        <v>17</v>
      </c>
      <c r="EN53" s="50">
        <v>166.09</v>
      </c>
      <c r="EO53" s="51">
        <f t="shared" si="153"/>
        <v>20</v>
      </c>
      <c r="EP53" s="50">
        <v>17.22</v>
      </c>
      <c r="EQ53" s="51">
        <f t="shared" si="154"/>
        <v>59</v>
      </c>
      <c r="ER53" s="50">
        <v>1.76</v>
      </c>
      <c r="ES53" s="51">
        <f t="shared" si="155"/>
        <v>143</v>
      </c>
      <c r="ET53" s="50">
        <v>55.8</v>
      </c>
      <c r="EU53" s="51">
        <f t="shared" si="156"/>
        <v>18</v>
      </c>
      <c r="EV53" s="50">
        <v>51.61</v>
      </c>
      <c r="EW53" s="51">
        <f t="shared" si="157"/>
        <v>12</v>
      </c>
      <c r="EX53" s="50">
        <v>0.17</v>
      </c>
      <c r="EY53" s="51">
        <f t="shared" si="158"/>
        <v>109</v>
      </c>
      <c r="EZ53" s="50">
        <v>3.85</v>
      </c>
      <c r="FA53" s="51">
        <f t="shared" si="159"/>
        <v>17</v>
      </c>
      <c r="FB53" s="50">
        <v>4.49</v>
      </c>
      <c r="FC53" s="51">
        <f t="shared" si="160"/>
        <v>27</v>
      </c>
      <c r="FD53" s="50">
        <v>7.56</v>
      </c>
      <c r="FE53" s="51">
        <f t="shared" si="161"/>
        <v>40</v>
      </c>
      <c r="FF53" s="50">
        <v>135.19</v>
      </c>
      <c r="FG53" s="51">
        <f t="shared" si="162"/>
        <v>36</v>
      </c>
      <c r="FH53" s="50">
        <v>16.39</v>
      </c>
      <c r="FI53" s="51">
        <f t="shared" si="163"/>
        <v>26</v>
      </c>
      <c r="FJ53" s="50">
        <v>0</v>
      </c>
      <c r="FK53" s="51">
        <f t="shared" si="164"/>
        <v>171</v>
      </c>
      <c r="FL53" s="50">
        <v>19.79</v>
      </c>
      <c r="FM53" s="51">
        <f t="shared" si="165"/>
        <v>23</v>
      </c>
      <c r="FN53" s="53">
        <f t="shared" si="95"/>
        <v>1149.06</v>
      </c>
      <c r="FO53" s="51">
        <f t="shared" si="166"/>
        <v>15</v>
      </c>
      <c r="FP53" s="36">
        <v>33.83</v>
      </c>
      <c r="FQ53" s="36">
        <v>100</v>
      </c>
      <c r="FR53" s="36">
        <f t="shared" si="88"/>
        <v>3383</v>
      </c>
      <c r="FS53" s="37">
        <f t="shared" si="167"/>
        <v>30</v>
      </c>
      <c r="FT53" s="36">
        <v>8.39</v>
      </c>
      <c r="FU53" s="36">
        <v>100</v>
      </c>
      <c r="FV53" s="36">
        <f t="shared" si="89"/>
        <v>839</v>
      </c>
      <c r="FW53" s="37">
        <f t="shared" si="168"/>
        <v>75</v>
      </c>
      <c r="FX53" s="36">
        <f t="shared" si="90"/>
        <v>2544</v>
      </c>
      <c r="FY53" s="54">
        <f t="shared" si="172"/>
        <v>22122.293279999998</v>
      </c>
      <c r="FZ53" s="37">
        <f t="shared" si="169"/>
        <v>114</v>
      </c>
      <c r="GA53" s="55">
        <f t="shared" si="170"/>
        <v>8.6958699999999993</v>
      </c>
      <c r="GB53" s="56">
        <f t="shared" si="91"/>
        <v>142.5253093</v>
      </c>
      <c r="GC53" s="32">
        <f t="shared" si="171"/>
        <v>136</v>
      </c>
    </row>
    <row r="54" spans="2:185" s="1" customFormat="1" ht="18" customHeight="1" x14ac:dyDescent="0.2">
      <c r="B54" s="1">
        <f t="shared" si="96"/>
        <v>53</v>
      </c>
      <c r="C54" s="59" t="s">
        <v>148</v>
      </c>
      <c r="D54" s="30">
        <v>5351680</v>
      </c>
      <c r="E54" s="31">
        <f t="shared" si="92"/>
        <v>116</v>
      </c>
      <c r="F54" s="209">
        <v>117600</v>
      </c>
      <c r="G54" s="31">
        <f t="shared" si="78"/>
        <v>99</v>
      </c>
      <c r="H54" s="210">
        <f t="shared" si="97"/>
        <v>45.507482993197279</v>
      </c>
      <c r="I54" s="31">
        <f t="shared" si="79"/>
        <v>110</v>
      </c>
      <c r="J54" s="61" t="s">
        <v>734</v>
      </c>
      <c r="K54" s="61" t="s">
        <v>735</v>
      </c>
      <c r="L54" s="62">
        <v>37891.9</v>
      </c>
      <c r="M54" s="31">
        <f t="shared" si="2"/>
        <v>107</v>
      </c>
      <c r="N54" s="63">
        <v>9.7841240000000003</v>
      </c>
      <c r="O54" s="31">
        <f>RANK(N54,$N$2:$N$173)</f>
        <v>103</v>
      </c>
      <c r="P54" s="64">
        <v>5.48</v>
      </c>
      <c r="Q54" s="31">
        <f t="shared" si="98"/>
        <v>45</v>
      </c>
      <c r="R54" s="31">
        <v>31</v>
      </c>
      <c r="S54" s="31">
        <f t="shared" si="80"/>
        <v>21</v>
      </c>
      <c r="T54" s="31">
        <v>20.8</v>
      </c>
      <c r="U54" s="31">
        <f t="shared" si="81"/>
        <v>49</v>
      </c>
      <c r="V54" s="218">
        <v>347</v>
      </c>
      <c r="W54" s="31">
        <f t="shared" si="82"/>
        <v>147</v>
      </c>
      <c r="X54" s="36">
        <v>64.7</v>
      </c>
      <c r="Y54" s="37">
        <f t="shared" si="99"/>
        <v>131</v>
      </c>
      <c r="Z54" s="38">
        <v>67</v>
      </c>
      <c r="AA54" s="37">
        <f t="shared" si="100"/>
        <v>130</v>
      </c>
      <c r="AB54" s="38">
        <v>62.4</v>
      </c>
      <c r="AC54" s="37">
        <f t="shared" si="101"/>
        <v>130</v>
      </c>
      <c r="AD54" s="39">
        <v>1297</v>
      </c>
      <c r="AE54" s="40">
        <f t="shared" si="102"/>
        <v>161</v>
      </c>
      <c r="AF54" s="41" t="s">
        <v>177</v>
      </c>
      <c r="AG54" s="40" t="e">
        <f t="shared" si="103"/>
        <v>#VALUE!</v>
      </c>
      <c r="AH54" s="42"/>
      <c r="AI54" s="40" t="e">
        <f t="shared" si="83"/>
        <v>#N/A</v>
      </c>
      <c r="AJ54" s="41" t="s">
        <v>177</v>
      </c>
      <c r="AK54" s="40" t="e">
        <f t="shared" si="104"/>
        <v>#VALUE!</v>
      </c>
      <c r="AL54" s="41" t="s">
        <v>177</v>
      </c>
      <c r="AM54" s="40" t="e">
        <f t="shared" si="105"/>
        <v>#VALUE!</v>
      </c>
      <c r="AN54" s="43">
        <v>35.700000000000003</v>
      </c>
      <c r="AO54" s="44">
        <f t="shared" si="106"/>
        <v>46</v>
      </c>
      <c r="AP54" s="43" t="s">
        <v>177</v>
      </c>
      <c r="AQ54" s="44" t="e">
        <f t="shared" si="107"/>
        <v>#VALUE!</v>
      </c>
      <c r="AR54" s="43" t="s">
        <v>177</v>
      </c>
      <c r="AS54" s="44" t="e">
        <f t="shared" si="108"/>
        <v>#VALUE!</v>
      </c>
      <c r="AT54" s="46"/>
      <c r="AU54" s="45" t="e">
        <f t="shared" si="109"/>
        <v>#N/A</v>
      </c>
      <c r="AV54" s="46" t="s">
        <v>177</v>
      </c>
      <c r="AW54" s="45" t="e">
        <f t="shared" si="110"/>
        <v>#VALUE!</v>
      </c>
      <c r="AX54" s="46"/>
      <c r="AY54" s="45"/>
      <c r="AZ54" s="125">
        <v>1590</v>
      </c>
      <c r="BA54" s="45">
        <f t="shared" si="93"/>
        <v>159</v>
      </c>
      <c r="BB54" s="46" t="s">
        <v>177</v>
      </c>
      <c r="BC54" s="45" t="e">
        <f t="shared" si="111"/>
        <v>#VALUE!</v>
      </c>
      <c r="BD54" s="46">
        <v>113.58</v>
      </c>
      <c r="BE54" s="45">
        <f t="shared" si="112"/>
        <v>149</v>
      </c>
      <c r="BF54" s="46"/>
      <c r="BG54" s="45" t="e">
        <f t="shared" si="113"/>
        <v>#N/A</v>
      </c>
      <c r="BH54" s="46" t="s">
        <v>177</v>
      </c>
      <c r="BI54" s="45" t="e">
        <f t="shared" si="114"/>
        <v>#VALUE!</v>
      </c>
      <c r="BJ54" s="47">
        <v>13</v>
      </c>
      <c r="BK54" s="45">
        <f t="shared" si="115"/>
        <v>5</v>
      </c>
      <c r="BL54" s="46"/>
      <c r="BM54" s="45" t="e">
        <f t="shared" si="116"/>
        <v>#N/A</v>
      </c>
      <c r="BN54" s="46"/>
      <c r="BO54" s="45" t="e">
        <f t="shared" si="117"/>
        <v>#N/A</v>
      </c>
      <c r="BP54" s="46" t="s">
        <v>177</v>
      </c>
      <c r="BQ54" s="45" t="e">
        <f t="shared" si="118"/>
        <v>#VALUE!</v>
      </c>
      <c r="BR54" s="133">
        <v>5.0199999999999996</v>
      </c>
      <c r="BS54" s="45">
        <f t="shared" si="85"/>
        <v>168</v>
      </c>
      <c r="BT54" s="46"/>
      <c r="BU54" s="45" t="e">
        <f t="shared" si="119"/>
        <v>#N/A</v>
      </c>
      <c r="BV54" s="46"/>
      <c r="BW54" s="45" t="e">
        <f t="shared" si="120"/>
        <v>#N/A</v>
      </c>
      <c r="BX54" s="124" t="s">
        <v>1151</v>
      </c>
      <c r="BY54" s="45" t="e">
        <f t="shared" si="86"/>
        <v>#VALUE!</v>
      </c>
      <c r="BZ54" s="48" t="s">
        <v>177</v>
      </c>
      <c r="CA54" s="45" t="e">
        <f t="shared" si="121"/>
        <v>#VALUE!</v>
      </c>
      <c r="CB54" s="46"/>
      <c r="CC54" s="45" t="e">
        <f t="shared" si="87"/>
        <v>#N/A</v>
      </c>
      <c r="CD54" s="46" t="s">
        <v>177</v>
      </c>
      <c r="CE54" s="45" t="e">
        <f t="shared" si="122"/>
        <v>#VALUE!</v>
      </c>
      <c r="CF54" s="48">
        <v>27</v>
      </c>
      <c r="CG54" s="45">
        <f t="shared" si="123"/>
        <v>124</v>
      </c>
      <c r="CH54" s="49">
        <v>0.01</v>
      </c>
      <c r="CI54" s="45">
        <f t="shared" si="124"/>
        <v>150</v>
      </c>
      <c r="CJ54" s="50">
        <v>0.17</v>
      </c>
      <c r="CK54" s="51">
        <f t="shared" si="125"/>
        <v>127</v>
      </c>
      <c r="CL54" s="50">
        <v>1.98</v>
      </c>
      <c r="CM54" s="51">
        <f t="shared" si="126"/>
        <v>122</v>
      </c>
      <c r="CN54" s="50">
        <v>3.03</v>
      </c>
      <c r="CO54" s="51">
        <f t="shared" si="127"/>
        <v>38</v>
      </c>
      <c r="CP54" s="50">
        <v>9.4</v>
      </c>
      <c r="CQ54" s="51">
        <f t="shared" si="128"/>
        <v>50</v>
      </c>
      <c r="CR54" s="50">
        <v>12</v>
      </c>
      <c r="CS54" s="51">
        <f t="shared" si="129"/>
        <v>52</v>
      </c>
      <c r="CT54" s="50">
        <v>1.71</v>
      </c>
      <c r="CU54" s="51">
        <f t="shared" si="130"/>
        <v>98</v>
      </c>
      <c r="CV54" s="50">
        <v>21.4</v>
      </c>
      <c r="CW54" s="51">
        <f t="shared" si="131"/>
        <v>39</v>
      </c>
      <c r="CX54" s="50">
        <v>12.91</v>
      </c>
      <c r="CY54" s="51">
        <f t="shared" si="132"/>
        <v>57</v>
      </c>
      <c r="CZ54" s="50">
        <v>4.8099999999999996</v>
      </c>
      <c r="DA54" s="51">
        <f t="shared" si="133"/>
        <v>125</v>
      </c>
      <c r="DB54" s="50">
        <v>9.69</v>
      </c>
      <c r="DC54" s="51">
        <f t="shared" si="134"/>
        <v>55</v>
      </c>
      <c r="DD54" s="50">
        <v>2.91</v>
      </c>
      <c r="DE54" s="51">
        <f t="shared" si="135"/>
        <v>155</v>
      </c>
      <c r="DF54" s="50">
        <v>2.16</v>
      </c>
      <c r="DG54" s="51">
        <f t="shared" si="136"/>
        <v>145</v>
      </c>
      <c r="DH54" s="50">
        <v>4.45</v>
      </c>
      <c r="DI54" s="51">
        <f t="shared" si="137"/>
        <v>46</v>
      </c>
      <c r="DJ54" s="50">
        <v>3.82</v>
      </c>
      <c r="DK54" s="51">
        <f t="shared" si="138"/>
        <v>68</v>
      </c>
      <c r="DL54" s="50">
        <v>6.74</v>
      </c>
      <c r="DM54" s="51">
        <f t="shared" si="139"/>
        <v>27</v>
      </c>
      <c r="DN54" s="50">
        <v>0.98</v>
      </c>
      <c r="DO54" s="51">
        <f t="shared" si="140"/>
        <v>151</v>
      </c>
      <c r="DP54" s="50">
        <v>9.91</v>
      </c>
      <c r="DQ54" s="51">
        <f t="shared" si="141"/>
        <v>124</v>
      </c>
      <c r="DR54" s="50">
        <v>1.18</v>
      </c>
      <c r="DS54" s="51">
        <f t="shared" si="142"/>
        <v>121</v>
      </c>
      <c r="DT54" s="50">
        <v>2.2999999999999998</v>
      </c>
      <c r="DU54" s="51">
        <f t="shared" si="143"/>
        <v>158</v>
      </c>
      <c r="DV54" s="50">
        <v>1.1599999999999999</v>
      </c>
      <c r="DW54" s="51">
        <f t="shared" si="144"/>
        <v>131</v>
      </c>
      <c r="DX54" s="50">
        <v>80.930000000000007</v>
      </c>
      <c r="DY54" s="51">
        <f t="shared" si="145"/>
        <v>132</v>
      </c>
      <c r="DZ54" s="50">
        <v>79.819999999999993</v>
      </c>
      <c r="EA54" s="51">
        <f t="shared" si="146"/>
        <v>101</v>
      </c>
      <c r="EB54" s="50">
        <v>39.950000000000003</v>
      </c>
      <c r="EC54" s="51">
        <f t="shared" si="147"/>
        <v>49</v>
      </c>
      <c r="ED54" s="50">
        <v>2.68</v>
      </c>
      <c r="EE54" s="51">
        <f t="shared" si="148"/>
        <v>36</v>
      </c>
      <c r="EF54" s="50">
        <v>10.19</v>
      </c>
      <c r="EG54" s="51">
        <f t="shared" si="149"/>
        <v>53</v>
      </c>
      <c r="EH54" s="50">
        <v>48.18</v>
      </c>
      <c r="EI54" s="51">
        <f t="shared" si="150"/>
        <v>37</v>
      </c>
      <c r="EJ54" s="50">
        <v>21.78</v>
      </c>
      <c r="EK54" s="51">
        <f t="shared" si="151"/>
        <v>39</v>
      </c>
      <c r="EL54" s="50">
        <v>15.72</v>
      </c>
      <c r="EM54" s="51">
        <f t="shared" si="152"/>
        <v>15</v>
      </c>
      <c r="EN54" s="50">
        <v>132.19999999999999</v>
      </c>
      <c r="EO54" s="51">
        <f t="shared" si="153"/>
        <v>30</v>
      </c>
      <c r="EP54" s="50">
        <v>21.09</v>
      </c>
      <c r="EQ54" s="51">
        <f t="shared" si="154"/>
        <v>28</v>
      </c>
      <c r="ER54" s="50">
        <v>4.88</v>
      </c>
      <c r="ES54" s="51">
        <f t="shared" si="155"/>
        <v>38</v>
      </c>
      <c r="ET54" s="50">
        <v>4.28</v>
      </c>
      <c r="EU54" s="51">
        <f t="shared" si="156"/>
        <v>47</v>
      </c>
      <c r="EV54" s="50">
        <v>58.04</v>
      </c>
      <c r="EW54" s="51">
        <f t="shared" si="157"/>
        <v>8</v>
      </c>
      <c r="EX54" s="50">
        <v>0.31</v>
      </c>
      <c r="EY54" s="51">
        <f t="shared" si="158"/>
        <v>54</v>
      </c>
      <c r="EZ54" s="50">
        <v>3.28</v>
      </c>
      <c r="FA54" s="51">
        <f t="shared" si="159"/>
        <v>31</v>
      </c>
      <c r="FB54" s="50">
        <v>5.89</v>
      </c>
      <c r="FC54" s="51">
        <f t="shared" si="160"/>
        <v>18</v>
      </c>
      <c r="FD54" s="50">
        <v>11.02</v>
      </c>
      <c r="FE54" s="51">
        <f t="shared" si="161"/>
        <v>11</v>
      </c>
      <c r="FF54" s="50">
        <v>139.88999999999999</v>
      </c>
      <c r="FG54" s="51">
        <f t="shared" si="162"/>
        <v>29</v>
      </c>
      <c r="FH54" s="50">
        <v>14.86</v>
      </c>
      <c r="FI54" s="51">
        <f t="shared" si="163"/>
        <v>33</v>
      </c>
      <c r="FJ54" s="50">
        <v>8.76</v>
      </c>
      <c r="FK54" s="51">
        <f t="shared" si="164"/>
        <v>76</v>
      </c>
      <c r="FL54" s="50">
        <v>8.73</v>
      </c>
      <c r="FM54" s="51">
        <f t="shared" si="165"/>
        <v>61</v>
      </c>
      <c r="FN54" s="53">
        <f t="shared" si="95"/>
        <v>825.18999999999994</v>
      </c>
      <c r="FO54" s="51">
        <f t="shared" si="166"/>
        <v>58</v>
      </c>
      <c r="FP54" s="36">
        <v>30.69</v>
      </c>
      <c r="FQ54" s="36">
        <v>100</v>
      </c>
      <c r="FR54" s="36">
        <f t="shared" si="88"/>
        <v>3069</v>
      </c>
      <c r="FS54" s="37">
        <f t="shared" si="167"/>
        <v>38</v>
      </c>
      <c r="FT54" s="36">
        <v>7.65</v>
      </c>
      <c r="FU54" s="36">
        <v>100</v>
      </c>
      <c r="FV54" s="36">
        <f t="shared" si="89"/>
        <v>765</v>
      </c>
      <c r="FW54" s="37">
        <f t="shared" si="168"/>
        <v>92</v>
      </c>
      <c r="FX54" s="36">
        <f t="shared" si="90"/>
        <v>2304</v>
      </c>
      <c r="FY54" s="54">
        <f t="shared" si="172"/>
        <v>123302.7072</v>
      </c>
      <c r="FZ54" s="37">
        <f t="shared" si="169"/>
        <v>78</v>
      </c>
      <c r="GA54" s="55">
        <f t="shared" si="170"/>
        <v>53.516800000000003</v>
      </c>
      <c r="GB54" s="56">
        <f t="shared" si="91"/>
        <v>795.25964799999997</v>
      </c>
      <c r="GC54" s="32">
        <f t="shared" si="171"/>
        <v>87</v>
      </c>
    </row>
    <row r="55" spans="2:185" s="1" customFormat="1" ht="18" customHeight="1" x14ac:dyDescent="0.2">
      <c r="B55" s="1">
        <f t="shared" si="96"/>
        <v>54</v>
      </c>
      <c r="C55" s="68" t="s">
        <v>144</v>
      </c>
      <c r="D55" s="30">
        <v>1309104</v>
      </c>
      <c r="E55" s="31">
        <f t="shared" si="92"/>
        <v>150</v>
      </c>
      <c r="F55" s="209">
        <v>45227</v>
      </c>
      <c r="G55" s="31">
        <f t="shared" si="78"/>
        <v>129</v>
      </c>
      <c r="H55" s="210">
        <f t="shared" si="97"/>
        <v>28.945187609171512</v>
      </c>
      <c r="I55" s="31">
        <f t="shared" si="79"/>
        <v>128</v>
      </c>
      <c r="J55" s="32" t="s">
        <v>736</v>
      </c>
      <c r="K55" s="32" t="s">
        <v>737</v>
      </c>
      <c r="L55" s="33">
        <v>51718</v>
      </c>
      <c r="M55" s="31">
        <f t="shared" si="2"/>
        <v>15</v>
      </c>
      <c r="N55" s="34">
        <v>9.8181720000000006</v>
      </c>
      <c r="O55" s="31">
        <f t="shared" ref="O55:O118" si="173">RANK(N55,$N$2:$N$173)</f>
        <v>6</v>
      </c>
      <c r="P55" s="35">
        <v>2.84</v>
      </c>
      <c r="Q55" s="31">
        <f t="shared" si="98"/>
        <v>163</v>
      </c>
      <c r="R55" s="31">
        <v>9.1</v>
      </c>
      <c r="S55" s="31">
        <f t="shared" si="80"/>
        <v>162</v>
      </c>
      <c r="T55" s="31">
        <v>2.1</v>
      </c>
      <c r="U55" s="31">
        <f t="shared" si="81"/>
        <v>158</v>
      </c>
      <c r="V55" s="218">
        <v>646.70000000000005</v>
      </c>
      <c r="W55" s="31">
        <f t="shared" si="82"/>
        <v>115</v>
      </c>
      <c r="X55" s="36">
        <v>77.599999999999994</v>
      </c>
      <c r="Y55" s="37">
        <f t="shared" si="99"/>
        <v>40</v>
      </c>
      <c r="Z55" s="38">
        <v>82</v>
      </c>
      <c r="AA55" s="37">
        <f t="shared" si="100"/>
        <v>31</v>
      </c>
      <c r="AB55" s="38">
        <v>72.7</v>
      </c>
      <c r="AC55" s="37">
        <f t="shared" si="101"/>
        <v>64</v>
      </c>
      <c r="AD55" s="39">
        <v>28592</v>
      </c>
      <c r="AE55" s="40">
        <f t="shared" si="102"/>
        <v>39</v>
      </c>
      <c r="AF55" s="41">
        <v>50.52</v>
      </c>
      <c r="AG55" s="40">
        <f t="shared" si="103"/>
        <v>46</v>
      </c>
      <c r="AH55" s="42">
        <v>3.3</v>
      </c>
      <c r="AI55" s="40">
        <f t="shared" si="83"/>
        <v>18</v>
      </c>
      <c r="AJ55" s="41">
        <v>28.1</v>
      </c>
      <c r="AK55" s="40">
        <f t="shared" si="104"/>
        <v>52</v>
      </c>
      <c r="AL55" s="41">
        <v>7.8</v>
      </c>
      <c r="AM55" s="40">
        <f t="shared" si="105"/>
        <v>35</v>
      </c>
      <c r="AN55" s="43">
        <v>7.2</v>
      </c>
      <c r="AO55" s="44">
        <f t="shared" si="106"/>
        <v>162</v>
      </c>
      <c r="AP55" s="43">
        <v>14</v>
      </c>
      <c r="AQ55" s="44">
        <f t="shared" si="107"/>
        <v>82</v>
      </c>
      <c r="AR55" s="58">
        <v>0.11</v>
      </c>
      <c r="AS55" s="44">
        <f t="shared" si="108"/>
        <v>42</v>
      </c>
      <c r="AT55" s="46">
        <v>12</v>
      </c>
      <c r="AU55" s="45">
        <f t="shared" si="109"/>
        <v>6</v>
      </c>
      <c r="AV55" s="46">
        <v>93.5</v>
      </c>
      <c r="AW55" s="45">
        <f t="shared" si="110"/>
        <v>9</v>
      </c>
      <c r="AX55" s="46"/>
      <c r="AY55" s="45"/>
      <c r="AZ55" s="125">
        <v>3140</v>
      </c>
      <c r="BA55" s="45">
        <f t="shared" si="93"/>
        <v>41</v>
      </c>
      <c r="BB55" s="47">
        <v>21.5</v>
      </c>
      <c r="BC55" s="45">
        <f t="shared" si="111"/>
        <v>8</v>
      </c>
      <c r="BD55" s="46">
        <v>1774.6</v>
      </c>
      <c r="BE55" s="45">
        <f t="shared" si="112"/>
        <v>19</v>
      </c>
      <c r="BF55" s="46"/>
      <c r="BG55" s="45" t="e">
        <f t="shared" si="113"/>
        <v>#N/A</v>
      </c>
      <c r="BH55" s="47">
        <v>4.5</v>
      </c>
      <c r="BI55" s="45">
        <f t="shared" si="114"/>
        <v>22</v>
      </c>
      <c r="BJ55" s="47">
        <v>13</v>
      </c>
      <c r="BK55" s="45">
        <f t="shared" si="115"/>
        <v>5</v>
      </c>
      <c r="BL55" s="46"/>
      <c r="BM55" s="45" t="e">
        <f t="shared" si="116"/>
        <v>#N/A</v>
      </c>
      <c r="BN55" s="46"/>
      <c r="BO55" s="45" t="e">
        <f t="shared" si="117"/>
        <v>#N/A</v>
      </c>
      <c r="BP55" s="46">
        <v>238.86</v>
      </c>
      <c r="BQ55" s="45">
        <f t="shared" si="118"/>
        <v>21</v>
      </c>
      <c r="BR55" s="133">
        <v>162.38999999999999</v>
      </c>
      <c r="BS55" s="45">
        <f t="shared" si="85"/>
        <v>15</v>
      </c>
      <c r="BT55" s="46">
        <v>324.60000000000002</v>
      </c>
      <c r="BU55" s="45">
        <f t="shared" si="119"/>
        <v>30</v>
      </c>
      <c r="BV55" s="46"/>
      <c r="BW55" s="45" t="e">
        <f t="shared" si="120"/>
        <v>#N/A</v>
      </c>
      <c r="BX55" s="124" t="s">
        <v>1151</v>
      </c>
      <c r="BY55" s="45" t="e">
        <f t="shared" si="86"/>
        <v>#VALUE!</v>
      </c>
      <c r="BZ55" s="48">
        <f>33*1000/365</f>
        <v>90.410958904109592</v>
      </c>
      <c r="CA55" s="45">
        <f t="shared" si="121"/>
        <v>49</v>
      </c>
      <c r="CB55" s="46">
        <v>32</v>
      </c>
      <c r="CC55" s="45">
        <f t="shared" si="87"/>
        <v>23</v>
      </c>
      <c r="CD55" s="46">
        <v>0.43</v>
      </c>
      <c r="CE55" s="45">
        <f t="shared" si="122"/>
        <v>57</v>
      </c>
      <c r="CF55" s="48">
        <v>239</v>
      </c>
      <c r="CG55" s="45">
        <f t="shared" si="123"/>
        <v>34</v>
      </c>
      <c r="CH55" s="49">
        <v>20.399999999999999</v>
      </c>
      <c r="CI55" s="45">
        <f t="shared" si="124"/>
        <v>25</v>
      </c>
      <c r="CJ55" s="50">
        <v>22.03</v>
      </c>
      <c r="CK55" s="52">
        <f t="shared" si="125"/>
        <v>1</v>
      </c>
      <c r="CL55" s="50">
        <v>4.05</v>
      </c>
      <c r="CM55" s="51">
        <f t="shared" si="126"/>
        <v>61</v>
      </c>
      <c r="CN55" s="50">
        <v>0</v>
      </c>
      <c r="CO55" s="51">
        <f t="shared" si="127"/>
        <v>166</v>
      </c>
      <c r="CP55" s="50">
        <v>1.19</v>
      </c>
      <c r="CQ55" s="51">
        <f t="shared" si="128"/>
        <v>131</v>
      </c>
      <c r="CR55" s="50">
        <v>0.49</v>
      </c>
      <c r="CS55" s="51">
        <f t="shared" si="129"/>
        <v>162</v>
      </c>
      <c r="CT55" s="50">
        <v>3.32</v>
      </c>
      <c r="CU55" s="51">
        <f t="shared" si="130"/>
        <v>52</v>
      </c>
      <c r="CV55" s="50">
        <v>20.73</v>
      </c>
      <c r="CW55" s="51">
        <f t="shared" si="131"/>
        <v>46</v>
      </c>
      <c r="CX55" s="50">
        <v>6.93</v>
      </c>
      <c r="CY55" s="51">
        <f t="shared" si="132"/>
        <v>96</v>
      </c>
      <c r="CZ55" s="50">
        <v>16.170000000000002</v>
      </c>
      <c r="DA55" s="51">
        <f t="shared" si="133"/>
        <v>32</v>
      </c>
      <c r="DB55" s="50">
        <v>2.81</v>
      </c>
      <c r="DC55" s="51">
        <f t="shared" si="134"/>
        <v>159</v>
      </c>
      <c r="DD55" s="50">
        <v>3.74</v>
      </c>
      <c r="DE55" s="51">
        <f t="shared" si="135"/>
        <v>129</v>
      </c>
      <c r="DF55" s="50">
        <v>28.92</v>
      </c>
      <c r="DG55" s="51">
        <f t="shared" si="136"/>
        <v>28</v>
      </c>
      <c r="DH55" s="50">
        <v>3.69</v>
      </c>
      <c r="DI55" s="51">
        <f t="shared" si="137"/>
        <v>65</v>
      </c>
      <c r="DJ55" s="50">
        <v>5.59</v>
      </c>
      <c r="DK55" s="51">
        <f t="shared" si="138"/>
        <v>32</v>
      </c>
      <c r="DL55" s="50">
        <v>6.45</v>
      </c>
      <c r="DM55" s="51">
        <f t="shared" si="139"/>
        <v>29</v>
      </c>
      <c r="DN55" s="50">
        <v>8.3699999999999992</v>
      </c>
      <c r="DO55" s="51">
        <f t="shared" si="140"/>
        <v>26</v>
      </c>
      <c r="DP55" s="50">
        <v>27.85</v>
      </c>
      <c r="DQ55" s="51">
        <f t="shared" si="141"/>
        <v>26</v>
      </c>
      <c r="DR55" s="50">
        <v>3.15</v>
      </c>
      <c r="DS55" s="51">
        <f t="shared" si="142"/>
        <v>20</v>
      </c>
      <c r="DT55" s="50">
        <v>12.26</v>
      </c>
      <c r="DU55" s="51">
        <f t="shared" si="143"/>
        <v>35</v>
      </c>
      <c r="DV55" s="50">
        <v>3.04</v>
      </c>
      <c r="DW55" s="51">
        <f t="shared" si="144"/>
        <v>45</v>
      </c>
      <c r="DX55" s="50">
        <v>149.97999999999999</v>
      </c>
      <c r="DY55" s="51">
        <f t="shared" si="145"/>
        <v>18</v>
      </c>
      <c r="DZ55" s="50">
        <v>144.06</v>
      </c>
      <c r="EA55" s="51">
        <f t="shared" si="146"/>
        <v>36</v>
      </c>
      <c r="EB55" s="50">
        <v>5.77</v>
      </c>
      <c r="EC55" s="51">
        <f t="shared" si="147"/>
        <v>163</v>
      </c>
      <c r="ED55" s="50">
        <v>10.15</v>
      </c>
      <c r="EE55" s="52">
        <f t="shared" si="148"/>
        <v>1</v>
      </c>
      <c r="EF55" s="50">
        <v>1.48</v>
      </c>
      <c r="EG55" s="51">
        <f t="shared" si="149"/>
        <v>160</v>
      </c>
      <c r="EH55" s="50">
        <v>4.21</v>
      </c>
      <c r="EI55" s="51">
        <f t="shared" si="150"/>
        <v>92</v>
      </c>
      <c r="EJ55" s="50">
        <v>73.73</v>
      </c>
      <c r="EK55" s="52">
        <f t="shared" si="151"/>
        <v>1</v>
      </c>
      <c r="EL55" s="50">
        <v>11.97</v>
      </c>
      <c r="EM55" s="51">
        <f t="shared" si="152"/>
        <v>38</v>
      </c>
      <c r="EN55" s="50">
        <v>8.64</v>
      </c>
      <c r="EO55" s="51">
        <f t="shared" si="153"/>
        <v>154</v>
      </c>
      <c r="EP55" s="50">
        <v>3.34</v>
      </c>
      <c r="EQ55" s="51">
        <f t="shared" si="154"/>
        <v>166</v>
      </c>
      <c r="ER55" s="50">
        <v>6.06</v>
      </c>
      <c r="ES55" s="51">
        <f t="shared" si="155"/>
        <v>5</v>
      </c>
      <c r="ET55" s="50">
        <v>0</v>
      </c>
      <c r="EU55" s="51">
        <f t="shared" si="156"/>
        <v>84</v>
      </c>
      <c r="EV55" s="50">
        <v>0.1</v>
      </c>
      <c r="EW55" s="51">
        <f t="shared" si="157"/>
        <v>156</v>
      </c>
      <c r="EX55" s="50">
        <v>0.86</v>
      </c>
      <c r="EY55" s="51">
        <f t="shared" si="158"/>
        <v>18</v>
      </c>
      <c r="EZ55" s="50">
        <v>2.25</v>
      </c>
      <c r="FA55" s="51">
        <f t="shared" si="159"/>
        <v>75</v>
      </c>
      <c r="FB55" s="50">
        <v>0.74</v>
      </c>
      <c r="FC55" s="51">
        <f t="shared" si="160"/>
        <v>121</v>
      </c>
      <c r="FD55" s="50">
        <v>0.81</v>
      </c>
      <c r="FE55" s="51">
        <f t="shared" si="161"/>
        <v>144</v>
      </c>
      <c r="FF55" s="50">
        <v>37.520000000000003</v>
      </c>
      <c r="FG55" s="51">
        <f t="shared" si="162"/>
        <v>140</v>
      </c>
      <c r="FH55" s="50">
        <v>15.23</v>
      </c>
      <c r="FI55" s="51">
        <f t="shared" si="163"/>
        <v>30</v>
      </c>
      <c r="FJ55" s="50">
        <v>1.96</v>
      </c>
      <c r="FK55" s="51">
        <f t="shared" si="164"/>
        <v>114</v>
      </c>
      <c r="FL55" s="50">
        <v>4.6399999999999997</v>
      </c>
      <c r="FM55" s="51">
        <f t="shared" si="165"/>
        <v>94</v>
      </c>
      <c r="FN55" s="53">
        <f t="shared" si="95"/>
        <v>664.28</v>
      </c>
      <c r="FO55" s="51">
        <f t="shared" si="166"/>
        <v>87</v>
      </c>
      <c r="FP55" s="36">
        <v>10.29</v>
      </c>
      <c r="FQ55" s="36">
        <v>100</v>
      </c>
      <c r="FR55" s="36">
        <f t="shared" si="88"/>
        <v>1029</v>
      </c>
      <c r="FS55" s="37">
        <f t="shared" si="167"/>
        <v>143</v>
      </c>
      <c r="FT55" s="36">
        <v>13.69</v>
      </c>
      <c r="FU55" s="36">
        <v>100</v>
      </c>
      <c r="FV55" s="36">
        <f t="shared" si="89"/>
        <v>1369</v>
      </c>
      <c r="FW55" s="37">
        <f t="shared" si="168"/>
        <v>13</v>
      </c>
      <c r="FX55" s="36">
        <f t="shared" si="90"/>
        <v>-340</v>
      </c>
      <c r="FY55" s="54">
        <f t="shared" si="172"/>
        <v>-4450.9535999999998</v>
      </c>
      <c r="FZ55" s="37">
        <f t="shared" si="169"/>
        <v>152</v>
      </c>
      <c r="GA55" s="55">
        <f t="shared" si="170"/>
        <v>13.09104</v>
      </c>
      <c r="GB55" s="56">
        <f t="shared" si="91"/>
        <v>199.3765392</v>
      </c>
      <c r="GC55" s="32">
        <f t="shared" si="171"/>
        <v>128</v>
      </c>
    </row>
    <row r="56" spans="2:185" s="1" customFormat="1" ht="18" customHeight="1" x14ac:dyDescent="0.2">
      <c r="B56" s="1">
        <f t="shared" si="96"/>
        <v>55</v>
      </c>
      <c r="C56" s="59" t="s">
        <v>122</v>
      </c>
      <c r="D56" s="30">
        <v>101853268</v>
      </c>
      <c r="E56" s="31">
        <f t="shared" si="92"/>
        <v>13</v>
      </c>
      <c r="F56" s="209">
        <v>1104300</v>
      </c>
      <c r="G56" s="31">
        <f t="shared" si="78"/>
        <v>27</v>
      </c>
      <c r="H56" s="210">
        <f t="shared" si="97"/>
        <v>92.233331522231282</v>
      </c>
      <c r="I56" s="31">
        <f t="shared" si="79"/>
        <v>70</v>
      </c>
      <c r="J56" s="32" t="s">
        <v>738</v>
      </c>
      <c r="K56" s="32" t="s">
        <v>739</v>
      </c>
      <c r="L56" s="33">
        <v>35859.300000000003</v>
      </c>
      <c r="M56" s="31">
        <f t="shared" si="2"/>
        <v>115</v>
      </c>
      <c r="N56" s="34">
        <v>9.780049</v>
      </c>
      <c r="O56" s="31">
        <f t="shared" si="173"/>
        <v>146</v>
      </c>
      <c r="P56" s="35">
        <v>6.14</v>
      </c>
      <c r="Q56" s="31">
        <f t="shared" si="98"/>
        <v>7</v>
      </c>
      <c r="R56" s="31">
        <v>25.8</v>
      </c>
      <c r="S56" s="31">
        <f t="shared" si="80"/>
        <v>90</v>
      </c>
      <c r="T56" s="31">
        <v>13.9</v>
      </c>
      <c r="U56" s="31">
        <f t="shared" si="81"/>
        <v>92</v>
      </c>
      <c r="V56" s="218">
        <v>1091.4000000000001</v>
      </c>
      <c r="W56" s="31">
        <f t="shared" si="82"/>
        <v>68</v>
      </c>
      <c r="X56" s="36">
        <v>64.8</v>
      </c>
      <c r="Y56" s="37">
        <f t="shared" si="99"/>
        <v>130</v>
      </c>
      <c r="Z56" s="38">
        <v>66.8</v>
      </c>
      <c r="AA56" s="37">
        <f t="shared" si="100"/>
        <v>132</v>
      </c>
      <c r="AB56" s="38">
        <v>62.8</v>
      </c>
      <c r="AC56" s="37">
        <f t="shared" si="101"/>
        <v>129</v>
      </c>
      <c r="AD56" s="39">
        <v>1801</v>
      </c>
      <c r="AE56" s="40">
        <f t="shared" si="102"/>
        <v>152</v>
      </c>
      <c r="AF56" s="41">
        <v>43.41</v>
      </c>
      <c r="AG56" s="40">
        <f t="shared" si="103"/>
        <v>66</v>
      </c>
      <c r="AH56" s="42"/>
      <c r="AI56" s="40" t="e">
        <f t="shared" si="83"/>
        <v>#N/A</v>
      </c>
      <c r="AJ56" s="41" t="s">
        <v>177</v>
      </c>
      <c r="AK56" s="40" t="e">
        <f t="shared" si="104"/>
        <v>#VALUE!</v>
      </c>
      <c r="AL56" s="41" t="s">
        <v>177</v>
      </c>
      <c r="AM56" s="40" t="e">
        <f t="shared" si="105"/>
        <v>#VALUE!</v>
      </c>
      <c r="AN56" s="43">
        <v>36.200000000000003</v>
      </c>
      <c r="AO56" s="44">
        <f t="shared" si="106"/>
        <v>43</v>
      </c>
      <c r="AP56" s="43" t="s">
        <v>177</v>
      </c>
      <c r="AQ56" s="44" t="e">
        <f t="shared" si="107"/>
        <v>#VALUE!</v>
      </c>
      <c r="AR56" s="58">
        <v>-0.74</v>
      </c>
      <c r="AS56" s="44">
        <f t="shared" si="108"/>
        <v>109</v>
      </c>
      <c r="AT56" s="46"/>
      <c r="AU56" s="45" t="e">
        <f t="shared" si="109"/>
        <v>#N/A</v>
      </c>
      <c r="AV56" s="46" t="s">
        <v>177</v>
      </c>
      <c r="AW56" s="45" t="e">
        <f t="shared" si="110"/>
        <v>#VALUE!</v>
      </c>
      <c r="AX56" s="46"/>
      <c r="AY56" s="45"/>
      <c r="AZ56" s="125">
        <v>1950</v>
      </c>
      <c r="BA56" s="45">
        <f t="shared" si="93"/>
        <v>154</v>
      </c>
      <c r="BB56" s="46" t="s">
        <v>177</v>
      </c>
      <c r="BC56" s="45" t="e">
        <f t="shared" si="111"/>
        <v>#VALUE!</v>
      </c>
      <c r="BD56" s="46" t="s">
        <v>177</v>
      </c>
      <c r="BE56" s="45" t="e">
        <f t="shared" si="112"/>
        <v>#VALUE!</v>
      </c>
      <c r="BF56" s="46"/>
      <c r="BG56" s="45" t="e">
        <f t="shared" si="113"/>
        <v>#N/A</v>
      </c>
      <c r="BH56" s="46">
        <v>1.3</v>
      </c>
      <c r="BI56" s="45">
        <f t="shared" si="114"/>
        <v>64</v>
      </c>
      <c r="BJ56" s="47">
        <v>2.5</v>
      </c>
      <c r="BK56" s="45">
        <f t="shared" si="115"/>
        <v>113</v>
      </c>
      <c r="BL56" s="46"/>
      <c r="BM56" s="45" t="e">
        <f t="shared" si="116"/>
        <v>#N/A</v>
      </c>
      <c r="BN56" s="46"/>
      <c r="BO56" s="45" t="e">
        <f t="shared" si="117"/>
        <v>#N/A</v>
      </c>
      <c r="BP56" s="46" t="s">
        <v>177</v>
      </c>
      <c r="BQ56" s="45" t="e">
        <f t="shared" si="118"/>
        <v>#VALUE!</v>
      </c>
      <c r="BR56" s="133">
        <v>22.51</v>
      </c>
      <c r="BS56" s="45">
        <f t="shared" si="85"/>
        <v>161</v>
      </c>
      <c r="BT56" s="46"/>
      <c r="BU56" s="45" t="e">
        <f t="shared" si="119"/>
        <v>#N/A</v>
      </c>
      <c r="BV56" s="46"/>
      <c r="BW56" s="45" t="e">
        <f t="shared" si="120"/>
        <v>#N/A</v>
      </c>
      <c r="BX56" s="124" t="s">
        <v>1151</v>
      </c>
      <c r="BY56" s="45" t="e">
        <f t="shared" si="86"/>
        <v>#VALUE!</v>
      </c>
      <c r="BZ56" s="48">
        <f>5.5*1000/365</f>
        <v>15.068493150684931</v>
      </c>
      <c r="CA56" s="45">
        <f t="shared" si="121"/>
        <v>143</v>
      </c>
      <c r="CB56" s="46"/>
      <c r="CC56" s="45" t="e">
        <f t="shared" si="87"/>
        <v>#N/A</v>
      </c>
      <c r="CD56" s="46">
        <v>5.8000000000000003E-2</v>
      </c>
      <c r="CE56" s="45">
        <f t="shared" si="122"/>
        <v>114</v>
      </c>
      <c r="CF56" s="48">
        <v>56</v>
      </c>
      <c r="CG56" s="45">
        <f t="shared" si="123"/>
        <v>95</v>
      </c>
      <c r="CH56" s="49">
        <v>0.01</v>
      </c>
      <c r="CI56" s="45">
        <f t="shared" si="124"/>
        <v>150</v>
      </c>
      <c r="CJ56" s="50">
        <v>0.33</v>
      </c>
      <c r="CK56" s="51">
        <f t="shared" si="125"/>
        <v>114</v>
      </c>
      <c r="CL56" s="50">
        <v>1.48</v>
      </c>
      <c r="CM56" s="51">
        <f t="shared" si="126"/>
        <v>137</v>
      </c>
      <c r="CN56" s="50">
        <v>2.59</v>
      </c>
      <c r="CO56" s="51">
        <f t="shared" si="127"/>
        <v>46</v>
      </c>
      <c r="CP56" s="50">
        <v>14.47</v>
      </c>
      <c r="CQ56" s="51">
        <f t="shared" si="128"/>
        <v>18</v>
      </c>
      <c r="CR56" s="50">
        <v>18.64</v>
      </c>
      <c r="CS56" s="51">
        <f t="shared" si="129"/>
        <v>28</v>
      </c>
      <c r="CT56" s="50">
        <v>1.89</v>
      </c>
      <c r="CU56" s="51">
        <f t="shared" si="130"/>
        <v>89</v>
      </c>
      <c r="CV56" s="50">
        <v>23.59</v>
      </c>
      <c r="CW56" s="51">
        <f t="shared" si="131"/>
        <v>18</v>
      </c>
      <c r="CX56" s="50">
        <v>18.510000000000002</v>
      </c>
      <c r="CY56" s="51">
        <f t="shared" si="132"/>
        <v>35</v>
      </c>
      <c r="CZ56" s="50">
        <v>5.94</v>
      </c>
      <c r="DA56" s="51">
        <f t="shared" si="133"/>
        <v>106</v>
      </c>
      <c r="DB56" s="50">
        <v>8.0399999999999991</v>
      </c>
      <c r="DC56" s="51">
        <f t="shared" si="134"/>
        <v>98</v>
      </c>
      <c r="DD56" s="50">
        <v>1.83</v>
      </c>
      <c r="DE56" s="51">
        <f t="shared" si="135"/>
        <v>167</v>
      </c>
      <c r="DF56" s="50">
        <v>2.77</v>
      </c>
      <c r="DG56" s="51">
        <f t="shared" si="136"/>
        <v>136</v>
      </c>
      <c r="DH56" s="50">
        <v>3.24</v>
      </c>
      <c r="DI56" s="51">
        <f t="shared" si="137"/>
        <v>70</v>
      </c>
      <c r="DJ56" s="50">
        <v>2.12</v>
      </c>
      <c r="DK56" s="51">
        <f t="shared" si="138"/>
        <v>116</v>
      </c>
      <c r="DL56" s="50">
        <v>7.36</v>
      </c>
      <c r="DM56" s="51">
        <f t="shared" si="139"/>
        <v>16</v>
      </c>
      <c r="DN56" s="50">
        <v>1</v>
      </c>
      <c r="DO56" s="51">
        <f t="shared" si="140"/>
        <v>149</v>
      </c>
      <c r="DP56" s="50">
        <v>6.41</v>
      </c>
      <c r="DQ56" s="51">
        <f t="shared" si="141"/>
        <v>145</v>
      </c>
      <c r="DR56" s="50">
        <v>0.7</v>
      </c>
      <c r="DS56" s="51">
        <f t="shared" si="142"/>
        <v>146</v>
      </c>
      <c r="DT56" s="50">
        <v>3</v>
      </c>
      <c r="DU56" s="51">
        <f t="shared" si="143"/>
        <v>140</v>
      </c>
      <c r="DV56" s="50">
        <v>0.95</v>
      </c>
      <c r="DW56" s="51">
        <f t="shared" si="144"/>
        <v>151</v>
      </c>
      <c r="DX56" s="50">
        <v>80.86</v>
      </c>
      <c r="DY56" s="51">
        <f t="shared" si="145"/>
        <v>133</v>
      </c>
      <c r="DZ56" s="50">
        <v>36.1</v>
      </c>
      <c r="EA56" s="51">
        <f t="shared" si="146"/>
        <v>166</v>
      </c>
      <c r="EB56" s="50">
        <v>22.62</v>
      </c>
      <c r="EC56" s="51">
        <f t="shared" si="147"/>
        <v>98</v>
      </c>
      <c r="ED56" s="50">
        <v>0.57999999999999996</v>
      </c>
      <c r="EE56" s="51">
        <f t="shared" si="148"/>
        <v>119</v>
      </c>
      <c r="EF56" s="50">
        <v>6.6</v>
      </c>
      <c r="EG56" s="51">
        <f t="shared" si="149"/>
        <v>79</v>
      </c>
      <c r="EH56" s="50">
        <v>64.02</v>
      </c>
      <c r="EI56" s="51">
        <f t="shared" si="150"/>
        <v>30</v>
      </c>
      <c r="EJ56" s="50">
        <v>13.55</v>
      </c>
      <c r="EK56" s="51">
        <f t="shared" si="151"/>
        <v>115</v>
      </c>
      <c r="EL56" s="50">
        <v>8.83</v>
      </c>
      <c r="EM56" s="51">
        <f t="shared" si="152"/>
        <v>67</v>
      </c>
      <c r="EN56" s="50">
        <v>176.36</v>
      </c>
      <c r="EO56" s="51">
        <f t="shared" si="153"/>
        <v>15</v>
      </c>
      <c r="EP56" s="50">
        <v>15.28</v>
      </c>
      <c r="EQ56" s="51">
        <f t="shared" si="154"/>
        <v>77</v>
      </c>
      <c r="ER56" s="50">
        <v>5.56</v>
      </c>
      <c r="ES56" s="51">
        <f t="shared" si="155"/>
        <v>18</v>
      </c>
      <c r="ET56" s="50">
        <v>17</v>
      </c>
      <c r="EU56" s="51">
        <f t="shared" si="156"/>
        <v>37</v>
      </c>
      <c r="EV56" s="50">
        <v>48.19</v>
      </c>
      <c r="EW56" s="51">
        <f t="shared" si="157"/>
        <v>14</v>
      </c>
      <c r="EX56" s="50">
        <v>0.17</v>
      </c>
      <c r="EY56" s="51">
        <f t="shared" si="158"/>
        <v>109</v>
      </c>
      <c r="EZ56" s="50">
        <v>2.2999999999999998</v>
      </c>
      <c r="FA56" s="51">
        <f t="shared" si="159"/>
        <v>70</v>
      </c>
      <c r="FB56" s="50">
        <v>3.98</v>
      </c>
      <c r="FC56" s="51">
        <f t="shared" si="160"/>
        <v>35</v>
      </c>
      <c r="FD56" s="50">
        <v>6.17</v>
      </c>
      <c r="FE56" s="51">
        <f t="shared" si="161"/>
        <v>60</v>
      </c>
      <c r="FF56" s="50">
        <v>71.94</v>
      </c>
      <c r="FG56" s="51">
        <f t="shared" si="162"/>
        <v>107</v>
      </c>
      <c r="FH56" s="50">
        <v>10.89</v>
      </c>
      <c r="FI56" s="51">
        <f t="shared" si="163"/>
        <v>62</v>
      </c>
      <c r="FJ56" s="50">
        <v>31.49</v>
      </c>
      <c r="FK56" s="51">
        <f t="shared" si="164"/>
        <v>37</v>
      </c>
      <c r="FL56" s="50">
        <v>13.05</v>
      </c>
      <c r="FM56" s="51">
        <f t="shared" si="165"/>
        <v>38</v>
      </c>
      <c r="FN56" s="53">
        <f t="shared" si="95"/>
        <v>760.39999999999975</v>
      </c>
      <c r="FO56" s="51">
        <f t="shared" si="166"/>
        <v>68</v>
      </c>
      <c r="FP56" s="36">
        <v>37.659999999999997</v>
      </c>
      <c r="FQ56" s="36">
        <v>100</v>
      </c>
      <c r="FR56" s="36">
        <f t="shared" si="88"/>
        <v>3765.9999999999995</v>
      </c>
      <c r="FS56" s="37">
        <f t="shared" si="167"/>
        <v>14</v>
      </c>
      <c r="FT56" s="36">
        <v>8.52</v>
      </c>
      <c r="FU56" s="36">
        <v>100</v>
      </c>
      <c r="FV56" s="36">
        <f t="shared" si="89"/>
        <v>852</v>
      </c>
      <c r="FW56" s="37">
        <f t="shared" si="168"/>
        <v>71</v>
      </c>
      <c r="FX56" s="36">
        <f t="shared" si="90"/>
        <v>2913.9999999999995</v>
      </c>
      <c r="FY56" s="54">
        <f t="shared" si="172"/>
        <v>2968004.2295199996</v>
      </c>
      <c r="FZ56" s="37">
        <f t="shared" si="169"/>
        <v>5</v>
      </c>
      <c r="GA56" s="55">
        <f t="shared" si="170"/>
        <v>1018.53268</v>
      </c>
      <c r="GB56" s="56">
        <f t="shared" si="91"/>
        <v>11091.820885200001</v>
      </c>
      <c r="GC56" s="32">
        <f t="shared" si="171"/>
        <v>11</v>
      </c>
    </row>
    <row r="57" spans="2:185" s="1" customFormat="1" ht="18" customHeight="1" x14ac:dyDescent="0.2">
      <c r="B57" s="1">
        <f t="shared" si="96"/>
        <v>56</v>
      </c>
      <c r="C57" s="29" t="s">
        <v>7</v>
      </c>
      <c r="D57" s="30">
        <v>897537</v>
      </c>
      <c r="E57" s="31">
        <f t="shared" si="92"/>
        <v>156</v>
      </c>
      <c r="F57" s="209">
        <v>18272</v>
      </c>
      <c r="G57" s="31">
        <f t="shared" si="78"/>
        <v>151</v>
      </c>
      <c r="H57" s="210">
        <f t="shared" si="97"/>
        <v>49.120895359019265</v>
      </c>
      <c r="I57" s="31">
        <f t="shared" si="79"/>
        <v>107</v>
      </c>
      <c r="J57" s="32" t="s">
        <v>740</v>
      </c>
      <c r="K57" s="32" t="s">
        <v>741</v>
      </c>
      <c r="L57" s="33">
        <v>42373.8</v>
      </c>
      <c r="M57" s="31">
        <f t="shared" si="2"/>
        <v>81</v>
      </c>
      <c r="N57" s="34">
        <v>9.7849679999999992</v>
      </c>
      <c r="O57" s="31">
        <f t="shared" si="173"/>
        <v>96</v>
      </c>
      <c r="P57" s="35">
        <v>4.79</v>
      </c>
      <c r="Q57" s="31">
        <f t="shared" si="98"/>
        <v>101</v>
      </c>
      <c r="R57" s="31">
        <v>28.4</v>
      </c>
      <c r="S57" s="31">
        <f t="shared" si="80"/>
        <v>69</v>
      </c>
      <c r="T57" s="31">
        <v>21.8</v>
      </c>
      <c r="U57" s="31">
        <f t="shared" si="81"/>
        <v>34</v>
      </c>
      <c r="V57" s="218">
        <v>2590</v>
      </c>
      <c r="W57" s="31">
        <f t="shared" si="82"/>
        <v>8</v>
      </c>
      <c r="X57" s="36">
        <v>69.900000000000006</v>
      </c>
      <c r="Y57" s="37">
        <f t="shared" si="99"/>
        <v>105</v>
      </c>
      <c r="Z57" s="38">
        <v>73.099999999999994</v>
      </c>
      <c r="AA57" s="37">
        <f t="shared" si="100"/>
        <v>105</v>
      </c>
      <c r="AB57" s="38">
        <v>67</v>
      </c>
      <c r="AC57" s="37">
        <f t="shared" si="101"/>
        <v>104</v>
      </c>
      <c r="AD57" s="39">
        <v>9044</v>
      </c>
      <c r="AE57" s="40">
        <f t="shared" si="102"/>
        <v>97</v>
      </c>
      <c r="AF57" s="41">
        <v>49.92</v>
      </c>
      <c r="AG57" s="40">
        <f t="shared" si="103"/>
        <v>47</v>
      </c>
      <c r="AH57" s="42"/>
      <c r="AI57" s="40" t="e">
        <f t="shared" si="83"/>
        <v>#N/A</v>
      </c>
      <c r="AJ57" s="41" t="s">
        <v>177</v>
      </c>
      <c r="AK57" s="40" t="e">
        <f t="shared" si="104"/>
        <v>#VALUE!</v>
      </c>
      <c r="AL57" s="41" t="s">
        <v>177</v>
      </c>
      <c r="AM57" s="40" t="e">
        <f t="shared" si="105"/>
        <v>#VALUE!</v>
      </c>
      <c r="AN57" s="43">
        <v>6</v>
      </c>
      <c r="AO57" s="44">
        <f t="shared" si="106"/>
        <v>165</v>
      </c>
      <c r="AP57" s="43" t="s">
        <v>177</v>
      </c>
      <c r="AQ57" s="44" t="e">
        <f t="shared" si="107"/>
        <v>#VALUE!</v>
      </c>
      <c r="AR57" s="195">
        <v>0.06</v>
      </c>
      <c r="AS57" s="44">
        <f t="shared" si="108"/>
        <v>50</v>
      </c>
      <c r="AT57" s="46"/>
      <c r="AU57" s="45" t="e">
        <f t="shared" si="109"/>
        <v>#N/A</v>
      </c>
      <c r="AV57" s="46" t="s">
        <v>177</v>
      </c>
      <c r="AW57" s="45" t="e">
        <f t="shared" si="110"/>
        <v>#VALUE!</v>
      </c>
      <c r="AX57" s="46"/>
      <c r="AY57" s="45"/>
      <c r="AZ57" s="125">
        <v>3000</v>
      </c>
      <c r="BA57" s="45">
        <f t="shared" si="93"/>
        <v>56</v>
      </c>
      <c r="BB57" s="46" t="s">
        <v>177</v>
      </c>
      <c r="BC57" s="45" t="e">
        <f t="shared" si="111"/>
        <v>#VALUE!</v>
      </c>
      <c r="BD57" s="46" t="s">
        <v>177</v>
      </c>
      <c r="BE57" s="45" t="e">
        <f t="shared" si="112"/>
        <v>#VALUE!</v>
      </c>
      <c r="BF57" s="46"/>
      <c r="BG57" s="45" t="e">
        <f t="shared" si="113"/>
        <v>#N/A</v>
      </c>
      <c r="BH57" s="46">
        <v>0.1</v>
      </c>
      <c r="BI57" s="45">
        <f t="shared" si="114"/>
        <v>115</v>
      </c>
      <c r="BJ57" s="47">
        <v>11.5</v>
      </c>
      <c r="BK57" s="45">
        <f t="shared" si="115"/>
        <v>39</v>
      </c>
      <c r="BL57" s="46"/>
      <c r="BM57" s="45" t="e">
        <f t="shared" si="116"/>
        <v>#N/A</v>
      </c>
      <c r="BN57" s="46"/>
      <c r="BO57" s="45" t="e">
        <f t="shared" si="117"/>
        <v>#N/A</v>
      </c>
      <c r="BP57" s="46" t="s">
        <v>177</v>
      </c>
      <c r="BQ57" s="45" t="e">
        <f t="shared" si="118"/>
        <v>#VALUE!</v>
      </c>
      <c r="BR57" s="114">
        <v>96.49</v>
      </c>
      <c r="BS57" s="45">
        <f t="shared" si="85"/>
        <v>98</v>
      </c>
      <c r="BT57" s="46"/>
      <c r="BU57" s="45" t="e">
        <f t="shared" si="119"/>
        <v>#N/A</v>
      </c>
      <c r="BV57" s="46"/>
      <c r="BW57" s="45" t="e">
        <f t="shared" si="120"/>
        <v>#N/A</v>
      </c>
      <c r="BX57" s="124" t="s">
        <v>1151</v>
      </c>
      <c r="BY57" s="45" t="e">
        <f t="shared" si="86"/>
        <v>#VALUE!</v>
      </c>
      <c r="BZ57" s="48">
        <f>34.1*1000/365</f>
        <v>93.424657534246577</v>
      </c>
      <c r="CA57" s="45">
        <f t="shared" si="121"/>
        <v>40</v>
      </c>
      <c r="CB57" s="46"/>
      <c r="CC57" s="45" t="e">
        <f t="shared" si="87"/>
        <v>#N/A</v>
      </c>
      <c r="CD57" s="46">
        <v>0.74</v>
      </c>
      <c r="CE57" s="45">
        <f t="shared" si="122"/>
        <v>36</v>
      </c>
      <c r="CF57" s="48">
        <v>194.97803433173229</v>
      </c>
      <c r="CG57" s="45">
        <f t="shared" si="123"/>
        <v>54</v>
      </c>
      <c r="CH57" s="49">
        <v>0.94</v>
      </c>
      <c r="CI57" s="45">
        <f t="shared" si="124"/>
        <v>79</v>
      </c>
      <c r="CJ57" s="50">
        <v>1.2</v>
      </c>
      <c r="CK57" s="51">
        <f t="shared" si="125"/>
        <v>73</v>
      </c>
      <c r="CL57" s="50">
        <v>5.34</v>
      </c>
      <c r="CM57" s="51">
        <f t="shared" si="126"/>
        <v>46</v>
      </c>
      <c r="CN57" s="50">
        <v>0.9</v>
      </c>
      <c r="CO57" s="51">
        <f t="shared" si="127"/>
        <v>73</v>
      </c>
      <c r="CP57" s="50">
        <v>21.85</v>
      </c>
      <c r="CQ57" s="51">
        <f t="shared" si="128"/>
        <v>8</v>
      </c>
      <c r="CR57" s="50">
        <v>2.99</v>
      </c>
      <c r="CS57" s="51">
        <f t="shared" si="129"/>
        <v>94</v>
      </c>
      <c r="CT57" s="50">
        <v>1.5</v>
      </c>
      <c r="CU57" s="51">
        <f t="shared" si="130"/>
        <v>111</v>
      </c>
      <c r="CV57" s="50">
        <v>31.38</v>
      </c>
      <c r="CW57" s="65">
        <f t="shared" si="131"/>
        <v>2</v>
      </c>
      <c r="CX57" s="50">
        <v>22.88</v>
      </c>
      <c r="CY57" s="51">
        <f t="shared" si="132"/>
        <v>20</v>
      </c>
      <c r="CZ57" s="50">
        <v>5.31</v>
      </c>
      <c r="DA57" s="51">
        <f t="shared" si="133"/>
        <v>112</v>
      </c>
      <c r="DB57" s="50">
        <v>11.3</v>
      </c>
      <c r="DC57" s="51">
        <f t="shared" si="134"/>
        <v>26</v>
      </c>
      <c r="DD57" s="50">
        <v>8.84</v>
      </c>
      <c r="DE57" s="51">
        <f t="shared" si="135"/>
        <v>41</v>
      </c>
      <c r="DF57" s="50">
        <v>6.06</v>
      </c>
      <c r="DG57" s="51">
        <f t="shared" si="136"/>
        <v>122</v>
      </c>
      <c r="DH57" s="50">
        <v>1.8</v>
      </c>
      <c r="DI57" s="51">
        <f t="shared" si="137"/>
        <v>110</v>
      </c>
      <c r="DJ57" s="50">
        <v>2.62</v>
      </c>
      <c r="DK57" s="51">
        <f t="shared" si="138"/>
        <v>94</v>
      </c>
      <c r="DL57" s="50">
        <v>11.24</v>
      </c>
      <c r="DM57" s="65">
        <f t="shared" si="139"/>
        <v>2</v>
      </c>
      <c r="DN57" s="50">
        <v>2.34</v>
      </c>
      <c r="DO57" s="51">
        <f t="shared" si="140"/>
        <v>107</v>
      </c>
      <c r="DP57" s="50">
        <v>11.27</v>
      </c>
      <c r="DQ57" s="51">
        <f t="shared" si="141"/>
        <v>115</v>
      </c>
      <c r="DR57" s="50">
        <v>0.8</v>
      </c>
      <c r="DS57" s="51">
        <f t="shared" si="142"/>
        <v>136</v>
      </c>
      <c r="DT57" s="50">
        <v>2.59</v>
      </c>
      <c r="DU57" s="51">
        <f t="shared" si="143"/>
        <v>150</v>
      </c>
      <c r="DV57" s="50">
        <v>4.8899999999999997</v>
      </c>
      <c r="DW57" s="51">
        <f t="shared" si="144"/>
        <v>15</v>
      </c>
      <c r="DX57" s="50">
        <v>95.46</v>
      </c>
      <c r="DY57" s="51">
        <f t="shared" si="145"/>
        <v>105</v>
      </c>
      <c r="DZ57" s="50">
        <v>207.72</v>
      </c>
      <c r="EA57" s="51">
        <f t="shared" si="146"/>
        <v>19</v>
      </c>
      <c r="EB57" s="50">
        <v>146.53</v>
      </c>
      <c r="EC57" s="65">
        <f t="shared" si="147"/>
        <v>2</v>
      </c>
      <c r="ED57" s="50">
        <v>1.68</v>
      </c>
      <c r="EE57" s="51">
        <f t="shared" si="148"/>
        <v>62</v>
      </c>
      <c r="EF57" s="50">
        <v>13.81</v>
      </c>
      <c r="EG57" s="51">
        <f t="shared" si="149"/>
        <v>31</v>
      </c>
      <c r="EH57" s="50">
        <v>5.44</v>
      </c>
      <c r="EI57" s="51">
        <f t="shared" si="150"/>
        <v>87</v>
      </c>
      <c r="EJ57" s="50">
        <v>8.18</v>
      </c>
      <c r="EK57" s="51">
        <f t="shared" si="151"/>
        <v>148</v>
      </c>
      <c r="EL57" s="50">
        <v>8.3000000000000007</v>
      </c>
      <c r="EM57" s="51">
        <f t="shared" si="152"/>
        <v>75</v>
      </c>
      <c r="EN57" s="50">
        <v>33.94</v>
      </c>
      <c r="EO57" s="51">
        <f t="shared" si="153"/>
        <v>83</v>
      </c>
      <c r="EP57" s="50">
        <v>20.46</v>
      </c>
      <c r="EQ57" s="51">
        <f t="shared" si="154"/>
        <v>32</v>
      </c>
      <c r="ER57" s="50">
        <v>4.4000000000000004</v>
      </c>
      <c r="ES57" s="51">
        <f t="shared" si="155"/>
        <v>56</v>
      </c>
      <c r="ET57" s="50">
        <v>0</v>
      </c>
      <c r="EU57" s="51">
        <f t="shared" si="156"/>
        <v>84</v>
      </c>
      <c r="EV57" s="50">
        <v>4.1399999999999997</v>
      </c>
      <c r="EW57" s="51">
        <f t="shared" si="157"/>
        <v>72</v>
      </c>
      <c r="EX57" s="50">
        <v>0.12</v>
      </c>
      <c r="EY57" s="51">
        <f t="shared" si="158"/>
        <v>130</v>
      </c>
      <c r="EZ57" s="50">
        <v>0.77</v>
      </c>
      <c r="FA57" s="51">
        <f t="shared" si="159"/>
        <v>132</v>
      </c>
      <c r="FB57" s="50">
        <v>5.5</v>
      </c>
      <c r="FC57" s="51">
        <f t="shared" si="160"/>
        <v>20</v>
      </c>
      <c r="FD57" s="50">
        <v>7.82</v>
      </c>
      <c r="FE57" s="51">
        <f t="shared" si="161"/>
        <v>38</v>
      </c>
      <c r="FF57" s="50">
        <v>82.29</v>
      </c>
      <c r="FG57" s="51">
        <f t="shared" si="162"/>
        <v>96</v>
      </c>
      <c r="FH57" s="50">
        <v>7.05</v>
      </c>
      <c r="FI57" s="51">
        <f t="shared" si="163"/>
        <v>100</v>
      </c>
      <c r="FJ57" s="50">
        <v>2.09</v>
      </c>
      <c r="FK57" s="51">
        <f t="shared" si="164"/>
        <v>112</v>
      </c>
      <c r="FL57" s="50">
        <v>4.12</v>
      </c>
      <c r="FM57" s="51">
        <f t="shared" si="165"/>
        <v>99</v>
      </c>
      <c r="FN57" s="53">
        <f t="shared" si="95"/>
        <v>816.91999999999985</v>
      </c>
      <c r="FO57" s="51">
        <f t="shared" si="166"/>
        <v>60</v>
      </c>
      <c r="FP57" s="36">
        <v>19.86</v>
      </c>
      <c r="FQ57" s="36">
        <v>100</v>
      </c>
      <c r="FR57" s="36">
        <f t="shared" si="88"/>
        <v>1986</v>
      </c>
      <c r="FS57" s="37">
        <f t="shared" si="167"/>
        <v>74</v>
      </c>
      <c r="FT57" s="36">
        <v>6</v>
      </c>
      <c r="FU57" s="36">
        <v>100</v>
      </c>
      <c r="FV57" s="36">
        <f t="shared" si="89"/>
        <v>600</v>
      </c>
      <c r="FW57" s="37">
        <f t="shared" si="168"/>
        <v>131</v>
      </c>
      <c r="FX57" s="36">
        <f t="shared" si="90"/>
        <v>1386</v>
      </c>
      <c r="FY57" s="54">
        <f t="shared" si="172"/>
        <v>12439.86282</v>
      </c>
      <c r="FZ57" s="37">
        <f t="shared" si="169"/>
        <v>128</v>
      </c>
      <c r="GA57" s="55">
        <f t="shared" si="170"/>
        <v>8.9753699999999998</v>
      </c>
      <c r="GB57" s="56">
        <f t="shared" si="91"/>
        <v>63.276358500000001</v>
      </c>
      <c r="GC57" s="32">
        <f t="shared" si="171"/>
        <v>158</v>
      </c>
    </row>
    <row r="58" spans="2:185" s="1" customFormat="1" ht="18" customHeight="1" x14ac:dyDescent="0.2">
      <c r="B58" s="1">
        <f t="shared" si="96"/>
        <v>57</v>
      </c>
      <c r="C58" s="68" t="s">
        <v>153</v>
      </c>
      <c r="D58" s="30">
        <v>5523904</v>
      </c>
      <c r="E58" s="31">
        <f t="shared" si="92"/>
        <v>113</v>
      </c>
      <c r="F58" s="209">
        <v>338424</v>
      </c>
      <c r="G58" s="31">
        <f t="shared" si="78"/>
        <v>64</v>
      </c>
      <c r="H58" s="210">
        <f t="shared" si="97"/>
        <v>16.322435761057136</v>
      </c>
      <c r="I58" s="31">
        <f t="shared" si="79"/>
        <v>147</v>
      </c>
      <c r="J58" s="32" t="s">
        <v>742</v>
      </c>
      <c r="K58" s="32" t="s">
        <v>743</v>
      </c>
      <c r="L58" s="33">
        <v>52435.5</v>
      </c>
      <c r="M58" s="31">
        <f>RANK(L58,$L$2:$L$173)</f>
        <v>13</v>
      </c>
      <c r="N58" s="34">
        <v>9.8205139999999993</v>
      </c>
      <c r="O58" s="31">
        <f t="shared" si="173"/>
        <v>2</v>
      </c>
      <c r="P58" s="35">
        <v>2.67</v>
      </c>
      <c r="Q58" s="31">
        <f t="shared" si="98"/>
        <v>168</v>
      </c>
      <c r="R58" s="31">
        <v>6.2</v>
      </c>
      <c r="S58" s="31">
        <f t="shared" si="80"/>
        <v>167</v>
      </c>
      <c r="T58" s="31">
        <v>-0.4</v>
      </c>
      <c r="U58" s="31">
        <f t="shared" si="81"/>
        <v>167</v>
      </c>
      <c r="V58" s="218">
        <v>553.20000000000005</v>
      </c>
      <c r="W58" s="31">
        <f t="shared" si="82"/>
        <v>130</v>
      </c>
      <c r="X58" s="36">
        <v>81.099999999999994</v>
      </c>
      <c r="Y58" s="37">
        <f t="shared" si="99"/>
        <v>21</v>
      </c>
      <c r="Z58" s="38">
        <v>83.8</v>
      </c>
      <c r="AA58" s="37">
        <f t="shared" si="100"/>
        <v>16</v>
      </c>
      <c r="AB58" s="38">
        <v>78.3</v>
      </c>
      <c r="AC58" s="37">
        <f t="shared" si="101"/>
        <v>24</v>
      </c>
      <c r="AD58" s="39">
        <v>41120</v>
      </c>
      <c r="AE58" s="40">
        <f t="shared" si="102"/>
        <v>25</v>
      </c>
      <c r="AF58" s="41">
        <v>74.39</v>
      </c>
      <c r="AG58" s="40">
        <f t="shared" si="103"/>
        <v>18</v>
      </c>
      <c r="AH58" s="42">
        <v>3</v>
      </c>
      <c r="AI58" s="40">
        <f t="shared" si="83"/>
        <v>23</v>
      </c>
      <c r="AJ58" s="41">
        <v>14.9</v>
      </c>
      <c r="AK58" s="40">
        <f t="shared" si="104"/>
        <v>68</v>
      </c>
      <c r="AL58" s="41">
        <v>8.1</v>
      </c>
      <c r="AM58" s="40">
        <f t="shared" si="105"/>
        <v>30</v>
      </c>
      <c r="AN58" s="43">
        <v>7.3</v>
      </c>
      <c r="AO58" s="44">
        <f t="shared" si="106"/>
        <v>161</v>
      </c>
      <c r="AP58" s="43">
        <v>12.3</v>
      </c>
      <c r="AQ58" s="44">
        <f t="shared" si="107"/>
        <v>85</v>
      </c>
      <c r="AR58" s="58">
        <v>1.85</v>
      </c>
      <c r="AS58" s="71">
        <f t="shared" si="108"/>
        <v>1</v>
      </c>
      <c r="AT58" s="46">
        <v>12.3</v>
      </c>
      <c r="AU58" s="65">
        <f t="shared" si="109"/>
        <v>2</v>
      </c>
      <c r="AV58" s="46">
        <v>78.5</v>
      </c>
      <c r="AW58" s="45">
        <f t="shared" si="110"/>
        <v>13</v>
      </c>
      <c r="AX58" s="46"/>
      <c r="AY58" s="65"/>
      <c r="AZ58" s="125">
        <v>3220</v>
      </c>
      <c r="BA58" s="45">
        <f t="shared" si="93"/>
        <v>33</v>
      </c>
      <c r="BB58" s="47">
        <v>25.6</v>
      </c>
      <c r="BC58" s="45">
        <f t="shared" si="111"/>
        <v>4</v>
      </c>
      <c r="BD58" s="46">
        <v>1083.4100000000001</v>
      </c>
      <c r="BE58" s="45">
        <f t="shared" si="112"/>
        <v>58</v>
      </c>
      <c r="BF58" s="46">
        <v>99</v>
      </c>
      <c r="BG58" s="45">
        <f t="shared" si="113"/>
        <v>27</v>
      </c>
      <c r="BH58" s="47">
        <v>12</v>
      </c>
      <c r="BI58" s="52">
        <f t="shared" si="114"/>
        <v>1</v>
      </c>
      <c r="BJ58" s="47">
        <v>13</v>
      </c>
      <c r="BK58" s="45">
        <f t="shared" si="115"/>
        <v>5</v>
      </c>
      <c r="BL58" s="46">
        <v>31.8</v>
      </c>
      <c r="BM58" s="45">
        <f t="shared" si="116"/>
        <v>7</v>
      </c>
      <c r="BN58" s="46">
        <v>74.8</v>
      </c>
      <c r="BO58" s="45">
        <f t="shared" si="117"/>
        <v>14</v>
      </c>
      <c r="BP58" s="46">
        <v>361.19</v>
      </c>
      <c r="BQ58" s="52">
        <f t="shared" si="118"/>
        <v>1</v>
      </c>
      <c r="BR58" s="133">
        <v>177.09</v>
      </c>
      <c r="BS58" s="45">
        <f t="shared" si="85"/>
        <v>7</v>
      </c>
      <c r="BT58" s="47">
        <v>476</v>
      </c>
      <c r="BU58" s="45">
        <f t="shared" si="119"/>
        <v>22</v>
      </c>
      <c r="BV58" s="47">
        <v>4</v>
      </c>
      <c r="BW58" s="45">
        <f t="shared" si="120"/>
        <v>13</v>
      </c>
      <c r="BX58" s="124" t="s">
        <v>1151</v>
      </c>
      <c r="BY58" s="45" t="e">
        <f t="shared" si="86"/>
        <v>#VALUE!</v>
      </c>
      <c r="BZ58" s="48">
        <v>93.15</v>
      </c>
      <c r="CA58" s="45">
        <f t="shared" si="121"/>
        <v>42</v>
      </c>
      <c r="CB58" s="46">
        <v>95</v>
      </c>
      <c r="CC58" s="45">
        <f t="shared" si="87"/>
        <v>12</v>
      </c>
      <c r="CD58" s="46">
        <v>0.22</v>
      </c>
      <c r="CE58" s="45">
        <f t="shared" si="122"/>
        <v>78</v>
      </c>
      <c r="CF58" s="48">
        <v>239.43359453983493</v>
      </c>
      <c r="CG58" s="45">
        <f t="shared" si="123"/>
        <v>14</v>
      </c>
      <c r="CH58" s="49">
        <v>11.27</v>
      </c>
      <c r="CI58" s="45">
        <f t="shared" si="124"/>
        <v>36</v>
      </c>
      <c r="CJ58" s="50">
        <v>7.55</v>
      </c>
      <c r="CK58" s="51">
        <f t="shared" si="125"/>
        <v>9</v>
      </c>
      <c r="CL58" s="50">
        <v>53.77</v>
      </c>
      <c r="CM58" s="52">
        <f t="shared" si="126"/>
        <v>1</v>
      </c>
      <c r="CN58" s="50">
        <v>0.03</v>
      </c>
      <c r="CO58" s="51">
        <f t="shared" si="127"/>
        <v>158</v>
      </c>
      <c r="CP58" s="50">
        <v>0.94</v>
      </c>
      <c r="CQ58" s="51">
        <f t="shared" si="128"/>
        <v>139</v>
      </c>
      <c r="CR58" s="50">
        <v>0.35</v>
      </c>
      <c r="CS58" s="51">
        <f t="shared" si="129"/>
        <v>167</v>
      </c>
      <c r="CT58" s="50">
        <v>2.46</v>
      </c>
      <c r="CU58" s="51">
        <f t="shared" si="130"/>
        <v>71</v>
      </c>
      <c r="CV58" s="50">
        <v>16.899999999999999</v>
      </c>
      <c r="CW58" s="51">
        <f t="shared" si="131"/>
        <v>82</v>
      </c>
      <c r="CX58" s="50">
        <v>1.43</v>
      </c>
      <c r="CY58" s="51">
        <f t="shared" si="132"/>
        <v>164</v>
      </c>
      <c r="CZ58" s="50">
        <v>11</v>
      </c>
      <c r="DA58" s="51">
        <f t="shared" si="133"/>
        <v>60</v>
      </c>
      <c r="DB58" s="50">
        <v>3.49</v>
      </c>
      <c r="DC58" s="51">
        <f t="shared" si="134"/>
        <v>150</v>
      </c>
      <c r="DD58" s="50">
        <v>3.96</v>
      </c>
      <c r="DE58" s="51">
        <f t="shared" si="135"/>
        <v>123</v>
      </c>
      <c r="DF58" s="50">
        <v>20.149999999999999</v>
      </c>
      <c r="DG58" s="51">
        <f t="shared" si="136"/>
        <v>57</v>
      </c>
      <c r="DH58" s="50">
        <v>2.62</v>
      </c>
      <c r="DI58" s="51">
        <f t="shared" si="137"/>
        <v>83</v>
      </c>
      <c r="DJ58" s="50">
        <v>2.2400000000000002</v>
      </c>
      <c r="DK58" s="51">
        <f t="shared" si="138"/>
        <v>111</v>
      </c>
      <c r="DL58" s="50">
        <v>6.88</v>
      </c>
      <c r="DM58" s="51">
        <f t="shared" si="139"/>
        <v>23</v>
      </c>
      <c r="DN58" s="50">
        <v>9.42</v>
      </c>
      <c r="DO58" s="51">
        <f t="shared" si="140"/>
        <v>11</v>
      </c>
      <c r="DP58" s="50">
        <v>17.489999999999998</v>
      </c>
      <c r="DQ58" s="51">
        <f t="shared" si="141"/>
        <v>75</v>
      </c>
      <c r="DR58" s="50">
        <v>2.65</v>
      </c>
      <c r="DS58" s="51">
        <f t="shared" si="142"/>
        <v>29</v>
      </c>
      <c r="DT58" s="50">
        <v>4.7699999999999996</v>
      </c>
      <c r="DU58" s="51">
        <f t="shared" si="143"/>
        <v>105</v>
      </c>
      <c r="DV58" s="50">
        <v>3.09</v>
      </c>
      <c r="DW58" s="51">
        <f t="shared" si="144"/>
        <v>41</v>
      </c>
      <c r="DX58" s="50">
        <v>110.5</v>
      </c>
      <c r="DY58" s="51">
        <f t="shared" si="145"/>
        <v>77</v>
      </c>
      <c r="DZ58" s="50">
        <v>94.14</v>
      </c>
      <c r="EA58" s="51">
        <f t="shared" si="146"/>
        <v>79</v>
      </c>
      <c r="EB58" s="50">
        <v>4.66</v>
      </c>
      <c r="EC58" s="51">
        <f t="shared" si="147"/>
        <v>166</v>
      </c>
      <c r="ED58" s="50">
        <v>4.87</v>
      </c>
      <c r="EE58" s="51">
        <f t="shared" si="148"/>
        <v>10</v>
      </c>
      <c r="EF58" s="50">
        <v>2.17</v>
      </c>
      <c r="EG58" s="51">
        <f t="shared" si="149"/>
        <v>146</v>
      </c>
      <c r="EH58" s="50">
        <v>0.06</v>
      </c>
      <c r="EI58" s="51">
        <f t="shared" si="150"/>
        <v>154</v>
      </c>
      <c r="EJ58" s="50">
        <v>10.32</v>
      </c>
      <c r="EK58" s="51">
        <f t="shared" si="151"/>
        <v>133</v>
      </c>
      <c r="EL58" s="50">
        <v>6.57</v>
      </c>
      <c r="EM58" s="51">
        <f t="shared" si="152"/>
        <v>96</v>
      </c>
      <c r="EN58" s="50">
        <v>3.77</v>
      </c>
      <c r="EO58" s="51">
        <f t="shared" si="153"/>
        <v>171</v>
      </c>
      <c r="EP58" s="50">
        <v>2.35</v>
      </c>
      <c r="EQ58" s="51">
        <f t="shared" si="154"/>
        <v>171</v>
      </c>
      <c r="ER58" s="50">
        <v>3.41</v>
      </c>
      <c r="ES58" s="51">
        <f t="shared" si="155"/>
        <v>102</v>
      </c>
      <c r="ET58" s="50">
        <v>0</v>
      </c>
      <c r="EU58" s="51">
        <f t="shared" si="156"/>
        <v>84</v>
      </c>
      <c r="EV58" s="50">
        <v>0.04</v>
      </c>
      <c r="EW58" s="51">
        <f t="shared" si="157"/>
        <v>162</v>
      </c>
      <c r="EX58" s="50">
        <v>0.82</v>
      </c>
      <c r="EY58" s="51">
        <f t="shared" si="158"/>
        <v>20</v>
      </c>
      <c r="EZ58" s="50">
        <v>4.66</v>
      </c>
      <c r="FA58" s="52">
        <f t="shared" si="159"/>
        <v>1</v>
      </c>
      <c r="FB58" s="50">
        <v>1.21</v>
      </c>
      <c r="FC58" s="51">
        <f t="shared" si="160"/>
        <v>87</v>
      </c>
      <c r="FD58" s="50">
        <v>0.47</v>
      </c>
      <c r="FE58" s="51">
        <f t="shared" si="161"/>
        <v>161</v>
      </c>
      <c r="FF58" s="50">
        <v>35.04</v>
      </c>
      <c r="FG58" s="51">
        <f t="shared" si="162"/>
        <v>146</v>
      </c>
      <c r="FH58" s="50">
        <v>15.11</v>
      </c>
      <c r="FI58" s="51">
        <f t="shared" si="163"/>
        <v>31</v>
      </c>
      <c r="FJ58" s="50">
        <v>0.48</v>
      </c>
      <c r="FK58" s="51">
        <f t="shared" si="164"/>
        <v>144</v>
      </c>
      <c r="FL58" s="50">
        <v>2</v>
      </c>
      <c r="FM58" s="51">
        <f t="shared" si="165"/>
        <v>130</v>
      </c>
      <c r="FN58" s="53">
        <f t="shared" si="95"/>
        <v>473.8400000000002</v>
      </c>
      <c r="FO58" s="51">
        <f t="shared" si="166"/>
        <v>139</v>
      </c>
      <c r="FP58" s="36">
        <v>10.35</v>
      </c>
      <c r="FQ58" s="36">
        <v>100</v>
      </c>
      <c r="FR58" s="36">
        <f t="shared" si="88"/>
        <v>1035</v>
      </c>
      <c r="FS58" s="37">
        <f t="shared" si="167"/>
        <v>142</v>
      </c>
      <c r="FT58" s="36">
        <v>10.51</v>
      </c>
      <c r="FU58" s="36">
        <v>100</v>
      </c>
      <c r="FV58" s="36">
        <f t="shared" si="89"/>
        <v>1051</v>
      </c>
      <c r="FW58" s="37">
        <f t="shared" si="168"/>
        <v>40</v>
      </c>
      <c r="FX58" s="36">
        <f t="shared" si="90"/>
        <v>-16</v>
      </c>
      <c r="FY58" s="54">
        <f t="shared" si="172"/>
        <v>-883.82464000000004</v>
      </c>
      <c r="FZ58" s="37">
        <f t="shared" si="169"/>
        <v>149</v>
      </c>
      <c r="GA58" s="55">
        <f t="shared" si="170"/>
        <v>55.239040000000003</v>
      </c>
      <c r="GB58" s="56">
        <f t="shared" si="91"/>
        <v>834.66189440000005</v>
      </c>
      <c r="GC58" s="32">
        <f t="shared" si="171"/>
        <v>82</v>
      </c>
    </row>
    <row r="59" spans="2:185" s="1" customFormat="1" ht="18" customHeight="1" x14ac:dyDescent="0.2">
      <c r="B59" s="1">
        <f t="shared" si="96"/>
        <v>58</v>
      </c>
      <c r="C59" s="66" t="s">
        <v>105</v>
      </c>
      <c r="D59" s="30">
        <v>64668129</v>
      </c>
      <c r="E59" s="31">
        <f t="shared" si="92"/>
        <v>23</v>
      </c>
      <c r="F59" s="209">
        <v>640679</v>
      </c>
      <c r="G59" s="31">
        <f t="shared" si="78"/>
        <v>43</v>
      </c>
      <c r="H59" s="210">
        <f t="shared" si="97"/>
        <v>100.93686385850012</v>
      </c>
      <c r="I59" s="31">
        <f t="shared" si="79"/>
        <v>63</v>
      </c>
      <c r="J59" s="32" t="s">
        <v>744</v>
      </c>
      <c r="K59" s="32" t="s">
        <v>745</v>
      </c>
      <c r="L59" s="33">
        <v>24625.3</v>
      </c>
      <c r="M59" s="31">
        <f t="shared" ref="M59:M122" si="174">RANK(L59,$L$2:$L$173)</f>
        <v>167</v>
      </c>
      <c r="N59" s="34">
        <v>9.8067510000000002</v>
      </c>
      <c r="O59" s="31">
        <f t="shared" si="173"/>
        <v>25</v>
      </c>
      <c r="P59" s="35">
        <v>3.34</v>
      </c>
      <c r="Q59" s="31">
        <f t="shared" si="98"/>
        <v>149</v>
      </c>
      <c r="R59" s="31">
        <v>15.8</v>
      </c>
      <c r="S59" s="31">
        <f t="shared" si="80"/>
        <v>135</v>
      </c>
      <c r="T59" s="31">
        <v>7.4</v>
      </c>
      <c r="U59" s="31">
        <f t="shared" si="81"/>
        <v>129</v>
      </c>
      <c r="V59" s="218">
        <v>779.5</v>
      </c>
      <c r="W59" s="31">
        <f t="shared" si="82"/>
        <v>100</v>
      </c>
      <c r="X59" s="36">
        <v>82.4</v>
      </c>
      <c r="Y59" s="37">
        <f t="shared" si="99"/>
        <v>9</v>
      </c>
      <c r="Z59" s="38">
        <v>85.4</v>
      </c>
      <c r="AA59" s="37">
        <f t="shared" si="100"/>
        <v>5</v>
      </c>
      <c r="AB59" s="38">
        <v>79.400000000000006</v>
      </c>
      <c r="AC59" s="37">
        <f t="shared" si="101"/>
        <v>16</v>
      </c>
      <c r="AD59" s="39">
        <v>41181</v>
      </c>
      <c r="AE59" s="40">
        <f t="shared" si="102"/>
        <v>23</v>
      </c>
      <c r="AF59" s="41">
        <v>76.89</v>
      </c>
      <c r="AG59" s="40">
        <f t="shared" si="103"/>
        <v>14</v>
      </c>
      <c r="AH59" s="42">
        <v>3.3</v>
      </c>
      <c r="AI59" s="40">
        <f t="shared" si="83"/>
        <v>18</v>
      </c>
      <c r="AJ59" s="41">
        <v>22.8</v>
      </c>
      <c r="AK59" s="40">
        <f t="shared" si="104"/>
        <v>59</v>
      </c>
      <c r="AL59" s="41">
        <v>11.2</v>
      </c>
      <c r="AM59" s="40">
        <f t="shared" si="105"/>
        <v>22</v>
      </c>
      <c r="AN59" s="43">
        <v>17.399999999999999</v>
      </c>
      <c r="AO59" s="44">
        <f t="shared" si="106"/>
        <v>119</v>
      </c>
      <c r="AP59" s="43">
        <v>24.6</v>
      </c>
      <c r="AQ59" s="44">
        <f t="shared" si="107"/>
        <v>63</v>
      </c>
      <c r="AR59" s="58">
        <v>1.1299999999999999</v>
      </c>
      <c r="AS59" s="44">
        <f t="shared" si="108"/>
        <v>10</v>
      </c>
      <c r="AT59" s="47">
        <v>12.2</v>
      </c>
      <c r="AU59" s="45">
        <f t="shared" si="109"/>
        <v>4</v>
      </c>
      <c r="AV59" s="46" t="s">
        <v>177</v>
      </c>
      <c r="AW59" s="45" t="e">
        <f t="shared" si="110"/>
        <v>#VALUE!</v>
      </c>
      <c r="AX59" s="46">
        <v>135</v>
      </c>
      <c r="AY59" s="45">
        <f>RANK(AX59,$AX$2:$AX$173)</f>
        <v>7</v>
      </c>
      <c r="AZ59" s="125">
        <v>3530</v>
      </c>
      <c r="BA59" s="45">
        <f t="shared" si="93"/>
        <v>11</v>
      </c>
      <c r="BB59" s="47">
        <v>26.7</v>
      </c>
      <c r="BC59" s="65">
        <f t="shared" si="111"/>
        <v>2</v>
      </c>
      <c r="BD59" s="46">
        <v>992.81</v>
      </c>
      <c r="BE59" s="45">
        <f t="shared" si="112"/>
        <v>63</v>
      </c>
      <c r="BF59" s="46">
        <v>141</v>
      </c>
      <c r="BG59" s="45">
        <f t="shared" si="113"/>
        <v>21</v>
      </c>
      <c r="BH59" s="47">
        <v>5.4</v>
      </c>
      <c r="BI59" s="45">
        <f t="shared" si="114"/>
        <v>18</v>
      </c>
      <c r="BJ59" s="47">
        <v>13</v>
      </c>
      <c r="BK59" s="45">
        <f t="shared" si="115"/>
        <v>5</v>
      </c>
      <c r="BL59" s="47">
        <v>34.799999999999997</v>
      </c>
      <c r="BM59" s="45">
        <f t="shared" si="116"/>
        <v>4</v>
      </c>
      <c r="BN59" s="47">
        <v>86.1</v>
      </c>
      <c r="BO59" s="45">
        <f t="shared" si="117"/>
        <v>10</v>
      </c>
      <c r="BP59" s="46">
        <v>260.48</v>
      </c>
      <c r="BQ59" s="45">
        <f t="shared" si="118"/>
        <v>14</v>
      </c>
      <c r="BR59" s="133">
        <v>94.89</v>
      </c>
      <c r="BS59" s="45">
        <f t="shared" si="85"/>
        <v>99</v>
      </c>
      <c r="BT59" s="46">
        <v>655.9</v>
      </c>
      <c r="BU59" s="45">
        <f t="shared" si="119"/>
        <v>7</v>
      </c>
      <c r="BV59" s="47">
        <v>4</v>
      </c>
      <c r="BW59" s="45">
        <f t="shared" si="120"/>
        <v>13</v>
      </c>
      <c r="BX59" s="127">
        <v>0.7</v>
      </c>
      <c r="BY59" s="45">
        <f t="shared" si="86"/>
        <v>12</v>
      </c>
      <c r="BZ59" s="48">
        <v>109.59</v>
      </c>
      <c r="CA59" s="45">
        <f t="shared" si="121"/>
        <v>25</v>
      </c>
      <c r="CB59" s="46">
        <v>92</v>
      </c>
      <c r="CC59" s="45">
        <f t="shared" si="87"/>
        <v>14</v>
      </c>
      <c r="CD59" s="46">
        <v>0.21</v>
      </c>
      <c r="CE59" s="45">
        <f t="shared" si="122"/>
        <v>81</v>
      </c>
      <c r="CF59" s="48">
        <v>239.43359453983493</v>
      </c>
      <c r="CG59" s="45">
        <f t="shared" si="123"/>
        <v>14</v>
      </c>
      <c r="CH59" s="49">
        <v>45.61</v>
      </c>
      <c r="CI59" s="45">
        <f t="shared" si="124"/>
        <v>2</v>
      </c>
      <c r="CJ59" s="50">
        <v>4.45</v>
      </c>
      <c r="CK59" s="51">
        <f t="shared" si="125"/>
        <v>19</v>
      </c>
      <c r="CL59" s="50">
        <v>25.62</v>
      </c>
      <c r="CM59" s="51">
        <f t="shared" si="126"/>
        <v>13</v>
      </c>
      <c r="CN59" s="50">
        <v>0.6</v>
      </c>
      <c r="CO59" s="51">
        <f t="shared" si="127"/>
        <v>98</v>
      </c>
      <c r="CP59" s="50">
        <v>0.82</v>
      </c>
      <c r="CQ59" s="51">
        <f t="shared" si="128"/>
        <v>144</v>
      </c>
      <c r="CR59" s="50">
        <v>0.86</v>
      </c>
      <c r="CS59" s="51">
        <f t="shared" si="129"/>
        <v>137</v>
      </c>
      <c r="CT59" s="50">
        <v>4.67</v>
      </c>
      <c r="CU59" s="51">
        <f t="shared" si="130"/>
        <v>19</v>
      </c>
      <c r="CV59" s="50">
        <v>23.34</v>
      </c>
      <c r="CW59" s="51">
        <f t="shared" si="131"/>
        <v>19</v>
      </c>
      <c r="CX59" s="50">
        <v>2.8</v>
      </c>
      <c r="CY59" s="51">
        <f t="shared" si="132"/>
        <v>138</v>
      </c>
      <c r="CZ59" s="50">
        <v>16.579999999999998</v>
      </c>
      <c r="DA59" s="51">
        <f t="shared" si="133"/>
        <v>26</v>
      </c>
      <c r="DB59" s="50">
        <v>3.12</v>
      </c>
      <c r="DC59" s="51">
        <f t="shared" si="134"/>
        <v>157</v>
      </c>
      <c r="DD59" s="50">
        <v>7.56</v>
      </c>
      <c r="DE59" s="51">
        <f t="shared" si="135"/>
        <v>54</v>
      </c>
      <c r="DF59" s="50">
        <v>31.46</v>
      </c>
      <c r="DG59" s="51">
        <f t="shared" si="136"/>
        <v>16</v>
      </c>
      <c r="DH59" s="50">
        <v>4.46</v>
      </c>
      <c r="DI59" s="51">
        <f t="shared" si="137"/>
        <v>45</v>
      </c>
      <c r="DJ59" s="50">
        <v>5.01</v>
      </c>
      <c r="DK59" s="51">
        <f t="shared" si="138"/>
        <v>39</v>
      </c>
      <c r="DL59" s="50">
        <v>5.83</v>
      </c>
      <c r="DM59" s="51">
        <f t="shared" si="139"/>
        <v>44</v>
      </c>
      <c r="DN59" s="50">
        <v>9.1</v>
      </c>
      <c r="DO59" s="51">
        <f t="shared" si="140"/>
        <v>16</v>
      </c>
      <c r="DP59" s="50">
        <v>18.21</v>
      </c>
      <c r="DQ59" s="51">
        <f t="shared" si="141"/>
        <v>70</v>
      </c>
      <c r="DR59" s="50">
        <v>2.81</v>
      </c>
      <c r="DS59" s="51">
        <f t="shared" si="142"/>
        <v>28</v>
      </c>
      <c r="DT59" s="50">
        <v>4.6399999999999997</v>
      </c>
      <c r="DU59" s="51">
        <f t="shared" si="143"/>
        <v>107</v>
      </c>
      <c r="DV59" s="50">
        <v>3.36</v>
      </c>
      <c r="DW59" s="51">
        <f t="shared" si="144"/>
        <v>34</v>
      </c>
      <c r="DX59" s="50">
        <v>146.80000000000001</v>
      </c>
      <c r="DY59" s="51">
        <f t="shared" si="145"/>
        <v>22</v>
      </c>
      <c r="DZ59" s="50">
        <v>29.97</v>
      </c>
      <c r="EA59" s="51">
        <f t="shared" si="146"/>
        <v>171</v>
      </c>
      <c r="EB59" s="50">
        <v>8.7799999999999994</v>
      </c>
      <c r="EC59" s="51">
        <f t="shared" si="147"/>
        <v>150</v>
      </c>
      <c r="ED59" s="50">
        <v>1.08</v>
      </c>
      <c r="EE59" s="51">
        <f t="shared" si="148"/>
        <v>87</v>
      </c>
      <c r="EF59" s="50">
        <v>6.66</v>
      </c>
      <c r="EG59" s="51">
        <f t="shared" si="149"/>
        <v>76</v>
      </c>
      <c r="EH59" s="50">
        <v>0.6</v>
      </c>
      <c r="EI59" s="51">
        <f t="shared" si="150"/>
        <v>123</v>
      </c>
      <c r="EJ59" s="50">
        <v>7.36</v>
      </c>
      <c r="EK59" s="51">
        <f t="shared" si="151"/>
        <v>154</v>
      </c>
      <c r="EL59" s="50">
        <v>4.18</v>
      </c>
      <c r="EM59" s="51">
        <f t="shared" si="152"/>
        <v>130</v>
      </c>
      <c r="EN59" s="50">
        <v>10.01</v>
      </c>
      <c r="EO59" s="51">
        <f t="shared" si="153"/>
        <v>148</v>
      </c>
      <c r="EP59" s="50">
        <v>6.1</v>
      </c>
      <c r="EQ59" s="51">
        <f t="shared" si="154"/>
        <v>142</v>
      </c>
      <c r="ER59" s="50">
        <v>5.6</v>
      </c>
      <c r="ES59" s="51">
        <f t="shared" si="155"/>
        <v>15</v>
      </c>
      <c r="ET59" s="50">
        <v>0.03</v>
      </c>
      <c r="EU59" s="51">
        <f t="shared" si="156"/>
        <v>70</v>
      </c>
      <c r="EV59" s="50">
        <v>2.25</v>
      </c>
      <c r="EW59" s="51">
        <f t="shared" si="157"/>
        <v>88</v>
      </c>
      <c r="EX59" s="50">
        <v>0.68</v>
      </c>
      <c r="EY59" s="51">
        <f t="shared" si="158"/>
        <v>28</v>
      </c>
      <c r="EZ59" s="50">
        <v>3.67</v>
      </c>
      <c r="FA59" s="51">
        <f t="shared" si="159"/>
        <v>22</v>
      </c>
      <c r="FB59" s="50">
        <v>1.23</v>
      </c>
      <c r="FC59" s="51">
        <f t="shared" si="160"/>
        <v>84</v>
      </c>
      <c r="FD59" s="50">
        <v>1.21</v>
      </c>
      <c r="FE59" s="51">
        <f t="shared" si="161"/>
        <v>128</v>
      </c>
      <c r="FF59" s="50">
        <v>24.63</v>
      </c>
      <c r="FG59" s="51">
        <f t="shared" si="162"/>
        <v>168</v>
      </c>
      <c r="FH59" s="50">
        <v>12.84</v>
      </c>
      <c r="FI59" s="51">
        <f t="shared" si="163"/>
        <v>44</v>
      </c>
      <c r="FJ59" s="50">
        <v>0.43</v>
      </c>
      <c r="FK59" s="51">
        <f t="shared" si="164"/>
        <v>145</v>
      </c>
      <c r="FL59" s="50">
        <v>1.07</v>
      </c>
      <c r="FM59" s="51">
        <f t="shared" si="165"/>
        <v>148</v>
      </c>
      <c r="FN59" s="53">
        <f t="shared" si="95"/>
        <v>450.48000000000008</v>
      </c>
      <c r="FO59" s="51">
        <f t="shared" si="166"/>
        <v>153</v>
      </c>
      <c r="FP59" s="36">
        <v>12.49</v>
      </c>
      <c r="FQ59" s="36">
        <v>100</v>
      </c>
      <c r="FR59" s="36">
        <f t="shared" si="88"/>
        <v>1249</v>
      </c>
      <c r="FS59" s="37">
        <f t="shared" si="167"/>
        <v>126</v>
      </c>
      <c r="FT59" s="36">
        <v>9.06</v>
      </c>
      <c r="FU59" s="36">
        <v>100</v>
      </c>
      <c r="FV59" s="36">
        <f t="shared" si="89"/>
        <v>906</v>
      </c>
      <c r="FW59" s="37">
        <f t="shared" si="168"/>
        <v>63</v>
      </c>
      <c r="FX59" s="36">
        <f t="shared" si="90"/>
        <v>343</v>
      </c>
      <c r="FY59" s="54">
        <f t="shared" si="172"/>
        <v>221811.68247</v>
      </c>
      <c r="FZ59" s="37">
        <f t="shared" si="169"/>
        <v>61</v>
      </c>
      <c r="GA59" s="55">
        <f t="shared" si="170"/>
        <v>646.68128999999999</v>
      </c>
      <c r="GB59" s="56">
        <f t="shared" si="91"/>
        <v>8303.3877635999997</v>
      </c>
      <c r="GC59" s="32">
        <f t="shared" si="171"/>
        <v>13</v>
      </c>
    </row>
    <row r="60" spans="2:185" s="1" customFormat="1" ht="18" customHeight="1" x14ac:dyDescent="0.2">
      <c r="B60" s="1">
        <f t="shared" si="96"/>
        <v>59</v>
      </c>
      <c r="C60" s="59" t="s">
        <v>71</v>
      </c>
      <c r="D60" s="30">
        <v>1763142</v>
      </c>
      <c r="E60" s="31">
        <f t="shared" si="92"/>
        <v>147</v>
      </c>
      <c r="F60" s="209">
        <v>267668</v>
      </c>
      <c r="G60" s="31">
        <f t="shared" si="78"/>
        <v>76</v>
      </c>
      <c r="H60" s="210">
        <f t="shared" si="97"/>
        <v>6.5870481342558689</v>
      </c>
      <c r="I60" s="31">
        <f t="shared" si="79"/>
        <v>160</v>
      </c>
      <c r="J60" s="61" t="s">
        <v>746</v>
      </c>
      <c r="K60" s="61" t="s">
        <v>747</v>
      </c>
      <c r="L60" s="62">
        <v>32811.4</v>
      </c>
      <c r="M60" s="31">
        <f t="shared" si="174"/>
        <v>139</v>
      </c>
      <c r="N60" s="63">
        <v>9.7798879999999997</v>
      </c>
      <c r="O60" s="31">
        <f t="shared" si="173"/>
        <v>149</v>
      </c>
      <c r="P60" s="64">
        <v>4.3099999999999996</v>
      </c>
      <c r="Q60" s="31">
        <f t="shared" si="98"/>
        <v>127</v>
      </c>
      <c r="R60" s="31">
        <v>28.4</v>
      </c>
      <c r="S60" s="31">
        <f t="shared" si="80"/>
        <v>69</v>
      </c>
      <c r="T60" s="31">
        <v>21.3</v>
      </c>
      <c r="U60" s="31">
        <f t="shared" si="81"/>
        <v>41</v>
      </c>
      <c r="V60" s="218">
        <v>1930.5</v>
      </c>
      <c r="W60" s="31">
        <f t="shared" si="82"/>
        <v>22</v>
      </c>
      <c r="X60" s="36">
        <v>66</v>
      </c>
      <c r="Y60" s="37">
        <f t="shared" si="99"/>
        <v>124</v>
      </c>
      <c r="Z60" s="38">
        <v>67.2</v>
      </c>
      <c r="AA60" s="37">
        <f t="shared" si="100"/>
        <v>127</v>
      </c>
      <c r="AB60" s="38">
        <v>64.7</v>
      </c>
      <c r="AC60" s="37">
        <f t="shared" si="101"/>
        <v>117</v>
      </c>
      <c r="AD60" s="39">
        <v>18639</v>
      </c>
      <c r="AE60" s="40">
        <f t="shared" si="102"/>
        <v>59</v>
      </c>
      <c r="AF60" s="41" t="s">
        <v>177</v>
      </c>
      <c r="AG60" s="40" t="e">
        <f t="shared" si="103"/>
        <v>#VALUE!</v>
      </c>
      <c r="AH60" s="42"/>
      <c r="AI60" s="40" t="e">
        <f t="shared" si="83"/>
        <v>#N/A</v>
      </c>
      <c r="AJ60" s="41" t="s">
        <v>177</v>
      </c>
      <c r="AK60" s="40" t="e">
        <f t="shared" si="104"/>
        <v>#VALUE!</v>
      </c>
      <c r="AL60" s="41" t="s">
        <v>177</v>
      </c>
      <c r="AM60" s="40" t="e">
        <f t="shared" si="105"/>
        <v>#VALUE!</v>
      </c>
      <c r="AN60" s="43">
        <v>35.799999999999997</v>
      </c>
      <c r="AO60" s="44">
        <f t="shared" si="106"/>
        <v>44</v>
      </c>
      <c r="AP60" s="43" t="s">
        <v>177</v>
      </c>
      <c r="AQ60" s="44" t="e">
        <f t="shared" si="107"/>
        <v>#VALUE!</v>
      </c>
      <c r="AR60" s="58">
        <v>-0.4</v>
      </c>
      <c r="AS60" s="44">
        <f t="shared" si="108"/>
        <v>93</v>
      </c>
      <c r="AT60" s="47"/>
      <c r="AU60" s="45" t="e">
        <f t="shared" si="109"/>
        <v>#N/A</v>
      </c>
      <c r="AV60" s="46">
        <v>88.9</v>
      </c>
      <c r="AW60" s="45">
        <f t="shared" si="110"/>
        <v>10</v>
      </c>
      <c r="AX60" s="46"/>
      <c r="AY60" s="45"/>
      <c r="AZ60" s="125">
        <v>2710</v>
      </c>
      <c r="BA60" s="45">
        <f t="shared" si="93"/>
        <v>82</v>
      </c>
      <c r="BB60" s="46" t="s">
        <v>177</v>
      </c>
      <c r="BC60" s="45" t="e">
        <f t="shared" si="111"/>
        <v>#VALUE!</v>
      </c>
      <c r="BD60" s="46">
        <v>559.04999999999995</v>
      </c>
      <c r="BE60" s="45">
        <f t="shared" si="112"/>
        <v>91</v>
      </c>
      <c r="BF60" s="46"/>
      <c r="BG60" s="45" t="e">
        <f t="shared" si="113"/>
        <v>#N/A</v>
      </c>
      <c r="BH60" s="46" t="s">
        <v>177</v>
      </c>
      <c r="BI60" s="45" t="e">
        <f t="shared" si="114"/>
        <v>#VALUE!</v>
      </c>
      <c r="BJ60" s="47">
        <v>2.5</v>
      </c>
      <c r="BK60" s="45">
        <f t="shared" si="115"/>
        <v>113</v>
      </c>
      <c r="BL60" s="47"/>
      <c r="BM60" s="45" t="e">
        <f t="shared" si="116"/>
        <v>#N/A</v>
      </c>
      <c r="BN60" s="47"/>
      <c r="BO60" s="45" t="e">
        <f t="shared" si="117"/>
        <v>#N/A</v>
      </c>
      <c r="BP60" s="46" t="s">
        <v>177</v>
      </c>
      <c r="BQ60" s="45" t="e">
        <f t="shared" si="118"/>
        <v>#VALUE!</v>
      </c>
      <c r="BR60" s="133">
        <v>182.18</v>
      </c>
      <c r="BS60" s="45">
        <f t="shared" si="85"/>
        <v>6</v>
      </c>
      <c r="BT60" s="46"/>
      <c r="BU60" s="45" t="e">
        <f t="shared" si="119"/>
        <v>#N/A</v>
      </c>
      <c r="BV60" s="47"/>
      <c r="BW60" s="45" t="e">
        <f t="shared" si="120"/>
        <v>#N/A</v>
      </c>
      <c r="BX60" s="124" t="s">
        <v>1151</v>
      </c>
      <c r="BY60" s="45" t="e">
        <f t="shared" si="86"/>
        <v>#VALUE!</v>
      </c>
      <c r="BZ60" s="48">
        <f>14.5*1000/365</f>
        <v>39.726027397260275</v>
      </c>
      <c r="CA60" s="45">
        <f t="shared" si="121"/>
        <v>111</v>
      </c>
      <c r="CB60" s="46"/>
      <c r="CC60" s="45" t="e">
        <f t="shared" si="87"/>
        <v>#N/A</v>
      </c>
      <c r="CD60" s="46">
        <v>7.5999999999999998E-2</v>
      </c>
      <c r="CE60" s="45">
        <f t="shared" si="122"/>
        <v>108</v>
      </c>
      <c r="CF60" s="48">
        <v>68.060315051198373</v>
      </c>
      <c r="CG60" s="45">
        <f t="shared" si="123"/>
        <v>87</v>
      </c>
      <c r="CH60" s="49">
        <v>5.76</v>
      </c>
      <c r="CI60" s="45">
        <f t="shared" si="124"/>
        <v>46</v>
      </c>
      <c r="CJ60" s="50">
        <v>0.51</v>
      </c>
      <c r="CK60" s="51">
        <f t="shared" si="125"/>
        <v>103</v>
      </c>
      <c r="CL60" s="50">
        <v>4.2</v>
      </c>
      <c r="CM60" s="51">
        <f t="shared" si="126"/>
        <v>60</v>
      </c>
      <c r="CN60" s="50">
        <v>3.92</v>
      </c>
      <c r="CO60" s="51">
        <f t="shared" si="127"/>
        <v>31</v>
      </c>
      <c r="CP60" s="50">
        <v>6.95</v>
      </c>
      <c r="CQ60" s="51">
        <f t="shared" si="128"/>
        <v>72</v>
      </c>
      <c r="CR60" s="50">
        <v>13.81</v>
      </c>
      <c r="CS60" s="51">
        <f t="shared" si="129"/>
        <v>49</v>
      </c>
      <c r="CT60" s="50">
        <v>1.79</v>
      </c>
      <c r="CU60" s="51">
        <f t="shared" si="130"/>
        <v>94</v>
      </c>
      <c r="CV60" s="50">
        <v>5.27</v>
      </c>
      <c r="CW60" s="51">
        <f t="shared" si="131"/>
        <v>167</v>
      </c>
      <c r="CX60" s="50">
        <v>7.63</v>
      </c>
      <c r="CY60" s="51">
        <f t="shared" si="132"/>
        <v>90</v>
      </c>
      <c r="CZ60" s="50">
        <v>3.01</v>
      </c>
      <c r="DA60" s="51">
        <f t="shared" si="133"/>
        <v>154</v>
      </c>
      <c r="DB60" s="50">
        <v>10.67</v>
      </c>
      <c r="DC60" s="51">
        <f t="shared" si="134"/>
        <v>33</v>
      </c>
      <c r="DD60" s="50">
        <v>2.09</v>
      </c>
      <c r="DE60" s="51">
        <f t="shared" si="135"/>
        <v>161</v>
      </c>
      <c r="DF60" s="50">
        <v>5.4</v>
      </c>
      <c r="DG60" s="51">
        <f t="shared" si="136"/>
        <v>125</v>
      </c>
      <c r="DH60" s="50">
        <v>2.1</v>
      </c>
      <c r="DI60" s="51">
        <f t="shared" si="137"/>
        <v>101</v>
      </c>
      <c r="DJ60" s="50">
        <v>3.19</v>
      </c>
      <c r="DK60" s="51">
        <f t="shared" si="138"/>
        <v>80</v>
      </c>
      <c r="DL60" s="50">
        <v>2.82</v>
      </c>
      <c r="DM60" s="51">
        <f t="shared" si="139"/>
        <v>140</v>
      </c>
      <c r="DN60" s="50">
        <v>0.77</v>
      </c>
      <c r="DO60" s="51">
        <f t="shared" si="140"/>
        <v>158</v>
      </c>
      <c r="DP60" s="50">
        <v>9.91</v>
      </c>
      <c r="DQ60" s="51">
        <f t="shared" si="141"/>
        <v>124</v>
      </c>
      <c r="DR60" s="50">
        <v>1.32</v>
      </c>
      <c r="DS60" s="51">
        <f t="shared" si="142"/>
        <v>108</v>
      </c>
      <c r="DT60" s="50">
        <v>1.97</v>
      </c>
      <c r="DU60" s="51">
        <f t="shared" si="143"/>
        <v>164</v>
      </c>
      <c r="DV60" s="50">
        <v>2.3199999999999998</v>
      </c>
      <c r="DW60" s="51">
        <f t="shared" si="144"/>
        <v>69</v>
      </c>
      <c r="DX60" s="50">
        <v>51.06</v>
      </c>
      <c r="DY60" s="51">
        <f t="shared" si="145"/>
        <v>172</v>
      </c>
      <c r="DZ60" s="50">
        <v>87.31</v>
      </c>
      <c r="EA60" s="51">
        <f t="shared" si="146"/>
        <v>90</v>
      </c>
      <c r="EB60" s="50">
        <v>28.79</v>
      </c>
      <c r="EC60" s="51">
        <f t="shared" si="147"/>
        <v>81</v>
      </c>
      <c r="ED60" s="50">
        <v>0.14000000000000001</v>
      </c>
      <c r="EE60" s="51">
        <f t="shared" si="148"/>
        <v>155</v>
      </c>
      <c r="EF60" s="50">
        <v>20.010000000000002</v>
      </c>
      <c r="EG60" s="51">
        <f t="shared" si="149"/>
        <v>14</v>
      </c>
      <c r="EH60" s="50">
        <v>184.26</v>
      </c>
      <c r="EI60" s="51">
        <f t="shared" si="150"/>
        <v>16</v>
      </c>
      <c r="EJ60" s="50">
        <v>18.03</v>
      </c>
      <c r="EK60" s="51">
        <f t="shared" si="151"/>
        <v>73</v>
      </c>
      <c r="EL60" s="50">
        <v>8.42</v>
      </c>
      <c r="EM60" s="51">
        <f t="shared" si="152"/>
        <v>73</v>
      </c>
      <c r="EN60" s="50">
        <v>98.05</v>
      </c>
      <c r="EO60" s="51">
        <f t="shared" si="153"/>
        <v>43</v>
      </c>
      <c r="EP60" s="50">
        <v>12.62</v>
      </c>
      <c r="EQ60" s="51">
        <f t="shared" si="154"/>
        <v>101</v>
      </c>
      <c r="ER60" s="50">
        <v>1.01</v>
      </c>
      <c r="ES60" s="51">
        <f t="shared" si="155"/>
        <v>163</v>
      </c>
      <c r="ET60" s="50">
        <v>61.72</v>
      </c>
      <c r="EU60" s="51">
        <f t="shared" si="156"/>
        <v>10</v>
      </c>
      <c r="EV60" s="50">
        <v>34.93</v>
      </c>
      <c r="EW60" s="51">
        <f t="shared" si="157"/>
        <v>26</v>
      </c>
      <c r="EX60" s="50">
        <v>0.09</v>
      </c>
      <c r="EY60" s="51">
        <f t="shared" si="158"/>
        <v>139</v>
      </c>
      <c r="EZ60" s="50">
        <v>2.4700000000000002</v>
      </c>
      <c r="FA60" s="51">
        <f t="shared" si="159"/>
        <v>64</v>
      </c>
      <c r="FB60" s="50">
        <v>1.61</v>
      </c>
      <c r="FC60" s="51">
        <f t="shared" si="160"/>
        <v>73</v>
      </c>
      <c r="FD60" s="50">
        <v>4.57</v>
      </c>
      <c r="FE60" s="51">
        <f t="shared" si="161"/>
        <v>80</v>
      </c>
      <c r="FF60" s="50">
        <v>96.24</v>
      </c>
      <c r="FG60" s="51">
        <f t="shared" si="162"/>
        <v>78</v>
      </c>
      <c r="FH60" s="50">
        <v>8.16</v>
      </c>
      <c r="FI60" s="51">
        <f t="shared" si="163"/>
        <v>90</v>
      </c>
      <c r="FJ60" s="50">
        <v>56.16</v>
      </c>
      <c r="FK60" s="51">
        <f t="shared" si="164"/>
        <v>20</v>
      </c>
      <c r="FL60" s="50">
        <v>9.48</v>
      </c>
      <c r="FM60" s="51">
        <f t="shared" si="165"/>
        <v>54</v>
      </c>
      <c r="FN60" s="53">
        <f t="shared" si="95"/>
        <v>874.78000000000009</v>
      </c>
      <c r="FO60" s="51">
        <f t="shared" si="166"/>
        <v>49</v>
      </c>
      <c r="FP60" s="36">
        <v>34.64</v>
      </c>
      <c r="FQ60" s="36">
        <v>100</v>
      </c>
      <c r="FR60" s="36">
        <f t="shared" si="88"/>
        <v>3464</v>
      </c>
      <c r="FS60" s="37">
        <f t="shared" si="167"/>
        <v>26</v>
      </c>
      <c r="FT60" s="36">
        <v>13.13</v>
      </c>
      <c r="FU60" s="36">
        <v>100</v>
      </c>
      <c r="FV60" s="36">
        <f t="shared" si="89"/>
        <v>1313</v>
      </c>
      <c r="FW60" s="37">
        <f t="shared" si="168"/>
        <v>20</v>
      </c>
      <c r="FX60" s="36">
        <f t="shared" si="90"/>
        <v>2151</v>
      </c>
      <c r="FY60" s="54">
        <f t="shared" si="172"/>
        <v>37925.184419999998</v>
      </c>
      <c r="FZ60" s="37">
        <f t="shared" si="169"/>
        <v>104</v>
      </c>
      <c r="GA60" s="55">
        <f t="shared" si="170"/>
        <v>17.631419999999999</v>
      </c>
      <c r="GB60" s="56">
        <f t="shared" si="91"/>
        <v>143.87238719999999</v>
      </c>
      <c r="GC60" s="32">
        <f t="shared" si="171"/>
        <v>135</v>
      </c>
    </row>
    <row r="61" spans="2:185" s="1" customFormat="1" ht="18" customHeight="1" x14ac:dyDescent="0.2">
      <c r="B61" s="1">
        <f t="shared" si="96"/>
        <v>60</v>
      </c>
      <c r="C61" s="59" t="s">
        <v>109</v>
      </c>
      <c r="D61" s="30">
        <v>2054986</v>
      </c>
      <c r="E61" s="31">
        <f t="shared" si="92"/>
        <v>144</v>
      </c>
      <c r="F61" s="209">
        <v>10690</v>
      </c>
      <c r="G61" s="31">
        <f t="shared" si="78"/>
        <v>159</v>
      </c>
      <c r="H61" s="210">
        <f t="shared" si="97"/>
        <v>192.23442469597754</v>
      </c>
      <c r="I61" s="31">
        <f t="shared" si="79"/>
        <v>35</v>
      </c>
      <c r="J61" s="32" t="s">
        <v>748</v>
      </c>
      <c r="K61" s="32" t="s">
        <v>749</v>
      </c>
      <c r="L61" s="33">
        <v>32496.5</v>
      </c>
      <c r="M61" s="31">
        <f t="shared" si="174"/>
        <v>144</v>
      </c>
      <c r="N61" s="34">
        <v>9.7834719999999997</v>
      </c>
      <c r="O61" s="31">
        <f t="shared" si="173"/>
        <v>109</v>
      </c>
      <c r="P61" s="35">
        <v>5.56</v>
      </c>
      <c r="Q61" s="31">
        <f t="shared" si="98"/>
        <v>41</v>
      </c>
      <c r="R61" s="31">
        <v>33.9</v>
      </c>
      <c r="S61" s="31">
        <f t="shared" si="80"/>
        <v>4</v>
      </c>
      <c r="T61" s="31">
        <v>21.2</v>
      </c>
      <c r="U61" s="31">
        <f t="shared" si="81"/>
        <v>44</v>
      </c>
      <c r="V61" s="218">
        <v>926.5</v>
      </c>
      <c r="W61" s="31">
        <f t="shared" si="82"/>
        <v>86</v>
      </c>
      <c r="X61" s="36">
        <v>61.1</v>
      </c>
      <c r="Y61" s="37">
        <f t="shared" si="99"/>
        <v>148</v>
      </c>
      <c r="Z61" s="38">
        <v>62.5</v>
      </c>
      <c r="AA61" s="37">
        <f t="shared" si="100"/>
        <v>148</v>
      </c>
      <c r="AB61" s="38">
        <v>59.8</v>
      </c>
      <c r="AC61" s="37">
        <f t="shared" si="101"/>
        <v>145</v>
      </c>
      <c r="AD61" s="39">
        <v>1646</v>
      </c>
      <c r="AE61" s="40">
        <f t="shared" si="102"/>
        <v>155</v>
      </c>
      <c r="AF61" s="41" t="s">
        <v>177</v>
      </c>
      <c r="AG61" s="40" t="e">
        <f t="shared" si="103"/>
        <v>#VALUE!</v>
      </c>
      <c r="AH61" s="42"/>
      <c r="AI61" s="40" t="e">
        <f t="shared" si="83"/>
        <v>#N/A</v>
      </c>
      <c r="AJ61" s="41" t="s">
        <v>177</v>
      </c>
      <c r="AK61" s="40" t="e">
        <f t="shared" si="104"/>
        <v>#VALUE!</v>
      </c>
      <c r="AL61" s="41" t="s">
        <v>177</v>
      </c>
      <c r="AM61" s="40" t="e">
        <f t="shared" si="105"/>
        <v>#VALUE!</v>
      </c>
      <c r="AN61" s="43">
        <v>43</v>
      </c>
      <c r="AO61" s="44">
        <f t="shared" si="106"/>
        <v>30</v>
      </c>
      <c r="AP61" s="43" t="s">
        <v>177</v>
      </c>
      <c r="AQ61" s="44" t="e">
        <f t="shared" si="107"/>
        <v>#VALUE!</v>
      </c>
      <c r="AR61" s="43" t="s">
        <v>177</v>
      </c>
      <c r="AS61" s="44" t="e">
        <f t="shared" si="108"/>
        <v>#VALUE!</v>
      </c>
      <c r="AT61" s="47"/>
      <c r="AU61" s="45" t="e">
        <f t="shared" si="109"/>
        <v>#N/A</v>
      </c>
      <c r="AV61" s="46" t="s">
        <v>177</v>
      </c>
      <c r="AW61" s="45" t="e">
        <f t="shared" si="110"/>
        <v>#VALUE!</v>
      </c>
      <c r="AX61" s="46"/>
      <c r="AY61" s="45"/>
      <c r="AZ61" s="125">
        <v>2330</v>
      </c>
      <c r="BA61" s="45">
        <f t="shared" si="93"/>
        <v>118</v>
      </c>
      <c r="BB61" s="46" t="s">
        <v>177</v>
      </c>
      <c r="BC61" s="45" t="e">
        <f t="shared" si="111"/>
        <v>#VALUE!</v>
      </c>
      <c r="BD61" s="46">
        <v>165.93</v>
      </c>
      <c r="BE61" s="45">
        <f t="shared" si="112"/>
        <v>140</v>
      </c>
      <c r="BF61" s="46"/>
      <c r="BG61" s="45" t="e">
        <f t="shared" si="113"/>
        <v>#N/A</v>
      </c>
      <c r="BH61" s="46">
        <v>1.1000000000000001</v>
      </c>
      <c r="BI61" s="45">
        <f t="shared" si="114"/>
        <v>71</v>
      </c>
      <c r="BJ61" s="47">
        <v>2.5</v>
      </c>
      <c r="BK61" s="45">
        <f t="shared" si="115"/>
        <v>113</v>
      </c>
      <c r="BL61" s="47"/>
      <c r="BM61" s="45" t="e">
        <f t="shared" si="116"/>
        <v>#N/A</v>
      </c>
      <c r="BN61" s="47"/>
      <c r="BO61" s="45" t="e">
        <f t="shared" si="117"/>
        <v>#N/A</v>
      </c>
      <c r="BP61" s="46" t="s">
        <v>177</v>
      </c>
      <c r="BQ61" s="45" t="e">
        <f t="shared" si="118"/>
        <v>#VALUE!</v>
      </c>
      <c r="BR61" s="133">
        <v>82.91</v>
      </c>
      <c r="BS61" s="45">
        <f t="shared" si="85"/>
        <v>115</v>
      </c>
      <c r="BT61" s="46"/>
      <c r="BU61" s="45" t="e">
        <f t="shared" si="119"/>
        <v>#N/A</v>
      </c>
      <c r="BV61" s="47"/>
      <c r="BW61" s="45" t="e">
        <f t="shared" si="120"/>
        <v>#N/A</v>
      </c>
      <c r="BX61" s="124" t="s">
        <v>1151</v>
      </c>
      <c r="BY61" s="45" t="e">
        <f t="shared" si="86"/>
        <v>#VALUE!</v>
      </c>
      <c r="BZ61" s="48">
        <f>23.8*1000/365</f>
        <v>65.205479452054789</v>
      </c>
      <c r="CA61" s="45">
        <f t="shared" si="121"/>
        <v>87</v>
      </c>
      <c r="CB61" s="46"/>
      <c r="CC61" s="45" t="e">
        <f t="shared" si="87"/>
        <v>#N/A</v>
      </c>
      <c r="CD61" s="46">
        <v>1.19</v>
      </c>
      <c r="CE61" s="45">
        <f t="shared" si="122"/>
        <v>14</v>
      </c>
      <c r="CF61" s="48" t="s">
        <v>177</v>
      </c>
      <c r="CG61" s="45" t="e">
        <f t="shared" si="123"/>
        <v>#VALUE!</v>
      </c>
      <c r="CH61" s="49">
        <v>7.0000000000000007E-2</v>
      </c>
      <c r="CI61" s="45">
        <f t="shared" si="124"/>
        <v>136</v>
      </c>
      <c r="CJ61" s="50">
        <v>0.09</v>
      </c>
      <c r="CK61" s="51">
        <f t="shared" si="125"/>
        <v>139</v>
      </c>
      <c r="CL61" s="50">
        <v>3.23</v>
      </c>
      <c r="CM61" s="51">
        <f t="shared" si="126"/>
        <v>84</v>
      </c>
      <c r="CN61" s="67">
        <v>11.17</v>
      </c>
      <c r="CO61" s="51">
        <f t="shared" si="127"/>
        <v>19</v>
      </c>
      <c r="CP61" s="50">
        <v>9.5299999999999994</v>
      </c>
      <c r="CQ61" s="51">
        <f t="shared" si="128"/>
        <v>46</v>
      </c>
      <c r="CR61" s="50">
        <v>19.02</v>
      </c>
      <c r="CS61" s="51">
        <f t="shared" si="129"/>
        <v>23</v>
      </c>
      <c r="CT61" s="50">
        <v>0.56000000000000005</v>
      </c>
      <c r="CU61" s="51">
        <f t="shared" si="130"/>
        <v>167</v>
      </c>
      <c r="CV61" s="50">
        <v>4.51</v>
      </c>
      <c r="CW61" s="51">
        <f t="shared" si="131"/>
        <v>171</v>
      </c>
      <c r="CX61" s="50">
        <v>15.49</v>
      </c>
      <c r="CY61" s="51">
        <f t="shared" si="132"/>
        <v>45</v>
      </c>
      <c r="CZ61" s="50">
        <v>1.25</v>
      </c>
      <c r="DA61" s="51">
        <f t="shared" si="133"/>
        <v>171</v>
      </c>
      <c r="DB61" s="50">
        <v>12.24</v>
      </c>
      <c r="DC61" s="51">
        <f t="shared" si="134"/>
        <v>10</v>
      </c>
      <c r="DD61" s="50">
        <v>24.45</v>
      </c>
      <c r="DE61" s="51">
        <f t="shared" si="135"/>
        <v>5</v>
      </c>
      <c r="DF61" s="50">
        <v>2.34</v>
      </c>
      <c r="DG61" s="51">
        <f t="shared" si="136"/>
        <v>141</v>
      </c>
      <c r="DH61" s="50">
        <v>0.72</v>
      </c>
      <c r="DI61" s="51">
        <f t="shared" si="137"/>
        <v>154</v>
      </c>
      <c r="DJ61" s="50">
        <v>0.77</v>
      </c>
      <c r="DK61" s="51">
        <f t="shared" si="138"/>
        <v>170</v>
      </c>
      <c r="DL61" s="50">
        <v>1.1100000000000001</v>
      </c>
      <c r="DM61" s="51">
        <f t="shared" si="139"/>
        <v>168</v>
      </c>
      <c r="DN61" s="50">
        <v>1.1100000000000001</v>
      </c>
      <c r="DO61" s="51">
        <f t="shared" si="140"/>
        <v>144</v>
      </c>
      <c r="DP61" s="50">
        <v>6.24</v>
      </c>
      <c r="DQ61" s="51">
        <f t="shared" si="141"/>
        <v>147</v>
      </c>
      <c r="DR61" s="50">
        <v>1.77</v>
      </c>
      <c r="DS61" s="51">
        <f t="shared" si="142"/>
        <v>75</v>
      </c>
      <c r="DT61" s="50">
        <v>1.48</v>
      </c>
      <c r="DU61" s="51">
        <f t="shared" si="143"/>
        <v>168</v>
      </c>
      <c r="DV61" s="50">
        <v>0.42</v>
      </c>
      <c r="DW61" s="51">
        <f t="shared" si="144"/>
        <v>167</v>
      </c>
      <c r="DX61" s="50">
        <v>56.31</v>
      </c>
      <c r="DY61" s="51">
        <f t="shared" si="145"/>
        <v>170</v>
      </c>
      <c r="DZ61" s="50">
        <v>86.46</v>
      </c>
      <c r="EA61" s="51">
        <f t="shared" si="146"/>
        <v>92</v>
      </c>
      <c r="EB61" s="50">
        <v>44.84</v>
      </c>
      <c r="EC61" s="51">
        <f t="shared" si="147"/>
        <v>36</v>
      </c>
      <c r="ED61" s="50">
        <v>0.14000000000000001</v>
      </c>
      <c r="EE61" s="51">
        <f t="shared" si="148"/>
        <v>155</v>
      </c>
      <c r="EF61" s="50">
        <v>13.18</v>
      </c>
      <c r="EG61" s="51">
        <f t="shared" si="149"/>
        <v>35</v>
      </c>
      <c r="EH61" s="50">
        <v>33.229999999999997</v>
      </c>
      <c r="EI61" s="51">
        <f t="shared" si="150"/>
        <v>45</v>
      </c>
      <c r="EJ61" s="50">
        <v>15.77</v>
      </c>
      <c r="EK61" s="51">
        <f t="shared" si="151"/>
        <v>99</v>
      </c>
      <c r="EL61" s="50">
        <v>10.09</v>
      </c>
      <c r="EM61" s="51">
        <f t="shared" si="152"/>
        <v>55</v>
      </c>
      <c r="EN61" s="50">
        <v>149.55000000000001</v>
      </c>
      <c r="EO61" s="51">
        <f t="shared" si="153"/>
        <v>25</v>
      </c>
      <c r="EP61" s="50">
        <v>18.57</v>
      </c>
      <c r="EQ61" s="51">
        <f t="shared" si="154"/>
        <v>48</v>
      </c>
      <c r="ER61" s="50">
        <v>0.59</v>
      </c>
      <c r="ES61" s="51">
        <f t="shared" si="155"/>
        <v>169</v>
      </c>
      <c r="ET61" s="50">
        <v>63.96</v>
      </c>
      <c r="EU61" s="51">
        <f t="shared" si="156"/>
        <v>5</v>
      </c>
      <c r="EV61" s="50">
        <v>23.34</v>
      </c>
      <c r="EW61" s="51">
        <f t="shared" si="157"/>
        <v>37</v>
      </c>
      <c r="EX61" s="50">
        <v>0.18</v>
      </c>
      <c r="EY61" s="51">
        <f t="shared" si="158"/>
        <v>103</v>
      </c>
      <c r="EZ61" s="50">
        <v>2.78</v>
      </c>
      <c r="FA61" s="51">
        <f t="shared" si="159"/>
        <v>50</v>
      </c>
      <c r="FB61" s="50">
        <v>1.6</v>
      </c>
      <c r="FC61" s="51">
        <f t="shared" si="160"/>
        <v>74</v>
      </c>
      <c r="FD61" s="50">
        <v>5.83</v>
      </c>
      <c r="FE61" s="51">
        <f t="shared" si="161"/>
        <v>69</v>
      </c>
      <c r="FF61" s="50">
        <v>126.79</v>
      </c>
      <c r="FG61" s="51">
        <f t="shared" si="162"/>
        <v>46</v>
      </c>
      <c r="FH61" s="50">
        <v>4.76</v>
      </c>
      <c r="FI61" s="51">
        <f t="shared" si="163"/>
        <v>125</v>
      </c>
      <c r="FJ61" s="50">
        <v>83.64</v>
      </c>
      <c r="FK61" s="51">
        <f t="shared" si="164"/>
        <v>9</v>
      </c>
      <c r="FL61" s="50">
        <v>11.25</v>
      </c>
      <c r="FM61" s="51">
        <f t="shared" si="165"/>
        <v>46</v>
      </c>
      <c r="FN61" s="53">
        <f t="shared" si="95"/>
        <v>870.36</v>
      </c>
      <c r="FO61" s="51">
        <f t="shared" si="166"/>
        <v>50</v>
      </c>
      <c r="FP61" s="36">
        <v>31.75</v>
      </c>
      <c r="FQ61" s="36">
        <v>100</v>
      </c>
      <c r="FR61" s="36">
        <f t="shared" si="88"/>
        <v>3175</v>
      </c>
      <c r="FS61" s="37">
        <f t="shared" si="167"/>
        <v>35</v>
      </c>
      <c r="FT61" s="36">
        <v>7.26</v>
      </c>
      <c r="FU61" s="36">
        <v>100</v>
      </c>
      <c r="FV61" s="36">
        <f t="shared" si="89"/>
        <v>726</v>
      </c>
      <c r="FW61" s="37">
        <f t="shared" si="168"/>
        <v>101</v>
      </c>
      <c r="FX61" s="36">
        <f t="shared" si="90"/>
        <v>2449</v>
      </c>
      <c r="FY61" s="54">
        <f t="shared" si="172"/>
        <v>50326.60714</v>
      </c>
      <c r="FZ61" s="37">
        <f t="shared" si="169"/>
        <v>99</v>
      </c>
      <c r="GA61" s="55">
        <f t="shared" si="170"/>
        <v>20.549859999999999</v>
      </c>
      <c r="GB61" s="56">
        <f t="shared" si="91"/>
        <v>97.817333599999984</v>
      </c>
      <c r="GC61" s="32">
        <f t="shared" si="171"/>
        <v>150</v>
      </c>
    </row>
    <row r="62" spans="2:185" s="1" customFormat="1" ht="18" customHeight="1" x14ac:dyDescent="0.2">
      <c r="B62" s="1">
        <f t="shared" si="96"/>
        <v>61</v>
      </c>
      <c r="C62" s="57" t="s">
        <v>102</v>
      </c>
      <c r="D62" s="30">
        <v>3979781</v>
      </c>
      <c r="E62" s="31">
        <f t="shared" si="92"/>
        <v>130</v>
      </c>
      <c r="F62" s="209">
        <v>69700</v>
      </c>
      <c r="G62" s="31">
        <f t="shared" si="78"/>
        <v>119</v>
      </c>
      <c r="H62" s="210">
        <f t="shared" si="97"/>
        <v>57.098723098995698</v>
      </c>
      <c r="I62" s="31">
        <f t="shared" si="79"/>
        <v>101</v>
      </c>
      <c r="J62" s="32" t="s">
        <v>750</v>
      </c>
      <c r="K62" s="32" t="s">
        <v>751</v>
      </c>
      <c r="L62" s="33">
        <v>49600</v>
      </c>
      <c r="M62" s="31">
        <f t="shared" si="174"/>
        <v>28</v>
      </c>
      <c r="N62" s="34">
        <v>9.8017789999999998</v>
      </c>
      <c r="O62" s="31">
        <f t="shared" si="173"/>
        <v>38</v>
      </c>
      <c r="P62" s="35">
        <v>3.78</v>
      </c>
      <c r="Q62" s="31">
        <f t="shared" si="98"/>
        <v>140</v>
      </c>
      <c r="R62" s="31">
        <v>17.399999999999999</v>
      </c>
      <c r="S62" s="31">
        <f t="shared" si="80"/>
        <v>124</v>
      </c>
      <c r="T62" s="31">
        <v>10.3</v>
      </c>
      <c r="U62" s="31">
        <f t="shared" si="81"/>
        <v>113</v>
      </c>
      <c r="V62" s="218">
        <v>879.8</v>
      </c>
      <c r="W62" s="31">
        <f t="shared" si="82"/>
        <v>89</v>
      </c>
      <c r="X62" s="36">
        <v>74.400000000000006</v>
      </c>
      <c r="Y62" s="37">
        <f t="shared" si="99"/>
        <v>80</v>
      </c>
      <c r="Z62" s="38">
        <v>78.3</v>
      </c>
      <c r="AA62" s="37">
        <f t="shared" si="100"/>
        <v>62</v>
      </c>
      <c r="AB62" s="38">
        <v>70.3</v>
      </c>
      <c r="AC62" s="37">
        <f t="shared" si="101"/>
        <v>85</v>
      </c>
      <c r="AD62" s="39">
        <v>9630</v>
      </c>
      <c r="AE62" s="40">
        <f t="shared" si="102"/>
        <v>96</v>
      </c>
      <c r="AF62" s="41">
        <v>31.6</v>
      </c>
      <c r="AG62" s="40">
        <f t="shared" si="103"/>
        <v>107</v>
      </c>
      <c r="AH62" s="42"/>
      <c r="AI62" s="40" t="e">
        <f t="shared" si="83"/>
        <v>#N/A</v>
      </c>
      <c r="AJ62" s="41" t="s">
        <v>177</v>
      </c>
      <c r="AK62" s="40" t="e">
        <f t="shared" si="104"/>
        <v>#VALUE!</v>
      </c>
      <c r="AL62" s="41" t="s">
        <v>177</v>
      </c>
      <c r="AM62" s="40" t="e">
        <f t="shared" si="105"/>
        <v>#VALUE!</v>
      </c>
      <c r="AN62" s="43">
        <v>23</v>
      </c>
      <c r="AO62" s="44">
        <f t="shared" si="106"/>
        <v>93</v>
      </c>
      <c r="AP62" s="43" t="s">
        <v>177</v>
      </c>
      <c r="AQ62" s="44" t="e">
        <f t="shared" si="107"/>
        <v>#VALUE!</v>
      </c>
      <c r="AR62" s="43" t="s">
        <v>177</v>
      </c>
      <c r="AS62" s="44" t="e">
        <f t="shared" si="108"/>
        <v>#VALUE!</v>
      </c>
      <c r="AT62" s="47"/>
      <c r="AU62" s="45" t="e">
        <f t="shared" si="109"/>
        <v>#N/A</v>
      </c>
      <c r="AV62" s="46" t="s">
        <v>177</v>
      </c>
      <c r="AW62" s="45" t="e">
        <f t="shared" si="110"/>
        <v>#VALUE!</v>
      </c>
      <c r="AX62" s="46"/>
      <c r="AY62" s="45"/>
      <c r="AZ62" s="125">
        <v>2730</v>
      </c>
      <c r="BA62" s="45">
        <f t="shared" si="93"/>
        <v>81</v>
      </c>
      <c r="BB62" s="46" t="s">
        <v>177</v>
      </c>
      <c r="BC62" s="45" t="e">
        <f t="shared" si="111"/>
        <v>#VALUE!</v>
      </c>
      <c r="BD62" s="46">
        <v>1378.45</v>
      </c>
      <c r="BE62" s="45">
        <f t="shared" si="112"/>
        <v>39</v>
      </c>
      <c r="BF62" s="46"/>
      <c r="BG62" s="45" t="e">
        <f t="shared" si="113"/>
        <v>#N/A</v>
      </c>
      <c r="BH62" s="46">
        <v>1.3</v>
      </c>
      <c r="BI62" s="45">
        <f t="shared" si="114"/>
        <v>64</v>
      </c>
      <c r="BJ62" s="47">
        <v>9</v>
      </c>
      <c r="BK62" s="45">
        <f t="shared" si="115"/>
        <v>47</v>
      </c>
      <c r="BL62" s="47"/>
      <c r="BM62" s="45" t="e">
        <f t="shared" si="116"/>
        <v>#N/A</v>
      </c>
      <c r="BN62" s="47"/>
      <c r="BO62" s="45" t="e">
        <f t="shared" si="117"/>
        <v>#N/A</v>
      </c>
      <c r="BP62" s="46">
        <v>151.32</v>
      </c>
      <c r="BQ62" s="45">
        <f t="shared" si="118"/>
        <v>51</v>
      </c>
      <c r="BR62" s="133">
        <v>102.8</v>
      </c>
      <c r="BS62" s="45">
        <f t="shared" si="85"/>
        <v>89</v>
      </c>
      <c r="BT62" s="46"/>
      <c r="BU62" s="45" t="e">
        <f t="shared" si="119"/>
        <v>#N/A</v>
      </c>
      <c r="BV62" s="47"/>
      <c r="BW62" s="45" t="e">
        <f t="shared" si="120"/>
        <v>#N/A</v>
      </c>
      <c r="BX62" s="124" t="s">
        <v>1151</v>
      </c>
      <c r="BY62" s="45" t="e">
        <f t="shared" si="86"/>
        <v>#VALUE!</v>
      </c>
      <c r="BZ62" s="48">
        <f>25.2*1000/365</f>
        <v>69.041095890410958</v>
      </c>
      <c r="CA62" s="45">
        <f t="shared" si="121"/>
        <v>80</v>
      </c>
      <c r="CB62" s="46"/>
      <c r="CC62" s="45" t="e">
        <f t="shared" si="87"/>
        <v>#N/A</v>
      </c>
      <c r="CD62" s="46">
        <v>0.95</v>
      </c>
      <c r="CE62" s="45">
        <f t="shared" si="122"/>
        <v>24</v>
      </c>
      <c r="CF62" s="48">
        <v>188.45258068220338</v>
      </c>
      <c r="CG62" s="45">
        <f t="shared" si="123"/>
        <v>56</v>
      </c>
      <c r="CH62" s="49">
        <v>19.690000000000001</v>
      </c>
      <c r="CI62" s="45">
        <f t="shared" si="124"/>
        <v>28</v>
      </c>
      <c r="CJ62" s="50">
        <v>4.46</v>
      </c>
      <c r="CK62" s="51">
        <f t="shared" si="125"/>
        <v>18</v>
      </c>
      <c r="CL62" s="50">
        <v>0.25</v>
      </c>
      <c r="CM62" s="51">
        <f t="shared" si="126"/>
        <v>170</v>
      </c>
      <c r="CN62" s="50">
        <v>0.26</v>
      </c>
      <c r="CO62" s="51">
        <f t="shared" si="127"/>
        <v>118</v>
      </c>
      <c r="CP62" s="50">
        <v>1.88</v>
      </c>
      <c r="CQ62" s="51">
        <f t="shared" si="128"/>
        <v>116</v>
      </c>
      <c r="CR62" s="50">
        <v>3.21</v>
      </c>
      <c r="CS62" s="51">
        <f t="shared" si="129"/>
        <v>90</v>
      </c>
      <c r="CT62" s="50">
        <v>1.82</v>
      </c>
      <c r="CU62" s="51">
        <f t="shared" si="130"/>
        <v>91</v>
      </c>
      <c r="CV62" s="50">
        <v>13.6</v>
      </c>
      <c r="CW62" s="51">
        <f t="shared" si="131"/>
        <v>111</v>
      </c>
      <c r="CX62" s="50">
        <v>5.59</v>
      </c>
      <c r="CY62" s="51">
        <f t="shared" si="132"/>
        <v>115</v>
      </c>
      <c r="CZ62" s="50">
        <v>4.95</v>
      </c>
      <c r="DA62" s="51">
        <f t="shared" si="133"/>
        <v>122</v>
      </c>
      <c r="DB62" s="50">
        <v>9.68</v>
      </c>
      <c r="DC62" s="51">
        <f t="shared" si="134"/>
        <v>56</v>
      </c>
      <c r="DD62" s="50">
        <v>5.95</v>
      </c>
      <c r="DE62" s="51">
        <f t="shared" si="135"/>
        <v>73</v>
      </c>
      <c r="DF62" s="50">
        <v>14.99</v>
      </c>
      <c r="DG62" s="51">
        <f t="shared" si="136"/>
        <v>72</v>
      </c>
      <c r="DH62" s="50">
        <v>0.65</v>
      </c>
      <c r="DI62" s="51">
        <f t="shared" si="137"/>
        <v>158</v>
      </c>
      <c r="DJ62" s="50">
        <v>2.37</v>
      </c>
      <c r="DK62" s="51">
        <f t="shared" si="138"/>
        <v>106</v>
      </c>
      <c r="DL62" s="50">
        <v>2.14</v>
      </c>
      <c r="DM62" s="51">
        <f t="shared" si="139"/>
        <v>154</v>
      </c>
      <c r="DN62" s="50">
        <v>2.42</v>
      </c>
      <c r="DO62" s="51">
        <f t="shared" si="140"/>
        <v>106</v>
      </c>
      <c r="DP62" s="50">
        <v>9.02</v>
      </c>
      <c r="DQ62" s="51">
        <f t="shared" si="141"/>
        <v>131</v>
      </c>
      <c r="DR62" s="50">
        <v>1.04</v>
      </c>
      <c r="DS62" s="51">
        <f t="shared" si="142"/>
        <v>124</v>
      </c>
      <c r="DT62" s="50">
        <v>8.24</v>
      </c>
      <c r="DU62" s="51">
        <f t="shared" si="143"/>
        <v>56</v>
      </c>
      <c r="DV62" s="50">
        <v>3.96</v>
      </c>
      <c r="DW62" s="51">
        <f t="shared" si="144"/>
        <v>27</v>
      </c>
      <c r="DX62" s="50">
        <v>105.94</v>
      </c>
      <c r="DY62" s="51">
        <f t="shared" si="145"/>
        <v>85</v>
      </c>
      <c r="DZ62" s="50">
        <v>225.8</v>
      </c>
      <c r="EA62" s="51">
        <f t="shared" si="146"/>
        <v>13</v>
      </c>
      <c r="EB62" s="50">
        <v>8.81</v>
      </c>
      <c r="EC62" s="51">
        <f t="shared" si="147"/>
        <v>149</v>
      </c>
      <c r="ED62" s="50">
        <v>5.78</v>
      </c>
      <c r="EE62" s="51">
        <f t="shared" si="148"/>
        <v>5</v>
      </c>
      <c r="EF62" s="50">
        <v>1.78</v>
      </c>
      <c r="EG62" s="51">
        <f t="shared" si="149"/>
        <v>152</v>
      </c>
      <c r="EH62" s="50">
        <v>3.33</v>
      </c>
      <c r="EI62" s="51">
        <f t="shared" si="150"/>
        <v>97</v>
      </c>
      <c r="EJ62" s="50">
        <v>19.850000000000001</v>
      </c>
      <c r="EK62" s="51">
        <f t="shared" si="151"/>
        <v>60</v>
      </c>
      <c r="EL62" s="50">
        <v>4.8600000000000003</v>
      </c>
      <c r="EM62" s="51">
        <f t="shared" si="152"/>
        <v>123</v>
      </c>
      <c r="EN62" s="50">
        <v>8.34</v>
      </c>
      <c r="EO62" s="51">
        <f t="shared" si="153"/>
        <v>157</v>
      </c>
      <c r="EP62" s="50">
        <v>3.88</v>
      </c>
      <c r="EQ62" s="51">
        <f t="shared" si="154"/>
        <v>161</v>
      </c>
      <c r="ER62" s="50">
        <v>2.4</v>
      </c>
      <c r="ES62" s="51">
        <f t="shared" si="155"/>
        <v>134</v>
      </c>
      <c r="ET62" s="50">
        <v>0</v>
      </c>
      <c r="EU62" s="51">
        <f t="shared" si="156"/>
        <v>84</v>
      </c>
      <c r="EV62" s="50">
        <v>0.62</v>
      </c>
      <c r="EW62" s="51">
        <f t="shared" si="157"/>
        <v>115</v>
      </c>
      <c r="EX62" s="50">
        <v>0.05</v>
      </c>
      <c r="EY62" s="51">
        <f t="shared" si="158"/>
        <v>153</v>
      </c>
      <c r="EZ62" s="50">
        <v>0.16</v>
      </c>
      <c r="FA62" s="51">
        <f t="shared" si="159"/>
        <v>168</v>
      </c>
      <c r="FB62" s="50">
        <v>0.95</v>
      </c>
      <c r="FC62" s="51">
        <f t="shared" si="160"/>
        <v>103</v>
      </c>
      <c r="FD62" s="50">
        <v>16.13</v>
      </c>
      <c r="FE62" s="51">
        <f t="shared" si="161"/>
        <v>5</v>
      </c>
      <c r="FF62" s="50">
        <v>147.86000000000001</v>
      </c>
      <c r="FG62" s="51">
        <f t="shared" si="162"/>
        <v>26</v>
      </c>
      <c r="FH62" s="50">
        <v>3.22</v>
      </c>
      <c r="FI62" s="51">
        <f t="shared" si="163"/>
        <v>147</v>
      </c>
      <c r="FJ62" s="50">
        <v>3.43</v>
      </c>
      <c r="FK62" s="51">
        <f t="shared" si="164"/>
        <v>96</v>
      </c>
      <c r="FL62" s="50">
        <v>2.16</v>
      </c>
      <c r="FM62" s="51">
        <f t="shared" si="165"/>
        <v>126</v>
      </c>
      <c r="FN62" s="53">
        <f t="shared" si="95"/>
        <v>661.82999999999993</v>
      </c>
      <c r="FO62" s="51">
        <f t="shared" si="166"/>
        <v>90</v>
      </c>
      <c r="FP62" s="36">
        <v>12.93</v>
      </c>
      <c r="FQ62" s="36">
        <v>100</v>
      </c>
      <c r="FR62" s="36">
        <f t="shared" si="88"/>
        <v>1293</v>
      </c>
      <c r="FS62" s="37">
        <f t="shared" si="167"/>
        <v>124</v>
      </c>
      <c r="FT62" s="36">
        <v>10.77</v>
      </c>
      <c r="FU62" s="36">
        <v>100</v>
      </c>
      <c r="FV62" s="36">
        <f t="shared" si="89"/>
        <v>1077</v>
      </c>
      <c r="FW62" s="37">
        <f t="shared" si="168"/>
        <v>37</v>
      </c>
      <c r="FX62" s="36">
        <f t="shared" si="90"/>
        <v>216</v>
      </c>
      <c r="FY62" s="54">
        <f t="shared" si="172"/>
        <v>8596.3269600000003</v>
      </c>
      <c r="FZ62" s="37">
        <f t="shared" si="169"/>
        <v>130</v>
      </c>
      <c r="GA62" s="55">
        <f t="shared" si="170"/>
        <v>39.797809999999998</v>
      </c>
      <c r="GB62" s="56">
        <f t="shared" si="91"/>
        <v>128.14894820000001</v>
      </c>
      <c r="GC62" s="32">
        <f t="shared" si="171"/>
        <v>141</v>
      </c>
    </row>
    <row r="63" spans="2:185" s="1" customFormat="1" ht="18" customHeight="1" x14ac:dyDescent="0.2">
      <c r="B63" s="1">
        <f t="shared" si="96"/>
        <v>62</v>
      </c>
      <c r="C63" s="57" t="s">
        <v>69</v>
      </c>
      <c r="D63" s="30">
        <v>80682351</v>
      </c>
      <c r="E63" s="31">
        <f t="shared" si="92"/>
        <v>16</v>
      </c>
      <c r="F63" s="209">
        <v>3571114</v>
      </c>
      <c r="G63" s="31">
        <f t="shared" si="78"/>
        <v>7</v>
      </c>
      <c r="H63" s="210">
        <f t="shared" si="97"/>
        <v>22.593048275692123</v>
      </c>
      <c r="I63" s="31">
        <f t="shared" si="79"/>
        <v>135</v>
      </c>
      <c r="J63" s="32" t="s">
        <v>752</v>
      </c>
      <c r="K63" s="32" t="s">
        <v>753</v>
      </c>
      <c r="L63" s="33">
        <v>49070.9</v>
      </c>
      <c r="M63" s="31">
        <f t="shared" si="174"/>
        <v>34</v>
      </c>
      <c r="N63" s="34">
        <v>9.8111519999999999</v>
      </c>
      <c r="O63" s="31">
        <f t="shared" si="173"/>
        <v>16</v>
      </c>
      <c r="P63" s="35">
        <v>2.71</v>
      </c>
      <c r="Q63" s="31">
        <f t="shared" si="98"/>
        <v>167</v>
      </c>
      <c r="R63" s="31">
        <v>11.7</v>
      </c>
      <c r="S63" s="31">
        <f t="shared" si="80"/>
        <v>154</v>
      </c>
      <c r="T63" s="31">
        <v>4.4000000000000004</v>
      </c>
      <c r="U63" s="31">
        <f t="shared" si="81"/>
        <v>147</v>
      </c>
      <c r="V63" s="218">
        <v>745.6</v>
      </c>
      <c r="W63" s="31">
        <f t="shared" si="82"/>
        <v>105</v>
      </c>
      <c r="X63" s="36">
        <v>81</v>
      </c>
      <c r="Y63" s="37">
        <f t="shared" si="99"/>
        <v>24</v>
      </c>
      <c r="Z63" s="38">
        <v>83.4</v>
      </c>
      <c r="AA63" s="37">
        <f t="shared" si="100"/>
        <v>23</v>
      </c>
      <c r="AB63" s="38">
        <v>78.7</v>
      </c>
      <c r="AC63" s="37">
        <f t="shared" si="101"/>
        <v>21</v>
      </c>
      <c r="AD63" s="39">
        <v>46893</v>
      </c>
      <c r="AE63" s="40">
        <f t="shared" si="102"/>
        <v>17</v>
      </c>
      <c r="AF63" s="41">
        <v>66.790000000000006</v>
      </c>
      <c r="AG63" s="40">
        <f t="shared" si="103"/>
        <v>26</v>
      </c>
      <c r="AH63" s="42">
        <v>4.0999999999999996</v>
      </c>
      <c r="AI63" s="40">
        <f t="shared" si="83"/>
        <v>7</v>
      </c>
      <c r="AJ63" s="41">
        <v>16.600000000000001</v>
      </c>
      <c r="AK63" s="40">
        <f t="shared" si="104"/>
        <v>65</v>
      </c>
      <c r="AL63" s="41">
        <v>5.7</v>
      </c>
      <c r="AM63" s="40">
        <f t="shared" si="105"/>
        <v>56</v>
      </c>
      <c r="AN63" s="43">
        <v>17</v>
      </c>
      <c r="AO63" s="44">
        <f t="shared" si="106"/>
        <v>121</v>
      </c>
      <c r="AP63" s="43">
        <v>22.8</v>
      </c>
      <c r="AQ63" s="44">
        <f t="shared" si="107"/>
        <v>71</v>
      </c>
      <c r="AR63" s="58">
        <v>-0.06</v>
      </c>
      <c r="AS63" s="44">
        <f t="shared" si="108"/>
        <v>56</v>
      </c>
      <c r="AT63" s="46">
        <v>11.8</v>
      </c>
      <c r="AU63" s="45">
        <f t="shared" si="109"/>
        <v>7</v>
      </c>
      <c r="AV63" s="46">
        <v>104.7</v>
      </c>
      <c r="AW63" s="45">
        <f t="shared" si="110"/>
        <v>3</v>
      </c>
      <c r="AX63" s="46">
        <v>140</v>
      </c>
      <c r="AY63" s="45">
        <f>RANK(AX63,$AX$2:$AX$173)</f>
        <v>5</v>
      </c>
      <c r="AZ63" s="125">
        <v>3540</v>
      </c>
      <c r="BA63" s="45">
        <f t="shared" si="93"/>
        <v>10</v>
      </c>
      <c r="BB63" s="47">
        <v>24.6</v>
      </c>
      <c r="BC63" s="45">
        <f t="shared" si="111"/>
        <v>5</v>
      </c>
      <c r="BD63" s="46">
        <v>1480.04</v>
      </c>
      <c r="BE63" s="45">
        <f t="shared" si="112"/>
        <v>33</v>
      </c>
      <c r="BF63" s="46">
        <v>191</v>
      </c>
      <c r="BG63" s="45">
        <f t="shared" si="113"/>
        <v>17</v>
      </c>
      <c r="BH63" s="47">
        <v>5.5</v>
      </c>
      <c r="BI63" s="45">
        <f t="shared" si="114"/>
        <v>16</v>
      </c>
      <c r="BJ63" s="47">
        <v>13</v>
      </c>
      <c r="BK63" s="45">
        <f t="shared" si="115"/>
        <v>5</v>
      </c>
      <c r="BL63" s="47">
        <v>15.1</v>
      </c>
      <c r="BM63" s="45">
        <f t="shared" si="116"/>
        <v>22</v>
      </c>
      <c r="BN63" s="47">
        <v>88.1</v>
      </c>
      <c r="BO63" s="45">
        <f t="shared" si="117"/>
        <v>9</v>
      </c>
      <c r="BP63" s="46">
        <v>247.24</v>
      </c>
      <c r="BQ63" s="45">
        <f t="shared" si="118"/>
        <v>17</v>
      </c>
      <c r="BR63" s="133">
        <v>132.46</v>
      </c>
      <c r="BS63" s="45">
        <f t="shared" si="85"/>
        <v>35</v>
      </c>
      <c r="BT63" s="46">
        <v>741.1</v>
      </c>
      <c r="BU63" s="45">
        <f t="shared" si="119"/>
        <v>4</v>
      </c>
      <c r="BV63" s="47">
        <v>4</v>
      </c>
      <c r="BW63" s="45">
        <f t="shared" si="120"/>
        <v>13</v>
      </c>
      <c r="BX63" s="127">
        <v>0.68</v>
      </c>
      <c r="BY63" s="45">
        <f t="shared" si="86"/>
        <v>14</v>
      </c>
      <c r="BZ63" s="48">
        <v>123.29</v>
      </c>
      <c r="CA63" s="45">
        <f t="shared" si="121"/>
        <v>14</v>
      </c>
      <c r="CB63" s="46">
        <v>68</v>
      </c>
      <c r="CC63" s="45">
        <f t="shared" si="87"/>
        <v>21</v>
      </c>
      <c r="CD63" s="46">
        <v>0.23</v>
      </c>
      <c r="CE63" s="45">
        <f t="shared" si="122"/>
        <v>76</v>
      </c>
      <c r="CF63" s="48">
        <v>239.43359453983493</v>
      </c>
      <c r="CG63" s="45">
        <f t="shared" si="123"/>
        <v>14</v>
      </c>
      <c r="CH63" s="49">
        <v>24.48</v>
      </c>
      <c r="CI63" s="45">
        <f t="shared" si="124"/>
        <v>15</v>
      </c>
      <c r="CJ63" s="50">
        <v>4.59</v>
      </c>
      <c r="CK63" s="51">
        <f t="shared" si="125"/>
        <v>15</v>
      </c>
      <c r="CL63" s="50">
        <v>13.39</v>
      </c>
      <c r="CM63" s="51">
        <f t="shared" si="126"/>
        <v>25</v>
      </c>
      <c r="CN63" s="50">
        <v>0.36</v>
      </c>
      <c r="CO63" s="51">
        <f t="shared" si="127"/>
        <v>110</v>
      </c>
      <c r="CP63" s="50">
        <v>0.67</v>
      </c>
      <c r="CQ63" s="51">
        <f t="shared" si="128"/>
        <v>156</v>
      </c>
      <c r="CR63" s="50">
        <v>0.51</v>
      </c>
      <c r="CS63" s="51">
        <f t="shared" si="129"/>
        <v>157</v>
      </c>
      <c r="CT63" s="50">
        <v>3.12</v>
      </c>
      <c r="CU63" s="51">
        <f t="shared" si="130"/>
        <v>55</v>
      </c>
      <c r="CV63" s="50">
        <v>21.84</v>
      </c>
      <c r="CW63" s="51">
        <f t="shared" si="131"/>
        <v>32</v>
      </c>
      <c r="CX63" s="50">
        <v>2.72</v>
      </c>
      <c r="CY63" s="51">
        <f t="shared" si="132"/>
        <v>142</v>
      </c>
      <c r="CZ63" s="50">
        <v>15.17</v>
      </c>
      <c r="DA63" s="51">
        <f t="shared" si="133"/>
        <v>41</v>
      </c>
      <c r="DB63" s="50">
        <v>3.38</v>
      </c>
      <c r="DC63" s="51">
        <f t="shared" si="134"/>
        <v>154</v>
      </c>
      <c r="DD63" s="50">
        <v>4.49</v>
      </c>
      <c r="DE63" s="51">
        <f t="shared" si="135"/>
        <v>105</v>
      </c>
      <c r="DF63" s="50">
        <v>27.78</v>
      </c>
      <c r="DG63" s="51">
        <f t="shared" si="136"/>
        <v>30</v>
      </c>
      <c r="DH63" s="50">
        <v>3.68</v>
      </c>
      <c r="DI63" s="51">
        <f t="shared" si="137"/>
        <v>66</v>
      </c>
      <c r="DJ63" s="50">
        <v>4.34</v>
      </c>
      <c r="DK63" s="51">
        <f t="shared" si="138"/>
        <v>59</v>
      </c>
      <c r="DL63" s="50">
        <v>6.43</v>
      </c>
      <c r="DM63" s="51">
        <f t="shared" si="139"/>
        <v>31</v>
      </c>
      <c r="DN63" s="50">
        <v>9.24</v>
      </c>
      <c r="DO63" s="51">
        <f t="shared" si="140"/>
        <v>14</v>
      </c>
      <c r="DP63" s="50">
        <v>15.98</v>
      </c>
      <c r="DQ63" s="51">
        <f t="shared" si="141"/>
        <v>93</v>
      </c>
      <c r="DR63" s="50">
        <v>2.4900000000000002</v>
      </c>
      <c r="DS63" s="51">
        <f t="shared" si="142"/>
        <v>34</v>
      </c>
      <c r="DT63" s="50">
        <v>6.13</v>
      </c>
      <c r="DU63" s="51">
        <f t="shared" si="143"/>
        <v>74</v>
      </c>
      <c r="DV63" s="50">
        <v>2.36</v>
      </c>
      <c r="DW63" s="51">
        <f t="shared" si="144"/>
        <v>68</v>
      </c>
      <c r="DX63" s="50">
        <v>131.38</v>
      </c>
      <c r="DY63" s="51">
        <f t="shared" si="145"/>
        <v>41</v>
      </c>
      <c r="DZ63" s="50">
        <v>62.93</v>
      </c>
      <c r="EA63" s="51">
        <f t="shared" si="146"/>
        <v>133</v>
      </c>
      <c r="EB63" s="50">
        <v>11.43</v>
      </c>
      <c r="EC63" s="51">
        <f t="shared" si="147"/>
        <v>138</v>
      </c>
      <c r="ED63" s="50">
        <v>1.34</v>
      </c>
      <c r="EE63" s="51">
        <f t="shared" si="148"/>
        <v>76</v>
      </c>
      <c r="EF63" s="50">
        <v>5.18</v>
      </c>
      <c r="EG63" s="51">
        <f t="shared" si="149"/>
        <v>96</v>
      </c>
      <c r="EH63" s="50">
        <v>0.48</v>
      </c>
      <c r="EI63" s="51">
        <f t="shared" si="150"/>
        <v>126</v>
      </c>
      <c r="EJ63" s="50">
        <v>15.05</v>
      </c>
      <c r="EK63" s="51">
        <f t="shared" si="151"/>
        <v>104</v>
      </c>
      <c r="EL63" s="50">
        <v>4.91</v>
      </c>
      <c r="EM63" s="51">
        <f t="shared" si="152"/>
        <v>122</v>
      </c>
      <c r="EN63" s="50">
        <v>9.86</v>
      </c>
      <c r="EO63" s="51">
        <f t="shared" si="153"/>
        <v>149</v>
      </c>
      <c r="EP63" s="50">
        <v>7.53</v>
      </c>
      <c r="EQ63" s="51">
        <f t="shared" si="154"/>
        <v>128</v>
      </c>
      <c r="ER63" s="50">
        <v>4.66</v>
      </c>
      <c r="ES63" s="51">
        <f t="shared" si="155"/>
        <v>44</v>
      </c>
      <c r="ET63" s="50">
        <v>0</v>
      </c>
      <c r="EU63" s="51">
        <f t="shared" si="156"/>
        <v>84</v>
      </c>
      <c r="EV63" s="50">
        <v>0.11</v>
      </c>
      <c r="EW63" s="51">
        <f t="shared" si="157"/>
        <v>151</v>
      </c>
      <c r="EX63" s="50">
        <v>0.9</v>
      </c>
      <c r="EY63" s="51">
        <f t="shared" si="158"/>
        <v>16</v>
      </c>
      <c r="EZ63" s="50">
        <v>3.32</v>
      </c>
      <c r="FA63" s="51">
        <f t="shared" si="159"/>
        <v>27</v>
      </c>
      <c r="FB63" s="50">
        <v>0.23</v>
      </c>
      <c r="FC63" s="51">
        <f t="shared" si="160"/>
        <v>163</v>
      </c>
      <c r="FD63" s="50">
        <v>1.0900000000000001</v>
      </c>
      <c r="FE63" s="51">
        <f t="shared" si="161"/>
        <v>132</v>
      </c>
      <c r="FF63" s="50">
        <v>27.32</v>
      </c>
      <c r="FG63" s="51">
        <f t="shared" si="162"/>
        <v>163</v>
      </c>
      <c r="FH63" s="50">
        <v>9.59</v>
      </c>
      <c r="FI63" s="51">
        <f t="shared" si="163"/>
        <v>74</v>
      </c>
      <c r="FJ63" s="50">
        <v>0.18</v>
      </c>
      <c r="FK63" s="51">
        <f t="shared" si="164"/>
        <v>162</v>
      </c>
      <c r="FL63" s="50">
        <v>0.7</v>
      </c>
      <c r="FM63" s="51">
        <f t="shared" si="165"/>
        <v>160</v>
      </c>
      <c r="FN63" s="53">
        <f t="shared" si="95"/>
        <v>446.86</v>
      </c>
      <c r="FO63" s="51">
        <f t="shared" si="166"/>
        <v>155</v>
      </c>
      <c r="FP63" s="36">
        <v>8.42</v>
      </c>
      <c r="FQ63" s="36">
        <v>100</v>
      </c>
      <c r="FR63" s="36">
        <f t="shared" si="88"/>
        <v>842</v>
      </c>
      <c r="FS63" s="37">
        <f t="shared" si="167"/>
        <v>168</v>
      </c>
      <c r="FT63" s="36">
        <v>11.29</v>
      </c>
      <c r="FU63" s="36">
        <v>100</v>
      </c>
      <c r="FV63" s="36">
        <f t="shared" si="89"/>
        <v>1129</v>
      </c>
      <c r="FW63" s="37">
        <f t="shared" si="168"/>
        <v>31</v>
      </c>
      <c r="FX63" s="36">
        <f t="shared" si="90"/>
        <v>-287</v>
      </c>
      <c r="FY63" s="54">
        <f t="shared" si="172"/>
        <v>-231558.34737</v>
      </c>
      <c r="FZ63" s="37">
        <f t="shared" si="169"/>
        <v>170</v>
      </c>
      <c r="GA63" s="55">
        <f t="shared" si="170"/>
        <v>806.82351000000006</v>
      </c>
      <c r="GB63" s="56">
        <f t="shared" si="91"/>
        <v>7737.4374609000006</v>
      </c>
      <c r="GC63" s="32">
        <f t="shared" si="171"/>
        <v>16</v>
      </c>
    </row>
    <row r="64" spans="2:185" s="1" customFormat="1" ht="18" customHeight="1" x14ac:dyDescent="0.2">
      <c r="B64" s="1">
        <f t="shared" si="96"/>
        <v>63</v>
      </c>
      <c r="C64" s="29" t="s">
        <v>8</v>
      </c>
      <c r="D64" s="30">
        <v>28033375</v>
      </c>
      <c r="E64" s="31">
        <f t="shared" si="92"/>
        <v>48</v>
      </c>
      <c r="F64" s="209">
        <v>238533</v>
      </c>
      <c r="G64" s="31">
        <f t="shared" si="78"/>
        <v>80</v>
      </c>
      <c r="H64" s="210">
        <f t="shared" si="97"/>
        <v>117.52409519856791</v>
      </c>
      <c r="I64" s="31">
        <f t="shared" si="79"/>
        <v>50</v>
      </c>
      <c r="J64" s="32" t="s">
        <v>754</v>
      </c>
      <c r="K64" s="32" t="s">
        <v>755</v>
      </c>
      <c r="L64" s="33">
        <v>32670.5</v>
      </c>
      <c r="M64" s="31">
        <f t="shared" si="174"/>
        <v>143</v>
      </c>
      <c r="N64" s="34">
        <v>9.7810220000000001</v>
      </c>
      <c r="O64" s="31">
        <f t="shared" si="173"/>
        <v>130</v>
      </c>
      <c r="P64" s="35">
        <v>4.99</v>
      </c>
      <c r="Q64" s="31">
        <f t="shared" si="98"/>
        <v>87</v>
      </c>
      <c r="R64" s="31">
        <v>29.2</v>
      </c>
      <c r="S64" s="31">
        <f t="shared" si="80"/>
        <v>56</v>
      </c>
      <c r="T64" s="31">
        <v>24.6</v>
      </c>
      <c r="U64" s="31">
        <f t="shared" si="81"/>
        <v>2</v>
      </c>
      <c r="V64" s="218">
        <v>1184.0999999999999</v>
      </c>
      <c r="W64" s="31">
        <f t="shared" si="82"/>
        <v>61</v>
      </c>
      <c r="X64" s="36">
        <v>62.4</v>
      </c>
      <c r="Y64" s="37">
        <f t="shared" si="99"/>
        <v>142</v>
      </c>
      <c r="Z64" s="38">
        <v>63.9</v>
      </c>
      <c r="AA64" s="37">
        <f t="shared" si="100"/>
        <v>144</v>
      </c>
      <c r="AB64" s="38">
        <v>61</v>
      </c>
      <c r="AC64" s="37">
        <f t="shared" si="101"/>
        <v>138</v>
      </c>
      <c r="AD64" s="39">
        <v>4266</v>
      </c>
      <c r="AE64" s="40">
        <f t="shared" si="102"/>
        <v>127</v>
      </c>
      <c r="AF64" s="41">
        <v>56.25</v>
      </c>
      <c r="AG64" s="40">
        <f t="shared" si="103"/>
        <v>34</v>
      </c>
      <c r="AH64" s="42"/>
      <c r="AI64" s="40" t="e">
        <f t="shared" si="83"/>
        <v>#N/A</v>
      </c>
      <c r="AJ64" s="41" t="s">
        <v>177</v>
      </c>
      <c r="AK64" s="40" t="e">
        <f t="shared" si="104"/>
        <v>#VALUE!</v>
      </c>
      <c r="AL64" s="41" t="s">
        <v>177</v>
      </c>
      <c r="AM64" s="40" t="e">
        <f t="shared" si="105"/>
        <v>#VALUE!</v>
      </c>
      <c r="AN64" s="43">
        <v>49</v>
      </c>
      <c r="AO64" s="44">
        <f t="shared" si="106"/>
        <v>26</v>
      </c>
      <c r="AP64" s="43">
        <v>98</v>
      </c>
      <c r="AQ64" s="44">
        <f t="shared" si="107"/>
        <v>14</v>
      </c>
      <c r="AR64" s="58">
        <v>0.23</v>
      </c>
      <c r="AS64" s="44">
        <f t="shared" si="108"/>
        <v>37</v>
      </c>
      <c r="AT64" s="46"/>
      <c r="AU64" s="45" t="e">
        <f t="shared" si="109"/>
        <v>#N/A</v>
      </c>
      <c r="AV64" s="46" t="s">
        <v>177</v>
      </c>
      <c r="AW64" s="45" t="e">
        <f t="shared" si="110"/>
        <v>#VALUE!</v>
      </c>
      <c r="AX64" s="46"/>
      <c r="AY64" s="45"/>
      <c r="AZ64" s="125">
        <v>2900</v>
      </c>
      <c r="BA64" s="45">
        <f t="shared" si="93"/>
        <v>66</v>
      </c>
      <c r="BB64" s="46" t="s">
        <v>177</v>
      </c>
      <c r="BC64" s="45" t="e">
        <f t="shared" si="111"/>
        <v>#VALUE!</v>
      </c>
      <c r="BD64" s="46">
        <v>120.85</v>
      </c>
      <c r="BE64" s="45">
        <f t="shared" si="112"/>
        <v>145</v>
      </c>
      <c r="BF64" s="46"/>
      <c r="BG64" s="45" t="e">
        <f t="shared" si="113"/>
        <v>#N/A</v>
      </c>
      <c r="BH64" s="46" t="s">
        <v>177</v>
      </c>
      <c r="BI64" s="45" t="e">
        <f t="shared" si="114"/>
        <v>#VALUE!</v>
      </c>
      <c r="BJ64" s="47">
        <v>2.5</v>
      </c>
      <c r="BK64" s="45">
        <f t="shared" si="115"/>
        <v>113</v>
      </c>
      <c r="BL64" s="47"/>
      <c r="BM64" s="45" t="e">
        <f t="shared" si="116"/>
        <v>#N/A</v>
      </c>
      <c r="BN64" s="47"/>
      <c r="BO64" s="45" t="e">
        <f t="shared" si="117"/>
        <v>#N/A</v>
      </c>
      <c r="BP64" s="46" t="s">
        <v>177</v>
      </c>
      <c r="BQ64" s="45" t="e">
        <f t="shared" si="118"/>
        <v>#VALUE!</v>
      </c>
      <c r="BR64" s="133">
        <v>103.92</v>
      </c>
      <c r="BS64" s="45">
        <f t="shared" si="85"/>
        <v>85</v>
      </c>
      <c r="BT64" s="46"/>
      <c r="BU64" s="45" t="e">
        <f t="shared" si="119"/>
        <v>#N/A</v>
      </c>
      <c r="BV64" s="47"/>
      <c r="BW64" s="45" t="e">
        <f t="shared" si="120"/>
        <v>#N/A</v>
      </c>
      <c r="BX64" s="124" t="s">
        <v>1151</v>
      </c>
      <c r="BY64" s="45" t="e">
        <f t="shared" si="86"/>
        <v>#VALUE!</v>
      </c>
      <c r="BZ64" s="48">
        <f>9.6*1000/365</f>
        <v>26.301369863013697</v>
      </c>
      <c r="CA64" s="45">
        <f t="shared" si="121"/>
        <v>127</v>
      </c>
      <c r="CB64" s="46"/>
      <c r="CC64" s="45" t="e">
        <f t="shared" si="87"/>
        <v>#N/A</v>
      </c>
      <c r="CD64" s="46">
        <v>5.6000000000000001E-2</v>
      </c>
      <c r="CE64" s="45">
        <f t="shared" si="122"/>
        <v>116</v>
      </c>
      <c r="CF64" s="48">
        <v>20.154547927247432</v>
      </c>
      <c r="CG64" s="45">
        <f t="shared" si="123"/>
        <v>133</v>
      </c>
      <c r="CH64" s="49">
        <v>1.05</v>
      </c>
      <c r="CI64" s="45">
        <f t="shared" si="124"/>
        <v>72</v>
      </c>
      <c r="CJ64" s="50">
        <v>0.11</v>
      </c>
      <c r="CK64" s="51">
        <f t="shared" si="125"/>
        <v>135</v>
      </c>
      <c r="CL64" s="50">
        <v>3.56</v>
      </c>
      <c r="CM64" s="51">
        <f t="shared" si="126"/>
        <v>71</v>
      </c>
      <c r="CN64" s="67">
        <v>13.93</v>
      </c>
      <c r="CO64" s="51">
        <f t="shared" si="127"/>
        <v>12</v>
      </c>
      <c r="CP64" s="50">
        <v>7.53</v>
      </c>
      <c r="CQ64" s="51">
        <f t="shared" si="128"/>
        <v>68</v>
      </c>
      <c r="CR64" s="50">
        <v>17.73</v>
      </c>
      <c r="CS64" s="51">
        <f t="shared" si="129"/>
        <v>33</v>
      </c>
      <c r="CT64" s="50">
        <v>1.54</v>
      </c>
      <c r="CU64" s="51">
        <f t="shared" si="130"/>
        <v>108</v>
      </c>
      <c r="CV64" s="50">
        <v>12.01</v>
      </c>
      <c r="CW64" s="51">
        <f t="shared" si="131"/>
        <v>121</v>
      </c>
      <c r="CX64" s="50">
        <v>20.71</v>
      </c>
      <c r="CY64" s="51">
        <f t="shared" si="132"/>
        <v>27</v>
      </c>
      <c r="CZ64" s="50">
        <v>3.54</v>
      </c>
      <c r="DA64" s="51">
        <f t="shared" si="133"/>
        <v>147</v>
      </c>
      <c r="DB64" s="50">
        <v>10.66</v>
      </c>
      <c r="DC64" s="51">
        <f t="shared" si="134"/>
        <v>34</v>
      </c>
      <c r="DD64" s="50">
        <v>12.61</v>
      </c>
      <c r="DE64" s="51">
        <f t="shared" si="135"/>
        <v>23</v>
      </c>
      <c r="DF64" s="50">
        <v>2.27</v>
      </c>
      <c r="DG64" s="51">
        <f t="shared" si="136"/>
        <v>143</v>
      </c>
      <c r="DH64" s="50">
        <v>0.48</v>
      </c>
      <c r="DI64" s="51">
        <f t="shared" si="137"/>
        <v>168</v>
      </c>
      <c r="DJ64" s="50">
        <v>2.5</v>
      </c>
      <c r="DK64" s="51">
        <f t="shared" si="138"/>
        <v>98</v>
      </c>
      <c r="DL64" s="50">
        <v>3.33</v>
      </c>
      <c r="DM64" s="51">
        <f t="shared" si="139"/>
        <v>123</v>
      </c>
      <c r="DN64" s="50">
        <v>1.32</v>
      </c>
      <c r="DO64" s="51">
        <f t="shared" si="140"/>
        <v>135</v>
      </c>
      <c r="DP64" s="50">
        <v>15.84</v>
      </c>
      <c r="DQ64" s="51">
        <f t="shared" si="141"/>
        <v>94</v>
      </c>
      <c r="DR64" s="50">
        <v>1.21</v>
      </c>
      <c r="DS64" s="51">
        <f t="shared" si="142"/>
        <v>118</v>
      </c>
      <c r="DT64" s="50">
        <v>2.91</v>
      </c>
      <c r="DU64" s="51">
        <f t="shared" si="143"/>
        <v>143</v>
      </c>
      <c r="DV64" s="50">
        <v>1.19</v>
      </c>
      <c r="DW64" s="51">
        <f t="shared" si="144"/>
        <v>128</v>
      </c>
      <c r="DX64" s="50">
        <v>73.55</v>
      </c>
      <c r="DY64" s="51">
        <f t="shared" si="145"/>
        <v>150</v>
      </c>
      <c r="DZ64" s="50">
        <v>96.73</v>
      </c>
      <c r="EA64" s="51">
        <f t="shared" si="146"/>
        <v>75</v>
      </c>
      <c r="EB64" s="50">
        <v>36.81</v>
      </c>
      <c r="EC64" s="51">
        <f t="shared" si="147"/>
        <v>60</v>
      </c>
      <c r="ED64" s="50">
        <v>0.85</v>
      </c>
      <c r="EE64" s="51">
        <f t="shared" si="148"/>
        <v>98</v>
      </c>
      <c r="EF64" s="50">
        <v>14.41</v>
      </c>
      <c r="EG64" s="51">
        <f t="shared" si="149"/>
        <v>28</v>
      </c>
      <c r="EH64" s="50">
        <v>49.9</v>
      </c>
      <c r="EI64" s="51">
        <f t="shared" si="150"/>
        <v>34</v>
      </c>
      <c r="EJ64" s="50">
        <v>20.93</v>
      </c>
      <c r="EK64" s="51">
        <f t="shared" si="151"/>
        <v>50</v>
      </c>
      <c r="EL64" s="50">
        <v>12.21</v>
      </c>
      <c r="EM64" s="51">
        <f t="shared" si="152"/>
        <v>36</v>
      </c>
      <c r="EN64" s="50">
        <v>127.53</v>
      </c>
      <c r="EO64" s="51">
        <f t="shared" si="153"/>
        <v>31</v>
      </c>
      <c r="EP64" s="50">
        <v>15.74</v>
      </c>
      <c r="EQ64" s="51">
        <f t="shared" si="154"/>
        <v>74</v>
      </c>
      <c r="ER64" s="50">
        <v>1.05</v>
      </c>
      <c r="ES64" s="51">
        <f t="shared" si="155"/>
        <v>161</v>
      </c>
      <c r="ET64" s="50">
        <v>61.63</v>
      </c>
      <c r="EU64" s="51">
        <f t="shared" si="156"/>
        <v>11</v>
      </c>
      <c r="EV64" s="50">
        <v>32.090000000000003</v>
      </c>
      <c r="EW64" s="51">
        <f t="shared" si="157"/>
        <v>29</v>
      </c>
      <c r="EX64" s="50">
        <v>0.22</v>
      </c>
      <c r="EY64" s="51">
        <f t="shared" si="158"/>
        <v>91</v>
      </c>
      <c r="EZ64" s="50">
        <v>3.16</v>
      </c>
      <c r="FA64" s="51">
        <f t="shared" si="159"/>
        <v>38</v>
      </c>
      <c r="FB64" s="50">
        <v>2.08</v>
      </c>
      <c r="FC64" s="51">
        <f t="shared" si="160"/>
        <v>63</v>
      </c>
      <c r="FD64" s="50">
        <v>5.03</v>
      </c>
      <c r="FE64" s="51">
        <f t="shared" si="161"/>
        <v>74</v>
      </c>
      <c r="FF64" s="50">
        <v>149.38</v>
      </c>
      <c r="FG64" s="51">
        <f t="shared" si="162"/>
        <v>24</v>
      </c>
      <c r="FH64" s="50">
        <v>2.97</v>
      </c>
      <c r="FI64" s="51">
        <f t="shared" si="163"/>
        <v>152</v>
      </c>
      <c r="FJ64" s="50">
        <v>10.65</v>
      </c>
      <c r="FK64" s="51">
        <f t="shared" si="164"/>
        <v>68</v>
      </c>
      <c r="FL64" s="50">
        <v>5.53</v>
      </c>
      <c r="FM64" s="51">
        <f t="shared" si="165"/>
        <v>86</v>
      </c>
      <c r="FN64" s="53">
        <f t="shared" si="95"/>
        <v>857.43</v>
      </c>
      <c r="FO64" s="51">
        <f t="shared" si="166"/>
        <v>52</v>
      </c>
      <c r="FP64" s="36">
        <v>31.4</v>
      </c>
      <c r="FQ64" s="36">
        <v>100</v>
      </c>
      <c r="FR64" s="36">
        <f t="shared" si="88"/>
        <v>3140</v>
      </c>
      <c r="FS64" s="37">
        <f t="shared" si="167"/>
        <v>36</v>
      </c>
      <c r="FT64" s="36">
        <v>7.37</v>
      </c>
      <c r="FU64" s="36">
        <v>100</v>
      </c>
      <c r="FV64" s="36">
        <f t="shared" si="89"/>
        <v>737</v>
      </c>
      <c r="FW64" s="37">
        <f t="shared" si="168"/>
        <v>96</v>
      </c>
      <c r="FX64" s="36">
        <f t="shared" si="90"/>
        <v>2403</v>
      </c>
      <c r="FY64" s="54">
        <f t="shared" si="172"/>
        <v>673642.00124999997</v>
      </c>
      <c r="FZ64" s="37">
        <f t="shared" si="169"/>
        <v>27</v>
      </c>
      <c r="GA64" s="55">
        <f t="shared" si="170"/>
        <v>280.33375000000001</v>
      </c>
      <c r="GB64" s="56">
        <f t="shared" si="91"/>
        <v>832.59123750000003</v>
      </c>
      <c r="GC64" s="32">
        <f t="shared" si="171"/>
        <v>83</v>
      </c>
    </row>
    <row r="65" spans="2:185" s="1" customFormat="1" ht="18" customHeight="1" x14ac:dyDescent="0.2">
      <c r="B65" s="1">
        <f t="shared" si="96"/>
        <v>64</v>
      </c>
      <c r="C65" s="66" t="s">
        <v>138</v>
      </c>
      <c r="D65" s="30">
        <v>10919459</v>
      </c>
      <c r="E65" s="31">
        <f t="shared" si="92"/>
        <v>82</v>
      </c>
      <c r="F65" s="209">
        <v>131990</v>
      </c>
      <c r="G65" s="31">
        <f t="shared" si="78"/>
        <v>95</v>
      </c>
      <c r="H65" s="210">
        <f t="shared" si="97"/>
        <v>82.729441624365478</v>
      </c>
      <c r="I65" s="31">
        <f t="shared" si="79"/>
        <v>76</v>
      </c>
      <c r="J65" s="32" t="s">
        <v>756</v>
      </c>
      <c r="K65" s="32" t="s">
        <v>757</v>
      </c>
      <c r="L65" s="33">
        <v>46190.1</v>
      </c>
      <c r="M65" s="31">
        <f t="shared" si="174"/>
        <v>61</v>
      </c>
      <c r="N65" s="34">
        <v>9.797784</v>
      </c>
      <c r="O65" s="31">
        <f t="shared" si="173"/>
        <v>49</v>
      </c>
      <c r="P65" s="35">
        <v>4.1399999999999997</v>
      </c>
      <c r="Q65" s="31">
        <f t="shared" si="98"/>
        <v>130</v>
      </c>
      <c r="R65" s="31">
        <v>21.1</v>
      </c>
      <c r="S65" s="31">
        <f t="shared" si="80"/>
        <v>114</v>
      </c>
      <c r="T65" s="31">
        <v>12.1</v>
      </c>
      <c r="U65" s="31">
        <f t="shared" si="81"/>
        <v>103</v>
      </c>
      <c r="V65" s="218">
        <v>643.20000000000005</v>
      </c>
      <c r="W65" s="31">
        <f t="shared" si="82"/>
        <v>117</v>
      </c>
      <c r="X65" s="36">
        <v>81</v>
      </c>
      <c r="Y65" s="37">
        <f t="shared" si="99"/>
        <v>24</v>
      </c>
      <c r="Z65" s="38">
        <v>83.6</v>
      </c>
      <c r="AA65" s="37">
        <f t="shared" si="100"/>
        <v>20</v>
      </c>
      <c r="AB65" s="38">
        <v>78.3</v>
      </c>
      <c r="AC65" s="37">
        <f t="shared" si="101"/>
        <v>24</v>
      </c>
      <c r="AD65" s="39">
        <v>26449</v>
      </c>
      <c r="AE65" s="40">
        <f t="shared" si="102"/>
        <v>43</v>
      </c>
      <c r="AF65" s="41">
        <v>55.64</v>
      </c>
      <c r="AG65" s="40">
        <f t="shared" si="103"/>
        <v>36</v>
      </c>
      <c r="AH65" s="42">
        <v>6.3</v>
      </c>
      <c r="AI65" s="52">
        <f t="shared" si="83"/>
        <v>1</v>
      </c>
      <c r="AJ65" s="41">
        <v>41.8</v>
      </c>
      <c r="AK65" s="40">
        <f t="shared" si="104"/>
        <v>30</v>
      </c>
      <c r="AL65" s="41">
        <v>27</v>
      </c>
      <c r="AM65" s="65">
        <f t="shared" si="105"/>
        <v>2</v>
      </c>
      <c r="AN65" s="43">
        <v>21.4</v>
      </c>
      <c r="AO65" s="44">
        <f t="shared" si="106"/>
        <v>102</v>
      </c>
      <c r="AP65" s="43">
        <v>23.6</v>
      </c>
      <c r="AQ65" s="44">
        <f t="shared" si="107"/>
        <v>66</v>
      </c>
      <c r="AR65" s="58">
        <v>0.61</v>
      </c>
      <c r="AS65" s="44">
        <f t="shared" si="108"/>
        <v>26</v>
      </c>
      <c r="AT65" s="46"/>
      <c r="AU65" s="45" t="e">
        <f t="shared" si="109"/>
        <v>#N/A</v>
      </c>
      <c r="AV65" s="46" t="s">
        <v>177</v>
      </c>
      <c r="AW65" s="45" t="e">
        <f t="shared" si="110"/>
        <v>#VALUE!</v>
      </c>
      <c r="AX65" s="46"/>
      <c r="AY65" s="45"/>
      <c r="AZ65" s="125">
        <v>3710</v>
      </c>
      <c r="BA65" s="45">
        <f t="shared" si="93"/>
        <v>3</v>
      </c>
      <c r="BB65" s="47">
        <f>71.6/2.2</f>
        <v>32.54545454545454</v>
      </c>
      <c r="BC65" s="52">
        <f t="shared" si="111"/>
        <v>1</v>
      </c>
      <c r="BD65" s="46">
        <v>3830.62</v>
      </c>
      <c r="BE65" s="65">
        <f t="shared" si="112"/>
        <v>2</v>
      </c>
      <c r="BF65" s="46"/>
      <c r="BG65" s="45" t="e">
        <f t="shared" si="113"/>
        <v>#N/A</v>
      </c>
      <c r="BH65" s="47">
        <v>5.5</v>
      </c>
      <c r="BI65" s="45">
        <f t="shared" si="114"/>
        <v>16</v>
      </c>
      <c r="BJ65" s="47">
        <v>13</v>
      </c>
      <c r="BK65" s="45">
        <f t="shared" si="115"/>
        <v>5</v>
      </c>
      <c r="BL65" s="47"/>
      <c r="BM65" s="45" t="e">
        <f t="shared" si="116"/>
        <v>#N/A</v>
      </c>
      <c r="BN65" s="47"/>
      <c r="BO65" s="45" t="e">
        <f t="shared" si="117"/>
        <v>#N/A</v>
      </c>
      <c r="BP65" s="46">
        <v>314.69</v>
      </c>
      <c r="BQ65" s="45">
        <f t="shared" si="118"/>
        <v>5</v>
      </c>
      <c r="BR65" s="133">
        <v>124.02</v>
      </c>
      <c r="BS65" s="45">
        <f t="shared" si="85"/>
        <v>47</v>
      </c>
      <c r="BT65" s="46">
        <v>629.6</v>
      </c>
      <c r="BU65" s="45">
        <f t="shared" si="119"/>
        <v>9</v>
      </c>
      <c r="BV65" s="47"/>
      <c r="BW65" s="45" t="e">
        <f t="shared" si="120"/>
        <v>#N/A</v>
      </c>
      <c r="BX65" s="127">
        <v>0.87</v>
      </c>
      <c r="BY65" s="45">
        <f t="shared" si="86"/>
        <v>1</v>
      </c>
      <c r="BZ65" s="48">
        <f>22.6*1000/365</f>
        <v>61.917808219178085</v>
      </c>
      <c r="CA65" s="45">
        <f t="shared" si="121"/>
        <v>90</v>
      </c>
      <c r="CB65" s="46"/>
      <c r="CC65" s="45" t="e">
        <f t="shared" si="87"/>
        <v>#N/A</v>
      </c>
      <c r="CD65" s="46">
        <v>0.14000000000000001</v>
      </c>
      <c r="CE65" s="45">
        <f t="shared" si="122"/>
        <v>90</v>
      </c>
      <c r="CF65" s="48">
        <v>239.4335945398349</v>
      </c>
      <c r="CG65" s="45">
        <f t="shared" si="123"/>
        <v>23</v>
      </c>
      <c r="CH65" s="49">
        <v>26</v>
      </c>
      <c r="CI65" s="45">
        <f t="shared" si="124"/>
        <v>13</v>
      </c>
      <c r="CJ65" s="50">
        <v>2.42</v>
      </c>
      <c r="CK65" s="51">
        <f t="shared" si="125"/>
        <v>48</v>
      </c>
      <c r="CL65" s="50">
        <v>2.74</v>
      </c>
      <c r="CM65" s="51">
        <f t="shared" si="126"/>
        <v>96</v>
      </c>
      <c r="CN65" s="50">
        <v>7.0000000000000007E-2</v>
      </c>
      <c r="CO65" s="51">
        <f t="shared" si="127"/>
        <v>148</v>
      </c>
      <c r="CP65" s="50">
        <v>0.28999999999999998</v>
      </c>
      <c r="CQ65" s="51">
        <f t="shared" si="128"/>
        <v>171</v>
      </c>
      <c r="CR65" s="50">
        <v>0.5</v>
      </c>
      <c r="CS65" s="51">
        <f t="shared" si="129"/>
        <v>159</v>
      </c>
      <c r="CT65" s="50">
        <v>4.2300000000000004</v>
      </c>
      <c r="CU65" s="51">
        <f t="shared" si="130"/>
        <v>29</v>
      </c>
      <c r="CV65" s="50">
        <v>17.61</v>
      </c>
      <c r="CW65" s="51">
        <f t="shared" si="131"/>
        <v>75</v>
      </c>
      <c r="CX65" s="50">
        <v>2.15</v>
      </c>
      <c r="CY65" s="51">
        <f t="shared" si="132"/>
        <v>150</v>
      </c>
      <c r="CZ65" s="50">
        <v>9.91</v>
      </c>
      <c r="DA65" s="51">
        <f t="shared" si="133"/>
        <v>68</v>
      </c>
      <c r="DB65" s="50">
        <v>4.62</v>
      </c>
      <c r="DC65" s="51">
        <f t="shared" si="134"/>
        <v>134</v>
      </c>
      <c r="DD65" s="50">
        <v>5.74</v>
      </c>
      <c r="DE65" s="51">
        <f t="shared" si="135"/>
        <v>80</v>
      </c>
      <c r="DF65" s="50">
        <v>29.71</v>
      </c>
      <c r="DG65" s="51">
        <f t="shared" si="136"/>
        <v>24</v>
      </c>
      <c r="DH65" s="50">
        <v>0.96</v>
      </c>
      <c r="DI65" s="51">
        <f t="shared" si="137"/>
        <v>145</v>
      </c>
      <c r="DJ65" s="50">
        <v>1.5</v>
      </c>
      <c r="DK65" s="51">
        <f t="shared" si="138"/>
        <v>151</v>
      </c>
      <c r="DL65" s="50">
        <v>5.1100000000000003</v>
      </c>
      <c r="DM65" s="51">
        <f t="shared" si="139"/>
        <v>64</v>
      </c>
      <c r="DN65" s="50">
        <v>7.1</v>
      </c>
      <c r="DO65" s="51">
        <f t="shared" si="140"/>
        <v>43</v>
      </c>
      <c r="DP65" s="50">
        <v>14.62</v>
      </c>
      <c r="DQ65" s="51">
        <f t="shared" si="141"/>
        <v>101</v>
      </c>
      <c r="DR65" s="50">
        <v>1.72</v>
      </c>
      <c r="DS65" s="51">
        <f t="shared" si="142"/>
        <v>77</v>
      </c>
      <c r="DT65" s="50">
        <v>5.6</v>
      </c>
      <c r="DU65" s="51">
        <f t="shared" si="143"/>
        <v>88</v>
      </c>
      <c r="DV65" s="50">
        <v>2.0699999999999998</v>
      </c>
      <c r="DW65" s="51">
        <f t="shared" si="144"/>
        <v>83</v>
      </c>
      <c r="DX65" s="50">
        <v>123.71</v>
      </c>
      <c r="DY65" s="51">
        <f t="shared" si="145"/>
        <v>57</v>
      </c>
      <c r="DZ65" s="50">
        <v>94.82</v>
      </c>
      <c r="EA65" s="51">
        <f t="shared" si="146"/>
        <v>76</v>
      </c>
      <c r="EB65" s="50">
        <v>6.2</v>
      </c>
      <c r="EC65" s="51">
        <f t="shared" si="147"/>
        <v>161</v>
      </c>
      <c r="ED65" s="50">
        <v>2.02</v>
      </c>
      <c r="EE65" s="51">
        <f t="shared" si="148"/>
        <v>55</v>
      </c>
      <c r="EF65" s="50">
        <v>1.25</v>
      </c>
      <c r="EG65" s="51">
        <f t="shared" si="149"/>
        <v>166</v>
      </c>
      <c r="EH65" s="50">
        <v>1.51</v>
      </c>
      <c r="EI65" s="51">
        <f t="shared" si="150"/>
        <v>111</v>
      </c>
      <c r="EJ65" s="50">
        <v>6.93</v>
      </c>
      <c r="EK65" s="51">
        <f t="shared" si="151"/>
        <v>155</v>
      </c>
      <c r="EL65" s="50">
        <v>2.72</v>
      </c>
      <c r="EM65" s="51">
        <f t="shared" si="152"/>
        <v>157</v>
      </c>
      <c r="EN65" s="50">
        <v>19.48</v>
      </c>
      <c r="EO65" s="51">
        <f t="shared" si="153"/>
        <v>118</v>
      </c>
      <c r="EP65" s="50">
        <v>8.9</v>
      </c>
      <c r="EQ65" s="51">
        <f t="shared" si="154"/>
        <v>123</v>
      </c>
      <c r="ER65" s="50">
        <v>5.82</v>
      </c>
      <c r="ES65" s="51">
        <f t="shared" si="155"/>
        <v>12</v>
      </c>
      <c r="ET65" s="50">
        <v>0</v>
      </c>
      <c r="EU65" s="51">
        <f t="shared" si="156"/>
        <v>84</v>
      </c>
      <c r="EV65" s="50">
        <v>0.17</v>
      </c>
      <c r="EW65" s="51">
        <f t="shared" si="157"/>
        <v>147</v>
      </c>
      <c r="EX65" s="50">
        <v>0.5</v>
      </c>
      <c r="EY65" s="51">
        <f t="shared" si="158"/>
        <v>33</v>
      </c>
      <c r="EZ65" s="50">
        <v>1.54</v>
      </c>
      <c r="FA65" s="51">
        <f t="shared" si="159"/>
        <v>99</v>
      </c>
      <c r="FB65" s="50">
        <v>0.62</v>
      </c>
      <c r="FC65" s="51">
        <f t="shared" si="160"/>
        <v>128</v>
      </c>
      <c r="FD65" s="50">
        <v>0.96</v>
      </c>
      <c r="FE65" s="51">
        <f t="shared" si="161"/>
        <v>138</v>
      </c>
      <c r="FF65" s="50">
        <v>74.75</v>
      </c>
      <c r="FG65" s="51">
        <f t="shared" si="162"/>
        <v>101</v>
      </c>
      <c r="FH65" s="50">
        <v>3.86</v>
      </c>
      <c r="FI65" s="51">
        <f t="shared" si="163"/>
        <v>141</v>
      </c>
      <c r="FJ65" s="50">
        <v>0.39</v>
      </c>
      <c r="FK65" s="51">
        <f t="shared" si="164"/>
        <v>146</v>
      </c>
      <c r="FL65" s="50">
        <v>1.45</v>
      </c>
      <c r="FM65" s="51">
        <f t="shared" si="165"/>
        <v>139</v>
      </c>
      <c r="FN65" s="53">
        <f t="shared" si="95"/>
        <v>476.27</v>
      </c>
      <c r="FO65" s="51">
        <f t="shared" si="166"/>
        <v>138</v>
      </c>
      <c r="FP65" s="36">
        <v>8.8000000000000007</v>
      </c>
      <c r="FQ65" s="36">
        <v>100</v>
      </c>
      <c r="FR65" s="36">
        <f t="shared" si="88"/>
        <v>880.00000000000011</v>
      </c>
      <c r="FS65" s="37">
        <f t="shared" si="167"/>
        <v>165</v>
      </c>
      <c r="FT65" s="36">
        <v>11</v>
      </c>
      <c r="FU65" s="36">
        <v>100</v>
      </c>
      <c r="FV65" s="36">
        <f t="shared" si="89"/>
        <v>1100</v>
      </c>
      <c r="FW65" s="37">
        <f t="shared" si="168"/>
        <v>34</v>
      </c>
      <c r="FX65" s="36">
        <f t="shared" si="90"/>
        <v>-219.99999999999989</v>
      </c>
      <c r="FY65" s="54">
        <f t="shared" si="172"/>
        <v>-24022.809799999988</v>
      </c>
      <c r="FZ65" s="37">
        <f t="shared" si="169"/>
        <v>162</v>
      </c>
      <c r="GA65" s="55">
        <f t="shared" si="170"/>
        <v>109.19459000000001</v>
      </c>
      <c r="GB65" s="56">
        <f t="shared" si="91"/>
        <v>421.49111740000001</v>
      </c>
      <c r="GC65" s="32">
        <f t="shared" si="171"/>
        <v>113</v>
      </c>
    </row>
    <row r="66" spans="2:185" s="1" customFormat="1" ht="18" customHeight="1" x14ac:dyDescent="0.2">
      <c r="B66" s="1">
        <f t="shared" ref="B66:B97" si="175">B65+1</f>
        <v>65</v>
      </c>
      <c r="C66" s="29" t="s">
        <v>136</v>
      </c>
      <c r="D66" s="30">
        <v>16672956</v>
      </c>
      <c r="E66" s="31">
        <f t="shared" si="92"/>
        <v>67</v>
      </c>
      <c r="F66" s="209">
        <v>108889</v>
      </c>
      <c r="G66" s="31">
        <f t="shared" si="78"/>
        <v>105</v>
      </c>
      <c r="H66" s="210">
        <f t="shared" ref="H66:H97" si="176">D66/F66</f>
        <v>153.11882742976792</v>
      </c>
      <c r="I66" s="31">
        <f t="shared" si="79"/>
        <v>37</v>
      </c>
      <c r="J66" s="61" t="s">
        <v>758</v>
      </c>
      <c r="K66" s="61" t="s">
        <v>759</v>
      </c>
      <c r="L66" s="62">
        <v>38327</v>
      </c>
      <c r="M66" s="31">
        <f t="shared" si="174"/>
        <v>105</v>
      </c>
      <c r="N66" s="63">
        <v>9.7824629999999999</v>
      </c>
      <c r="O66" s="31">
        <f t="shared" si="173"/>
        <v>117</v>
      </c>
      <c r="P66" s="64">
        <v>4.96</v>
      </c>
      <c r="Q66" s="31">
        <f t="shared" ref="Q66:Q97" si="177">RANK(P66,$P$2:$P$173)</f>
        <v>90</v>
      </c>
      <c r="R66" s="31">
        <v>28</v>
      </c>
      <c r="S66" s="31">
        <f t="shared" si="80"/>
        <v>74</v>
      </c>
      <c r="T66" s="31">
        <v>20.8</v>
      </c>
      <c r="U66" s="31">
        <f t="shared" si="81"/>
        <v>49</v>
      </c>
      <c r="V66" s="218">
        <v>1585.7</v>
      </c>
      <c r="W66" s="31">
        <f t="shared" si="82"/>
        <v>35</v>
      </c>
      <c r="X66" s="36">
        <v>71.900000000000006</v>
      </c>
      <c r="Y66" s="37">
        <f t="shared" ref="Y66:Y97" si="178">RANK(X66,$X$2:$X$173)</f>
        <v>93</v>
      </c>
      <c r="Z66" s="38">
        <v>75.2</v>
      </c>
      <c r="AA66" s="37">
        <f t="shared" ref="AA66:AA97" si="179">RANK(Z66,$Z$2:$Z$173)</f>
        <v>94</v>
      </c>
      <c r="AB66" s="38">
        <v>68.5</v>
      </c>
      <c r="AC66" s="37">
        <f t="shared" ref="AC66:AC97" si="180">RANK(AB66,$AB$2:$AB$173)</f>
        <v>94</v>
      </c>
      <c r="AD66" s="39">
        <v>7738</v>
      </c>
      <c r="AE66" s="40">
        <f t="shared" ref="AE66:AE97" si="181">RANK(AD66,$AD$2:$AD$173)</f>
        <v>106</v>
      </c>
      <c r="AF66" s="41">
        <v>42.4</v>
      </c>
      <c r="AG66" s="40">
        <f t="shared" ref="AG66:AG97" si="182">RANK(AF66,$AF$2:$AF$173)</f>
        <v>69</v>
      </c>
      <c r="AH66" s="42"/>
      <c r="AI66" s="40" t="e">
        <f t="shared" si="83"/>
        <v>#N/A</v>
      </c>
      <c r="AJ66" s="41">
        <v>55.1</v>
      </c>
      <c r="AK66" s="40">
        <f t="shared" ref="AK66:AK97" si="183">RANK(AJ66,$AJ$2:$AJ$173)</f>
        <v>5</v>
      </c>
      <c r="AL66" s="41">
        <v>4.0999999999999996</v>
      </c>
      <c r="AM66" s="40">
        <f t="shared" ref="AM66:AM97" si="184">RANK(AL66,$AL$2:$AL$173)</f>
        <v>67</v>
      </c>
      <c r="AN66" s="43">
        <v>33</v>
      </c>
      <c r="AO66" s="44">
        <f t="shared" ref="AO66:AO97" si="185">RANK(AN66,$AN$2:$AN$173)</f>
        <v>52</v>
      </c>
      <c r="AP66" s="43">
        <v>45</v>
      </c>
      <c r="AQ66" s="44">
        <f t="shared" ref="AQ66:AQ97" si="186">RANK(AP66,$AP$2:$AP$173)</f>
        <v>39</v>
      </c>
      <c r="AR66" s="58">
        <v>-0.3</v>
      </c>
      <c r="AS66" s="44">
        <f t="shared" ref="AS66:AS97" si="187">RANK(AR66,$AR$2:$AR$173)</f>
        <v>80</v>
      </c>
      <c r="AT66" s="46"/>
      <c r="AU66" s="45" t="e">
        <f t="shared" ref="AU66:AU97" si="188">RANK(AT66,$AT$2:$AT$173)</f>
        <v>#N/A</v>
      </c>
      <c r="AV66" s="46" t="s">
        <v>177</v>
      </c>
      <c r="AW66" s="45" t="e">
        <f t="shared" ref="AW66:AW97" si="189">RANK(AV66,$AV$2:$AV$173)</f>
        <v>#VALUE!</v>
      </c>
      <c r="AX66" s="46"/>
      <c r="AY66" s="45"/>
      <c r="AZ66" s="125">
        <v>2150</v>
      </c>
      <c r="BA66" s="45">
        <f t="shared" si="93"/>
        <v>138</v>
      </c>
      <c r="BB66" s="46" t="s">
        <v>177</v>
      </c>
      <c r="BC66" s="45" t="e">
        <f t="shared" ref="BC66:BC97" si="190">RANK(BB66,$BB$2:$BB$173)</f>
        <v>#VALUE!</v>
      </c>
      <c r="BD66" s="46">
        <v>189.5</v>
      </c>
      <c r="BE66" s="45">
        <f t="shared" ref="BE66:BE97" si="191">RANK(BD66,$BD$2:$BD$173)</f>
        <v>134</v>
      </c>
      <c r="BF66" s="46"/>
      <c r="BG66" s="45" t="e">
        <f t="shared" ref="BG66:BG97" si="192">RANK(BF66,$BF$2:$BF$173)</f>
        <v>#N/A</v>
      </c>
      <c r="BH66" s="46">
        <v>1.3</v>
      </c>
      <c r="BI66" s="45">
        <f t="shared" ref="BI66:BI97" si="193">RANK(BH66,$BH$2:$BH$173)</f>
        <v>64</v>
      </c>
      <c r="BJ66" s="47">
        <v>2.5</v>
      </c>
      <c r="BK66" s="45">
        <f t="shared" ref="BK66:BK97" si="194">RANK(BJ66,$BJ$2:$BJ$173)</f>
        <v>113</v>
      </c>
      <c r="BL66" s="47"/>
      <c r="BM66" s="45" t="e">
        <f t="shared" ref="BM66:BM97" si="195">RANK(BL66,$BL$2:$BL$173)</f>
        <v>#N/A</v>
      </c>
      <c r="BN66" s="47"/>
      <c r="BO66" s="45" t="e">
        <f t="shared" ref="BO66:BO97" si="196">RANK(BN66,$BN$2:$BN$173)</f>
        <v>#N/A</v>
      </c>
      <c r="BP66" s="46" t="s">
        <v>177</v>
      </c>
      <c r="BQ66" s="45" t="e">
        <f t="shared" ref="BQ66:BQ97" si="197">RANK(BP66,$BP$2:$BP$173)</f>
        <v>#VALUE!</v>
      </c>
      <c r="BR66" s="133">
        <v>147.44</v>
      </c>
      <c r="BS66" s="45">
        <f t="shared" si="85"/>
        <v>22</v>
      </c>
      <c r="BT66" s="46"/>
      <c r="BU66" s="45" t="e">
        <f t="shared" ref="BU66:BU97" si="198">RANK(BT66,$BT$2:$BT$173)</f>
        <v>#N/A</v>
      </c>
      <c r="BV66" s="47"/>
      <c r="BW66" s="45" t="e">
        <f t="shared" ref="BW66:BW97" si="199">RANK(BV66,$BV$2:$BV$173)</f>
        <v>#N/A</v>
      </c>
      <c r="BX66" s="124" t="s">
        <v>1151</v>
      </c>
      <c r="BY66" s="45" t="e">
        <f t="shared" si="86"/>
        <v>#VALUE!</v>
      </c>
      <c r="BZ66" s="48">
        <f>46.6*1000/365</f>
        <v>127.67123287671232</v>
      </c>
      <c r="CA66" s="45">
        <f t="shared" ref="CA66:CA97" si="200">RANK(BZ66,$BZ$2:$BZ$173)</f>
        <v>12</v>
      </c>
      <c r="CB66" s="46"/>
      <c r="CC66" s="45" t="e">
        <f t="shared" si="87"/>
        <v>#N/A</v>
      </c>
      <c r="CD66" s="46">
        <v>3.5000000000000003E-2</v>
      </c>
      <c r="CE66" s="45">
        <f t="shared" ref="CE66:CE97" si="201">RANK(CD66,$CD$2:$CD$173)</f>
        <v>124</v>
      </c>
      <c r="CF66" s="48">
        <v>35.686533329782677</v>
      </c>
      <c r="CG66" s="45">
        <f t="shared" ref="CG66:CG97" si="202">RANK(CF66,$CF$2:$CF$173)</f>
        <v>115</v>
      </c>
      <c r="CH66" s="49">
        <v>0.11</v>
      </c>
      <c r="CI66" s="45">
        <f t="shared" ref="CI66:CI97" si="203">RANK(CH66,$CH$2:$CH$173)</f>
        <v>126</v>
      </c>
      <c r="CJ66" s="50">
        <v>3.3</v>
      </c>
      <c r="CK66" s="51">
        <f t="shared" ref="CK66:CK97" si="204">RANK(CJ66,$CJ$2:$CJ$173)</f>
        <v>34</v>
      </c>
      <c r="CL66" s="50">
        <v>1.31</v>
      </c>
      <c r="CM66" s="51">
        <f t="shared" ref="CM66:CM97" si="205">RANK(CL66,$CL$2:$CL$173)</f>
        <v>139</v>
      </c>
      <c r="CN66" s="50">
        <v>8.7899999999999991</v>
      </c>
      <c r="CO66" s="51">
        <f t="shared" ref="CO66:CO97" si="206">RANK(CN66,$CN$2:$CN$173)</f>
        <v>22</v>
      </c>
      <c r="CP66" s="50">
        <v>3.32</v>
      </c>
      <c r="CQ66" s="51">
        <f t="shared" ref="CQ66:CQ97" si="207">RANK(CP66,$CP$2:$CP$173)</f>
        <v>97</v>
      </c>
      <c r="CR66" s="50">
        <v>8.43</v>
      </c>
      <c r="CS66" s="51">
        <f t="shared" ref="CS66:CS97" si="208">RANK(CR66,$CR$2:$CR$173)</f>
        <v>62</v>
      </c>
      <c r="CT66" s="50">
        <v>0.45</v>
      </c>
      <c r="CU66" s="51">
        <f t="shared" ref="CU66:CU97" si="209">RANK(CT66,$CT$2:$CT$173)</f>
        <v>171</v>
      </c>
      <c r="CV66" s="50">
        <v>5.0199999999999996</v>
      </c>
      <c r="CW66" s="51">
        <f t="shared" ref="CW66:CW97" si="210">RANK(CV66,$CV$2:$CV$173)</f>
        <v>169</v>
      </c>
      <c r="CX66" s="50">
        <v>12.5</v>
      </c>
      <c r="CY66" s="51">
        <f t="shared" ref="CY66:CY97" si="211">RANK(CX66,$CX$2:$CX$173)</f>
        <v>60</v>
      </c>
      <c r="CZ66" s="50">
        <v>3.3</v>
      </c>
      <c r="DA66" s="51">
        <f t="shared" ref="DA66:DA97" si="212">RANK(CZ66,$CZ$2:$CZ$173)</f>
        <v>151</v>
      </c>
      <c r="DB66" s="50">
        <v>8.39</v>
      </c>
      <c r="DC66" s="51">
        <f t="shared" ref="DC66:DC97" si="213">RANK(DB66,$DB$2:$DB$173)</f>
        <v>93</v>
      </c>
      <c r="DD66" s="50">
        <v>16.11</v>
      </c>
      <c r="DE66" s="51">
        <f t="shared" ref="DE66:DE97" si="214">RANK(DD66,$DD$2:$DD$173)</f>
        <v>14</v>
      </c>
      <c r="DF66" s="50">
        <v>6.37</v>
      </c>
      <c r="DG66" s="51">
        <f t="shared" ref="DG66:DG97" si="215">RANK(DF66,$DF$2:$DF$173)</f>
        <v>120</v>
      </c>
      <c r="DH66" s="50">
        <v>1.61</v>
      </c>
      <c r="DI66" s="51">
        <f t="shared" ref="DI66:DI97" si="216">RANK(DH66,$DH$2:$DH$173)</f>
        <v>114</v>
      </c>
      <c r="DJ66" s="50">
        <v>1.81</v>
      </c>
      <c r="DK66" s="51">
        <f t="shared" ref="DK66:DK97" si="217">RANK(DJ66,$DJ$2:$DJ$173)</f>
        <v>132</v>
      </c>
      <c r="DL66" s="50">
        <v>1.88</v>
      </c>
      <c r="DM66" s="51">
        <f t="shared" ref="DM66:DM97" si="218">RANK(DL66,$DL$2:$DL$173)</f>
        <v>158</v>
      </c>
      <c r="DN66" s="50">
        <v>2.64</v>
      </c>
      <c r="DO66" s="51">
        <f t="shared" ref="DO66:DO97" si="219">RANK(DN66,$DN$2:$DN$173)</f>
        <v>99</v>
      </c>
      <c r="DP66" s="50">
        <v>17.38</v>
      </c>
      <c r="DQ66" s="51">
        <f t="shared" ref="DQ66:DQ97" si="220">RANK(DP66,$DP$2:$DP$173)</f>
        <v>79</v>
      </c>
      <c r="DR66" s="50">
        <v>1.45</v>
      </c>
      <c r="DS66" s="51">
        <f t="shared" ref="DS66:DS97" si="221">RANK(DR66,$DR$2:$DR$173)</f>
        <v>98</v>
      </c>
      <c r="DT66" s="50">
        <v>23.56</v>
      </c>
      <c r="DU66" s="65">
        <f t="shared" ref="DU66:DU97" si="222">RANK(DT66,$DT$2:$DT$173)</f>
        <v>2</v>
      </c>
      <c r="DV66" s="50">
        <v>6.59</v>
      </c>
      <c r="DW66" s="51">
        <f t="shared" ref="DW66:DW97" si="223">RANK(DV66,$DV$2:$DV$173)</f>
        <v>6</v>
      </c>
      <c r="DX66" s="50">
        <v>105.78</v>
      </c>
      <c r="DY66" s="51">
        <f t="shared" ref="DY66:DY97" si="224">RANK(DX66,$DX$2:$DX$173)</f>
        <v>87</v>
      </c>
      <c r="DZ66" s="50">
        <v>66.5</v>
      </c>
      <c r="EA66" s="51">
        <f t="shared" ref="EA66:EA97" si="225">RANK(DZ66,$DZ$2:$DZ$173)</f>
        <v>127</v>
      </c>
      <c r="EB66" s="50">
        <v>41.57</v>
      </c>
      <c r="EC66" s="51">
        <f t="shared" ref="EC66:EC97" si="226">RANK(EB66,$EB$2:$EB$173)</f>
        <v>45</v>
      </c>
      <c r="ED66" s="50">
        <v>1.1200000000000001</v>
      </c>
      <c r="EE66" s="51">
        <f t="shared" ref="EE66:EE97" si="227">RANK(ED66,$ED$2:$ED$173)</f>
        <v>85</v>
      </c>
      <c r="EF66" s="50">
        <v>4.2300000000000004</v>
      </c>
      <c r="EG66" s="51">
        <f t="shared" ref="EG66:EG97" si="228">RANK(EF66,$EF$2:$EF$173)</f>
        <v>108</v>
      </c>
      <c r="EH66" s="50">
        <v>28.82</v>
      </c>
      <c r="EI66" s="51">
        <f t="shared" ref="EI66:EI97" si="229">RANK(EH66,$EH$2:$EH$173)</f>
        <v>46</v>
      </c>
      <c r="EJ66" s="50">
        <v>6.88</v>
      </c>
      <c r="EK66" s="51">
        <f t="shared" ref="EK66:EK97" si="230">RANK(EJ66,$EJ$2:$EJ$173)</f>
        <v>156</v>
      </c>
      <c r="EL66" s="50">
        <v>3.56</v>
      </c>
      <c r="EM66" s="51">
        <f t="shared" ref="EM66:EM97" si="231">RANK(EL66,$EL$2:$EL$173)</f>
        <v>138</v>
      </c>
      <c r="EN66" s="50">
        <v>86.23</v>
      </c>
      <c r="EO66" s="51">
        <f t="shared" ref="EO66:EO97" si="232">RANK(EN66,$EN$2:$EN$173)</f>
        <v>50</v>
      </c>
      <c r="EP66" s="50">
        <v>19.95</v>
      </c>
      <c r="EQ66" s="51">
        <f t="shared" ref="EQ66:EQ97" si="233">RANK(EP66,$EP$2:$EP$173)</f>
        <v>39</v>
      </c>
      <c r="ER66" s="50">
        <v>4.5599999999999996</v>
      </c>
      <c r="ES66" s="51">
        <f t="shared" ref="ES66:ES97" si="234">RANK(ER66,$ER$2:$ER$173)</f>
        <v>48</v>
      </c>
      <c r="ET66" s="50">
        <v>0</v>
      </c>
      <c r="EU66" s="51">
        <f t="shared" ref="EU66:EU97" si="235">RANK(ET66,$ET$2:$ET$173)</f>
        <v>84</v>
      </c>
      <c r="EV66" s="50">
        <v>19.77</v>
      </c>
      <c r="EW66" s="51">
        <f t="shared" ref="EW66:EW97" si="236">RANK(EV66,$EV$2:$EV$173)</f>
        <v>39</v>
      </c>
      <c r="EX66" s="50">
        <v>0.12</v>
      </c>
      <c r="EY66" s="51">
        <f t="shared" ref="EY66:EY97" si="237">RANK(EX66,$EX$2:$EX$173)</f>
        <v>130</v>
      </c>
      <c r="EZ66" s="50">
        <v>1.18</v>
      </c>
      <c r="FA66" s="51">
        <f t="shared" ref="FA66:FA97" si="238">RANK(EZ66,$EZ$2:$EZ$173)</f>
        <v>108</v>
      </c>
      <c r="FB66" s="50">
        <v>1.38</v>
      </c>
      <c r="FC66" s="51">
        <f t="shared" ref="FC66:FC97" si="239">RANK(FB66,$FB$2:$FB$173)</f>
        <v>79</v>
      </c>
      <c r="FD66" s="50">
        <v>2.0099999999999998</v>
      </c>
      <c r="FE66" s="51">
        <f t="shared" ref="FE66:FE97" si="240">RANK(FD66,$FD$2:$FD$173)</f>
        <v>114</v>
      </c>
      <c r="FF66" s="50">
        <v>34.159999999999997</v>
      </c>
      <c r="FG66" s="51">
        <f t="shared" ref="FG66:FG97" si="241">RANK(FF66,$FF$2:$FF$173)</f>
        <v>151</v>
      </c>
      <c r="FH66" s="50">
        <v>8.68</v>
      </c>
      <c r="FI66" s="51">
        <f t="shared" ref="FI66:FI97" si="242">RANK(FH66,$FH$2:$FH$173)</f>
        <v>85</v>
      </c>
      <c r="FJ66" s="50">
        <v>3.3</v>
      </c>
      <c r="FK66" s="51">
        <f t="shared" ref="FK66:FK97" si="243">RANK(FJ66,$FJ$2:$FJ$173)</f>
        <v>97</v>
      </c>
      <c r="FL66" s="50">
        <v>70.66</v>
      </c>
      <c r="FM66" s="65">
        <f t="shared" ref="FM66:FM97" si="244">RANK(FL66,$FL$2:$FL$173)</f>
        <v>2</v>
      </c>
      <c r="FN66" s="53">
        <f t="shared" si="95"/>
        <v>644.66999999999985</v>
      </c>
      <c r="FO66" s="51">
        <f t="shared" ref="FO66:FO97" si="245">RANK(FN66,$FN$2:$FN$173)</f>
        <v>93</v>
      </c>
      <c r="FP66" s="36">
        <v>25.46</v>
      </c>
      <c r="FQ66" s="36">
        <v>100</v>
      </c>
      <c r="FR66" s="36">
        <f t="shared" si="88"/>
        <v>2546</v>
      </c>
      <c r="FS66" s="37">
        <f t="shared" ref="FS66:FS97" si="246">RANK(FP66,$FP$2:$FP$173)</f>
        <v>46</v>
      </c>
      <c r="FT66" s="36">
        <v>4.82</v>
      </c>
      <c r="FU66" s="36">
        <v>100</v>
      </c>
      <c r="FV66" s="36">
        <f t="shared" si="89"/>
        <v>482</v>
      </c>
      <c r="FW66" s="37">
        <f t="shared" ref="FW66:FW97" si="247">RANK(FT66,$FT$2:$FT$173)</f>
        <v>151</v>
      </c>
      <c r="FX66" s="36">
        <f t="shared" si="90"/>
        <v>2064</v>
      </c>
      <c r="FY66" s="54">
        <f t="shared" si="172"/>
        <v>344129.81183999998</v>
      </c>
      <c r="FZ66" s="37">
        <f t="shared" ref="FZ66:FZ97" si="248">RANK(FY66,$FY$2:$FY$173)</f>
        <v>50</v>
      </c>
      <c r="GA66" s="55">
        <f t="shared" ref="GA66:GA97" si="249">D66/100000</f>
        <v>166.72955999999999</v>
      </c>
      <c r="GB66" s="56">
        <f t="shared" si="91"/>
        <v>1447.2125807999998</v>
      </c>
      <c r="GC66" s="32">
        <f t="shared" ref="GC66:GC97" si="250">RANK(GB66,$GB$2:$GB$173)</f>
        <v>65</v>
      </c>
    </row>
    <row r="67" spans="2:185" s="1" customFormat="1" ht="18" customHeight="1" x14ac:dyDescent="0.2">
      <c r="B67" s="1">
        <f t="shared" si="175"/>
        <v>66</v>
      </c>
      <c r="C67" s="59" t="s">
        <v>145</v>
      </c>
      <c r="D67" s="30">
        <v>12947122</v>
      </c>
      <c r="E67" s="31">
        <f t="shared" ref="E67:E130" si="251">RANK(D67,$D$2:$D$173)</f>
        <v>73</v>
      </c>
      <c r="F67" s="209">
        <v>245857</v>
      </c>
      <c r="G67" s="31">
        <f t="shared" ref="G67:G130" si="252">RANK(F67,$F$2:$F$173)</f>
        <v>77</v>
      </c>
      <c r="H67" s="210">
        <f t="shared" si="176"/>
        <v>52.661189227884499</v>
      </c>
      <c r="I67" s="31">
        <f t="shared" si="79"/>
        <v>102</v>
      </c>
      <c r="J67" s="32" t="s">
        <v>760</v>
      </c>
      <c r="K67" s="32" t="s">
        <v>761</v>
      </c>
      <c r="L67" s="33">
        <v>32140.1</v>
      </c>
      <c r="M67" s="31">
        <f t="shared" si="174"/>
        <v>146</v>
      </c>
      <c r="N67" s="34">
        <v>9.7806510000000006</v>
      </c>
      <c r="O67" s="31">
        <f t="shared" si="173"/>
        <v>138</v>
      </c>
      <c r="P67" s="35">
        <v>5.39</v>
      </c>
      <c r="Q67" s="31">
        <f t="shared" si="177"/>
        <v>54</v>
      </c>
      <c r="R67" s="31">
        <v>29.5</v>
      </c>
      <c r="S67" s="31">
        <f t="shared" ref="S67:S130" si="253">RANK(R67,$R$2:$R$173)</f>
        <v>47</v>
      </c>
      <c r="T67" s="31">
        <v>22.6</v>
      </c>
      <c r="U67" s="31">
        <f t="shared" ref="U67:U130" si="254">RANK(T67,$T$2:$T$173)</f>
        <v>18</v>
      </c>
      <c r="V67" s="218">
        <v>2155.8000000000002</v>
      </c>
      <c r="W67" s="31">
        <f t="shared" ref="W67:W130" si="255">RANK(V67,$V$2:$V$173)</f>
        <v>19</v>
      </c>
      <c r="X67" s="36">
        <v>59</v>
      </c>
      <c r="Y67" s="37">
        <f t="shared" si="178"/>
        <v>156</v>
      </c>
      <c r="Z67" s="38">
        <v>59.8</v>
      </c>
      <c r="AA67" s="37">
        <f t="shared" si="179"/>
        <v>160</v>
      </c>
      <c r="AB67" s="38">
        <v>58.2</v>
      </c>
      <c r="AC67" s="37">
        <f t="shared" si="180"/>
        <v>155</v>
      </c>
      <c r="AD67" s="39">
        <v>1214</v>
      </c>
      <c r="AE67" s="40">
        <f t="shared" si="181"/>
        <v>162</v>
      </c>
      <c r="AF67" s="41" t="s">
        <v>177</v>
      </c>
      <c r="AG67" s="40" t="e">
        <f t="shared" si="182"/>
        <v>#VALUE!</v>
      </c>
      <c r="AH67" s="42"/>
      <c r="AI67" s="40" t="e">
        <f t="shared" ref="AI67:AI130" si="256">RANK(AH67,$AH$2:$AH$173)</f>
        <v>#N/A</v>
      </c>
      <c r="AJ67" s="41" t="s">
        <v>177</v>
      </c>
      <c r="AK67" s="40" t="e">
        <f t="shared" si="183"/>
        <v>#VALUE!</v>
      </c>
      <c r="AL67" s="41" t="s">
        <v>177</v>
      </c>
      <c r="AM67" s="40" t="e">
        <f t="shared" si="184"/>
        <v>#VALUE!</v>
      </c>
      <c r="AN67" s="43">
        <v>19.399999999999999</v>
      </c>
      <c r="AO67" s="44">
        <f t="shared" si="185"/>
        <v>109</v>
      </c>
      <c r="AP67" s="43" t="s">
        <v>177</v>
      </c>
      <c r="AQ67" s="44" t="e">
        <f t="shared" si="186"/>
        <v>#VALUE!</v>
      </c>
      <c r="AR67" s="43" t="s">
        <v>177</v>
      </c>
      <c r="AS67" s="44" t="e">
        <f t="shared" si="187"/>
        <v>#VALUE!</v>
      </c>
      <c r="AT67" s="46"/>
      <c r="AU67" s="45" t="e">
        <f t="shared" si="188"/>
        <v>#N/A</v>
      </c>
      <c r="AV67" s="46" t="s">
        <v>177</v>
      </c>
      <c r="AW67" s="45" t="e">
        <f t="shared" si="189"/>
        <v>#VALUE!</v>
      </c>
      <c r="AX67" s="46"/>
      <c r="AY67" s="45"/>
      <c r="AZ67" s="125">
        <v>2550</v>
      </c>
      <c r="BA67" s="45">
        <f t="shared" si="93"/>
        <v>100</v>
      </c>
      <c r="BB67" s="46" t="s">
        <v>177</v>
      </c>
      <c r="BC67" s="45" t="e">
        <f t="shared" si="190"/>
        <v>#VALUE!</v>
      </c>
      <c r="BD67" s="46">
        <v>14.96</v>
      </c>
      <c r="BE67" s="45">
        <f t="shared" si="191"/>
        <v>166</v>
      </c>
      <c r="BF67" s="46"/>
      <c r="BG67" s="45" t="e">
        <f t="shared" si="192"/>
        <v>#N/A</v>
      </c>
      <c r="BH67" s="46">
        <v>0.3</v>
      </c>
      <c r="BI67" s="45">
        <f t="shared" si="193"/>
        <v>100</v>
      </c>
      <c r="BJ67" s="47">
        <v>2.5</v>
      </c>
      <c r="BK67" s="45">
        <f t="shared" si="194"/>
        <v>113</v>
      </c>
      <c r="BL67" s="47"/>
      <c r="BM67" s="45" t="e">
        <f t="shared" si="195"/>
        <v>#N/A</v>
      </c>
      <c r="BN67" s="47"/>
      <c r="BO67" s="45" t="e">
        <f t="shared" si="196"/>
        <v>#N/A</v>
      </c>
      <c r="BP67" s="46" t="s">
        <v>177</v>
      </c>
      <c r="BQ67" s="45" t="e">
        <f t="shared" si="197"/>
        <v>#VALUE!</v>
      </c>
      <c r="BR67" s="133">
        <v>43.92</v>
      </c>
      <c r="BS67" s="45">
        <f t="shared" ref="BS67:BS130" si="257">RANK(BR67,$BR$2:$BR$173)</f>
        <v>150</v>
      </c>
      <c r="BT67" s="46"/>
      <c r="BU67" s="45" t="e">
        <f t="shared" si="198"/>
        <v>#N/A</v>
      </c>
      <c r="BV67" s="47"/>
      <c r="BW67" s="45" t="e">
        <f t="shared" si="199"/>
        <v>#N/A</v>
      </c>
      <c r="BX67" s="124" t="s">
        <v>1151</v>
      </c>
      <c r="BY67" s="45" t="e">
        <f t="shared" ref="BY67:BY130" si="258">RANK(BX67,$BX$2:$BX$173)</f>
        <v>#VALUE!</v>
      </c>
      <c r="BZ67" s="48">
        <f>12.3*1000/365</f>
        <v>33.698630136986303</v>
      </c>
      <c r="CA67" s="45">
        <f t="shared" si="200"/>
        <v>117</v>
      </c>
      <c r="CB67" s="46"/>
      <c r="CC67" s="45" t="e">
        <f t="shared" ref="CC67:CC130" si="259">RANK(CB67,$CB$2:$CB$173)</f>
        <v>#N/A</v>
      </c>
      <c r="CD67" s="46" t="s">
        <v>177</v>
      </c>
      <c r="CE67" s="45" t="e">
        <f t="shared" si="201"/>
        <v>#VALUE!</v>
      </c>
      <c r="CF67" s="48">
        <v>24.715917560674875</v>
      </c>
      <c r="CG67" s="45">
        <f t="shared" si="202"/>
        <v>129</v>
      </c>
      <c r="CH67" s="49">
        <v>0.1</v>
      </c>
      <c r="CI67" s="45">
        <f t="shared" si="203"/>
        <v>128</v>
      </c>
      <c r="CJ67" s="50">
        <v>0.01</v>
      </c>
      <c r="CK67" s="51">
        <f t="shared" si="204"/>
        <v>165</v>
      </c>
      <c r="CL67" s="50">
        <v>2.77</v>
      </c>
      <c r="CM67" s="51">
        <f t="shared" si="205"/>
        <v>94</v>
      </c>
      <c r="CN67" s="67">
        <v>13.77</v>
      </c>
      <c r="CO67" s="51">
        <f t="shared" si="206"/>
        <v>13</v>
      </c>
      <c r="CP67" s="50">
        <v>10.72</v>
      </c>
      <c r="CQ67" s="51">
        <f t="shared" si="207"/>
        <v>35</v>
      </c>
      <c r="CR67" s="50">
        <v>24.06</v>
      </c>
      <c r="CS67" s="51">
        <f t="shared" si="208"/>
        <v>12</v>
      </c>
      <c r="CT67" s="50">
        <v>0.71</v>
      </c>
      <c r="CU67" s="51">
        <f t="shared" si="209"/>
        <v>158</v>
      </c>
      <c r="CV67" s="50">
        <v>7.9</v>
      </c>
      <c r="CW67" s="51">
        <f t="shared" si="210"/>
        <v>161</v>
      </c>
      <c r="CX67" s="50">
        <v>28.46</v>
      </c>
      <c r="CY67" s="51">
        <f t="shared" si="211"/>
        <v>11</v>
      </c>
      <c r="CZ67" s="50">
        <v>1.44</v>
      </c>
      <c r="DA67" s="51">
        <f t="shared" si="212"/>
        <v>170</v>
      </c>
      <c r="DB67" s="50">
        <v>8.57</v>
      </c>
      <c r="DC67" s="51">
        <f t="shared" si="213"/>
        <v>86</v>
      </c>
      <c r="DD67" s="50">
        <v>17.350000000000001</v>
      </c>
      <c r="DE67" s="51">
        <f t="shared" si="214"/>
        <v>12</v>
      </c>
      <c r="DF67" s="50">
        <v>1.08</v>
      </c>
      <c r="DG67" s="51">
        <f t="shared" si="215"/>
        <v>166</v>
      </c>
      <c r="DH67" s="50">
        <v>0.48</v>
      </c>
      <c r="DI67" s="51">
        <f t="shared" si="216"/>
        <v>168</v>
      </c>
      <c r="DJ67" s="50">
        <v>1.6</v>
      </c>
      <c r="DK67" s="51">
        <f t="shared" si="217"/>
        <v>142</v>
      </c>
      <c r="DL67" s="50">
        <v>2.37</v>
      </c>
      <c r="DM67" s="51">
        <f t="shared" si="218"/>
        <v>150</v>
      </c>
      <c r="DN67" s="50">
        <v>0.28999999999999998</v>
      </c>
      <c r="DO67" s="51">
        <f t="shared" si="219"/>
        <v>170</v>
      </c>
      <c r="DP67" s="50">
        <v>38.46</v>
      </c>
      <c r="DQ67" s="51">
        <f t="shared" si="220"/>
        <v>13</v>
      </c>
      <c r="DR67" s="50">
        <v>2.0299999999999998</v>
      </c>
      <c r="DS67" s="51">
        <f t="shared" si="221"/>
        <v>52</v>
      </c>
      <c r="DT67" s="50">
        <v>2.9</v>
      </c>
      <c r="DU67" s="51">
        <f t="shared" si="222"/>
        <v>144</v>
      </c>
      <c r="DV67" s="50">
        <v>1.24</v>
      </c>
      <c r="DW67" s="51">
        <f t="shared" si="223"/>
        <v>122</v>
      </c>
      <c r="DX67" s="50">
        <v>77.94</v>
      </c>
      <c r="DY67" s="51">
        <f t="shared" si="224"/>
        <v>140</v>
      </c>
      <c r="DZ67" s="50">
        <v>94.03</v>
      </c>
      <c r="EA67" s="51">
        <f t="shared" si="225"/>
        <v>80</v>
      </c>
      <c r="EB67" s="50">
        <v>40.35</v>
      </c>
      <c r="EC67" s="51">
        <f t="shared" si="226"/>
        <v>48</v>
      </c>
      <c r="ED67" s="50">
        <v>0.23</v>
      </c>
      <c r="EE67" s="51">
        <f t="shared" si="227"/>
        <v>144</v>
      </c>
      <c r="EF67" s="50">
        <v>12.97</v>
      </c>
      <c r="EG67" s="51">
        <f t="shared" si="228"/>
        <v>36</v>
      </c>
      <c r="EH67" s="50">
        <v>55.33</v>
      </c>
      <c r="EI67" s="51">
        <f t="shared" si="229"/>
        <v>33</v>
      </c>
      <c r="EJ67" s="50">
        <v>16.41</v>
      </c>
      <c r="EK67" s="51">
        <f t="shared" si="230"/>
        <v>92</v>
      </c>
      <c r="EL67" s="50">
        <v>9.51</v>
      </c>
      <c r="EM67" s="51">
        <f t="shared" si="231"/>
        <v>62</v>
      </c>
      <c r="EN67" s="50">
        <v>182.55</v>
      </c>
      <c r="EO67" s="51">
        <f t="shared" si="232"/>
        <v>12</v>
      </c>
      <c r="EP67" s="50">
        <v>16.37</v>
      </c>
      <c r="EQ67" s="51">
        <f t="shared" si="233"/>
        <v>64</v>
      </c>
      <c r="ER67" s="50">
        <v>1.28</v>
      </c>
      <c r="ES67" s="51">
        <f t="shared" si="234"/>
        <v>151</v>
      </c>
      <c r="ET67" s="50">
        <v>61.91</v>
      </c>
      <c r="EU67" s="51">
        <f t="shared" si="235"/>
        <v>9</v>
      </c>
      <c r="EV67" s="50">
        <v>32.5</v>
      </c>
      <c r="EW67" s="51">
        <f t="shared" si="236"/>
        <v>28</v>
      </c>
      <c r="EX67" s="50">
        <v>0.27</v>
      </c>
      <c r="EY67" s="51">
        <f t="shared" si="237"/>
        <v>68</v>
      </c>
      <c r="EZ67" s="50">
        <v>3.37</v>
      </c>
      <c r="FA67" s="51">
        <f t="shared" si="238"/>
        <v>25</v>
      </c>
      <c r="FB67" s="50">
        <v>2.99</v>
      </c>
      <c r="FC67" s="51">
        <f t="shared" si="239"/>
        <v>49</v>
      </c>
      <c r="FD67" s="50">
        <v>7.8</v>
      </c>
      <c r="FE67" s="51">
        <f t="shared" si="240"/>
        <v>39</v>
      </c>
      <c r="FF67" s="50">
        <v>129.51</v>
      </c>
      <c r="FG67" s="51">
        <f t="shared" si="241"/>
        <v>45</v>
      </c>
      <c r="FH67" s="50">
        <v>4.45</v>
      </c>
      <c r="FI67" s="51">
        <f t="shared" si="242"/>
        <v>132</v>
      </c>
      <c r="FJ67" s="50">
        <v>34.51</v>
      </c>
      <c r="FK67" s="51">
        <f t="shared" si="243"/>
        <v>32</v>
      </c>
      <c r="FL67" s="50">
        <v>9.49</v>
      </c>
      <c r="FM67" s="51">
        <f t="shared" si="244"/>
        <v>53</v>
      </c>
      <c r="FN67" s="53">
        <f t="shared" si="95"/>
        <v>959.98</v>
      </c>
      <c r="FO67" s="51">
        <f t="shared" si="245"/>
        <v>35</v>
      </c>
      <c r="FP67" s="36">
        <v>36.020000000000003</v>
      </c>
      <c r="FQ67" s="36">
        <v>100</v>
      </c>
      <c r="FR67" s="36">
        <f t="shared" ref="FR67:FR130" si="260">FP67*FQ67</f>
        <v>3602.0000000000005</v>
      </c>
      <c r="FS67" s="37">
        <f t="shared" si="246"/>
        <v>21</v>
      </c>
      <c r="FT67" s="36">
        <v>9.69</v>
      </c>
      <c r="FU67" s="36">
        <v>100</v>
      </c>
      <c r="FV67" s="36">
        <f t="shared" ref="FV67:FV130" si="261">FT67*FU67</f>
        <v>969</v>
      </c>
      <c r="FW67" s="37">
        <f t="shared" si="247"/>
        <v>51</v>
      </c>
      <c r="FX67" s="36">
        <f t="shared" ref="FX67:FX130" si="262">FR67-FV67</f>
        <v>2633.0000000000005</v>
      </c>
      <c r="FY67" s="54">
        <f t="shared" si="172"/>
        <v>340897.72226000001</v>
      </c>
      <c r="FZ67" s="37">
        <f t="shared" si="248"/>
        <v>51</v>
      </c>
      <c r="GA67" s="55">
        <f t="shared" si="249"/>
        <v>129.47121999999999</v>
      </c>
      <c r="GB67" s="56">
        <f t="shared" ref="GB67:GB130" si="263">FH67*GA67</f>
        <v>576.146929</v>
      </c>
      <c r="GC67" s="32">
        <f t="shared" si="250"/>
        <v>97</v>
      </c>
    </row>
    <row r="68" spans="2:185" s="1" customFormat="1" ht="18" customHeight="1" x14ac:dyDescent="0.2">
      <c r="B68" s="1">
        <f t="shared" si="175"/>
        <v>67</v>
      </c>
      <c r="C68" s="59" t="s">
        <v>97</v>
      </c>
      <c r="D68" s="30">
        <v>1888429</v>
      </c>
      <c r="E68" s="31">
        <f t="shared" si="251"/>
        <v>146</v>
      </c>
      <c r="F68" s="209">
        <v>36125</v>
      </c>
      <c r="G68" s="31">
        <f t="shared" si="252"/>
        <v>134</v>
      </c>
      <c r="H68" s="210">
        <f t="shared" si="176"/>
        <v>52.274851211072665</v>
      </c>
      <c r="I68" s="31">
        <f t="shared" si="79"/>
        <v>103</v>
      </c>
      <c r="J68" s="32" t="s">
        <v>762</v>
      </c>
      <c r="K68" s="32" t="s">
        <v>763</v>
      </c>
      <c r="L68" s="33">
        <v>32049</v>
      </c>
      <c r="M68" s="31">
        <f t="shared" si="174"/>
        <v>148</v>
      </c>
      <c r="N68" s="34">
        <v>9.7825290000000003</v>
      </c>
      <c r="O68" s="31">
        <f t="shared" si="173"/>
        <v>115</v>
      </c>
      <c r="P68" s="35">
        <v>5.48</v>
      </c>
      <c r="Q68" s="31">
        <f t="shared" si="177"/>
        <v>45</v>
      </c>
      <c r="R68" s="31">
        <v>31</v>
      </c>
      <c r="S68" s="31">
        <f t="shared" si="253"/>
        <v>21</v>
      </c>
      <c r="T68" s="31">
        <v>22.5</v>
      </c>
      <c r="U68" s="31">
        <f t="shared" si="254"/>
        <v>20</v>
      </c>
      <c r="V68" s="218">
        <v>1818.4</v>
      </c>
      <c r="W68" s="31">
        <f t="shared" si="255"/>
        <v>26</v>
      </c>
      <c r="X68" s="36">
        <v>58.9</v>
      </c>
      <c r="Y68" s="37">
        <f t="shared" si="178"/>
        <v>157</v>
      </c>
      <c r="Z68" s="38">
        <v>60.5</v>
      </c>
      <c r="AA68" s="37">
        <f t="shared" si="179"/>
        <v>156</v>
      </c>
      <c r="AB68" s="38">
        <v>57.2</v>
      </c>
      <c r="AC68" s="37">
        <f t="shared" si="180"/>
        <v>158</v>
      </c>
      <c r="AD68" s="39">
        <v>1508</v>
      </c>
      <c r="AE68" s="40">
        <f t="shared" si="181"/>
        <v>158</v>
      </c>
      <c r="AF68" s="41" t="s">
        <v>177</v>
      </c>
      <c r="AG68" s="40" t="e">
        <f t="shared" si="182"/>
        <v>#VALUE!</v>
      </c>
      <c r="AH68" s="42"/>
      <c r="AI68" s="40" t="e">
        <f t="shared" si="256"/>
        <v>#N/A</v>
      </c>
      <c r="AJ68" s="41" t="s">
        <v>177</v>
      </c>
      <c r="AK68" s="40" t="e">
        <f t="shared" si="183"/>
        <v>#VALUE!</v>
      </c>
      <c r="AL68" s="41" t="s">
        <v>177</v>
      </c>
      <c r="AM68" s="40" t="e">
        <f t="shared" si="184"/>
        <v>#VALUE!</v>
      </c>
      <c r="AN68" s="43">
        <v>28.9</v>
      </c>
      <c r="AO68" s="44">
        <f t="shared" si="185"/>
        <v>65</v>
      </c>
      <c r="AP68" s="43" t="s">
        <v>177</v>
      </c>
      <c r="AQ68" s="44" t="e">
        <f t="shared" si="186"/>
        <v>#VALUE!</v>
      </c>
      <c r="AR68" s="43" t="s">
        <v>177</v>
      </c>
      <c r="AS68" s="44" t="e">
        <f t="shared" si="187"/>
        <v>#VALUE!</v>
      </c>
      <c r="AT68" s="46"/>
      <c r="AU68" s="45" t="e">
        <f t="shared" si="188"/>
        <v>#N/A</v>
      </c>
      <c r="AV68" s="46" t="s">
        <v>177</v>
      </c>
      <c r="AW68" s="45" t="e">
        <f t="shared" si="189"/>
        <v>#VALUE!</v>
      </c>
      <c r="AX68" s="46"/>
      <c r="AY68" s="45"/>
      <c r="AZ68" s="125">
        <v>2270</v>
      </c>
      <c r="BA68" s="45">
        <f t="shared" ref="BA68:BA131" si="264">RANK(AZ68,$AZ$2:$AZ$173)</f>
        <v>125</v>
      </c>
      <c r="BB68" s="46" t="s">
        <v>177</v>
      </c>
      <c r="BC68" s="45" t="e">
        <f t="shared" si="190"/>
        <v>#VALUE!</v>
      </c>
      <c r="BD68" s="46">
        <v>174.84</v>
      </c>
      <c r="BE68" s="45">
        <f t="shared" si="191"/>
        <v>137</v>
      </c>
      <c r="BF68" s="46"/>
      <c r="BG68" s="45" t="e">
        <f t="shared" si="192"/>
        <v>#N/A</v>
      </c>
      <c r="BH68" s="46" t="s">
        <v>177</v>
      </c>
      <c r="BI68" s="45" t="e">
        <f t="shared" si="193"/>
        <v>#VALUE!</v>
      </c>
      <c r="BJ68" s="47">
        <v>2.5</v>
      </c>
      <c r="BK68" s="45">
        <f t="shared" si="194"/>
        <v>113</v>
      </c>
      <c r="BL68" s="47"/>
      <c r="BM68" s="45" t="e">
        <f t="shared" si="195"/>
        <v>#N/A</v>
      </c>
      <c r="BN68" s="47"/>
      <c r="BO68" s="45" t="e">
        <f t="shared" si="196"/>
        <v>#N/A</v>
      </c>
      <c r="BP68" s="46" t="s">
        <v>177</v>
      </c>
      <c r="BQ68" s="45" t="e">
        <f t="shared" si="197"/>
        <v>#VALUE!</v>
      </c>
      <c r="BR68" s="180">
        <v>67.540000000000006</v>
      </c>
      <c r="BS68" s="45">
        <f t="shared" si="257"/>
        <v>131</v>
      </c>
      <c r="BT68" s="46"/>
      <c r="BU68" s="45" t="e">
        <f t="shared" si="198"/>
        <v>#N/A</v>
      </c>
      <c r="BV68" s="47"/>
      <c r="BW68" s="45" t="e">
        <f t="shared" si="199"/>
        <v>#N/A</v>
      </c>
      <c r="BX68" s="124" t="s">
        <v>1151</v>
      </c>
      <c r="BY68" s="45" t="e">
        <f t="shared" si="258"/>
        <v>#VALUE!</v>
      </c>
      <c r="BZ68" s="48">
        <f>10.4*1000/365</f>
        <v>28.493150684931507</v>
      </c>
      <c r="CA68" s="45">
        <f t="shared" si="200"/>
        <v>125</v>
      </c>
      <c r="CB68" s="46"/>
      <c r="CC68" s="45" t="e">
        <f t="shared" si="259"/>
        <v>#N/A</v>
      </c>
      <c r="CD68" s="46" t="s">
        <v>177</v>
      </c>
      <c r="CE68" s="45" t="e">
        <f t="shared" si="201"/>
        <v>#VALUE!</v>
      </c>
      <c r="CF68" s="48" t="s">
        <v>177</v>
      </c>
      <c r="CG68" s="45" t="e">
        <f t="shared" si="202"/>
        <v>#VALUE!</v>
      </c>
      <c r="CH68" s="49">
        <v>4.3600000000000003</v>
      </c>
      <c r="CI68" s="45">
        <f t="shared" si="203"/>
        <v>53</v>
      </c>
      <c r="CJ68" s="50">
        <v>0.09</v>
      </c>
      <c r="CK68" s="51">
        <f t="shared" si="204"/>
        <v>139</v>
      </c>
      <c r="CL68" s="50">
        <v>3</v>
      </c>
      <c r="CM68" s="51">
        <f t="shared" si="205"/>
        <v>88</v>
      </c>
      <c r="CN68" s="50">
        <v>15.74</v>
      </c>
      <c r="CO68" s="51">
        <f t="shared" si="206"/>
        <v>8</v>
      </c>
      <c r="CP68" s="50">
        <v>11.43</v>
      </c>
      <c r="CQ68" s="51">
        <f t="shared" si="207"/>
        <v>31</v>
      </c>
      <c r="CR68" s="50">
        <v>32.06</v>
      </c>
      <c r="CS68" s="51">
        <f t="shared" si="208"/>
        <v>3</v>
      </c>
      <c r="CT68" s="50">
        <v>1.69</v>
      </c>
      <c r="CU68" s="51">
        <f t="shared" si="209"/>
        <v>100</v>
      </c>
      <c r="CV68" s="50">
        <v>14.68</v>
      </c>
      <c r="CW68" s="51">
        <f t="shared" si="210"/>
        <v>98</v>
      </c>
      <c r="CX68" s="50">
        <v>23.6</v>
      </c>
      <c r="CY68" s="51">
        <f t="shared" si="211"/>
        <v>18</v>
      </c>
      <c r="CZ68" s="50">
        <v>2.94</v>
      </c>
      <c r="DA68" s="51">
        <f t="shared" si="212"/>
        <v>155</v>
      </c>
      <c r="DB68" s="50">
        <v>12.14</v>
      </c>
      <c r="DC68" s="51">
        <f t="shared" si="213"/>
        <v>12</v>
      </c>
      <c r="DD68" s="50">
        <v>13.6</v>
      </c>
      <c r="DE68" s="51">
        <f t="shared" si="214"/>
        <v>19</v>
      </c>
      <c r="DF68" s="50">
        <v>1.86</v>
      </c>
      <c r="DG68" s="51">
        <f t="shared" si="215"/>
        <v>152</v>
      </c>
      <c r="DH68" s="50">
        <v>0.46</v>
      </c>
      <c r="DI68" s="51">
        <f t="shared" si="216"/>
        <v>170</v>
      </c>
      <c r="DJ68" s="50">
        <v>1.86</v>
      </c>
      <c r="DK68" s="51">
        <f t="shared" si="217"/>
        <v>131</v>
      </c>
      <c r="DL68" s="50">
        <v>2.88</v>
      </c>
      <c r="DM68" s="51">
        <f t="shared" si="218"/>
        <v>137</v>
      </c>
      <c r="DN68" s="50">
        <v>1.3</v>
      </c>
      <c r="DO68" s="51">
        <f t="shared" si="219"/>
        <v>136</v>
      </c>
      <c r="DP68" s="50">
        <v>24.04</v>
      </c>
      <c r="DQ68" s="51">
        <f t="shared" si="220"/>
        <v>41</v>
      </c>
      <c r="DR68" s="50">
        <v>1.6</v>
      </c>
      <c r="DS68" s="51">
        <f t="shared" si="221"/>
        <v>86</v>
      </c>
      <c r="DT68" s="50">
        <v>3.51</v>
      </c>
      <c r="DU68" s="51">
        <f t="shared" si="222"/>
        <v>131</v>
      </c>
      <c r="DV68" s="50">
        <v>1.33</v>
      </c>
      <c r="DW68" s="51">
        <f t="shared" si="223"/>
        <v>120</v>
      </c>
      <c r="DX68" s="50">
        <v>75.489999999999995</v>
      </c>
      <c r="DY68" s="51">
        <f t="shared" si="224"/>
        <v>147</v>
      </c>
      <c r="DZ68" s="50">
        <v>108.36</v>
      </c>
      <c r="EA68" s="51">
        <f t="shared" si="225"/>
        <v>65</v>
      </c>
      <c r="EB68" s="50">
        <v>47.39</v>
      </c>
      <c r="EC68" s="51">
        <f t="shared" si="226"/>
        <v>32</v>
      </c>
      <c r="ED68" s="50">
        <v>0.19</v>
      </c>
      <c r="EE68" s="51">
        <f t="shared" si="227"/>
        <v>149</v>
      </c>
      <c r="EF68" s="50">
        <v>12.52</v>
      </c>
      <c r="EG68" s="51">
        <f t="shared" si="228"/>
        <v>39</v>
      </c>
      <c r="EH68" s="50">
        <v>169.13</v>
      </c>
      <c r="EI68" s="51">
        <f t="shared" si="229"/>
        <v>19</v>
      </c>
      <c r="EJ68" s="50">
        <v>22.09</v>
      </c>
      <c r="EK68" s="51">
        <f t="shared" si="230"/>
        <v>37</v>
      </c>
      <c r="EL68" s="50">
        <v>10.76</v>
      </c>
      <c r="EM68" s="51">
        <f t="shared" si="231"/>
        <v>48</v>
      </c>
      <c r="EN68" s="50">
        <v>210.98</v>
      </c>
      <c r="EO68" s="51">
        <f t="shared" si="232"/>
        <v>8</v>
      </c>
      <c r="EP68" s="50">
        <v>18.02</v>
      </c>
      <c r="EQ68" s="51">
        <f t="shared" si="233"/>
        <v>54</v>
      </c>
      <c r="ER68" s="50">
        <v>0.77</v>
      </c>
      <c r="ES68" s="51">
        <f t="shared" si="234"/>
        <v>166</v>
      </c>
      <c r="ET68" s="50">
        <v>62.71</v>
      </c>
      <c r="EU68" s="51">
        <f t="shared" si="235"/>
        <v>7</v>
      </c>
      <c r="EV68" s="50">
        <v>39.35</v>
      </c>
      <c r="EW68" s="51">
        <f t="shared" si="236"/>
        <v>21</v>
      </c>
      <c r="EX68" s="50">
        <v>0.09</v>
      </c>
      <c r="EY68" s="51">
        <f t="shared" si="237"/>
        <v>139</v>
      </c>
      <c r="EZ68" s="50">
        <v>3.69</v>
      </c>
      <c r="FA68" s="51">
        <f t="shared" si="238"/>
        <v>20</v>
      </c>
      <c r="FB68" s="50">
        <v>2.77</v>
      </c>
      <c r="FC68" s="51">
        <f t="shared" si="239"/>
        <v>51</v>
      </c>
      <c r="FD68" s="50">
        <v>8.23</v>
      </c>
      <c r="FE68" s="51">
        <f t="shared" si="240"/>
        <v>34</v>
      </c>
      <c r="FF68" s="50">
        <v>151.76</v>
      </c>
      <c r="FG68" s="51">
        <f t="shared" si="241"/>
        <v>21</v>
      </c>
      <c r="FH68" s="50">
        <v>4.37</v>
      </c>
      <c r="FI68" s="51">
        <f t="shared" si="242"/>
        <v>133</v>
      </c>
      <c r="FJ68" s="50">
        <v>46.45</v>
      </c>
      <c r="FK68" s="51">
        <f t="shared" si="243"/>
        <v>24</v>
      </c>
      <c r="FL68" s="50">
        <v>8.84</v>
      </c>
      <c r="FM68" s="51">
        <f t="shared" si="244"/>
        <v>60</v>
      </c>
      <c r="FN68" s="53">
        <f t="shared" si="95"/>
        <v>1173.77</v>
      </c>
      <c r="FO68" s="51">
        <f t="shared" si="245"/>
        <v>12</v>
      </c>
      <c r="FP68" s="36">
        <v>33.83</v>
      </c>
      <c r="FQ68" s="36">
        <v>100</v>
      </c>
      <c r="FR68" s="36">
        <f t="shared" si="260"/>
        <v>3383</v>
      </c>
      <c r="FS68" s="37">
        <f t="shared" si="246"/>
        <v>30</v>
      </c>
      <c r="FT68" s="36">
        <v>14.54</v>
      </c>
      <c r="FU68" s="36">
        <v>100</v>
      </c>
      <c r="FV68" s="36">
        <f t="shared" si="261"/>
        <v>1454</v>
      </c>
      <c r="FW68" s="37">
        <f t="shared" si="247"/>
        <v>5</v>
      </c>
      <c r="FX68" s="36">
        <f t="shared" si="262"/>
        <v>1929</v>
      </c>
      <c r="FY68" s="54">
        <f t="shared" si="172"/>
        <v>36427.795409999999</v>
      </c>
      <c r="FZ68" s="37">
        <f t="shared" si="248"/>
        <v>106</v>
      </c>
      <c r="GA68" s="55">
        <f t="shared" si="249"/>
        <v>18.88429</v>
      </c>
      <c r="GB68" s="56">
        <f t="shared" si="263"/>
        <v>82.524347300000002</v>
      </c>
      <c r="GC68" s="32">
        <f t="shared" si="250"/>
        <v>154</v>
      </c>
    </row>
    <row r="69" spans="2:185" s="1" customFormat="1" ht="18" customHeight="1" x14ac:dyDescent="0.2">
      <c r="B69" s="1">
        <f t="shared" si="175"/>
        <v>68</v>
      </c>
      <c r="C69" s="60" t="s">
        <v>10</v>
      </c>
      <c r="D69" s="30">
        <v>770610</v>
      </c>
      <c r="E69" s="31">
        <f t="shared" si="251"/>
        <v>160</v>
      </c>
      <c r="F69" s="209">
        <v>214969</v>
      </c>
      <c r="G69" s="31">
        <f t="shared" si="252"/>
        <v>83</v>
      </c>
      <c r="H69" s="210">
        <f t="shared" si="176"/>
        <v>3.5847494289874353</v>
      </c>
      <c r="I69" s="31">
        <f t="shared" si="79"/>
        <v>167</v>
      </c>
      <c r="J69" s="32" t="s">
        <v>865</v>
      </c>
      <c r="K69" s="32" t="s">
        <v>866</v>
      </c>
      <c r="L69" s="33">
        <v>29211.3</v>
      </c>
      <c r="M69" s="31">
        <f t="shared" si="174"/>
        <v>158</v>
      </c>
      <c r="N69" s="34">
        <v>9.7796219999999998</v>
      </c>
      <c r="O69" s="31">
        <f t="shared" si="173"/>
        <v>154</v>
      </c>
      <c r="P69" s="35">
        <v>5.04</v>
      </c>
      <c r="Q69" s="31">
        <f t="shared" si="177"/>
        <v>84</v>
      </c>
      <c r="R69" s="31">
        <v>30.1</v>
      </c>
      <c r="S69" s="31">
        <f t="shared" si="253"/>
        <v>34</v>
      </c>
      <c r="T69" s="31">
        <v>21.9</v>
      </c>
      <c r="U69" s="31">
        <f t="shared" si="254"/>
        <v>32</v>
      </c>
      <c r="V69" s="218">
        <v>2400.1</v>
      </c>
      <c r="W69" s="31">
        <f t="shared" si="255"/>
        <v>12</v>
      </c>
      <c r="X69" s="36">
        <v>66.2</v>
      </c>
      <c r="Y69" s="37">
        <f t="shared" si="178"/>
        <v>122</v>
      </c>
      <c r="Z69" s="38">
        <v>68.5</v>
      </c>
      <c r="AA69" s="37">
        <f t="shared" si="179"/>
        <v>122</v>
      </c>
      <c r="AB69" s="38">
        <v>63.9</v>
      </c>
      <c r="AC69" s="37">
        <f t="shared" si="180"/>
        <v>124</v>
      </c>
      <c r="AD69" s="39">
        <v>7509</v>
      </c>
      <c r="AE69" s="40">
        <f t="shared" si="181"/>
        <v>108</v>
      </c>
      <c r="AF69" s="41" t="s">
        <v>177</v>
      </c>
      <c r="AG69" s="40" t="e">
        <f t="shared" si="182"/>
        <v>#VALUE!</v>
      </c>
      <c r="AH69" s="42"/>
      <c r="AI69" s="40" t="e">
        <f t="shared" si="256"/>
        <v>#N/A</v>
      </c>
      <c r="AJ69" s="41" t="s">
        <v>177</v>
      </c>
      <c r="AK69" s="40" t="e">
        <f t="shared" si="183"/>
        <v>#VALUE!</v>
      </c>
      <c r="AL69" s="41" t="s">
        <v>177</v>
      </c>
      <c r="AM69" s="40" t="e">
        <f t="shared" si="184"/>
        <v>#VALUE!</v>
      </c>
      <c r="AN69" s="43">
        <v>16.100000000000001</v>
      </c>
      <c r="AO69" s="44">
        <f t="shared" si="185"/>
        <v>131</v>
      </c>
      <c r="AP69" s="43" t="s">
        <v>177</v>
      </c>
      <c r="AQ69" s="44" t="e">
        <f t="shared" si="186"/>
        <v>#VALUE!</v>
      </c>
      <c r="AR69" s="43" t="s">
        <v>177</v>
      </c>
      <c r="AS69" s="44" t="e">
        <f t="shared" si="187"/>
        <v>#VALUE!</v>
      </c>
      <c r="AT69" s="46">
        <v>7.3</v>
      </c>
      <c r="AU69" s="45">
        <f t="shared" si="188"/>
        <v>22</v>
      </c>
      <c r="AV69" s="46">
        <v>2.2999999999999998</v>
      </c>
      <c r="AW69" s="45">
        <f t="shared" si="189"/>
        <v>56</v>
      </c>
      <c r="AX69" s="46"/>
      <c r="AY69" s="45"/>
      <c r="AZ69" s="125">
        <v>2740</v>
      </c>
      <c r="BA69" s="45">
        <f t="shared" si="264"/>
        <v>79</v>
      </c>
      <c r="BB69" s="46" t="s">
        <v>177</v>
      </c>
      <c r="BC69" s="45" t="e">
        <f t="shared" si="190"/>
        <v>#VALUE!</v>
      </c>
      <c r="BD69" s="46">
        <v>76.58</v>
      </c>
      <c r="BE69" s="45">
        <f t="shared" si="191"/>
        <v>162</v>
      </c>
      <c r="BF69" s="46"/>
      <c r="BG69" s="45" t="e">
        <f t="shared" si="192"/>
        <v>#N/A</v>
      </c>
      <c r="BH69" s="46" t="s">
        <v>177</v>
      </c>
      <c r="BI69" s="45" t="e">
        <f t="shared" si="193"/>
        <v>#VALUE!</v>
      </c>
      <c r="BJ69" s="47">
        <v>2.5</v>
      </c>
      <c r="BK69" s="45">
        <f t="shared" si="194"/>
        <v>113</v>
      </c>
      <c r="BL69" s="47"/>
      <c r="BM69" s="45" t="e">
        <f t="shared" si="195"/>
        <v>#N/A</v>
      </c>
      <c r="BN69" s="47"/>
      <c r="BO69" s="45" t="e">
        <f t="shared" si="196"/>
        <v>#N/A</v>
      </c>
      <c r="BP69" s="46">
        <v>113.4</v>
      </c>
      <c r="BQ69" s="45">
        <f t="shared" si="197"/>
        <v>70</v>
      </c>
      <c r="BR69" s="114">
        <v>73.73</v>
      </c>
      <c r="BS69" s="45">
        <f t="shared" si="257"/>
        <v>125</v>
      </c>
      <c r="BT69" s="46"/>
      <c r="BU69" s="45" t="e">
        <f t="shared" si="198"/>
        <v>#N/A</v>
      </c>
      <c r="BV69" s="47"/>
      <c r="BW69" s="45" t="e">
        <f t="shared" si="199"/>
        <v>#N/A</v>
      </c>
      <c r="BX69" s="124" t="s">
        <v>1151</v>
      </c>
      <c r="BY69" s="45" t="e">
        <f t="shared" si="258"/>
        <v>#VALUE!</v>
      </c>
      <c r="BZ69" s="48">
        <f>70*10^6/D69</f>
        <v>90.837129027653418</v>
      </c>
      <c r="CA69" s="45">
        <f t="shared" si="200"/>
        <v>48</v>
      </c>
      <c r="CB69" s="46"/>
      <c r="CC69" s="45" t="e">
        <f t="shared" si="259"/>
        <v>#N/A</v>
      </c>
      <c r="CD69" s="46">
        <v>1.18</v>
      </c>
      <c r="CE69" s="45">
        <f t="shared" si="201"/>
        <v>15</v>
      </c>
      <c r="CF69" s="48">
        <v>67.479010134828258</v>
      </c>
      <c r="CG69" s="45">
        <f t="shared" si="202"/>
        <v>88</v>
      </c>
      <c r="CH69" s="49">
        <v>0.15</v>
      </c>
      <c r="CI69" s="45">
        <f t="shared" si="203"/>
        <v>119</v>
      </c>
      <c r="CJ69" s="50">
        <v>5.95</v>
      </c>
      <c r="CK69" s="51">
        <f t="shared" si="204"/>
        <v>12</v>
      </c>
      <c r="CL69" s="50">
        <v>4.0199999999999996</v>
      </c>
      <c r="CM69" s="51">
        <f t="shared" si="205"/>
        <v>62</v>
      </c>
      <c r="CN69" s="67">
        <v>11.83</v>
      </c>
      <c r="CO69" s="51">
        <f t="shared" si="206"/>
        <v>16</v>
      </c>
      <c r="CP69" s="50">
        <v>4.0199999999999996</v>
      </c>
      <c r="CQ69" s="51">
        <f t="shared" si="207"/>
        <v>89</v>
      </c>
      <c r="CR69" s="50">
        <v>6.72</v>
      </c>
      <c r="CS69" s="51">
        <f t="shared" si="208"/>
        <v>69</v>
      </c>
      <c r="CT69" s="50">
        <v>0.8</v>
      </c>
      <c r="CU69" s="51">
        <f t="shared" si="209"/>
        <v>153</v>
      </c>
      <c r="CV69" s="50">
        <v>24.46</v>
      </c>
      <c r="CW69" s="51">
        <f t="shared" si="210"/>
        <v>14</v>
      </c>
      <c r="CX69" s="50">
        <v>26.51</v>
      </c>
      <c r="CY69" s="51">
        <f t="shared" si="211"/>
        <v>15</v>
      </c>
      <c r="CZ69" s="50">
        <v>9.3000000000000007</v>
      </c>
      <c r="DA69" s="51">
        <f t="shared" si="212"/>
        <v>71</v>
      </c>
      <c r="DB69" s="50">
        <v>8.48</v>
      </c>
      <c r="DC69" s="51">
        <f t="shared" si="213"/>
        <v>90</v>
      </c>
      <c r="DD69" s="50">
        <v>7.21</v>
      </c>
      <c r="DE69" s="51">
        <f t="shared" si="214"/>
        <v>58</v>
      </c>
      <c r="DF69" s="50">
        <v>4.9400000000000004</v>
      </c>
      <c r="DG69" s="51">
        <f t="shared" si="215"/>
        <v>130</v>
      </c>
      <c r="DH69" s="50">
        <v>2.5499999999999998</v>
      </c>
      <c r="DI69" s="51">
        <f t="shared" si="216"/>
        <v>86</v>
      </c>
      <c r="DJ69" s="50">
        <v>3.07</v>
      </c>
      <c r="DK69" s="51">
        <f t="shared" si="217"/>
        <v>81</v>
      </c>
      <c r="DL69" s="50">
        <v>6.85</v>
      </c>
      <c r="DM69" s="51">
        <f t="shared" si="218"/>
        <v>25</v>
      </c>
      <c r="DN69" s="50">
        <v>3.5</v>
      </c>
      <c r="DO69" s="51">
        <f t="shared" si="219"/>
        <v>86</v>
      </c>
      <c r="DP69" s="50">
        <v>108.33</v>
      </c>
      <c r="DQ69" s="52">
        <f t="shared" si="220"/>
        <v>1</v>
      </c>
      <c r="DR69" s="50">
        <v>1.89</v>
      </c>
      <c r="DS69" s="51">
        <f t="shared" si="221"/>
        <v>66</v>
      </c>
      <c r="DT69" s="50">
        <v>5.55</v>
      </c>
      <c r="DU69" s="51">
        <f t="shared" si="222"/>
        <v>92</v>
      </c>
      <c r="DV69" s="50">
        <v>8.2899999999999991</v>
      </c>
      <c r="DW69" s="65">
        <f t="shared" si="223"/>
        <v>2</v>
      </c>
      <c r="DX69" s="50">
        <v>142.97999999999999</v>
      </c>
      <c r="DY69" s="51">
        <f t="shared" si="224"/>
        <v>27</v>
      </c>
      <c r="DZ69" s="50">
        <v>217.39</v>
      </c>
      <c r="EA69" s="51">
        <f t="shared" si="225"/>
        <v>14</v>
      </c>
      <c r="EB69" s="50">
        <v>128.59</v>
      </c>
      <c r="EC69" s="51">
        <f t="shared" si="226"/>
        <v>3</v>
      </c>
      <c r="ED69" s="50">
        <v>3.47</v>
      </c>
      <c r="EE69" s="51">
        <f t="shared" si="227"/>
        <v>26</v>
      </c>
      <c r="EF69" s="50">
        <v>11.16</v>
      </c>
      <c r="EG69" s="51">
        <f t="shared" si="228"/>
        <v>46</v>
      </c>
      <c r="EH69" s="50">
        <v>12.9</v>
      </c>
      <c r="EI69" s="51">
        <f t="shared" si="229"/>
        <v>66</v>
      </c>
      <c r="EJ69" s="50">
        <v>56.26</v>
      </c>
      <c r="EK69" s="51">
        <f t="shared" si="230"/>
        <v>3</v>
      </c>
      <c r="EL69" s="50">
        <v>12.5</v>
      </c>
      <c r="EM69" s="51">
        <f t="shared" si="231"/>
        <v>33</v>
      </c>
      <c r="EN69" s="50">
        <v>43.77</v>
      </c>
      <c r="EO69" s="51">
        <f t="shared" si="232"/>
        <v>72</v>
      </c>
      <c r="EP69" s="50">
        <v>21.95</v>
      </c>
      <c r="EQ69" s="51">
        <f t="shared" si="233"/>
        <v>21</v>
      </c>
      <c r="ER69" s="50">
        <v>2.94</v>
      </c>
      <c r="ES69" s="51">
        <f t="shared" si="234"/>
        <v>116</v>
      </c>
      <c r="ET69" s="50">
        <v>15.59</v>
      </c>
      <c r="EU69" s="51">
        <f t="shared" si="235"/>
        <v>39</v>
      </c>
      <c r="EV69" s="50">
        <v>4.3</v>
      </c>
      <c r="EW69" s="51">
        <f t="shared" si="236"/>
        <v>69</v>
      </c>
      <c r="EX69" s="50">
        <v>1.86</v>
      </c>
      <c r="EY69" s="52">
        <f t="shared" si="237"/>
        <v>1</v>
      </c>
      <c r="EZ69" s="50">
        <v>2.78</v>
      </c>
      <c r="FA69" s="51">
        <f t="shared" si="238"/>
        <v>50</v>
      </c>
      <c r="FB69" s="50">
        <v>0.6</v>
      </c>
      <c r="FC69" s="51">
        <f t="shared" si="239"/>
        <v>133</v>
      </c>
      <c r="FD69" s="50">
        <v>4.07</v>
      </c>
      <c r="FE69" s="51">
        <f t="shared" si="240"/>
        <v>86</v>
      </c>
      <c r="FF69" s="50">
        <v>186.87</v>
      </c>
      <c r="FG69" s="51">
        <f t="shared" si="241"/>
        <v>4</v>
      </c>
      <c r="FH69" s="50">
        <v>43.22</v>
      </c>
      <c r="FI69" s="52">
        <f t="shared" si="242"/>
        <v>1</v>
      </c>
      <c r="FJ69" s="50">
        <v>26.78</v>
      </c>
      <c r="FK69" s="51">
        <f t="shared" si="243"/>
        <v>44</v>
      </c>
      <c r="FL69" s="50">
        <v>25.73</v>
      </c>
      <c r="FM69" s="51">
        <f t="shared" si="244"/>
        <v>17</v>
      </c>
      <c r="FN69" s="53">
        <f t="shared" si="95"/>
        <v>1219.98</v>
      </c>
      <c r="FO69" s="51">
        <f t="shared" si="245"/>
        <v>8</v>
      </c>
      <c r="FP69" s="36">
        <v>15.9</v>
      </c>
      <c r="FQ69" s="36">
        <v>100</v>
      </c>
      <c r="FR69" s="36">
        <f t="shared" si="260"/>
        <v>1590</v>
      </c>
      <c r="FS69" s="37">
        <f t="shared" si="246"/>
        <v>107</v>
      </c>
      <c r="FT69" s="36">
        <v>7.3</v>
      </c>
      <c r="FU69" s="36">
        <v>100</v>
      </c>
      <c r="FV69" s="36">
        <f t="shared" si="261"/>
        <v>730</v>
      </c>
      <c r="FW69" s="37">
        <f t="shared" si="247"/>
        <v>99</v>
      </c>
      <c r="FX69" s="36">
        <f t="shared" si="262"/>
        <v>860</v>
      </c>
      <c r="FY69" s="54">
        <f t="shared" si="172"/>
        <v>6627.2460000000001</v>
      </c>
      <c r="FZ69" s="37">
        <f t="shared" si="248"/>
        <v>135</v>
      </c>
      <c r="GA69" s="55">
        <f t="shared" si="249"/>
        <v>7.7061000000000002</v>
      </c>
      <c r="GB69" s="56">
        <f t="shared" si="263"/>
        <v>333.05764199999999</v>
      </c>
      <c r="GC69" s="32">
        <f t="shared" si="250"/>
        <v>121</v>
      </c>
    </row>
    <row r="70" spans="2:185" s="1" customFormat="1" ht="18" customHeight="1" x14ac:dyDescent="0.2">
      <c r="B70" s="1">
        <f t="shared" si="175"/>
        <v>69</v>
      </c>
      <c r="C70" s="59" t="s">
        <v>40</v>
      </c>
      <c r="D70" s="30">
        <v>10848175</v>
      </c>
      <c r="E70" s="31">
        <f t="shared" si="251"/>
        <v>84</v>
      </c>
      <c r="F70" s="209">
        <v>27750</v>
      </c>
      <c r="G70" s="31">
        <f t="shared" si="252"/>
        <v>144</v>
      </c>
      <c r="H70" s="210">
        <f t="shared" si="176"/>
        <v>390.92522522522523</v>
      </c>
      <c r="I70" s="31">
        <f t="shared" si="79"/>
        <v>16</v>
      </c>
      <c r="J70" s="32" t="s">
        <v>863</v>
      </c>
      <c r="K70" s="32" t="s">
        <v>864</v>
      </c>
      <c r="L70" s="33">
        <v>38561.800000000003</v>
      </c>
      <c r="M70" s="31">
        <f t="shared" si="174"/>
        <v>104</v>
      </c>
      <c r="N70" s="34">
        <v>9.7856159999999992</v>
      </c>
      <c r="O70" s="31">
        <f t="shared" si="173"/>
        <v>91</v>
      </c>
      <c r="P70" s="35">
        <v>5.4</v>
      </c>
      <c r="Q70" s="31">
        <f t="shared" si="177"/>
        <v>52</v>
      </c>
      <c r="R70" s="31">
        <v>29.2</v>
      </c>
      <c r="S70" s="31">
        <f t="shared" si="253"/>
        <v>56</v>
      </c>
      <c r="T70" s="31">
        <v>20.399999999999999</v>
      </c>
      <c r="U70" s="31">
        <f t="shared" si="254"/>
        <v>58</v>
      </c>
      <c r="V70" s="218">
        <v>1517.1</v>
      </c>
      <c r="W70" s="31">
        <f t="shared" si="255"/>
        <v>41</v>
      </c>
      <c r="X70" s="36">
        <v>63.5</v>
      </c>
      <c r="Y70" s="37">
        <f t="shared" si="178"/>
        <v>135</v>
      </c>
      <c r="Z70" s="38">
        <v>65.5</v>
      </c>
      <c r="AA70" s="37">
        <f t="shared" si="179"/>
        <v>137</v>
      </c>
      <c r="AB70" s="38">
        <v>61.5</v>
      </c>
      <c r="AC70" s="37">
        <f t="shared" si="180"/>
        <v>136</v>
      </c>
      <c r="AD70" s="39">
        <v>1750</v>
      </c>
      <c r="AE70" s="40">
        <f t="shared" si="181"/>
        <v>153</v>
      </c>
      <c r="AF70" s="41" t="s">
        <v>177</v>
      </c>
      <c r="AG70" s="40" t="e">
        <f t="shared" si="182"/>
        <v>#VALUE!</v>
      </c>
      <c r="AH70" s="42"/>
      <c r="AI70" s="40" t="e">
        <f t="shared" si="256"/>
        <v>#N/A</v>
      </c>
      <c r="AJ70" s="41" t="s">
        <v>177</v>
      </c>
      <c r="AK70" s="40" t="e">
        <f t="shared" si="183"/>
        <v>#VALUE!</v>
      </c>
      <c r="AL70" s="41" t="s">
        <v>177</v>
      </c>
      <c r="AM70" s="40" t="e">
        <f t="shared" si="184"/>
        <v>#VALUE!</v>
      </c>
      <c r="AN70" s="43">
        <v>24.6</v>
      </c>
      <c r="AO70" s="44">
        <f t="shared" si="185"/>
        <v>81</v>
      </c>
      <c r="AP70" s="43" t="s">
        <v>177</v>
      </c>
      <c r="AQ70" s="44" t="e">
        <f t="shared" si="186"/>
        <v>#VALUE!</v>
      </c>
      <c r="AR70" s="58">
        <v>-0.61</v>
      </c>
      <c r="AS70" s="44">
        <f t="shared" si="187"/>
        <v>101</v>
      </c>
      <c r="AT70" s="46"/>
      <c r="AU70" s="45" t="e">
        <f t="shared" si="188"/>
        <v>#N/A</v>
      </c>
      <c r="AV70" s="46" t="s">
        <v>177</v>
      </c>
      <c r="AW70" s="45" t="e">
        <f t="shared" si="189"/>
        <v>#VALUE!</v>
      </c>
      <c r="AX70" s="46"/>
      <c r="AY70" s="45"/>
      <c r="AZ70" s="125">
        <v>1850</v>
      </c>
      <c r="BA70" s="45">
        <f t="shared" si="264"/>
        <v>156</v>
      </c>
      <c r="BB70" s="46" t="s">
        <v>177</v>
      </c>
      <c r="BC70" s="45" t="e">
        <f t="shared" si="190"/>
        <v>#VALUE!</v>
      </c>
      <c r="BD70" s="46">
        <v>113.93</v>
      </c>
      <c r="BE70" s="45">
        <f t="shared" si="191"/>
        <v>148</v>
      </c>
      <c r="BF70" s="46"/>
      <c r="BG70" s="45" t="e">
        <f t="shared" si="192"/>
        <v>#N/A</v>
      </c>
      <c r="BH70" s="46">
        <v>2.1</v>
      </c>
      <c r="BI70" s="45">
        <f t="shared" si="193"/>
        <v>49</v>
      </c>
      <c r="BJ70" s="47">
        <v>0.5</v>
      </c>
      <c r="BK70" s="45">
        <f t="shared" si="194"/>
        <v>169</v>
      </c>
      <c r="BL70" s="47"/>
      <c r="BM70" s="45" t="e">
        <f t="shared" si="195"/>
        <v>#N/A</v>
      </c>
      <c r="BN70" s="47"/>
      <c r="BO70" s="45" t="e">
        <f t="shared" si="196"/>
        <v>#N/A</v>
      </c>
      <c r="BP70" s="46" t="s">
        <v>177</v>
      </c>
      <c r="BQ70" s="45" t="e">
        <f t="shared" si="197"/>
        <v>#VALUE!</v>
      </c>
      <c r="BR70" s="133">
        <v>62.18</v>
      </c>
      <c r="BS70" s="45">
        <f t="shared" si="257"/>
        <v>135</v>
      </c>
      <c r="BT70" s="46"/>
      <c r="BU70" s="45" t="e">
        <f t="shared" si="198"/>
        <v>#N/A</v>
      </c>
      <c r="BV70" s="47"/>
      <c r="BW70" s="45" t="e">
        <f t="shared" si="199"/>
        <v>#N/A</v>
      </c>
      <c r="BX70" s="124" t="s">
        <v>1151</v>
      </c>
      <c r="BY70" s="45" t="e">
        <f t="shared" si="258"/>
        <v>#VALUE!</v>
      </c>
      <c r="BZ70" s="48">
        <f>15.4*1000/365</f>
        <v>42.19178082191781</v>
      </c>
      <c r="CA70" s="45">
        <f t="shared" si="200"/>
        <v>108</v>
      </c>
      <c r="CB70" s="46"/>
      <c r="CC70" s="45" t="e">
        <f t="shared" si="259"/>
        <v>#N/A</v>
      </c>
      <c r="CD70" s="46" t="s">
        <v>177</v>
      </c>
      <c r="CE70" s="45" t="e">
        <f t="shared" si="201"/>
        <v>#VALUE!</v>
      </c>
      <c r="CF70" s="48">
        <v>34.568026419190325</v>
      </c>
      <c r="CG70" s="45">
        <f t="shared" si="202"/>
        <v>116</v>
      </c>
      <c r="CH70" s="49">
        <v>0.08</v>
      </c>
      <c r="CI70" s="45">
        <f t="shared" si="203"/>
        <v>134</v>
      </c>
      <c r="CJ70" s="50">
        <v>3.91</v>
      </c>
      <c r="CK70" s="51">
        <f t="shared" si="204"/>
        <v>25</v>
      </c>
      <c r="CL70" s="50">
        <v>5.21</v>
      </c>
      <c r="CM70" s="51">
        <f t="shared" si="205"/>
        <v>47</v>
      </c>
      <c r="CN70" s="22">
        <v>23.5</v>
      </c>
      <c r="CO70" s="51">
        <f t="shared" si="206"/>
        <v>3</v>
      </c>
      <c r="CP70" s="50">
        <v>5.23</v>
      </c>
      <c r="CQ70" s="51">
        <f t="shared" si="207"/>
        <v>81</v>
      </c>
      <c r="CR70" s="50">
        <v>16.11</v>
      </c>
      <c r="CS70" s="51">
        <f t="shared" si="208"/>
        <v>38</v>
      </c>
      <c r="CT70" s="50">
        <v>0.8</v>
      </c>
      <c r="CU70" s="51">
        <f t="shared" si="209"/>
        <v>153</v>
      </c>
      <c r="CV70" s="50">
        <v>12.54</v>
      </c>
      <c r="CW70" s="51">
        <f t="shared" si="210"/>
        <v>118</v>
      </c>
      <c r="CX70" s="50">
        <v>17</v>
      </c>
      <c r="CY70" s="51">
        <f t="shared" si="211"/>
        <v>39</v>
      </c>
      <c r="CZ70" s="50">
        <v>6.03</v>
      </c>
      <c r="DA70" s="51">
        <f t="shared" si="212"/>
        <v>104</v>
      </c>
      <c r="DB70" s="50">
        <v>11.58</v>
      </c>
      <c r="DC70" s="51">
        <f t="shared" si="213"/>
        <v>20</v>
      </c>
      <c r="DD70" s="50">
        <v>6.85</v>
      </c>
      <c r="DE70" s="51">
        <f t="shared" si="214"/>
        <v>62</v>
      </c>
      <c r="DF70" s="50">
        <v>7.13</v>
      </c>
      <c r="DG70" s="51">
        <f t="shared" si="215"/>
        <v>113</v>
      </c>
      <c r="DH70" s="50">
        <v>1.86</v>
      </c>
      <c r="DI70" s="51">
        <f t="shared" si="216"/>
        <v>108</v>
      </c>
      <c r="DJ70" s="50">
        <v>1.45</v>
      </c>
      <c r="DK70" s="51">
        <f t="shared" si="217"/>
        <v>152</v>
      </c>
      <c r="DL70" s="50">
        <v>3.01</v>
      </c>
      <c r="DM70" s="51">
        <f t="shared" si="218"/>
        <v>132</v>
      </c>
      <c r="DN70" s="50">
        <v>2.82</v>
      </c>
      <c r="DO70" s="51">
        <f t="shared" si="219"/>
        <v>93</v>
      </c>
      <c r="DP70" s="50">
        <v>39.31</v>
      </c>
      <c r="DQ70" s="51">
        <f t="shared" si="220"/>
        <v>12</v>
      </c>
      <c r="DR70" s="50">
        <v>1.37</v>
      </c>
      <c r="DS70" s="51">
        <f t="shared" si="221"/>
        <v>103</v>
      </c>
      <c r="DT70" s="50">
        <v>8.06</v>
      </c>
      <c r="DU70" s="51">
        <f t="shared" si="222"/>
        <v>57</v>
      </c>
      <c r="DV70" s="50">
        <v>1.49</v>
      </c>
      <c r="DW70" s="51">
        <f t="shared" si="223"/>
        <v>109</v>
      </c>
      <c r="DX70" s="50">
        <v>95.86</v>
      </c>
      <c r="DY70" s="51">
        <f t="shared" si="224"/>
        <v>102</v>
      </c>
      <c r="DZ70" s="50">
        <v>94.49</v>
      </c>
      <c r="EA70" s="51">
        <f t="shared" si="225"/>
        <v>77</v>
      </c>
      <c r="EB70" s="50">
        <v>72.13</v>
      </c>
      <c r="EC70" s="51">
        <f t="shared" si="226"/>
        <v>13</v>
      </c>
      <c r="ED70" s="50">
        <v>2.34</v>
      </c>
      <c r="EE70" s="51">
        <f t="shared" si="227"/>
        <v>47</v>
      </c>
      <c r="EF70" s="50">
        <v>12.12</v>
      </c>
      <c r="EG70" s="51">
        <f t="shared" si="228"/>
        <v>42</v>
      </c>
      <c r="EH70" s="50">
        <v>88.41</v>
      </c>
      <c r="EI70" s="51">
        <f t="shared" si="229"/>
        <v>26</v>
      </c>
      <c r="EJ70" s="50">
        <v>35.590000000000003</v>
      </c>
      <c r="EK70" s="51">
        <f t="shared" si="230"/>
        <v>15</v>
      </c>
      <c r="EL70" s="50">
        <v>10.07</v>
      </c>
      <c r="EM70" s="51">
        <f t="shared" si="231"/>
        <v>56</v>
      </c>
      <c r="EN70" s="50">
        <v>81.44</v>
      </c>
      <c r="EO70" s="51">
        <f t="shared" si="232"/>
        <v>51</v>
      </c>
      <c r="EP70" s="50">
        <v>14.22</v>
      </c>
      <c r="EQ70" s="51">
        <f t="shared" si="233"/>
        <v>86</v>
      </c>
      <c r="ER70" s="50">
        <v>2.2200000000000002</v>
      </c>
      <c r="ES70" s="51">
        <f t="shared" si="234"/>
        <v>137</v>
      </c>
      <c r="ET70" s="50">
        <v>3.93</v>
      </c>
      <c r="EU70" s="51">
        <f t="shared" si="235"/>
        <v>49</v>
      </c>
      <c r="EV70" s="50">
        <v>9.93</v>
      </c>
      <c r="EW70" s="51">
        <f t="shared" si="236"/>
        <v>47</v>
      </c>
      <c r="EX70" s="50">
        <v>0.79</v>
      </c>
      <c r="EY70" s="51">
        <f t="shared" si="237"/>
        <v>23</v>
      </c>
      <c r="EZ70" s="50">
        <v>1.8</v>
      </c>
      <c r="FA70" s="51">
        <f t="shared" si="238"/>
        <v>89</v>
      </c>
      <c r="FB70" s="50">
        <v>1.6</v>
      </c>
      <c r="FC70" s="51">
        <f t="shared" si="239"/>
        <v>74</v>
      </c>
      <c r="FD70" s="50">
        <v>4.2300000000000004</v>
      </c>
      <c r="FE70" s="51">
        <f t="shared" si="240"/>
        <v>82</v>
      </c>
      <c r="FF70" s="50">
        <v>180.06</v>
      </c>
      <c r="FG70" s="51">
        <f t="shared" si="241"/>
        <v>7</v>
      </c>
      <c r="FH70" s="50">
        <v>2.77</v>
      </c>
      <c r="FI70" s="51">
        <f t="shared" si="242"/>
        <v>154</v>
      </c>
      <c r="FJ70" s="50">
        <v>37.01</v>
      </c>
      <c r="FK70" s="51">
        <f t="shared" si="243"/>
        <v>29</v>
      </c>
      <c r="FL70" s="50">
        <v>35.14</v>
      </c>
      <c r="FM70" s="51">
        <f t="shared" si="244"/>
        <v>10</v>
      </c>
      <c r="FN70" s="53">
        <f t="shared" si="95"/>
        <v>961.41</v>
      </c>
      <c r="FO70" s="51">
        <f t="shared" si="245"/>
        <v>34</v>
      </c>
      <c r="FP70" s="36">
        <v>22.83</v>
      </c>
      <c r="FQ70" s="36">
        <v>100</v>
      </c>
      <c r="FR70" s="36">
        <f t="shared" si="260"/>
        <v>2283</v>
      </c>
      <c r="FS70" s="37">
        <f t="shared" si="246"/>
        <v>63</v>
      </c>
      <c r="FT70" s="36">
        <v>7.91</v>
      </c>
      <c r="FU70" s="36">
        <v>100</v>
      </c>
      <c r="FV70" s="36">
        <f t="shared" si="261"/>
        <v>791</v>
      </c>
      <c r="FW70" s="37">
        <f t="shared" si="247"/>
        <v>85</v>
      </c>
      <c r="FX70" s="36">
        <f t="shared" si="262"/>
        <v>1492</v>
      </c>
      <c r="FY70" s="54">
        <f t="shared" si="172"/>
        <v>161854.77100000001</v>
      </c>
      <c r="FZ70" s="37">
        <f t="shared" si="248"/>
        <v>70</v>
      </c>
      <c r="GA70" s="55">
        <f t="shared" si="249"/>
        <v>108.48175000000001</v>
      </c>
      <c r="GB70" s="56">
        <f t="shared" si="263"/>
        <v>300.49444750000004</v>
      </c>
      <c r="GC70" s="32">
        <f t="shared" si="250"/>
        <v>123</v>
      </c>
    </row>
    <row r="71" spans="2:185" s="1" customFormat="1" ht="18" customHeight="1" x14ac:dyDescent="0.2">
      <c r="B71" s="1">
        <f t="shared" si="175"/>
        <v>70</v>
      </c>
      <c r="C71" s="57" t="s">
        <v>12</v>
      </c>
      <c r="D71" s="30">
        <v>8189501</v>
      </c>
      <c r="E71" s="31">
        <f t="shared" si="251"/>
        <v>98</v>
      </c>
      <c r="F71" s="209">
        <v>112492</v>
      </c>
      <c r="G71" s="31">
        <f t="shared" si="252"/>
        <v>101</v>
      </c>
      <c r="H71" s="210">
        <f t="shared" si="176"/>
        <v>72.800741386054113</v>
      </c>
      <c r="I71" s="31">
        <f t="shared" si="79"/>
        <v>89</v>
      </c>
      <c r="J71" s="61" t="s">
        <v>764</v>
      </c>
      <c r="K71" s="61" t="s">
        <v>765</v>
      </c>
      <c r="L71" s="62">
        <v>37789.800000000003</v>
      </c>
      <c r="M71" s="31">
        <f t="shared" si="174"/>
        <v>108</v>
      </c>
      <c r="N71" s="63">
        <v>9.7816639999999992</v>
      </c>
      <c r="O71" s="31">
        <f t="shared" si="173"/>
        <v>124</v>
      </c>
      <c r="P71" s="64">
        <v>5.05</v>
      </c>
      <c r="Q71" s="31">
        <f t="shared" si="177"/>
        <v>81</v>
      </c>
      <c r="R71" s="31">
        <v>29.1</v>
      </c>
      <c r="S71" s="31">
        <f t="shared" si="253"/>
        <v>59</v>
      </c>
      <c r="T71" s="31">
        <v>22.9</v>
      </c>
      <c r="U71" s="31">
        <f t="shared" si="254"/>
        <v>13</v>
      </c>
      <c r="V71" s="218">
        <v>1861.6</v>
      </c>
      <c r="W71" s="31">
        <f t="shared" si="255"/>
        <v>24</v>
      </c>
      <c r="X71" s="36">
        <v>74.599999999999994</v>
      </c>
      <c r="Y71" s="37">
        <f t="shared" si="178"/>
        <v>75</v>
      </c>
      <c r="Z71" s="38">
        <v>77</v>
      </c>
      <c r="AA71" s="37">
        <f t="shared" si="179"/>
        <v>81</v>
      </c>
      <c r="AB71" s="38">
        <v>72.3</v>
      </c>
      <c r="AC71" s="37">
        <f t="shared" si="180"/>
        <v>69</v>
      </c>
      <c r="AD71" s="39">
        <v>4869</v>
      </c>
      <c r="AE71" s="40">
        <f t="shared" si="181"/>
        <v>124</v>
      </c>
      <c r="AF71" s="41">
        <v>47.19</v>
      </c>
      <c r="AG71" s="40">
        <f t="shared" si="182"/>
        <v>57</v>
      </c>
      <c r="AH71" s="42"/>
      <c r="AI71" s="40" t="e">
        <f t="shared" si="256"/>
        <v>#N/A</v>
      </c>
      <c r="AJ71" s="41" t="s">
        <v>177</v>
      </c>
      <c r="AK71" s="40" t="e">
        <f t="shared" si="183"/>
        <v>#VALUE!</v>
      </c>
      <c r="AL71" s="41" t="s">
        <v>177</v>
      </c>
      <c r="AM71" s="40" t="e">
        <f t="shared" si="184"/>
        <v>#VALUE!</v>
      </c>
      <c r="AN71" s="43">
        <v>32</v>
      </c>
      <c r="AO71" s="44">
        <f t="shared" si="185"/>
        <v>56</v>
      </c>
      <c r="AP71" s="43">
        <v>58</v>
      </c>
      <c r="AQ71" s="44">
        <f t="shared" si="186"/>
        <v>29</v>
      </c>
      <c r="AR71" s="58">
        <v>-0.36</v>
      </c>
      <c r="AS71" s="44">
        <f t="shared" si="187"/>
        <v>89</v>
      </c>
      <c r="AT71" s="46"/>
      <c r="AU71" s="45" t="e">
        <f t="shared" si="188"/>
        <v>#N/A</v>
      </c>
      <c r="AV71" s="46" t="s">
        <v>177</v>
      </c>
      <c r="AW71" s="45" t="e">
        <f t="shared" si="189"/>
        <v>#VALUE!</v>
      </c>
      <c r="AX71" s="46"/>
      <c r="AY71" s="45"/>
      <c r="AZ71" s="125">
        <v>2610</v>
      </c>
      <c r="BA71" s="45">
        <f t="shared" si="264"/>
        <v>94</v>
      </c>
      <c r="BB71" s="46" t="s">
        <v>177</v>
      </c>
      <c r="BC71" s="45" t="e">
        <f t="shared" si="190"/>
        <v>#VALUE!</v>
      </c>
      <c r="BD71" s="46">
        <v>489.01</v>
      </c>
      <c r="BE71" s="45">
        <f t="shared" si="191"/>
        <v>100</v>
      </c>
      <c r="BF71" s="46"/>
      <c r="BG71" s="45" t="e">
        <f t="shared" si="192"/>
        <v>#N/A</v>
      </c>
      <c r="BH71" s="46">
        <v>3.9</v>
      </c>
      <c r="BI71" s="45">
        <f t="shared" si="193"/>
        <v>32</v>
      </c>
      <c r="BJ71" s="47">
        <v>4.3</v>
      </c>
      <c r="BK71" s="45">
        <f t="shared" si="194"/>
        <v>111</v>
      </c>
      <c r="BL71" s="47"/>
      <c r="BM71" s="45" t="e">
        <f t="shared" si="195"/>
        <v>#N/A</v>
      </c>
      <c r="BN71" s="47"/>
      <c r="BO71" s="45" t="e">
        <f t="shared" si="196"/>
        <v>#N/A</v>
      </c>
      <c r="BP71" s="46">
        <v>118</v>
      </c>
      <c r="BQ71" s="45">
        <f t="shared" si="197"/>
        <v>67</v>
      </c>
      <c r="BR71" s="133">
        <v>88.83</v>
      </c>
      <c r="BS71" s="45">
        <f t="shared" si="257"/>
        <v>107</v>
      </c>
      <c r="BT71" s="46"/>
      <c r="BU71" s="45" t="e">
        <f t="shared" si="198"/>
        <v>#N/A</v>
      </c>
      <c r="BV71" s="47"/>
      <c r="BW71" s="45" t="e">
        <f t="shared" si="199"/>
        <v>#N/A</v>
      </c>
      <c r="BX71" s="124" t="s">
        <v>1151</v>
      </c>
      <c r="BY71" s="45" t="e">
        <f t="shared" si="258"/>
        <v>#VALUE!</v>
      </c>
      <c r="BZ71" s="48">
        <f>37.3*1000/365</f>
        <v>102.1917808219178</v>
      </c>
      <c r="CA71" s="45">
        <f t="shared" si="200"/>
        <v>34</v>
      </c>
      <c r="CB71" s="46"/>
      <c r="CC71" s="45" t="e">
        <f t="shared" si="259"/>
        <v>#N/A</v>
      </c>
      <c r="CD71" s="46">
        <v>2.7E-2</v>
      </c>
      <c r="CE71" s="45">
        <f t="shared" si="201"/>
        <v>129</v>
      </c>
      <c r="CF71" s="48">
        <v>32.969041703517711</v>
      </c>
      <c r="CG71" s="45">
        <f t="shared" si="202"/>
        <v>118</v>
      </c>
      <c r="CH71" s="49">
        <v>0.05</v>
      </c>
      <c r="CI71" s="45">
        <f t="shared" si="203"/>
        <v>139</v>
      </c>
      <c r="CJ71" s="50">
        <v>1.72</v>
      </c>
      <c r="CK71" s="51">
        <f t="shared" si="204"/>
        <v>56</v>
      </c>
      <c r="CL71" s="50">
        <v>1.1200000000000001</v>
      </c>
      <c r="CM71" s="51">
        <f t="shared" si="205"/>
        <v>148</v>
      </c>
      <c r="CN71" s="50">
        <v>3.31</v>
      </c>
      <c r="CO71" s="51">
        <f t="shared" si="206"/>
        <v>35</v>
      </c>
      <c r="CP71" s="50">
        <v>4.09</v>
      </c>
      <c r="CQ71" s="51">
        <f t="shared" si="207"/>
        <v>88</v>
      </c>
      <c r="CR71" s="50">
        <v>3.91</v>
      </c>
      <c r="CS71" s="51">
        <f t="shared" si="208"/>
        <v>83</v>
      </c>
      <c r="CT71" s="50">
        <v>0.61</v>
      </c>
      <c r="CU71" s="51">
        <f t="shared" si="209"/>
        <v>164</v>
      </c>
      <c r="CV71" s="50">
        <v>8.24</v>
      </c>
      <c r="CW71" s="51">
        <f t="shared" si="210"/>
        <v>158</v>
      </c>
      <c r="CX71" s="50">
        <v>14.66</v>
      </c>
      <c r="CY71" s="51">
        <f t="shared" si="211"/>
        <v>50</v>
      </c>
      <c r="CZ71" s="50">
        <v>5.12</v>
      </c>
      <c r="DA71" s="51">
        <f t="shared" si="212"/>
        <v>118</v>
      </c>
      <c r="DB71" s="50">
        <v>7.43</v>
      </c>
      <c r="DC71" s="51">
        <f t="shared" si="213"/>
        <v>104</v>
      </c>
      <c r="DD71" s="50">
        <v>11.81</v>
      </c>
      <c r="DE71" s="51">
        <f t="shared" si="214"/>
        <v>26</v>
      </c>
      <c r="DF71" s="50">
        <v>6.44</v>
      </c>
      <c r="DG71" s="51">
        <f t="shared" si="215"/>
        <v>118</v>
      </c>
      <c r="DH71" s="50">
        <v>1.36</v>
      </c>
      <c r="DI71" s="51">
        <f t="shared" si="216"/>
        <v>129</v>
      </c>
      <c r="DJ71" s="50">
        <v>1.32</v>
      </c>
      <c r="DK71" s="51">
        <f t="shared" si="217"/>
        <v>155</v>
      </c>
      <c r="DL71" s="50">
        <v>2.2799999999999998</v>
      </c>
      <c r="DM71" s="51">
        <f t="shared" si="218"/>
        <v>152</v>
      </c>
      <c r="DN71" s="50">
        <v>3.61</v>
      </c>
      <c r="DO71" s="51">
        <f t="shared" si="219"/>
        <v>83</v>
      </c>
      <c r="DP71" s="50">
        <v>18.11</v>
      </c>
      <c r="DQ71" s="51">
        <f t="shared" si="220"/>
        <v>72</v>
      </c>
      <c r="DR71" s="50">
        <v>1.78</v>
      </c>
      <c r="DS71" s="51">
        <f t="shared" si="221"/>
        <v>73</v>
      </c>
      <c r="DT71" s="50">
        <v>17.09</v>
      </c>
      <c r="DU71" s="51">
        <f t="shared" si="222"/>
        <v>16</v>
      </c>
      <c r="DV71" s="50">
        <v>4.5599999999999996</v>
      </c>
      <c r="DW71" s="51">
        <f t="shared" si="223"/>
        <v>16</v>
      </c>
      <c r="DX71" s="50">
        <v>102.27</v>
      </c>
      <c r="DY71" s="51">
        <f t="shared" si="224"/>
        <v>92</v>
      </c>
      <c r="DZ71" s="50">
        <v>110.88</v>
      </c>
      <c r="EA71" s="51">
        <f t="shared" si="225"/>
        <v>61</v>
      </c>
      <c r="EB71" s="50">
        <v>15.55</v>
      </c>
      <c r="EC71" s="51">
        <f t="shared" si="226"/>
        <v>119</v>
      </c>
      <c r="ED71" s="50">
        <v>7.0000000000000007E-2</v>
      </c>
      <c r="EE71" s="51">
        <f t="shared" si="227"/>
        <v>159</v>
      </c>
      <c r="EF71" s="50">
        <v>2.95</v>
      </c>
      <c r="EG71" s="51">
        <f t="shared" si="228"/>
        <v>131</v>
      </c>
      <c r="EH71" s="50">
        <v>25.53</v>
      </c>
      <c r="EI71" s="51">
        <f t="shared" si="229"/>
        <v>49</v>
      </c>
      <c r="EJ71" s="50">
        <v>11.68</v>
      </c>
      <c r="EK71" s="51">
        <f t="shared" si="230"/>
        <v>124</v>
      </c>
      <c r="EL71" s="50">
        <v>3.95</v>
      </c>
      <c r="EM71" s="51">
        <f t="shared" si="231"/>
        <v>136</v>
      </c>
      <c r="EN71" s="50">
        <v>25.15</v>
      </c>
      <c r="EO71" s="51">
        <f t="shared" si="232"/>
        <v>99</v>
      </c>
      <c r="EP71" s="50">
        <v>8.98</v>
      </c>
      <c r="EQ71" s="51">
        <f t="shared" si="233"/>
        <v>122</v>
      </c>
      <c r="ER71" s="50">
        <v>4.5199999999999996</v>
      </c>
      <c r="ES71" s="51">
        <f t="shared" si="234"/>
        <v>51</v>
      </c>
      <c r="ET71" s="50">
        <v>0.05</v>
      </c>
      <c r="EU71" s="51">
        <f t="shared" si="235"/>
        <v>67</v>
      </c>
      <c r="EV71" s="50">
        <v>8</v>
      </c>
      <c r="EW71" s="51">
        <f t="shared" si="236"/>
        <v>55</v>
      </c>
      <c r="EX71" s="50">
        <v>0.32</v>
      </c>
      <c r="EY71" s="51">
        <f t="shared" si="237"/>
        <v>52</v>
      </c>
      <c r="EZ71" s="50">
        <v>0.83</v>
      </c>
      <c r="FA71" s="51">
        <f t="shared" si="238"/>
        <v>128</v>
      </c>
      <c r="FB71" s="50">
        <v>0.4</v>
      </c>
      <c r="FC71" s="51">
        <f t="shared" si="239"/>
        <v>150</v>
      </c>
      <c r="FD71" s="50">
        <v>3.86</v>
      </c>
      <c r="FE71" s="51">
        <f t="shared" si="240"/>
        <v>88</v>
      </c>
      <c r="FF71" s="50">
        <v>64.099999999999994</v>
      </c>
      <c r="FG71" s="51">
        <f t="shared" si="241"/>
        <v>117</v>
      </c>
      <c r="FH71" s="50">
        <v>5.47</v>
      </c>
      <c r="FI71" s="51">
        <f t="shared" si="242"/>
        <v>116</v>
      </c>
      <c r="FJ71" s="50">
        <v>4.55</v>
      </c>
      <c r="FK71" s="51">
        <f t="shared" si="243"/>
        <v>91</v>
      </c>
      <c r="FL71" s="50">
        <v>36.03</v>
      </c>
      <c r="FM71" s="51">
        <f t="shared" si="244"/>
        <v>8</v>
      </c>
      <c r="FN71" s="53">
        <f t="shared" si="95"/>
        <v>553.70999999999981</v>
      </c>
      <c r="FO71" s="51">
        <f t="shared" si="245"/>
        <v>119</v>
      </c>
      <c r="FP71" s="36">
        <v>23.66</v>
      </c>
      <c r="FQ71" s="36">
        <v>100</v>
      </c>
      <c r="FR71" s="36">
        <f t="shared" si="260"/>
        <v>2366</v>
      </c>
      <c r="FS71" s="37">
        <f t="shared" si="246"/>
        <v>58</v>
      </c>
      <c r="FT71" s="36">
        <v>5.13</v>
      </c>
      <c r="FU71" s="36">
        <v>100</v>
      </c>
      <c r="FV71" s="36">
        <f t="shared" si="261"/>
        <v>513</v>
      </c>
      <c r="FW71" s="37">
        <f t="shared" si="247"/>
        <v>145</v>
      </c>
      <c r="FX71" s="36">
        <f t="shared" si="262"/>
        <v>1853</v>
      </c>
      <c r="FY71" s="54">
        <f t="shared" si="172"/>
        <v>151751.45353</v>
      </c>
      <c r="FZ71" s="37">
        <f t="shared" si="248"/>
        <v>72</v>
      </c>
      <c r="GA71" s="55">
        <f t="shared" si="249"/>
        <v>81.895009999999999</v>
      </c>
      <c r="GB71" s="56">
        <f t="shared" si="263"/>
        <v>447.9657047</v>
      </c>
      <c r="GC71" s="32">
        <f t="shared" si="250"/>
        <v>108</v>
      </c>
    </row>
    <row r="72" spans="2:185" s="1" customFormat="1" ht="18" customHeight="1" x14ac:dyDescent="0.2">
      <c r="B72" s="1">
        <f t="shared" si="175"/>
        <v>71</v>
      </c>
      <c r="C72" s="68" t="s">
        <v>45</v>
      </c>
      <c r="D72" s="30">
        <v>9821318</v>
      </c>
      <c r="E72" s="31">
        <f t="shared" si="251"/>
        <v>90</v>
      </c>
      <c r="F72" s="209">
        <v>93028</v>
      </c>
      <c r="G72" s="31">
        <f t="shared" si="252"/>
        <v>108</v>
      </c>
      <c r="H72" s="210">
        <f t="shared" si="176"/>
        <v>105.57378423700391</v>
      </c>
      <c r="I72" s="31">
        <f t="shared" si="79"/>
        <v>55</v>
      </c>
      <c r="J72" s="32" t="s">
        <v>766</v>
      </c>
      <c r="K72" s="32" t="s">
        <v>767</v>
      </c>
      <c r="L72" s="33">
        <v>48580.3</v>
      </c>
      <c r="M72" s="31">
        <f t="shared" si="174"/>
        <v>41</v>
      </c>
      <c r="N72" s="34">
        <v>9.8077869999999994</v>
      </c>
      <c r="O72" s="31">
        <f t="shared" si="173"/>
        <v>22</v>
      </c>
      <c r="P72" s="35">
        <v>3.38</v>
      </c>
      <c r="Q72" s="31">
        <f t="shared" si="177"/>
        <v>147</v>
      </c>
      <c r="R72" s="31">
        <v>14.2</v>
      </c>
      <c r="S72" s="31">
        <f t="shared" si="253"/>
        <v>138</v>
      </c>
      <c r="T72" s="31">
        <v>5.6</v>
      </c>
      <c r="U72" s="31">
        <f t="shared" si="254"/>
        <v>140</v>
      </c>
      <c r="V72" s="218">
        <v>573.79999999999995</v>
      </c>
      <c r="W72" s="31">
        <f t="shared" si="255"/>
        <v>126</v>
      </c>
      <c r="X72" s="36">
        <v>75.900000000000006</v>
      </c>
      <c r="Y72" s="37">
        <f t="shared" si="178"/>
        <v>56</v>
      </c>
      <c r="Z72" s="38">
        <v>79.099999999999994</v>
      </c>
      <c r="AA72" s="37">
        <f t="shared" si="179"/>
        <v>50</v>
      </c>
      <c r="AB72" s="38">
        <v>72.3</v>
      </c>
      <c r="AC72" s="37">
        <f t="shared" si="180"/>
        <v>69</v>
      </c>
      <c r="AD72" s="39">
        <v>26222</v>
      </c>
      <c r="AE72" s="40">
        <f t="shared" si="181"/>
        <v>45</v>
      </c>
      <c r="AF72" s="41">
        <v>42.27</v>
      </c>
      <c r="AG72" s="40">
        <f t="shared" si="182"/>
        <v>70</v>
      </c>
      <c r="AH72" s="42">
        <v>3.2</v>
      </c>
      <c r="AI72" s="40">
        <f t="shared" si="256"/>
        <v>21</v>
      </c>
      <c r="AJ72" s="42">
        <v>30</v>
      </c>
      <c r="AK72" s="40">
        <f t="shared" si="183"/>
        <v>50</v>
      </c>
      <c r="AL72" s="41">
        <v>10.5</v>
      </c>
      <c r="AM72" s="40">
        <f t="shared" si="184"/>
        <v>24</v>
      </c>
      <c r="AN72" s="43">
        <v>26.7</v>
      </c>
      <c r="AO72" s="44">
        <f t="shared" si="185"/>
        <v>71</v>
      </c>
      <c r="AP72" s="43">
        <v>33.1</v>
      </c>
      <c r="AQ72" s="44">
        <f t="shared" si="186"/>
        <v>50</v>
      </c>
      <c r="AR72" s="195">
        <v>0.93</v>
      </c>
      <c r="AS72" s="159">
        <f t="shared" si="187"/>
        <v>14</v>
      </c>
      <c r="AT72" s="46"/>
      <c r="AU72" s="45" t="e">
        <f t="shared" si="188"/>
        <v>#N/A</v>
      </c>
      <c r="AV72" s="46">
        <v>63.3</v>
      </c>
      <c r="AW72" s="45">
        <f t="shared" si="189"/>
        <v>30</v>
      </c>
      <c r="AX72" s="46">
        <v>115</v>
      </c>
      <c r="AY72" s="45">
        <f>RANK(AX72,$AX$2:$AX$173)</f>
        <v>11</v>
      </c>
      <c r="AZ72" s="125">
        <v>3470</v>
      </c>
      <c r="BA72" s="45">
        <f t="shared" si="264"/>
        <v>17</v>
      </c>
      <c r="BB72" s="47">
        <v>11.6</v>
      </c>
      <c r="BC72" s="45">
        <f t="shared" si="190"/>
        <v>27</v>
      </c>
      <c r="BD72" s="46">
        <v>1758.63</v>
      </c>
      <c r="BE72" s="45">
        <f t="shared" si="191"/>
        <v>20</v>
      </c>
      <c r="BF72" s="46"/>
      <c r="BG72" s="45" t="e">
        <f t="shared" si="192"/>
        <v>#N/A</v>
      </c>
      <c r="BH72" s="46">
        <v>3.1</v>
      </c>
      <c r="BI72" s="45">
        <f t="shared" si="193"/>
        <v>40</v>
      </c>
      <c r="BJ72" s="47">
        <v>13</v>
      </c>
      <c r="BK72" s="45">
        <f t="shared" si="194"/>
        <v>5</v>
      </c>
      <c r="BL72" s="47"/>
      <c r="BM72" s="45" t="e">
        <f t="shared" si="195"/>
        <v>#N/A</v>
      </c>
      <c r="BN72" s="47"/>
      <c r="BO72" s="45" t="e">
        <f t="shared" si="196"/>
        <v>#N/A</v>
      </c>
      <c r="BP72" s="46">
        <v>175.59</v>
      </c>
      <c r="BQ72" s="45">
        <f t="shared" si="197"/>
        <v>41</v>
      </c>
      <c r="BR72" s="114">
        <v>116.28</v>
      </c>
      <c r="BS72" s="45">
        <f t="shared" si="257"/>
        <v>58</v>
      </c>
      <c r="BT72" s="46">
        <v>543.20000000000005</v>
      </c>
      <c r="BU72" s="45">
        <f t="shared" si="198"/>
        <v>14</v>
      </c>
      <c r="BV72" s="47"/>
      <c r="BW72" s="45" t="e">
        <f t="shared" si="199"/>
        <v>#N/A</v>
      </c>
      <c r="BX72" s="124" t="s">
        <v>1151</v>
      </c>
      <c r="BY72" s="45" t="e">
        <f t="shared" si="258"/>
        <v>#VALUE!</v>
      </c>
      <c r="BZ72" s="48">
        <v>35</v>
      </c>
      <c r="CA72" s="45">
        <f t="shared" si="200"/>
        <v>115</v>
      </c>
      <c r="CB72" s="46">
        <v>98</v>
      </c>
      <c r="CC72" s="45">
        <f t="shared" si="259"/>
        <v>11</v>
      </c>
      <c r="CD72" s="46">
        <v>6.5000000000000002E-2</v>
      </c>
      <c r="CE72" s="45">
        <f t="shared" si="201"/>
        <v>112</v>
      </c>
      <c r="CF72" s="48">
        <v>239.4335945398349</v>
      </c>
      <c r="CG72" s="45">
        <f t="shared" si="202"/>
        <v>23</v>
      </c>
      <c r="CH72" s="49">
        <v>28.12</v>
      </c>
      <c r="CI72" s="45">
        <f t="shared" si="203"/>
        <v>12</v>
      </c>
      <c r="CJ72" s="50">
        <v>3.49</v>
      </c>
      <c r="CK72" s="51">
        <f t="shared" si="204"/>
        <v>32</v>
      </c>
      <c r="CL72" s="50">
        <v>15.23</v>
      </c>
      <c r="CM72" s="51">
        <f t="shared" si="205"/>
        <v>22</v>
      </c>
      <c r="CN72" s="50">
        <v>0.37</v>
      </c>
      <c r="CO72" s="51">
        <f t="shared" si="206"/>
        <v>109</v>
      </c>
      <c r="CP72" s="50">
        <v>0.63</v>
      </c>
      <c r="CQ72" s="51">
        <f t="shared" si="207"/>
        <v>159</v>
      </c>
      <c r="CR72" s="50">
        <v>0.65</v>
      </c>
      <c r="CS72" s="51">
        <f t="shared" si="208"/>
        <v>147</v>
      </c>
      <c r="CT72" s="50">
        <v>5.23</v>
      </c>
      <c r="CU72" s="51">
        <f t="shared" si="209"/>
        <v>11</v>
      </c>
      <c r="CV72" s="50">
        <v>22.23</v>
      </c>
      <c r="CW72" s="51">
        <f t="shared" si="210"/>
        <v>26</v>
      </c>
      <c r="CX72" s="50">
        <v>6.68</v>
      </c>
      <c r="CY72" s="51">
        <f t="shared" si="211"/>
        <v>101</v>
      </c>
      <c r="CZ72" s="50">
        <v>29.01</v>
      </c>
      <c r="DA72" s="52">
        <f t="shared" si="212"/>
        <v>1</v>
      </c>
      <c r="DB72" s="50">
        <v>5.26</v>
      </c>
      <c r="DC72" s="51">
        <f t="shared" si="213"/>
        <v>124</v>
      </c>
      <c r="DD72" s="50">
        <v>4.75</v>
      </c>
      <c r="DE72" s="51">
        <f t="shared" si="214"/>
        <v>100</v>
      </c>
      <c r="DF72" s="50">
        <v>54.26</v>
      </c>
      <c r="DG72" s="52">
        <f t="shared" si="215"/>
        <v>1</v>
      </c>
      <c r="DH72" s="50">
        <v>4.17</v>
      </c>
      <c r="DI72" s="51">
        <f t="shared" si="216"/>
        <v>50</v>
      </c>
      <c r="DJ72" s="50">
        <v>10.81</v>
      </c>
      <c r="DK72" s="51">
        <f t="shared" si="217"/>
        <v>3</v>
      </c>
      <c r="DL72" s="50">
        <v>7.29</v>
      </c>
      <c r="DM72" s="51">
        <f t="shared" si="218"/>
        <v>17</v>
      </c>
      <c r="DN72" s="50">
        <v>10.85</v>
      </c>
      <c r="DO72" s="65">
        <f t="shared" si="219"/>
        <v>2</v>
      </c>
      <c r="DP72" s="50">
        <v>17.02</v>
      </c>
      <c r="DQ72" s="51">
        <f t="shared" si="220"/>
        <v>82</v>
      </c>
      <c r="DR72" s="50">
        <v>3.37</v>
      </c>
      <c r="DS72" s="51">
        <f t="shared" si="221"/>
        <v>16</v>
      </c>
      <c r="DT72" s="50">
        <v>9.59</v>
      </c>
      <c r="DU72" s="51">
        <f t="shared" si="222"/>
        <v>45</v>
      </c>
      <c r="DV72" s="50">
        <v>2.38</v>
      </c>
      <c r="DW72" s="51">
        <f t="shared" si="223"/>
        <v>65</v>
      </c>
      <c r="DX72" s="50">
        <v>194.5</v>
      </c>
      <c r="DY72" s="51">
        <f t="shared" si="224"/>
        <v>3</v>
      </c>
      <c r="DZ72" s="50">
        <v>172.66</v>
      </c>
      <c r="EA72" s="51">
        <f t="shared" si="225"/>
        <v>26</v>
      </c>
      <c r="EB72" s="50">
        <v>13.01</v>
      </c>
      <c r="EC72" s="51">
        <f t="shared" si="226"/>
        <v>130</v>
      </c>
      <c r="ED72" s="50">
        <v>0.48</v>
      </c>
      <c r="EE72" s="51">
        <f t="shared" si="227"/>
        <v>123</v>
      </c>
      <c r="EF72" s="50">
        <v>3.32</v>
      </c>
      <c r="EG72" s="51">
        <f t="shared" si="228"/>
        <v>121</v>
      </c>
      <c r="EH72" s="50">
        <v>0.11</v>
      </c>
      <c r="EI72" s="51">
        <f t="shared" si="229"/>
        <v>148</v>
      </c>
      <c r="EJ72" s="50">
        <v>34.5</v>
      </c>
      <c r="EK72" s="51">
        <f t="shared" si="230"/>
        <v>17</v>
      </c>
      <c r="EL72" s="50">
        <v>9.15</v>
      </c>
      <c r="EM72" s="51">
        <f t="shared" si="231"/>
        <v>65</v>
      </c>
      <c r="EN72" s="50">
        <v>6.46</v>
      </c>
      <c r="EO72" s="51">
        <f t="shared" si="232"/>
        <v>164</v>
      </c>
      <c r="EP72" s="50">
        <v>2.85</v>
      </c>
      <c r="EQ72" s="51">
        <f t="shared" si="233"/>
        <v>170</v>
      </c>
      <c r="ER72" s="50">
        <v>5.85</v>
      </c>
      <c r="ES72" s="51">
        <f t="shared" si="234"/>
        <v>11</v>
      </c>
      <c r="ET72" s="50">
        <v>0</v>
      </c>
      <c r="EU72" s="51">
        <f t="shared" si="235"/>
        <v>84</v>
      </c>
      <c r="EV72" s="50">
        <v>0.11</v>
      </c>
      <c r="EW72" s="51">
        <f t="shared" si="236"/>
        <v>151</v>
      </c>
      <c r="EX72" s="50">
        <v>0.6</v>
      </c>
      <c r="EY72" s="51">
        <f t="shared" si="237"/>
        <v>30</v>
      </c>
      <c r="EZ72" s="50">
        <v>1.7</v>
      </c>
      <c r="FA72" s="51">
        <f t="shared" si="238"/>
        <v>93</v>
      </c>
      <c r="FB72" s="50">
        <v>0.62</v>
      </c>
      <c r="FC72" s="51">
        <f t="shared" si="239"/>
        <v>128</v>
      </c>
      <c r="FD72" s="50">
        <v>1.59</v>
      </c>
      <c r="FE72" s="51">
        <f t="shared" si="240"/>
        <v>120</v>
      </c>
      <c r="FF72" s="50">
        <v>66.52</v>
      </c>
      <c r="FG72" s="51">
        <f t="shared" si="241"/>
        <v>114</v>
      </c>
      <c r="FH72" s="50">
        <v>19.600000000000001</v>
      </c>
      <c r="FI72" s="51">
        <f t="shared" si="242"/>
        <v>15</v>
      </c>
      <c r="FJ72" s="50">
        <v>0.85</v>
      </c>
      <c r="FK72" s="51">
        <f t="shared" si="243"/>
        <v>133</v>
      </c>
      <c r="FL72" s="50">
        <v>1.29</v>
      </c>
      <c r="FM72" s="51">
        <f t="shared" si="244"/>
        <v>142</v>
      </c>
      <c r="FN72" s="53">
        <f t="shared" si="95"/>
        <v>749.04000000000019</v>
      </c>
      <c r="FO72" s="51">
        <f t="shared" si="245"/>
        <v>73</v>
      </c>
      <c r="FP72" s="36">
        <v>9.26</v>
      </c>
      <c r="FQ72" s="36">
        <v>100</v>
      </c>
      <c r="FR72" s="36">
        <f t="shared" si="260"/>
        <v>926</v>
      </c>
      <c r="FS72" s="37">
        <f t="shared" si="246"/>
        <v>160</v>
      </c>
      <c r="FT72" s="36">
        <v>12.72</v>
      </c>
      <c r="FU72" s="36">
        <v>100</v>
      </c>
      <c r="FV72" s="36">
        <f t="shared" si="261"/>
        <v>1272</v>
      </c>
      <c r="FW72" s="37">
        <f t="shared" si="247"/>
        <v>23</v>
      </c>
      <c r="FX72" s="36">
        <f t="shared" si="262"/>
        <v>-346</v>
      </c>
      <c r="FY72" s="54">
        <f t="shared" si="172"/>
        <v>-33981.760279999995</v>
      </c>
      <c r="FZ72" s="37">
        <f t="shared" si="248"/>
        <v>164</v>
      </c>
      <c r="GA72" s="55">
        <f t="shared" si="249"/>
        <v>98.213179999999994</v>
      </c>
      <c r="GB72" s="56">
        <f t="shared" si="263"/>
        <v>1924.9783279999999</v>
      </c>
      <c r="GC72" s="32">
        <f t="shared" si="250"/>
        <v>52</v>
      </c>
    </row>
    <row r="73" spans="2:185" s="1" customFormat="1" ht="18" customHeight="1" x14ac:dyDescent="0.2">
      <c r="B73" s="1">
        <f t="shared" si="175"/>
        <v>72</v>
      </c>
      <c r="C73" s="66" t="s">
        <v>141</v>
      </c>
      <c r="D73" s="30">
        <v>331778</v>
      </c>
      <c r="E73" s="31">
        <f t="shared" si="251"/>
        <v>171</v>
      </c>
      <c r="F73" s="209">
        <v>103000</v>
      </c>
      <c r="G73" s="31">
        <f t="shared" si="252"/>
        <v>106</v>
      </c>
      <c r="H73" s="210">
        <f t="shared" si="176"/>
        <v>3.2211456310679614</v>
      </c>
      <c r="I73" s="31">
        <f t="shared" si="79"/>
        <v>169</v>
      </c>
      <c r="J73" s="32" t="s">
        <v>768</v>
      </c>
      <c r="K73" s="32" t="s">
        <v>769</v>
      </c>
      <c r="L73" s="33">
        <v>52386.400000000001</v>
      </c>
      <c r="M73" s="31">
        <f t="shared" si="174"/>
        <v>14</v>
      </c>
      <c r="N73" s="34">
        <v>9.8219700000000003</v>
      </c>
      <c r="O73" s="31">
        <f t="shared" si="173"/>
        <v>1</v>
      </c>
      <c r="P73" s="35">
        <v>2.0099999999999998</v>
      </c>
      <c r="Q73" s="31">
        <f t="shared" si="177"/>
        <v>172</v>
      </c>
      <c r="R73" s="31">
        <v>5.8</v>
      </c>
      <c r="S73" s="31">
        <f t="shared" si="253"/>
        <v>169</v>
      </c>
      <c r="T73" s="31">
        <v>1</v>
      </c>
      <c r="U73" s="31">
        <f t="shared" si="254"/>
        <v>160</v>
      </c>
      <c r="V73" s="218">
        <v>963.1</v>
      </c>
      <c r="W73" s="31">
        <f t="shared" si="255"/>
        <v>83</v>
      </c>
      <c r="X73" s="36">
        <v>82.7</v>
      </c>
      <c r="Y73" s="37">
        <f t="shared" si="178"/>
        <v>6</v>
      </c>
      <c r="Z73" s="38">
        <v>84.1</v>
      </c>
      <c r="AA73" s="37">
        <f t="shared" si="179"/>
        <v>10</v>
      </c>
      <c r="AB73" s="38">
        <v>81.2</v>
      </c>
      <c r="AC73" s="72">
        <f t="shared" si="180"/>
        <v>2</v>
      </c>
      <c r="AD73" s="39">
        <v>46097</v>
      </c>
      <c r="AE73" s="40">
        <f t="shared" si="181"/>
        <v>18</v>
      </c>
      <c r="AF73" s="41">
        <v>99.68</v>
      </c>
      <c r="AG73" s="40">
        <f t="shared" si="182"/>
        <v>4</v>
      </c>
      <c r="AH73" s="42">
        <v>3.6</v>
      </c>
      <c r="AI73" s="40">
        <f t="shared" si="256"/>
        <v>13</v>
      </c>
      <c r="AJ73" s="41">
        <v>15.4</v>
      </c>
      <c r="AK73" s="40">
        <f t="shared" si="183"/>
        <v>67</v>
      </c>
      <c r="AL73" s="41">
        <v>5</v>
      </c>
      <c r="AM73" s="40">
        <f t="shared" si="184"/>
        <v>61</v>
      </c>
      <c r="AN73" s="43">
        <v>8.1999999999999993</v>
      </c>
      <c r="AO73" s="44">
        <f t="shared" si="185"/>
        <v>159</v>
      </c>
      <c r="AP73" s="43">
        <v>10.5</v>
      </c>
      <c r="AQ73" s="44">
        <f t="shared" si="186"/>
        <v>87</v>
      </c>
      <c r="AR73" s="58">
        <v>0.74</v>
      </c>
      <c r="AS73" s="44">
        <f t="shared" si="187"/>
        <v>19</v>
      </c>
      <c r="AT73" s="46"/>
      <c r="AU73" s="45" t="e">
        <f t="shared" si="188"/>
        <v>#N/A</v>
      </c>
      <c r="AV73" s="46">
        <v>61.8</v>
      </c>
      <c r="AW73" s="45">
        <f t="shared" si="189"/>
        <v>34</v>
      </c>
      <c r="AX73" s="46"/>
      <c r="AY73" s="45"/>
      <c r="AZ73" s="125">
        <v>3260</v>
      </c>
      <c r="BA73" s="45">
        <f t="shared" si="264"/>
        <v>29</v>
      </c>
      <c r="BB73" s="46" t="s">
        <v>177</v>
      </c>
      <c r="BC73" s="45" t="e">
        <f t="shared" si="190"/>
        <v>#VALUE!</v>
      </c>
      <c r="BD73" s="46">
        <v>551.36</v>
      </c>
      <c r="BE73" s="45">
        <f t="shared" si="191"/>
        <v>93</v>
      </c>
      <c r="BF73" s="46"/>
      <c r="BG73" s="45" t="e">
        <f t="shared" si="192"/>
        <v>#N/A</v>
      </c>
      <c r="BH73" s="47">
        <v>9</v>
      </c>
      <c r="BI73" s="45">
        <f t="shared" si="193"/>
        <v>3</v>
      </c>
      <c r="BJ73" s="47">
        <v>9</v>
      </c>
      <c r="BK73" s="45">
        <f t="shared" si="194"/>
        <v>47</v>
      </c>
      <c r="BL73" s="47"/>
      <c r="BM73" s="45" t="e">
        <f t="shared" si="195"/>
        <v>#N/A</v>
      </c>
      <c r="BN73" s="47"/>
      <c r="BO73" s="45" t="e">
        <f t="shared" si="196"/>
        <v>#N/A</v>
      </c>
      <c r="BP73" s="46">
        <v>223.68</v>
      </c>
      <c r="BQ73" s="45">
        <f t="shared" si="197"/>
        <v>25</v>
      </c>
      <c r="BR73" s="133">
        <v>110.48</v>
      </c>
      <c r="BS73" s="45">
        <f t="shared" si="257"/>
        <v>73</v>
      </c>
      <c r="BT73" s="46">
        <v>490.3</v>
      </c>
      <c r="BU73" s="45">
        <f t="shared" si="198"/>
        <v>16</v>
      </c>
      <c r="BV73" s="47"/>
      <c r="BW73" s="45" t="e">
        <f t="shared" si="199"/>
        <v>#N/A</v>
      </c>
      <c r="BX73" s="124" t="s">
        <v>1151</v>
      </c>
      <c r="BY73" s="45" t="e">
        <f t="shared" si="258"/>
        <v>#VALUE!</v>
      </c>
      <c r="BZ73" s="48">
        <f>33.9*1000/365</f>
        <v>92.876712328767127</v>
      </c>
      <c r="CA73" s="45">
        <f t="shared" si="200"/>
        <v>45</v>
      </c>
      <c r="CB73" s="46">
        <v>80</v>
      </c>
      <c r="CC73" s="45">
        <f t="shared" si="259"/>
        <v>18</v>
      </c>
      <c r="CD73" s="46">
        <v>0.19</v>
      </c>
      <c r="CE73" s="45">
        <f t="shared" si="201"/>
        <v>85</v>
      </c>
      <c r="CF73" s="48" t="s">
        <v>177</v>
      </c>
      <c r="CG73" s="45" t="e">
        <f t="shared" si="202"/>
        <v>#VALUE!</v>
      </c>
      <c r="CH73" s="49">
        <v>13.09</v>
      </c>
      <c r="CI73" s="45">
        <f t="shared" si="203"/>
        <v>34</v>
      </c>
      <c r="CJ73" s="50">
        <v>1.51</v>
      </c>
      <c r="CK73" s="51">
        <f t="shared" si="204"/>
        <v>65</v>
      </c>
      <c r="CL73" s="50">
        <v>34.08</v>
      </c>
      <c r="CM73" s="51">
        <f t="shared" si="205"/>
        <v>4</v>
      </c>
      <c r="CN73" s="50">
        <v>0.19</v>
      </c>
      <c r="CO73" s="51">
        <f t="shared" si="206"/>
        <v>128</v>
      </c>
      <c r="CP73" s="50">
        <v>0.42</v>
      </c>
      <c r="CQ73" s="51">
        <f t="shared" si="207"/>
        <v>168</v>
      </c>
      <c r="CR73" s="50">
        <v>0</v>
      </c>
      <c r="CS73" s="51">
        <f t="shared" si="208"/>
        <v>172</v>
      </c>
      <c r="CT73" s="50">
        <v>2.96</v>
      </c>
      <c r="CU73" s="51">
        <f t="shared" si="209"/>
        <v>59</v>
      </c>
      <c r="CV73" s="50">
        <v>18.649999999999999</v>
      </c>
      <c r="CW73" s="51">
        <f t="shared" si="210"/>
        <v>64</v>
      </c>
      <c r="CX73" s="50">
        <v>0.92</v>
      </c>
      <c r="CY73" s="51">
        <f t="shared" si="211"/>
        <v>170</v>
      </c>
      <c r="CZ73" s="50">
        <v>15.2</v>
      </c>
      <c r="DA73" s="51">
        <f t="shared" si="212"/>
        <v>40</v>
      </c>
      <c r="DB73" s="50">
        <v>2.2599999999999998</v>
      </c>
      <c r="DC73" s="51">
        <f t="shared" si="213"/>
        <v>166</v>
      </c>
      <c r="DD73" s="50">
        <v>1.88</v>
      </c>
      <c r="DE73" s="51">
        <f t="shared" si="214"/>
        <v>165</v>
      </c>
      <c r="DF73" s="50">
        <v>29.45</v>
      </c>
      <c r="DG73" s="51">
        <f t="shared" si="215"/>
        <v>26</v>
      </c>
      <c r="DH73" s="50">
        <v>4.07</v>
      </c>
      <c r="DI73" s="51">
        <f t="shared" si="216"/>
        <v>54</v>
      </c>
      <c r="DJ73" s="50">
        <v>1.56</v>
      </c>
      <c r="DK73" s="51">
        <f t="shared" si="217"/>
        <v>145</v>
      </c>
      <c r="DL73" s="50">
        <v>6.3</v>
      </c>
      <c r="DM73" s="51">
        <f t="shared" si="218"/>
        <v>35</v>
      </c>
      <c r="DN73" s="50">
        <v>8.2799999999999994</v>
      </c>
      <c r="DO73" s="51">
        <f t="shared" si="219"/>
        <v>29</v>
      </c>
      <c r="DP73" s="50">
        <v>21.29</v>
      </c>
      <c r="DQ73" s="51">
        <f t="shared" si="220"/>
        <v>53</v>
      </c>
      <c r="DR73" s="50">
        <v>2.4</v>
      </c>
      <c r="DS73" s="51">
        <f t="shared" si="221"/>
        <v>40</v>
      </c>
      <c r="DT73" s="50">
        <v>4.0599999999999996</v>
      </c>
      <c r="DU73" s="51">
        <f t="shared" si="222"/>
        <v>120</v>
      </c>
      <c r="DV73" s="50">
        <v>1.1399999999999999</v>
      </c>
      <c r="DW73" s="51">
        <f t="shared" si="223"/>
        <v>137</v>
      </c>
      <c r="DX73" s="50">
        <v>128.56</v>
      </c>
      <c r="DY73" s="51">
        <f t="shared" si="224"/>
        <v>47</v>
      </c>
      <c r="DZ73" s="50">
        <v>61.92</v>
      </c>
      <c r="EA73" s="51">
        <f t="shared" si="225"/>
        <v>136</v>
      </c>
      <c r="EB73" s="50">
        <v>6</v>
      </c>
      <c r="EC73" s="51">
        <f t="shared" si="226"/>
        <v>162</v>
      </c>
      <c r="ED73" s="50">
        <v>1.69</v>
      </c>
      <c r="EE73" s="51">
        <f t="shared" si="227"/>
        <v>61</v>
      </c>
      <c r="EF73" s="50">
        <v>1.68</v>
      </c>
      <c r="EG73" s="51">
        <f t="shared" si="228"/>
        <v>154</v>
      </c>
      <c r="EH73" s="73">
        <v>0</v>
      </c>
      <c r="EI73" s="51">
        <f t="shared" si="229"/>
        <v>161</v>
      </c>
      <c r="EJ73" s="50">
        <v>9.7899999999999991</v>
      </c>
      <c r="EK73" s="51">
        <f t="shared" si="230"/>
        <v>136</v>
      </c>
      <c r="EL73" s="50">
        <v>1.74</v>
      </c>
      <c r="EM73" s="51">
        <f t="shared" si="231"/>
        <v>169</v>
      </c>
      <c r="EN73" s="50">
        <v>11.43</v>
      </c>
      <c r="EO73" s="51">
        <f t="shared" si="232"/>
        <v>142</v>
      </c>
      <c r="EP73" s="50">
        <v>5.45</v>
      </c>
      <c r="EQ73" s="51">
        <f t="shared" si="233"/>
        <v>151</v>
      </c>
      <c r="ER73" s="50">
        <v>3.62</v>
      </c>
      <c r="ES73" s="51">
        <f t="shared" si="234"/>
        <v>96</v>
      </c>
      <c r="ET73" s="50">
        <v>0</v>
      </c>
      <c r="EU73" s="51">
        <f t="shared" si="235"/>
        <v>84</v>
      </c>
      <c r="EV73" s="50">
        <v>0.38</v>
      </c>
      <c r="EW73" s="51">
        <f t="shared" si="236"/>
        <v>128</v>
      </c>
      <c r="EX73" s="50">
        <v>0.88</v>
      </c>
      <c r="EY73" s="51">
        <f t="shared" si="237"/>
        <v>17</v>
      </c>
      <c r="EZ73" s="50">
        <v>4.5599999999999996</v>
      </c>
      <c r="FA73" s="65">
        <f t="shared" si="238"/>
        <v>2</v>
      </c>
      <c r="FB73" s="50">
        <v>0.48</v>
      </c>
      <c r="FC73" s="51">
        <f t="shared" si="239"/>
        <v>144</v>
      </c>
      <c r="FD73" s="50">
        <v>0.38</v>
      </c>
      <c r="FE73" s="51">
        <f t="shared" si="240"/>
        <v>166</v>
      </c>
      <c r="FF73" s="50">
        <v>29.17</v>
      </c>
      <c r="FG73" s="51">
        <f t="shared" si="241"/>
        <v>159</v>
      </c>
      <c r="FH73" s="50">
        <v>14.06</v>
      </c>
      <c r="FI73" s="51">
        <f t="shared" si="242"/>
        <v>37</v>
      </c>
      <c r="FJ73" s="50">
        <v>0.75</v>
      </c>
      <c r="FK73" s="51">
        <f t="shared" si="243"/>
        <v>136</v>
      </c>
      <c r="FL73" s="50">
        <v>0.63</v>
      </c>
      <c r="FM73" s="51">
        <f t="shared" si="244"/>
        <v>164</v>
      </c>
      <c r="FN73" s="53">
        <f t="shared" si="95"/>
        <v>439.79000000000008</v>
      </c>
      <c r="FO73" s="51">
        <f t="shared" si="245"/>
        <v>157</v>
      </c>
      <c r="FP73" s="36">
        <v>13.09</v>
      </c>
      <c r="FQ73" s="36">
        <v>100</v>
      </c>
      <c r="FR73" s="36">
        <f t="shared" si="260"/>
        <v>1309</v>
      </c>
      <c r="FS73" s="37">
        <f t="shared" si="246"/>
        <v>123</v>
      </c>
      <c r="FT73" s="36">
        <v>7.13</v>
      </c>
      <c r="FU73" s="36">
        <v>100</v>
      </c>
      <c r="FV73" s="36">
        <f t="shared" si="261"/>
        <v>713</v>
      </c>
      <c r="FW73" s="37">
        <f t="shared" si="247"/>
        <v>102</v>
      </c>
      <c r="FX73" s="36">
        <f t="shared" si="262"/>
        <v>596</v>
      </c>
      <c r="FY73" s="54">
        <f t="shared" si="172"/>
        <v>1977.39688</v>
      </c>
      <c r="FZ73" s="37">
        <f t="shared" si="248"/>
        <v>141</v>
      </c>
      <c r="GA73" s="55">
        <f t="shared" si="249"/>
        <v>3.31778</v>
      </c>
      <c r="GB73" s="56">
        <f t="shared" si="263"/>
        <v>46.647986799999998</v>
      </c>
      <c r="GC73" s="32">
        <f t="shared" si="250"/>
        <v>163</v>
      </c>
    </row>
    <row r="74" spans="2:185" s="1" customFormat="1" ht="18" customHeight="1" x14ac:dyDescent="0.2">
      <c r="B74" s="1">
        <f t="shared" si="175"/>
        <v>73</v>
      </c>
      <c r="C74" s="59" t="s">
        <v>101</v>
      </c>
      <c r="D74" s="30">
        <v>1326801576</v>
      </c>
      <c r="E74" s="31">
        <f t="shared" si="251"/>
        <v>2</v>
      </c>
      <c r="F74" s="209">
        <v>3287363</v>
      </c>
      <c r="G74" s="31">
        <f t="shared" si="252"/>
        <v>8</v>
      </c>
      <c r="H74" s="210">
        <f t="shared" si="176"/>
        <v>403.60665250536675</v>
      </c>
      <c r="I74" s="31">
        <f t="shared" si="79"/>
        <v>15</v>
      </c>
      <c r="J74" s="32" t="s">
        <v>770</v>
      </c>
      <c r="K74" s="32" t="s">
        <v>771</v>
      </c>
      <c r="L74" s="33">
        <v>44225.7</v>
      </c>
      <c r="M74" s="31">
        <f t="shared" si="174"/>
        <v>72</v>
      </c>
      <c r="N74" s="34">
        <v>9.7859020000000001</v>
      </c>
      <c r="O74" s="31">
        <f t="shared" si="173"/>
        <v>90</v>
      </c>
      <c r="P74" s="35">
        <v>5.21</v>
      </c>
      <c r="Q74" s="31">
        <f t="shared" si="177"/>
        <v>66</v>
      </c>
      <c r="R74" s="31">
        <v>29.9</v>
      </c>
      <c r="S74" s="31">
        <f t="shared" si="253"/>
        <v>39</v>
      </c>
      <c r="T74" s="31">
        <v>18.600000000000001</v>
      </c>
      <c r="U74" s="31">
        <f t="shared" si="254"/>
        <v>72</v>
      </c>
      <c r="V74" s="218">
        <v>1265.0999999999999</v>
      </c>
      <c r="W74" s="31">
        <f t="shared" si="255"/>
        <v>53</v>
      </c>
      <c r="X74" s="36">
        <v>68.3</v>
      </c>
      <c r="Y74" s="37">
        <f t="shared" si="178"/>
        <v>116</v>
      </c>
      <c r="Z74" s="38">
        <v>69.900000000000006</v>
      </c>
      <c r="AA74" s="37">
        <f t="shared" si="179"/>
        <v>119</v>
      </c>
      <c r="AB74" s="38">
        <v>66.900000000000006</v>
      </c>
      <c r="AC74" s="37">
        <f t="shared" si="180"/>
        <v>106</v>
      </c>
      <c r="AD74" s="39">
        <v>6162</v>
      </c>
      <c r="AE74" s="40">
        <f t="shared" si="181"/>
        <v>114</v>
      </c>
      <c r="AF74" s="41">
        <v>24.02</v>
      </c>
      <c r="AG74" s="74">
        <f t="shared" si="182"/>
        <v>117</v>
      </c>
      <c r="AH74" s="42">
        <v>0.7</v>
      </c>
      <c r="AI74" s="40">
        <f t="shared" si="256"/>
        <v>42</v>
      </c>
      <c r="AJ74" s="41">
        <v>48.9</v>
      </c>
      <c r="AK74" s="40">
        <f t="shared" si="183"/>
        <v>14</v>
      </c>
      <c r="AL74" s="41">
        <v>9.9</v>
      </c>
      <c r="AM74" s="40">
        <f t="shared" si="184"/>
        <v>26</v>
      </c>
      <c r="AN74" s="43">
        <v>60.6</v>
      </c>
      <c r="AO74" s="44">
        <f t="shared" si="185"/>
        <v>15</v>
      </c>
      <c r="AP74" s="43">
        <v>129.1</v>
      </c>
      <c r="AQ74" s="44">
        <f t="shared" si="186"/>
        <v>10</v>
      </c>
      <c r="AR74" s="58">
        <v>-1.31</v>
      </c>
      <c r="AS74" s="44">
        <f t="shared" si="187"/>
        <v>120</v>
      </c>
      <c r="AT74" s="46">
        <v>4.3</v>
      </c>
      <c r="AU74" s="45">
        <f t="shared" si="188"/>
        <v>34</v>
      </c>
      <c r="AV74" s="46">
        <v>2</v>
      </c>
      <c r="AW74" s="45">
        <f t="shared" si="189"/>
        <v>57</v>
      </c>
      <c r="AX74" s="46">
        <v>5</v>
      </c>
      <c r="AY74" s="45">
        <f>RANK(AX74,$AX$2:$AX$173)</f>
        <v>21</v>
      </c>
      <c r="AZ74" s="125">
        <v>2360</v>
      </c>
      <c r="BA74" s="45">
        <f t="shared" si="264"/>
        <v>115</v>
      </c>
      <c r="BB74" s="46" t="s">
        <v>177</v>
      </c>
      <c r="BC74" s="45" t="e">
        <f t="shared" si="190"/>
        <v>#VALUE!</v>
      </c>
      <c r="BD74" s="46">
        <v>110.93</v>
      </c>
      <c r="BE74" s="45">
        <f t="shared" si="191"/>
        <v>150</v>
      </c>
      <c r="BF74" s="46">
        <v>14</v>
      </c>
      <c r="BG74" s="45">
        <f t="shared" si="192"/>
        <v>37</v>
      </c>
      <c r="BH74" s="46">
        <v>0.1</v>
      </c>
      <c r="BI74" s="45">
        <f t="shared" si="193"/>
        <v>115</v>
      </c>
      <c r="BJ74" s="47">
        <v>9</v>
      </c>
      <c r="BK74" s="45">
        <f t="shared" si="194"/>
        <v>47</v>
      </c>
      <c r="BL74" s="49">
        <v>5.2</v>
      </c>
      <c r="BM74" s="45">
        <f t="shared" si="195"/>
        <v>35</v>
      </c>
      <c r="BN74" s="46">
        <v>4.4000000000000004</v>
      </c>
      <c r="BO74" s="45">
        <f t="shared" si="196"/>
        <v>38</v>
      </c>
      <c r="BP74" s="46" t="s">
        <v>177</v>
      </c>
      <c r="BQ74" s="45" t="e">
        <f t="shared" si="197"/>
        <v>#VALUE!</v>
      </c>
      <c r="BR74" s="133">
        <v>73.22</v>
      </c>
      <c r="BS74" s="45">
        <f t="shared" si="257"/>
        <v>126</v>
      </c>
      <c r="BT74" s="46"/>
      <c r="BU74" s="45" t="e">
        <f t="shared" si="198"/>
        <v>#N/A</v>
      </c>
      <c r="BV74" s="46">
        <v>3.8</v>
      </c>
      <c r="BW74" s="45">
        <f t="shared" si="199"/>
        <v>25</v>
      </c>
      <c r="BX74" s="127">
        <v>0.68</v>
      </c>
      <c r="BY74" s="45">
        <f t="shared" si="258"/>
        <v>14</v>
      </c>
      <c r="BZ74" s="48">
        <v>65.75</v>
      </c>
      <c r="CA74" s="45">
        <f t="shared" si="200"/>
        <v>84</v>
      </c>
      <c r="CB74" s="46"/>
      <c r="CC74" s="45" t="e">
        <f t="shared" si="259"/>
        <v>#N/A</v>
      </c>
      <c r="CD74" s="46">
        <v>0.70099999999999996</v>
      </c>
      <c r="CE74" s="45">
        <f t="shared" si="201"/>
        <v>40</v>
      </c>
      <c r="CF74" s="48">
        <v>70.168743905682547</v>
      </c>
      <c r="CG74" s="45">
        <f t="shared" si="202"/>
        <v>84</v>
      </c>
      <c r="CH74" s="49">
        <v>0.01</v>
      </c>
      <c r="CI74" s="45">
        <f t="shared" si="203"/>
        <v>150</v>
      </c>
      <c r="CJ74" s="50">
        <v>0.77</v>
      </c>
      <c r="CK74" s="51">
        <f t="shared" si="204"/>
        <v>86</v>
      </c>
      <c r="CL74" s="50">
        <v>0.46</v>
      </c>
      <c r="CM74" s="51">
        <f t="shared" si="205"/>
        <v>165</v>
      </c>
      <c r="CN74" s="50">
        <v>0.28999999999999998</v>
      </c>
      <c r="CO74" s="51">
        <f t="shared" si="206"/>
        <v>114</v>
      </c>
      <c r="CP74" s="50">
        <v>17.16</v>
      </c>
      <c r="CQ74" s="51">
        <f t="shared" si="207"/>
        <v>14</v>
      </c>
      <c r="CR74" s="50">
        <v>11.48</v>
      </c>
      <c r="CS74" s="51">
        <f t="shared" si="208"/>
        <v>54</v>
      </c>
      <c r="CT74" s="50">
        <v>1.07</v>
      </c>
      <c r="CU74" s="51">
        <f t="shared" si="209"/>
        <v>139</v>
      </c>
      <c r="CV74" s="50">
        <v>13.65</v>
      </c>
      <c r="CW74" s="51">
        <f t="shared" si="210"/>
        <v>110</v>
      </c>
      <c r="CX74" s="50">
        <v>13.22</v>
      </c>
      <c r="CY74" s="51">
        <f t="shared" si="211"/>
        <v>51</v>
      </c>
      <c r="CZ74" s="50">
        <v>5.13</v>
      </c>
      <c r="DA74" s="51">
        <f t="shared" si="212"/>
        <v>117</v>
      </c>
      <c r="DB74" s="50">
        <v>7.65</v>
      </c>
      <c r="DC74" s="51">
        <f t="shared" si="213"/>
        <v>102</v>
      </c>
      <c r="DD74" s="50">
        <v>2.85</v>
      </c>
      <c r="DE74" s="51">
        <f t="shared" si="214"/>
        <v>156</v>
      </c>
      <c r="DF74" s="50">
        <v>6.8</v>
      </c>
      <c r="DG74" s="51">
        <f t="shared" si="215"/>
        <v>115</v>
      </c>
      <c r="DH74" s="50">
        <v>4.12</v>
      </c>
      <c r="DI74" s="51">
        <f t="shared" si="216"/>
        <v>52</v>
      </c>
      <c r="DJ74" s="50">
        <v>8.89</v>
      </c>
      <c r="DK74" s="51">
        <f t="shared" si="217"/>
        <v>9</v>
      </c>
      <c r="DL74" s="50">
        <v>3.83</v>
      </c>
      <c r="DM74" s="51">
        <f t="shared" si="218"/>
        <v>95</v>
      </c>
      <c r="DN74" s="50">
        <v>1.18</v>
      </c>
      <c r="DO74" s="51">
        <f t="shared" si="219"/>
        <v>139</v>
      </c>
      <c r="DP74" s="50">
        <v>3.27</v>
      </c>
      <c r="DQ74" s="51">
        <f t="shared" si="220"/>
        <v>159</v>
      </c>
      <c r="DR74" s="50">
        <v>0.18</v>
      </c>
      <c r="DS74" s="51">
        <f t="shared" si="221"/>
        <v>170</v>
      </c>
      <c r="DT74" s="50">
        <v>6.13</v>
      </c>
      <c r="DU74" s="51">
        <f t="shared" si="222"/>
        <v>74</v>
      </c>
      <c r="DV74" s="50">
        <v>0.98</v>
      </c>
      <c r="DW74" s="51">
        <f t="shared" si="223"/>
        <v>150</v>
      </c>
      <c r="DX74" s="50">
        <v>70.23</v>
      </c>
      <c r="DY74" s="51">
        <f t="shared" si="224"/>
        <v>155</v>
      </c>
      <c r="DZ74" s="50">
        <v>138.36000000000001</v>
      </c>
      <c r="EA74" s="51">
        <f t="shared" si="225"/>
        <v>39</v>
      </c>
      <c r="EB74" s="50">
        <v>25.4</v>
      </c>
      <c r="EC74" s="51">
        <f t="shared" si="226"/>
        <v>91</v>
      </c>
      <c r="ED74" s="50">
        <v>0.68</v>
      </c>
      <c r="EE74" s="51">
        <f t="shared" si="227"/>
        <v>108</v>
      </c>
      <c r="EF74" s="50">
        <v>5.68</v>
      </c>
      <c r="EG74" s="51">
        <f t="shared" si="228"/>
        <v>90</v>
      </c>
      <c r="EH74" s="50">
        <v>11.28</v>
      </c>
      <c r="EI74" s="51">
        <f t="shared" si="229"/>
        <v>68</v>
      </c>
      <c r="EJ74" s="50">
        <v>18.52</v>
      </c>
      <c r="EK74" s="51">
        <f t="shared" si="230"/>
        <v>67</v>
      </c>
      <c r="EL74" s="50">
        <v>8.69</v>
      </c>
      <c r="EM74" s="51">
        <f t="shared" si="231"/>
        <v>69</v>
      </c>
      <c r="EN74" s="50">
        <v>47.8</v>
      </c>
      <c r="EO74" s="51">
        <f t="shared" si="232"/>
        <v>69</v>
      </c>
      <c r="EP74" s="50">
        <v>21.56</v>
      </c>
      <c r="EQ74" s="51">
        <f t="shared" si="233"/>
        <v>24</v>
      </c>
      <c r="ER74" s="50">
        <v>2.4700000000000002</v>
      </c>
      <c r="ES74" s="51">
        <f t="shared" si="234"/>
        <v>131</v>
      </c>
      <c r="ET74" s="50">
        <v>2.57</v>
      </c>
      <c r="EU74" s="51">
        <f t="shared" si="235"/>
        <v>50</v>
      </c>
      <c r="EV74" s="50">
        <v>4.3899999999999997</v>
      </c>
      <c r="EW74" s="51">
        <f t="shared" si="236"/>
        <v>67</v>
      </c>
      <c r="EX74" s="50">
        <v>0.08</v>
      </c>
      <c r="EY74" s="51">
        <f t="shared" si="237"/>
        <v>144</v>
      </c>
      <c r="EZ74" s="50">
        <v>0.38</v>
      </c>
      <c r="FA74" s="51">
        <f t="shared" si="238"/>
        <v>155</v>
      </c>
      <c r="FB74" s="50">
        <v>3.47</v>
      </c>
      <c r="FC74" s="51">
        <f t="shared" si="239"/>
        <v>41</v>
      </c>
      <c r="FD74" s="50">
        <v>10.39</v>
      </c>
      <c r="FE74" s="51">
        <f t="shared" si="240"/>
        <v>14</v>
      </c>
      <c r="FF74" s="50">
        <v>104.39</v>
      </c>
      <c r="FG74" s="51">
        <f t="shared" si="241"/>
        <v>72</v>
      </c>
      <c r="FH74" s="50">
        <v>21.21</v>
      </c>
      <c r="FI74" s="51">
        <f t="shared" si="242"/>
        <v>12</v>
      </c>
      <c r="FJ74" s="50">
        <v>27.86</v>
      </c>
      <c r="FK74" s="51">
        <f t="shared" si="243"/>
        <v>42</v>
      </c>
      <c r="FL74" s="50">
        <v>5.75</v>
      </c>
      <c r="FM74" s="51">
        <f t="shared" si="244"/>
        <v>83</v>
      </c>
      <c r="FN74" s="53">
        <f t="shared" si="95"/>
        <v>640.2700000000001</v>
      </c>
      <c r="FO74" s="51">
        <f t="shared" si="245"/>
        <v>94</v>
      </c>
      <c r="FP74" s="36">
        <v>19.89</v>
      </c>
      <c r="FQ74" s="36">
        <v>100</v>
      </c>
      <c r="FR74" s="36">
        <f t="shared" si="260"/>
        <v>1989</v>
      </c>
      <c r="FS74" s="37">
        <f t="shared" si="246"/>
        <v>73</v>
      </c>
      <c r="FT74" s="36">
        <v>7.35</v>
      </c>
      <c r="FU74" s="36">
        <v>100</v>
      </c>
      <c r="FV74" s="36">
        <f t="shared" si="261"/>
        <v>735</v>
      </c>
      <c r="FW74" s="37">
        <f t="shared" si="247"/>
        <v>97</v>
      </c>
      <c r="FX74" s="36">
        <f t="shared" si="262"/>
        <v>1254</v>
      </c>
      <c r="FY74" s="54">
        <f t="shared" si="172"/>
        <v>16638091.763040001</v>
      </c>
      <c r="FZ74" s="52">
        <f t="shared" si="248"/>
        <v>1</v>
      </c>
      <c r="GA74" s="55">
        <f t="shared" si="249"/>
        <v>13268.01576</v>
      </c>
      <c r="GB74" s="56">
        <f t="shared" si="263"/>
        <v>281414.61426960002</v>
      </c>
      <c r="GC74" s="32">
        <f t="shared" si="250"/>
        <v>1</v>
      </c>
    </row>
    <row r="75" spans="2:185" s="1" customFormat="1" ht="18" customHeight="1" x14ac:dyDescent="0.2">
      <c r="B75" s="1">
        <f t="shared" si="175"/>
        <v>74</v>
      </c>
      <c r="C75" s="60" t="s">
        <v>64</v>
      </c>
      <c r="D75" s="30">
        <v>260581100</v>
      </c>
      <c r="E75" s="31">
        <f t="shared" si="251"/>
        <v>4</v>
      </c>
      <c r="F75" s="209">
        <v>1910931</v>
      </c>
      <c r="G75" s="31">
        <f t="shared" si="252"/>
        <v>15</v>
      </c>
      <c r="H75" s="210">
        <f t="shared" si="176"/>
        <v>136.36342704158341</v>
      </c>
      <c r="I75" s="31">
        <f t="shared" si="79"/>
        <v>41</v>
      </c>
      <c r="J75" s="61" t="s">
        <v>772</v>
      </c>
      <c r="K75" s="61" t="s">
        <v>773</v>
      </c>
      <c r="L75" s="62">
        <v>41847.199999999997</v>
      </c>
      <c r="M75" s="31">
        <f t="shared" si="174"/>
        <v>88</v>
      </c>
      <c r="N75" s="63">
        <v>9.7805239999999998</v>
      </c>
      <c r="O75" s="31">
        <f t="shared" si="173"/>
        <v>142</v>
      </c>
      <c r="P75" s="64">
        <v>4.66</v>
      </c>
      <c r="Q75" s="31">
        <f t="shared" si="177"/>
        <v>107</v>
      </c>
      <c r="R75" s="31">
        <v>30.3</v>
      </c>
      <c r="S75" s="31">
        <f t="shared" si="253"/>
        <v>27</v>
      </c>
      <c r="T75" s="31">
        <v>22.3</v>
      </c>
      <c r="U75" s="31">
        <f t="shared" si="254"/>
        <v>23</v>
      </c>
      <c r="V75" s="218">
        <v>2361.9</v>
      </c>
      <c r="W75" s="31">
        <f t="shared" si="255"/>
        <v>13</v>
      </c>
      <c r="X75" s="36">
        <v>69.099999999999994</v>
      </c>
      <c r="Y75" s="37">
        <f t="shared" si="178"/>
        <v>111</v>
      </c>
      <c r="Z75" s="38">
        <v>71.2</v>
      </c>
      <c r="AA75" s="37">
        <f t="shared" si="179"/>
        <v>111</v>
      </c>
      <c r="AB75" s="38">
        <v>67.099999999999994</v>
      </c>
      <c r="AC75" s="37">
        <f t="shared" si="180"/>
        <v>103</v>
      </c>
      <c r="AD75" s="39">
        <v>11126</v>
      </c>
      <c r="AE75" s="40">
        <f t="shared" si="181"/>
        <v>92</v>
      </c>
      <c r="AF75" s="41">
        <v>38.409999999999997</v>
      </c>
      <c r="AG75" s="40">
        <f t="shared" si="182"/>
        <v>80</v>
      </c>
      <c r="AH75" s="42">
        <v>0.3</v>
      </c>
      <c r="AI75" s="40">
        <f t="shared" si="256"/>
        <v>43</v>
      </c>
      <c r="AJ75" s="41">
        <v>43.8</v>
      </c>
      <c r="AK75" s="40">
        <f t="shared" si="183"/>
        <v>25</v>
      </c>
      <c r="AL75" s="41">
        <v>6.1</v>
      </c>
      <c r="AM75" s="40">
        <f t="shared" si="184"/>
        <v>52</v>
      </c>
      <c r="AN75" s="43">
        <v>21</v>
      </c>
      <c r="AO75" s="44">
        <f t="shared" si="185"/>
        <v>104</v>
      </c>
      <c r="AP75" s="43">
        <v>48</v>
      </c>
      <c r="AQ75" s="44">
        <f t="shared" si="186"/>
        <v>36</v>
      </c>
      <c r="AR75" s="58">
        <v>-0.77</v>
      </c>
      <c r="AS75" s="44">
        <f t="shared" si="187"/>
        <v>110</v>
      </c>
      <c r="AT75" s="46">
        <v>0.6</v>
      </c>
      <c r="AU75" s="45">
        <f t="shared" si="188"/>
        <v>44</v>
      </c>
      <c r="AV75" s="46" t="s">
        <v>177</v>
      </c>
      <c r="AW75" s="45" t="e">
        <f t="shared" si="189"/>
        <v>#VALUE!</v>
      </c>
      <c r="AX75" s="46"/>
      <c r="AY75" s="45"/>
      <c r="AZ75" s="125">
        <v>2550</v>
      </c>
      <c r="BA75" s="45">
        <f t="shared" si="264"/>
        <v>100</v>
      </c>
      <c r="BB75" s="46" t="s">
        <v>177</v>
      </c>
      <c r="BC75" s="45" t="e">
        <f t="shared" si="190"/>
        <v>#VALUE!</v>
      </c>
      <c r="BD75" s="46">
        <v>1322.3</v>
      </c>
      <c r="BE75" s="45">
        <f t="shared" si="191"/>
        <v>44</v>
      </c>
      <c r="BF75" s="46">
        <v>15</v>
      </c>
      <c r="BG75" s="45">
        <f t="shared" si="192"/>
        <v>36</v>
      </c>
      <c r="BH75" s="46">
        <v>0.5</v>
      </c>
      <c r="BI75" s="45">
        <f t="shared" si="193"/>
        <v>92</v>
      </c>
      <c r="BJ75" s="47">
        <v>9</v>
      </c>
      <c r="BK75" s="45">
        <f t="shared" si="194"/>
        <v>47</v>
      </c>
      <c r="BL75" s="49">
        <v>23.4</v>
      </c>
      <c r="BM75" s="45">
        <f t="shared" si="195"/>
        <v>13</v>
      </c>
      <c r="BN75" s="46">
        <v>11.6</v>
      </c>
      <c r="BO75" s="45">
        <f t="shared" si="196"/>
        <v>37</v>
      </c>
      <c r="BP75" s="46" t="s">
        <v>177</v>
      </c>
      <c r="BQ75" s="45" t="e">
        <f t="shared" si="197"/>
        <v>#VALUE!</v>
      </c>
      <c r="BR75" s="133">
        <v>113.4</v>
      </c>
      <c r="BS75" s="45">
        <f t="shared" si="257"/>
        <v>64</v>
      </c>
      <c r="BT75" s="46"/>
      <c r="BU75" s="45" t="e">
        <f t="shared" si="198"/>
        <v>#N/A</v>
      </c>
      <c r="BV75" s="46">
        <v>3.8</v>
      </c>
      <c r="BW75" s="45">
        <f t="shared" si="199"/>
        <v>25</v>
      </c>
      <c r="BX75" s="124" t="s">
        <v>1151</v>
      </c>
      <c r="BY75" s="45" t="e">
        <f t="shared" si="258"/>
        <v>#VALUE!</v>
      </c>
      <c r="BZ75" s="48">
        <v>43.84</v>
      </c>
      <c r="CA75" s="45">
        <f t="shared" si="200"/>
        <v>106</v>
      </c>
      <c r="CB75" s="46"/>
      <c r="CC75" s="45" t="e">
        <f t="shared" si="259"/>
        <v>#N/A</v>
      </c>
      <c r="CD75" s="46">
        <v>0.32</v>
      </c>
      <c r="CE75" s="45">
        <f t="shared" si="201"/>
        <v>66</v>
      </c>
      <c r="CF75" s="48">
        <v>33.770676384434637</v>
      </c>
      <c r="CG75" s="45">
        <f t="shared" si="202"/>
        <v>117</v>
      </c>
      <c r="CH75" s="49">
        <v>0.01</v>
      </c>
      <c r="CI75" s="45">
        <f t="shared" si="203"/>
        <v>150</v>
      </c>
      <c r="CJ75" s="50">
        <v>0.52</v>
      </c>
      <c r="CK75" s="51">
        <f t="shared" si="204"/>
        <v>102</v>
      </c>
      <c r="CL75" s="50">
        <v>1.19</v>
      </c>
      <c r="CM75" s="51">
        <f t="shared" si="205"/>
        <v>146</v>
      </c>
      <c r="CN75" s="50">
        <v>0.34</v>
      </c>
      <c r="CO75" s="51">
        <f t="shared" si="206"/>
        <v>111</v>
      </c>
      <c r="CP75" s="50">
        <v>14.44</v>
      </c>
      <c r="CQ75" s="51">
        <f t="shared" si="207"/>
        <v>19</v>
      </c>
      <c r="CR75" s="50">
        <v>6.2</v>
      </c>
      <c r="CS75" s="51">
        <f t="shared" si="208"/>
        <v>71</v>
      </c>
      <c r="CT75" s="50">
        <v>2.1800000000000002</v>
      </c>
      <c r="CU75" s="51">
        <f t="shared" si="209"/>
        <v>83</v>
      </c>
      <c r="CV75" s="50">
        <v>19.02</v>
      </c>
      <c r="CW75" s="51">
        <f t="shared" si="210"/>
        <v>61</v>
      </c>
      <c r="CX75" s="50">
        <v>9.1999999999999993</v>
      </c>
      <c r="CY75" s="51">
        <f t="shared" si="211"/>
        <v>75</v>
      </c>
      <c r="CZ75" s="50">
        <v>10.34</v>
      </c>
      <c r="DA75" s="51">
        <f t="shared" si="212"/>
        <v>65</v>
      </c>
      <c r="DB75" s="50">
        <v>6.18</v>
      </c>
      <c r="DC75" s="51">
        <f t="shared" si="213"/>
        <v>119</v>
      </c>
      <c r="DD75" s="50">
        <v>9.73</v>
      </c>
      <c r="DE75" s="51">
        <f t="shared" si="214"/>
        <v>37</v>
      </c>
      <c r="DF75" s="50">
        <v>17.16</v>
      </c>
      <c r="DG75" s="51">
        <f t="shared" si="215"/>
        <v>65</v>
      </c>
      <c r="DH75" s="50">
        <v>1.1200000000000001</v>
      </c>
      <c r="DI75" s="51">
        <f t="shared" si="216"/>
        <v>137</v>
      </c>
      <c r="DJ75" s="50">
        <v>5.74</v>
      </c>
      <c r="DK75" s="51">
        <f t="shared" si="217"/>
        <v>28</v>
      </c>
      <c r="DL75" s="50">
        <v>6.86</v>
      </c>
      <c r="DM75" s="51">
        <f t="shared" si="218"/>
        <v>24</v>
      </c>
      <c r="DN75" s="50">
        <v>3.22</v>
      </c>
      <c r="DO75" s="51">
        <f t="shared" si="219"/>
        <v>90</v>
      </c>
      <c r="DP75" s="50">
        <v>14.01</v>
      </c>
      <c r="DQ75" s="51">
        <f t="shared" si="220"/>
        <v>105</v>
      </c>
      <c r="DR75" s="50">
        <v>0.84</v>
      </c>
      <c r="DS75" s="51">
        <f t="shared" si="221"/>
        <v>135</v>
      </c>
      <c r="DT75" s="50">
        <v>3.12</v>
      </c>
      <c r="DU75" s="51">
        <f t="shared" si="222"/>
        <v>136</v>
      </c>
      <c r="DV75" s="50">
        <v>2.04</v>
      </c>
      <c r="DW75" s="51">
        <f t="shared" si="223"/>
        <v>84</v>
      </c>
      <c r="DX75" s="50">
        <v>106.37</v>
      </c>
      <c r="DY75" s="51">
        <f t="shared" si="224"/>
        <v>83</v>
      </c>
      <c r="DZ75" s="50">
        <v>82.3</v>
      </c>
      <c r="EA75" s="51">
        <f t="shared" si="225"/>
        <v>97</v>
      </c>
      <c r="EB75" s="50">
        <v>58.79</v>
      </c>
      <c r="EC75" s="51">
        <f t="shared" si="226"/>
        <v>21</v>
      </c>
      <c r="ED75" s="50">
        <v>0.02</v>
      </c>
      <c r="EE75" s="51">
        <f t="shared" si="227"/>
        <v>162</v>
      </c>
      <c r="EF75" s="50">
        <v>3.39</v>
      </c>
      <c r="EG75" s="51">
        <f t="shared" si="228"/>
        <v>118</v>
      </c>
      <c r="EH75" s="50">
        <v>10.57</v>
      </c>
      <c r="EI75" s="51">
        <f t="shared" si="229"/>
        <v>70</v>
      </c>
      <c r="EJ75" s="50">
        <v>25.26</v>
      </c>
      <c r="EK75" s="51">
        <f t="shared" si="230"/>
        <v>29</v>
      </c>
      <c r="EL75" s="50">
        <v>6.83</v>
      </c>
      <c r="EM75" s="51">
        <f t="shared" si="231"/>
        <v>92</v>
      </c>
      <c r="EN75" s="50">
        <v>43.16</v>
      </c>
      <c r="EO75" s="51">
        <f t="shared" si="232"/>
        <v>75</v>
      </c>
      <c r="EP75" s="50">
        <v>22.67</v>
      </c>
      <c r="EQ75" s="51">
        <f t="shared" si="233"/>
        <v>20</v>
      </c>
      <c r="ER75" s="50">
        <v>4.12</v>
      </c>
      <c r="ES75" s="51">
        <f t="shared" si="234"/>
        <v>70</v>
      </c>
      <c r="ET75" s="50">
        <v>4.07</v>
      </c>
      <c r="EU75" s="51">
        <f t="shared" si="235"/>
        <v>48</v>
      </c>
      <c r="EV75" s="50">
        <v>2.4700000000000002</v>
      </c>
      <c r="EW75" s="51">
        <f t="shared" si="236"/>
        <v>84</v>
      </c>
      <c r="EX75" s="50">
        <v>0.08</v>
      </c>
      <c r="EY75" s="51">
        <f t="shared" si="237"/>
        <v>144</v>
      </c>
      <c r="EZ75" s="50">
        <v>0.75</v>
      </c>
      <c r="FA75" s="51">
        <f t="shared" si="238"/>
        <v>136</v>
      </c>
      <c r="FB75" s="50">
        <v>1.1399999999999999</v>
      </c>
      <c r="FC75" s="51">
        <f t="shared" si="239"/>
        <v>94</v>
      </c>
      <c r="FD75" s="50">
        <v>7.01</v>
      </c>
      <c r="FE75" s="51">
        <f t="shared" si="240"/>
        <v>52</v>
      </c>
      <c r="FF75" s="50">
        <v>200.16</v>
      </c>
      <c r="FG75" s="52">
        <f t="shared" si="241"/>
        <v>1</v>
      </c>
      <c r="FH75" s="50">
        <v>4.22</v>
      </c>
      <c r="FI75" s="51">
        <f t="shared" si="242"/>
        <v>137</v>
      </c>
      <c r="FJ75" s="50">
        <v>34.26</v>
      </c>
      <c r="FK75" s="51">
        <f t="shared" si="243"/>
        <v>33</v>
      </c>
      <c r="FL75" s="50">
        <v>1.43</v>
      </c>
      <c r="FM75" s="51">
        <f t="shared" si="244"/>
        <v>140</v>
      </c>
      <c r="FN75" s="53">
        <f t="shared" si="95"/>
        <v>752.52</v>
      </c>
      <c r="FO75" s="51">
        <f t="shared" si="245"/>
        <v>72</v>
      </c>
      <c r="FP75" s="36">
        <v>17.04</v>
      </c>
      <c r="FQ75" s="36">
        <v>100</v>
      </c>
      <c r="FR75" s="36">
        <f t="shared" si="260"/>
        <v>1704</v>
      </c>
      <c r="FS75" s="37">
        <f t="shared" si="246"/>
        <v>94</v>
      </c>
      <c r="FT75" s="36">
        <v>6.34</v>
      </c>
      <c r="FU75" s="36">
        <v>100</v>
      </c>
      <c r="FV75" s="36">
        <f t="shared" si="261"/>
        <v>634</v>
      </c>
      <c r="FW75" s="37">
        <f t="shared" si="247"/>
        <v>123</v>
      </c>
      <c r="FX75" s="36">
        <f t="shared" si="262"/>
        <v>1070</v>
      </c>
      <c r="FY75" s="54">
        <f t="shared" si="172"/>
        <v>2788217.77</v>
      </c>
      <c r="FZ75" s="37">
        <f t="shared" si="248"/>
        <v>6</v>
      </c>
      <c r="GA75" s="55">
        <f t="shared" si="249"/>
        <v>2605.8110000000001</v>
      </c>
      <c r="GB75" s="56">
        <f t="shared" si="263"/>
        <v>10996.522419999999</v>
      </c>
      <c r="GC75" s="32">
        <f t="shared" si="250"/>
        <v>12</v>
      </c>
    </row>
    <row r="76" spans="2:185" s="1" customFormat="1" ht="18" customHeight="1" x14ac:dyDescent="0.2">
      <c r="B76" s="1">
        <f t="shared" si="175"/>
        <v>75</v>
      </c>
      <c r="C76" s="57" t="s">
        <v>167</v>
      </c>
      <c r="D76" s="30">
        <v>80043146</v>
      </c>
      <c r="E76" s="31">
        <f t="shared" si="251"/>
        <v>17</v>
      </c>
      <c r="F76" s="209">
        <v>1648195</v>
      </c>
      <c r="G76" s="31">
        <f t="shared" si="252"/>
        <v>18</v>
      </c>
      <c r="H76" s="210">
        <f t="shared" si="176"/>
        <v>48.564123783896932</v>
      </c>
      <c r="I76" s="31">
        <f t="shared" si="79"/>
        <v>108</v>
      </c>
      <c r="J76" s="32" t="s">
        <v>774</v>
      </c>
      <c r="K76" s="32" t="s">
        <v>775</v>
      </c>
      <c r="L76" s="33">
        <v>47171.6</v>
      </c>
      <c r="M76" s="31">
        <f t="shared" si="174"/>
        <v>54</v>
      </c>
      <c r="N76" s="34">
        <v>9.7916340000000002</v>
      </c>
      <c r="O76" s="31">
        <f t="shared" si="173"/>
        <v>66</v>
      </c>
      <c r="P76" s="35">
        <v>5.34</v>
      </c>
      <c r="Q76" s="31">
        <f t="shared" si="177"/>
        <v>56</v>
      </c>
      <c r="R76" s="31">
        <v>22.6</v>
      </c>
      <c r="S76" s="31">
        <f t="shared" si="253"/>
        <v>107</v>
      </c>
      <c r="T76" s="31">
        <v>10.199999999999999</v>
      </c>
      <c r="U76" s="31">
        <f t="shared" si="254"/>
        <v>116</v>
      </c>
      <c r="V76" s="218">
        <v>342.7</v>
      </c>
      <c r="W76" s="31">
        <f t="shared" si="255"/>
        <v>149</v>
      </c>
      <c r="X76" s="36">
        <v>75.5</v>
      </c>
      <c r="Y76" s="37">
        <f t="shared" si="178"/>
        <v>61</v>
      </c>
      <c r="Z76" s="38">
        <v>76.599999999999994</v>
      </c>
      <c r="AA76" s="37">
        <f t="shared" si="179"/>
        <v>82</v>
      </c>
      <c r="AB76" s="38">
        <v>74.5</v>
      </c>
      <c r="AC76" s="37">
        <f t="shared" si="180"/>
        <v>45</v>
      </c>
      <c r="AD76" s="39">
        <v>17251</v>
      </c>
      <c r="AE76" s="40">
        <f t="shared" si="181"/>
        <v>64</v>
      </c>
      <c r="AF76" s="41">
        <v>38.21</v>
      </c>
      <c r="AG76" s="40">
        <f t="shared" si="182"/>
        <v>83</v>
      </c>
      <c r="AH76" s="42"/>
      <c r="AI76" s="40" t="e">
        <f t="shared" si="256"/>
        <v>#N/A</v>
      </c>
      <c r="AJ76" s="41">
        <v>51.4</v>
      </c>
      <c r="AK76" s="40">
        <f t="shared" si="183"/>
        <v>11</v>
      </c>
      <c r="AL76" s="41">
        <v>13.4</v>
      </c>
      <c r="AM76" s="40">
        <f t="shared" si="184"/>
        <v>15</v>
      </c>
      <c r="AN76" s="43">
        <v>34.200000000000003</v>
      </c>
      <c r="AO76" s="44">
        <f t="shared" si="185"/>
        <v>49</v>
      </c>
      <c r="AP76" s="43">
        <v>115.1</v>
      </c>
      <c r="AQ76" s="44">
        <f t="shared" si="186"/>
        <v>12</v>
      </c>
      <c r="AR76" s="58">
        <v>0.52</v>
      </c>
      <c r="AS76" s="44">
        <f t="shared" si="187"/>
        <v>30</v>
      </c>
      <c r="AT76" s="46"/>
      <c r="AU76" s="45" t="e">
        <f t="shared" si="188"/>
        <v>#N/A</v>
      </c>
      <c r="AV76" s="46" t="s">
        <v>177</v>
      </c>
      <c r="AW76" s="45" t="e">
        <f t="shared" si="189"/>
        <v>#VALUE!</v>
      </c>
      <c r="AX76" s="46"/>
      <c r="AY76" s="45"/>
      <c r="AZ76" s="125">
        <v>3050</v>
      </c>
      <c r="BA76" s="45">
        <f t="shared" si="264"/>
        <v>49</v>
      </c>
      <c r="BB76" s="47">
        <v>4.8</v>
      </c>
      <c r="BC76" s="45">
        <f t="shared" si="190"/>
        <v>36</v>
      </c>
      <c r="BD76" s="46">
        <v>868.89</v>
      </c>
      <c r="BE76" s="45">
        <f t="shared" si="191"/>
        <v>71</v>
      </c>
      <c r="BF76" s="48">
        <f>9.2*10^9/D76</f>
        <v>114.93801105718659</v>
      </c>
      <c r="BG76" s="45">
        <f t="shared" si="192"/>
        <v>25</v>
      </c>
      <c r="BH76" s="46">
        <v>0.1</v>
      </c>
      <c r="BI76" s="45">
        <f t="shared" si="193"/>
        <v>115</v>
      </c>
      <c r="BJ76" s="47">
        <v>9</v>
      </c>
      <c r="BK76" s="45">
        <f t="shared" si="194"/>
        <v>47</v>
      </c>
      <c r="BL76" s="49"/>
      <c r="BM76" s="45" t="e">
        <f t="shared" si="195"/>
        <v>#N/A</v>
      </c>
      <c r="BN76" s="46"/>
      <c r="BO76" s="45" t="e">
        <f t="shared" si="196"/>
        <v>#N/A</v>
      </c>
      <c r="BP76" s="46" t="s">
        <v>177</v>
      </c>
      <c r="BQ76" s="45" t="e">
        <f t="shared" si="197"/>
        <v>#VALUE!</v>
      </c>
      <c r="BR76" s="133">
        <v>73.739999999999995</v>
      </c>
      <c r="BS76" s="45">
        <f t="shared" si="257"/>
        <v>124</v>
      </c>
      <c r="BT76" s="46"/>
      <c r="BU76" s="45" t="e">
        <f t="shared" si="198"/>
        <v>#N/A</v>
      </c>
      <c r="BV76" s="46"/>
      <c r="BW76" s="45" t="e">
        <f t="shared" si="199"/>
        <v>#N/A</v>
      </c>
      <c r="BX76" s="124" t="s">
        <v>1151</v>
      </c>
      <c r="BY76" s="45" t="e">
        <f t="shared" si="258"/>
        <v>#VALUE!</v>
      </c>
      <c r="BZ76" s="48">
        <f>26.2*1000/365</f>
        <v>71.780821917808225</v>
      </c>
      <c r="CA76" s="45">
        <f t="shared" si="200"/>
        <v>76</v>
      </c>
      <c r="CB76" s="46"/>
      <c r="CC76" s="45" t="e">
        <f t="shared" si="259"/>
        <v>#N/A</v>
      </c>
      <c r="CD76" s="46">
        <v>1.07</v>
      </c>
      <c r="CE76" s="45">
        <f t="shared" si="201"/>
        <v>17</v>
      </c>
      <c r="CF76" s="48">
        <v>231.1253483215165</v>
      </c>
      <c r="CG76" s="45">
        <f t="shared" si="202"/>
        <v>43</v>
      </c>
      <c r="CH76" s="46">
        <v>1.02</v>
      </c>
      <c r="CI76" s="45">
        <f t="shared" si="203"/>
        <v>75</v>
      </c>
      <c r="CJ76" s="50">
        <v>0.06</v>
      </c>
      <c r="CK76" s="51">
        <f t="shared" si="204"/>
        <v>150</v>
      </c>
      <c r="CL76" s="50">
        <v>7.75</v>
      </c>
      <c r="CM76" s="51">
        <f t="shared" si="205"/>
        <v>30</v>
      </c>
      <c r="CN76" s="50">
        <v>0.02</v>
      </c>
      <c r="CO76" s="51">
        <f t="shared" si="206"/>
        <v>162</v>
      </c>
      <c r="CP76" s="50">
        <v>7.46</v>
      </c>
      <c r="CQ76" s="51">
        <f t="shared" si="207"/>
        <v>69</v>
      </c>
      <c r="CR76" s="50">
        <v>3.85</v>
      </c>
      <c r="CS76" s="51">
        <f t="shared" si="208"/>
        <v>84</v>
      </c>
      <c r="CT76" s="50">
        <v>4.2699999999999996</v>
      </c>
      <c r="CU76" s="51">
        <f t="shared" si="209"/>
        <v>28</v>
      </c>
      <c r="CV76" s="50">
        <v>10.14</v>
      </c>
      <c r="CW76" s="51">
        <f t="shared" si="210"/>
        <v>144</v>
      </c>
      <c r="CX76" s="50">
        <v>1.22</v>
      </c>
      <c r="CY76" s="51">
        <f t="shared" si="211"/>
        <v>167</v>
      </c>
      <c r="CZ76" s="50">
        <v>7.26</v>
      </c>
      <c r="DA76" s="51">
        <f t="shared" si="212"/>
        <v>86</v>
      </c>
      <c r="DB76" s="50">
        <v>7.16</v>
      </c>
      <c r="DC76" s="51">
        <f t="shared" si="213"/>
        <v>110</v>
      </c>
      <c r="DD76" s="50">
        <v>2.67</v>
      </c>
      <c r="DE76" s="51">
        <f t="shared" si="214"/>
        <v>157</v>
      </c>
      <c r="DF76" s="50">
        <v>7.74</v>
      </c>
      <c r="DG76" s="51">
        <f t="shared" si="215"/>
        <v>106</v>
      </c>
      <c r="DH76" s="50">
        <v>8.8000000000000007</v>
      </c>
      <c r="DI76" s="51">
        <f t="shared" si="216"/>
        <v>21</v>
      </c>
      <c r="DJ76" s="50">
        <v>1.36</v>
      </c>
      <c r="DK76" s="51">
        <f t="shared" si="217"/>
        <v>154</v>
      </c>
      <c r="DL76" s="50">
        <v>3.46</v>
      </c>
      <c r="DM76" s="51">
        <f t="shared" si="218"/>
        <v>120</v>
      </c>
      <c r="DN76" s="50">
        <v>1.95</v>
      </c>
      <c r="DO76" s="51">
        <f t="shared" si="219"/>
        <v>119</v>
      </c>
      <c r="DP76" s="50">
        <v>8.9600000000000009</v>
      </c>
      <c r="DQ76" s="51">
        <f t="shared" si="220"/>
        <v>132</v>
      </c>
      <c r="DR76" s="50">
        <v>0.71</v>
      </c>
      <c r="DS76" s="51">
        <f t="shared" si="221"/>
        <v>144</v>
      </c>
      <c r="DT76" s="50">
        <v>15.12</v>
      </c>
      <c r="DU76" s="51">
        <f t="shared" si="222"/>
        <v>23</v>
      </c>
      <c r="DV76" s="50">
        <v>0.69</v>
      </c>
      <c r="DW76" s="51">
        <f t="shared" si="223"/>
        <v>161</v>
      </c>
      <c r="DX76" s="50">
        <v>92.75</v>
      </c>
      <c r="DY76" s="51">
        <f t="shared" si="224"/>
        <v>113</v>
      </c>
      <c r="DZ76" s="50">
        <v>179.57</v>
      </c>
      <c r="EA76" s="51">
        <f t="shared" si="225"/>
        <v>25</v>
      </c>
      <c r="EB76" s="50">
        <v>16.34</v>
      </c>
      <c r="EC76" s="51">
        <f t="shared" si="226"/>
        <v>113</v>
      </c>
      <c r="ED76" s="50">
        <v>6.28</v>
      </c>
      <c r="EE76" s="51">
        <f t="shared" si="227"/>
        <v>4</v>
      </c>
      <c r="EF76" s="50">
        <v>12.81</v>
      </c>
      <c r="EG76" s="51">
        <f t="shared" si="228"/>
        <v>37</v>
      </c>
      <c r="EH76" s="50">
        <v>5.71</v>
      </c>
      <c r="EI76" s="51">
        <f t="shared" si="229"/>
        <v>86</v>
      </c>
      <c r="EJ76" s="50">
        <v>26.38</v>
      </c>
      <c r="EK76" s="51">
        <f t="shared" si="230"/>
        <v>27</v>
      </c>
      <c r="EL76" s="50">
        <v>1.63</v>
      </c>
      <c r="EM76" s="51">
        <f t="shared" si="231"/>
        <v>170</v>
      </c>
      <c r="EN76" s="50">
        <v>17.23</v>
      </c>
      <c r="EO76" s="51">
        <f t="shared" si="232"/>
        <v>127</v>
      </c>
      <c r="EP76" s="50">
        <v>4.07</v>
      </c>
      <c r="EQ76" s="51">
        <f t="shared" si="233"/>
        <v>158</v>
      </c>
      <c r="ER76" s="50">
        <v>5.05</v>
      </c>
      <c r="ES76" s="51">
        <f t="shared" si="234"/>
        <v>30</v>
      </c>
      <c r="ET76" s="50">
        <v>0</v>
      </c>
      <c r="EU76" s="51">
        <f t="shared" si="235"/>
        <v>84</v>
      </c>
      <c r="EV76" s="50">
        <v>1.03</v>
      </c>
      <c r="EW76" s="51">
        <f t="shared" si="236"/>
        <v>108</v>
      </c>
      <c r="EX76" s="50">
        <v>0.3</v>
      </c>
      <c r="EY76" s="51">
        <f t="shared" si="237"/>
        <v>59</v>
      </c>
      <c r="EZ76" s="50">
        <v>0.76</v>
      </c>
      <c r="FA76" s="51">
        <f t="shared" si="238"/>
        <v>134</v>
      </c>
      <c r="FB76" s="50">
        <v>2.76</v>
      </c>
      <c r="FC76" s="51">
        <f t="shared" si="239"/>
        <v>53</v>
      </c>
      <c r="FD76" s="50">
        <v>8.27</v>
      </c>
      <c r="FE76" s="51">
        <f t="shared" si="240"/>
        <v>33</v>
      </c>
      <c r="FF76" s="50">
        <v>77.13</v>
      </c>
      <c r="FG76" s="51">
        <f t="shared" si="241"/>
        <v>100</v>
      </c>
      <c r="FH76" s="50">
        <v>5.24</v>
      </c>
      <c r="FI76" s="51">
        <f t="shared" si="242"/>
        <v>120</v>
      </c>
      <c r="FJ76" s="50">
        <v>3.62</v>
      </c>
      <c r="FK76" s="51">
        <f t="shared" si="243"/>
        <v>95</v>
      </c>
      <c r="FL76" s="50">
        <v>3.91</v>
      </c>
      <c r="FM76" s="51">
        <f t="shared" si="244"/>
        <v>100</v>
      </c>
      <c r="FN76" s="53">
        <f t="shared" si="95"/>
        <v>571.48999999999978</v>
      </c>
      <c r="FO76" s="51">
        <f t="shared" si="245"/>
        <v>113</v>
      </c>
      <c r="FP76" s="36">
        <v>18.23</v>
      </c>
      <c r="FQ76" s="36">
        <v>100</v>
      </c>
      <c r="FR76" s="36">
        <f t="shared" si="260"/>
        <v>1823</v>
      </c>
      <c r="FS76" s="37">
        <f t="shared" si="246"/>
        <v>91</v>
      </c>
      <c r="FT76" s="36">
        <v>5.94</v>
      </c>
      <c r="FU76" s="36">
        <v>100</v>
      </c>
      <c r="FV76" s="36">
        <f t="shared" si="261"/>
        <v>594</v>
      </c>
      <c r="FW76" s="37">
        <f t="shared" si="247"/>
        <v>134</v>
      </c>
      <c r="FX76" s="36">
        <f t="shared" si="262"/>
        <v>1229</v>
      </c>
      <c r="FY76" s="54">
        <f t="shared" si="172"/>
        <v>983730.26433999999</v>
      </c>
      <c r="FZ76" s="37">
        <f t="shared" si="248"/>
        <v>17</v>
      </c>
      <c r="GA76" s="55">
        <f t="shared" si="249"/>
        <v>800.43146000000002</v>
      </c>
      <c r="GB76" s="56">
        <f t="shared" si="263"/>
        <v>4194.2608504</v>
      </c>
      <c r="GC76" s="32">
        <f t="shared" si="250"/>
        <v>31</v>
      </c>
    </row>
    <row r="77" spans="2:185" s="1" customFormat="1" ht="18" customHeight="1" x14ac:dyDescent="0.2">
      <c r="B77" s="1">
        <f t="shared" si="175"/>
        <v>76</v>
      </c>
      <c r="C77" s="60" t="s">
        <v>142</v>
      </c>
      <c r="D77" s="30">
        <v>37547686</v>
      </c>
      <c r="E77" s="31">
        <f t="shared" si="251"/>
        <v>37</v>
      </c>
      <c r="F77" s="209">
        <v>438317</v>
      </c>
      <c r="G77" s="31">
        <f t="shared" si="252"/>
        <v>59</v>
      </c>
      <c r="H77" s="210">
        <f t="shared" si="176"/>
        <v>85.663312169046606</v>
      </c>
      <c r="I77" s="31">
        <f t="shared" si="79"/>
        <v>75</v>
      </c>
      <c r="J77" s="32" t="s">
        <v>776</v>
      </c>
      <c r="K77" s="32" t="s">
        <v>777</v>
      </c>
      <c r="L77" s="33">
        <v>46294.2</v>
      </c>
      <c r="M77" s="31">
        <f t="shared" si="174"/>
        <v>60</v>
      </c>
      <c r="N77" s="34">
        <v>9.7952390000000005</v>
      </c>
      <c r="O77" s="31">
        <f t="shared" si="173"/>
        <v>58</v>
      </c>
      <c r="P77" s="35">
        <v>5.05</v>
      </c>
      <c r="Q77" s="31">
        <f t="shared" si="177"/>
        <v>81</v>
      </c>
      <c r="R77" s="31">
        <v>29</v>
      </c>
      <c r="S77" s="31">
        <f t="shared" si="253"/>
        <v>61</v>
      </c>
      <c r="T77" s="31">
        <v>15.8</v>
      </c>
      <c r="U77" s="31">
        <f t="shared" si="254"/>
        <v>80</v>
      </c>
      <c r="V77" s="218">
        <v>230.9</v>
      </c>
      <c r="W77" s="31">
        <f t="shared" si="255"/>
        <v>156</v>
      </c>
      <c r="X77" s="36">
        <v>68.900000000000006</v>
      </c>
      <c r="Y77" s="37">
        <f t="shared" si="178"/>
        <v>112</v>
      </c>
      <c r="Z77" s="38">
        <v>71.8</v>
      </c>
      <c r="AA77" s="37">
        <f t="shared" si="179"/>
        <v>110</v>
      </c>
      <c r="AB77" s="38">
        <v>66.2</v>
      </c>
      <c r="AC77" s="37">
        <f t="shared" si="180"/>
        <v>112</v>
      </c>
      <c r="AD77" s="39">
        <v>15474</v>
      </c>
      <c r="AE77" s="40">
        <f t="shared" si="181"/>
        <v>74</v>
      </c>
      <c r="AF77" s="41">
        <v>46.38</v>
      </c>
      <c r="AG77" s="40">
        <f t="shared" si="182"/>
        <v>60</v>
      </c>
      <c r="AH77" s="42"/>
      <c r="AI77" s="40" t="e">
        <f t="shared" si="256"/>
        <v>#N/A</v>
      </c>
      <c r="AJ77" s="41" t="s">
        <v>177</v>
      </c>
      <c r="AK77" s="40" t="e">
        <f t="shared" si="183"/>
        <v>#VALUE!</v>
      </c>
      <c r="AL77" s="41" t="s">
        <v>177</v>
      </c>
      <c r="AM77" s="40" t="e">
        <f t="shared" si="184"/>
        <v>#VALUE!</v>
      </c>
      <c r="AN77" s="43">
        <v>51.3</v>
      </c>
      <c r="AO77" s="44">
        <f t="shared" si="185"/>
        <v>22</v>
      </c>
      <c r="AP77" s="43" t="s">
        <v>177</v>
      </c>
      <c r="AQ77" s="44" t="e">
        <f t="shared" si="186"/>
        <v>#VALUE!</v>
      </c>
      <c r="AR77" s="43" t="s">
        <v>177</v>
      </c>
      <c r="AS77" s="44" t="e">
        <f t="shared" si="187"/>
        <v>#VALUE!</v>
      </c>
      <c r="AT77" s="46"/>
      <c r="AU77" s="45" t="e">
        <f t="shared" si="188"/>
        <v>#N/A</v>
      </c>
      <c r="AV77" s="46" t="s">
        <v>177</v>
      </c>
      <c r="AW77" s="45" t="e">
        <f t="shared" si="189"/>
        <v>#VALUE!</v>
      </c>
      <c r="AX77" s="46"/>
      <c r="AY77" s="45"/>
      <c r="AZ77" s="124" t="s">
        <v>1155</v>
      </c>
      <c r="BA77" s="45" t="e">
        <f t="shared" si="264"/>
        <v>#VALUE!</v>
      </c>
      <c r="BB77" s="46" t="s">
        <v>177</v>
      </c>
      <c r="BC77" s="45" t="e">
        <f t="shared" si="190"/>
        <v>#VALUE!</v>
      </c>
      <c r="BD77" s="46">
        <v>1226.92</v>
      </c>
      <c r="BE77" s="45">
        <f t="shared" si="191"/>
        <v>48</v>
      </c>
      <c r="BF77" s="46"/>
      <c r="BG77" s="45" t="e">
        <f t="shared" si="192"/>
        <v>#N/A</v>
      </c>
      <c r="BH77" s="46">
        <v>1E-3</v>
      </c>
      <c r="BI77" s="45">
        <f t="shared" si="193"/>
        <v>130</v>
      </c>
      <c r="BJ77" s="47">
        <v>9</v>
      </c>
      <c r="BK77" s="45">
        <f t="shared" si="194"/>
        <v>47</v>
      </c>
      <c r="BL77" s="49"/>
      <c r="BM77" s="45" t="e">
        <f t="shared" si="195"/>
        <v>#N/A</v>
      </c>
      <c r="BN77" s="46"/>
      <c r="BO77" s="45" t="e">
        <f t="shared" si="196"/>
        <v>#N/A</v>
      </c>
      <c r="BP77" s="46">
        <v>55</v>
      </c>
      <c r="BQ77" s="45">
        <f t="shared" si="197"/>
        <v>92</v>
      </c>
      <c r="BR77" s="114">
        <v>85.96</v>
      </c>
      <c r="BS77" s="45">
        <f t="shared" si="257"/>
        <v>112</v>
      </c>
      <c r="BT77" s="46"/>
      <c r="BU77" s="45" t="e">
        <f t="shared" si="198"/>
        <v>#N/A</v>
      </c>
      <c r="BV77" s="46"/>
      <c r="BW77" s="45" t="e">
        <f t="shared" si="199"/>
        <v>#N/A</v>
      </c>
      <c r="BX77" s="124" t="s">
        <v>1151</v>
      </c>
      <c r="BY77" s="45" t="e">
        <f t="shared" si="258"/>
        <v>#VALUE!</v>
      </c>
      <c r="BZ77" s="48">
        <f>16.8*1000/365</f>
        <v>46.027397260273972</v>
      </c>
      <c r="CA77" s="45">
        <f t="shared" si="200"/>
        <v>102</v>
      </c>
      <c r="CB77" s="46"/>
      <c r="CC77" s="45" t="e">
        <f t="shared" si="259"/>
        <v>#N/A</v>
      </c>
      <c r="CD77" s="46" t="s">
        <v>177</v>
      </c>
      <c r="CE77" s="45" t="e">
        <f t="shared" si="201"/>
        <v>#VALUE!</v>
      </c>
      <c r="CF77" s="48">
        <v>151.80695822373715</v>
      </c>
      <c r="CG77" s="45">
        <f t="shared" si="202"/>
        <v>64</v>
      </c>
      <c r="CH77" s="49">
        <v>0.01</v>
      </c>
      <c r="CI77" s="45">
        <f t="shared" si="203"/>
        <v>150</v>
      </c>
      <c r="CJ77" s="50">
        <v>0.03</v>
      </c>
      <c r="CK77" s="51">
        <f t="shared" si="204"/>
        <v>161</v>
      </c>
      <c r="CL77" s="50">
        <v>4.41</v>
      </c>
      <c r="CM77" s="51">
        <f t="shared" si="205"/>
        <v>55</v>
      </c>
      <c r="CN77" s="50">
        <v>7.0000000000000007E-2</v>
      </c>
      <c r="CO77" s="51">
        <f t="shared" si="206"/>
        <v>148</v>
      </c>
      <c r="CP77" s="50">
        <v>8.69</v>
      </c>
      <c r="CQ77" s="51">
        <f t="shared" si="207"/>
        <v>55</v>
      </c>
      <c r="CR77" s="50">
        <v>9.57</v>
      </c>
      <c r="CS77" s="51">
        <f t="shared" si="208"/>
        <v>60</v>
      </c>
      <c r="CT77" s="50">
        <v>6.9</v>
      </c>
      <c r="CU77" s="51">
        <f t="shared" si="209"/>
        <v>3</v>
      </c>
      <c r="CV77" s="50">
        <v>20.79</v>
      </c>
      <c r="CW77" s="51">
        <f t="shared" si="210"/>
        <v>44</v>
      </c>
      <c r="CX77" s="50">
        <v>1.56</v>
      </c>
      <c r="CY77" s="51">
        <f t="shared" si="211"/>
        <v>162</v>
      </c>
      <c r="CZ77" s="50">
        <v>5.25</v>
      </c>
      <c r="DA77" s="51">
        <f t="shared" si="212"/>
        <v>116</v>
      </c>
      <c r="DB77" s="50">
        <v>10.54</v>
      </c>
      <c r="DC77" s="51">
        <f t="shared" si="213"/>
        <v>38</v>
      </c>
      <c r="DD77" s="50">
        <v>4.13</v>
      </c>
      <c r="DE77" s="51">
        <f t="shared" si="214"/>
        <v>116</v>
      </c>
      <c r="DF77" s="50">
        <v>12.99</v>
      </c>
      <c r="DG77" s="51">
        <f t="shared" si="215"/>
        <v>81</v>
      </c>
      <c r="DH77" s="50">
        <v>1.1100000000000001</v>
      </c>
      <c r="DI77" s="51">
        <f t="shared" si="216"/>
        <v>138</v>
      </c>
      <c r="DJ77" s="50">
        <v>2.44</v>
      </c>
      <c r="DK77" s="51">
        <f t="shared" si="217"/>
        <v>103</v>
      </c>
      <c r="DL77" s="50">
        <v>3.68</v>
      </c>
      <c r="DM77" s="51">
        <f t="shared" si="218"/>
        <v>103</v>
      </c>
      <c r="DN77" s="50">
        <v>2.75</v>
      </c>
      <c r="DO77" s="51">
        <f t="shared" si="219"/>
        <v>96</v>
      </c>
      <c r="DP77" s="50">
        <v>6.54</v>
      </c>
      <c r="DQ77" s="51">
        <f t="shared" si="220"/>
        <v>144</v>
      </c>
      <c r="DR77" s="50">
        <v>0.74</v>
      </c>
      <c r="DS77" s="51">
        <f t="shared" si="221"/>
        <v>143</v>
      </c>
      <c r="DT77" s="50">
        <v>5.19</v>
      </c>
      <c r="DU77" s="51">
        <f t="shared" si="222"/>
        <v>96</v>
      </c>
      <c r="DV77" s="50">
        <v>0.56999999999999995</v>
      </c>
      <c r="DW77" s="51">
        <f t="shared" si="223"/>
        <v>164</v>
      </c>
      <c r="DX77" s="50">
        <v>101.27</v>
      </c>
      <c r="DY77" s="51">
        <f t="shared" si="224"/>
        <v>95</v>
      </c>
      <c r="DZ77" s="50">
        <v>187.65</v>
      </c>
      <c r="EA77" s="51">
        <f t="shared" si="225"/>
        <v>22</v>
      </c>
      <c r="EB77" s="50">
        <v>40.380000000000003</v>
      </c>
      <c r="EC77" s="51">
        <f t="shared" si="226"/>
        <v>47</v>
      </c>
      <c r="ED77" s="50">
        <v>2.23</v>
      </c>
      <c r="EE77" s="51">
        <f t="shared" si="227"/>
        <v>51</v>
      </c>
      <c r="EF77" s="50">
        <v>6.9</v>
      </c>
      <c r="EG77" s="51">
        <f t="shared" si="228"/>
        <v>73</v>
      </c>
      <c r="EH77" s="50">
        <v>0</v>
      </c>
      <c r="EI77" s="51">
        <f t="shared" si="229"/>
        <v>161</v>
      </c>
      <c r="EJ77" s="50">
        <v>26.29</v>
      </c>
      <c r="EK77" s="51">
        <f t="shared" si="230"/>
        <v>28</v>
      </c>
      <c r="EL77" s="50">
        <v>9.57</v>
      </c>
      <c r="EM77" s="51">
        <f t="shared" si="231"/>
        <v>61</v>
      </c>
      <c r="EN77" s="50">
        <v>24.43</v>
      </c>
      <c r="EO77" s="51">
        <f t="shared" si="232"/>
        <v>101</v>
      </c>
      <c r="EP77" s="50">
        <v>32.67</v>
      </c>
      <c r="EQ77" s="51">
        <f t="shared" si="233"/>
        <v>5</v>
      </c>
      <c r="ER77" s="50">
        <v>6.85</v>
      </c>
      <c r="ES77" s="52">
        <f t="shared" si="234"/>
        <v>1</v>
      </c>
      <c r="ET77" s="50">
        <v>0</v>
      </c>
      <c r="EU77" s="51">
        <f t="shared" si="235"/>
        <v>84</v>
      </c>
      <c r="EV77" s="50">
        <v>3.17</v>
      </c>
      <c r="EW77" s="51">
        <f t="shared" si="236"/>
        <v>77</v>
      </c>
      <c r="EX77" s="50">
        <v>0.25</v>
      </c>
      <c r="EY77" s="51">
        <f t="shared" si="237"/>
        <v>78</v>
      </c>
      <c r="EZ77" s="50">
        <v>0.72</v>
      </c>
      <c r="FA77" s="51">
        <f t="shared" si="238"/>
        <v>138</v>
      </c>
      <c r="FB77" s="50">
        <v>1.04</v>
      </c>
      <c r="FC77" s="51">
        <f t="shared" si="239"/>
        <v>96</v>
      </c>
      <c r="FD77" s="50">
        <v>10.14</v>
      </c>
      <c r="FE77" s="51">
        <f t="shared" si="240"/>
        <v>17</v>
      </c>
      <c r="FF77" s="50">
        <v>117.01</v>
      </c>
      <c r="FG77" s="51">
        <f t="shared" si="241"/>
        <v>57</v>
      </c>
      <c r="FH77" s="50">
        <v>1.61</v>
      </c>
      <c r="FI77" s="51">
        <f t="shared" si="242"/>
        <v>166</v>
      </c>
      <c r="FJ77" s="50">
        <v>5.84</v>
      </c>
      <c r="FK77" s="51">
        <f t="shared" si="243"/>
        <v>82</v>
      </c>
      <c r="FL77" s="50">
        <v>9.84</v>
      </c>
      <c r="FM77" s="51">
        <f t="shared" si="244"/>
        <v>52</v>
      </c>
      <c r="FN77" s="53">
        <f t="shared" si="95"/>
        <v>695.81000000000006</v>
      </c>
      <c r="FO77" s="51">
        <f t="shared" si="245"/>
        <v>84</v>
      </c>
      <c r="FP77" s="36">
        <v>26.85</v>
      </c>
      <c r="FQ77" s="36">
        <v>100</v>
      </c>
      <c r="FR77" s="36">
        <f t="shared" si="260"/>
        <v>2685</v>
      </c>
      <c r="FS77" s="37">
        <f t="shared" si="246"/>
        <v>43</v>
      </c>
      <c r="FT77" s="36">
        <v>4.57</v>
      </c>
      <c r="FU77" s="36">
        <v>100</v>
      </c>
      <c r="FV77" s="36">
        <f t="shared" si="261"/>
        <v>457</v>
      </c>
      <c r="FW77" s="37">
        <f t="shared" si="247"/>
        <v>156</v>
      </c>
      <c r="FX77" s="36">
        <f t="shared" si="262"/>
        <v>2228</v>
      </c>
      <c r="FY77" s="54">
        <f t="shared" ref="FY77:FY108" si="265">D77/100000*FX77</f>
        <v>836562.44407999993</v>
      </c>
      <c r="FZ77" s="37">
        <f t="shared" si="248"/>
        <v>21</v>
      </c>
      <c r="GA77" s="55">
        <f t="shared" si="249"/>
        <v>375.47685999999999</v>
      </c>
      <c r="GB77" s="56">
        <f t="shared" si="263"/>
        <v>604.51774460000001</v>
      </c>
      <c r="GC77" s="32">
        <f t="shared" si="250"/>
        <v>94</v>
      </c>
    </row>
    <row r="78" spans="2:185" s="1" customFormat="1" ht="18" customHeight="1" x14ac:dyDescent="0.2">
      <c r="B78" s="1">
        <f t="shared" si="175"/>
        <v>77</v>
      </c>
      <c r="C78" s="57" t="s">
        <v>120</v>
      </c>
      <c r="D78" s="30">
        <v>4713993</v>
      </c>
      <c r="E78" s="31">
        <f t="shared" si="251"/>
        <v>121</v>
      </c>
      <c r="F78" s="209">
        <v>70273</v>
      </c>
      <c r="G78" s="31">
        <f t="shared" si="252"/>
        <v>118</v>
      </c>
      <c r="H78" s="210">
        <f t="shared" si="176"/>
        <v>67.081140694149951</v>
      </c>
      <c r="I78" s="31">
        <f t="shared" si="79"/>
        <v>95</v>
      </c>
      <c r="J78" s="32" t="s">
        <v>778</v>
      </c>
      <c r="K78" s="32" t="s">
        <v>779</v>
      </c>
      <c r="L78" s="33">
        <v>49181.5</v>
      </c>
      <c r="M78" s="31">
        <f t="shared" si="174"/>
        <v>31</v>
      </c>
      <c r="N78" s="34">
        <v>9.8136740000000007</v>
      </c>
      <c r="O78" s="31">
        <f t="shared" si="173"/>
        <v>12</v>
      </c>
      <c r="P78" s="35">
        <v>2.5</v>
      </c>
      <c r="Q78" s="31">
        <f t="shared" si="177"/>
        <v>170</v>
      </c>
      <c r="R78" s="31">
        <v>12.9</v>
      </c>
      <c r="S78" s="31">
        <f t="shared" si="253"/>
        <v>145</v>
      </c>
      <c r="T78" s="31">
        <v>6.7</v>
      </c>
      <c r="U78" s="31">
        <f t="shared" si="254"/>
        <v>133</v>
      </c>
      <c r="V78" s="218">
        <v>1034.7</v>
      </c>
      <c r="W78" s="31">
        <f t="shared" si="255"/>
        <v>78</v>
      </c>
      <c r="X78" s="36">
        <v>81.400000000000006</v>
      </c>
      <c r="Y78" s="37">
        <f t="shared" si="178"/>
        <v>19</v>
      </c>
      <c r="Z78" s="38">
        <v>83.4</v>
      </c>
      <c r="AA78" s="37">
        <f t="shared" si="179"/>
        <v>23</v>
      </c>
      <c r="AB78" s="38">
        <v>79.400000000000006</v>
      </c>
      <c r="AC78" s="37">
        <f t="shared" si="180"/>
        <v>16</v>
      </c>
      <c r="AD78" s="39">
        <v>55533</v>
      </c>
      <c r="AE78" s="40">
        <f t="shared" si="181"/>
        <v>10</v>
      </c>
      <c r="AF78" s="41">
        <v>78.69</v>
      </c>
      <c r="AG78" s="40">
        <f t="shared" si="182"/>
        <v>12</v>
      </c>
      <c r="AH78" s="42">
        <v>2.7</v>
      </c>
      <c r="AI78" s="40">
        <f t="shared" si="256"/>
        <v>28</v>
      </c>
      <c r="AJ78" s="41">
        <v>24.3</v>
      </c>
      <c r="AK78" s="40">
        <f t="shared" si="183"/>
        <v>58</v>
      </c>
      <c r="AL78" s="41">
        <v>14.2</v>
      </c>
      <c r="AM78" s="40">
        <f t="shared" si="184"/>
        <v>13</v>
      </c>
      <c r="AN78" s="43">
        <v>8.8000000000000007</v>
      </c>
      <c r="AO78" s="44">
        <f t="shared" si="185"/>
        <v>157</v>
      </c>
      <c r="AP78" s="43">
        <v>17.8</v>
      </c>
      <c r="AQ78" s="44">
        <f t="shared" si="186"/>
        <v>79</v>
      </c>
      <c r="AR78" s="58">
        <v>0.86</v>
      </c>
      <c r="AS78" s="44">
        <f t="shared" si="187"/>
        <v>17</v>
      </c>
      <c r="AT78" s="46"/>
      <c r="AU78" s="45" t="e">
        <f t="shared" si="188"/>
        <v>#N/A</v>
      </c>
      <c r="AV78" s="46">
        <v>97</v>
      </c>
      <c r="AW78" s="45">
        <f t="shared" si="189"/>
        <v>6</v>
      </c>
      <c r="AX78" s="46"/>
      <c r="AY78" s="45"/>
      <c r="AZ78" s="125">
        <v>3590</v>
      </c>
      <c r="BA78" s="45">
        <f t="shared" si="264"/>
        <v>8</v>
      </c>
      <c r="BB78" s="47">
        <v>25.8</v>
      </c>
      <c r="BC78" s="45">
        <f t="shared" si="190"/>
        <v>3</v>
      </c>
      <c r="BD78" s="46">
        <v>953.66</v>
      </c>
      <c r="BE78" s="45">
        <f t="shared" si="191"/>
        <v>67</v>
      </c>
      <c r="BF78" s="46"/>
      <c r="BG78" s="45" t="e">
        <f t="shared" si="192"/>
        <v>#N/A</v>
      </c>
      <c r="BH78" s="46">
        <v>3.5</v>
      </c>
      <c r="BI78" s="45">
        <f t="shared" si="193"/>
        <v>36</v>
      </c>
      <c r="BJ78" s="47">
        <v>13</v>
      </c>
      <c r="BK78" s="45">
        <f t="shared" si="194"/>
        <v>5</v>
      </c>
      <c r="BL78" s="49"/>
      <c r="BM78" s="45" t="e">
        <f t="shared" si="195"/>
        <v>#N/A</v>
      </c>
      <c r="BN78" s="46"/>
      <c r="BO78" s="45" t="e">
        <f t="shared" si="196"/>
        <v>#N/A</v>
      </c>
      <c r="BP78" s="46">
        <v>247.17</v>
      </c>
      <c r="BQ78" s="45">
        <f t="shared" si="197"/>
        <v>18</v>
      </c>
      <c r="BR78" s="133">
        <v>103.9</v>
      </c>
      <c r="BS78" s="45">
        <f t="shared" si="257"/>
        <v>86</v>
      </c>
      <c r="BT78" s="46">
        <v>703.4</v>
      </c>
      <c r="BU78" s="45">
        <f t="shared" si="198"/>
        <v>6</v>
      </c>
      <c r="BV78" s="46"/>
      <c r="BW78" s="45" t="e">
        <f t="shared" si="199"/>
        <v>#N/A</v>
      </c>
      <c r="BX78" s="124" t="s">
        <v>1151</v>
      </c>
      <c r="BY78" s="45" t="e">
        <f t="shared" si="258"/>
        <v>#VALUE!</v>
      </c>
      <c r="BZ78" s="48">
        <f>26.3*1000/365</f>
        <v>72.054794520547944</v>
      </c>
      <c r="CA78" s="45">
        <f t="shared" si="200"/>
        <v>75</v>
      </c>
      <c r="CB78" s="46"/>
      <c r="CC78" s="45" t="e">
        <f t="shared" si="259"/>
        <v>#N/A</v>
      </c>
      <c r="CD78" s="46">
        <v>3.22</v>
      </c>
      <c r="CE78" s="45">
        <f t="shared" si="201"/>
        <v>3</v>
      </c>
      <c r="CF78" s="48">
        <v>239.4335945398349</v>
      </c>
      <c r="CG78" s="45">
        <f t="shared" si="202"/>
        <v>23</v>
      </c>
      <c r="CH78" s="49">
        <v>16.73</v>
      </c>
      <c r="CI78" s="45">
        <f t="shared" si="203"/>
        <v>33</v>
      </c>
      <c r="CJ78" s="50">
        <v>1.55</v>
      </c>
      <c r="CK78" s="51">
        <f t="shared" si="204"/>
        <v>62</v>
      </c>
      <c r="CL78" s="50">
        <v>17.7</v>
      </c>
      <c r="CM78" s="51">
        <f t="shared" si="205"/>
        <v>20</v>
      </c>
      <c r="CN78" s="50">
        <v>0.11</v>
      </c>
      <c r="CO78" s="51">
        <f t="shared" si="206"/>
        <v>143</v>
      </c>
      <c r="CP78" s="50">
        <v>0.77</v>
      </c>
      <c r="CQ78" s="51">
        <f t="shared" si="207"/>
        <v>147</v>
      </c>
      <c r="CR78" s="50">
        <v>0.52</v>
      </c>
      <c r="CS78" s="51">
        <f t="shared" si="208"/>
        <v>155</v>
      </c>
      <c r="CT78" s="50">
        <v>2.6</v>
      </c>
      <c r="CU78" s="51">
        <f t="shared" si="209"/>
        <v>68</v>
      </c>
      <c r="CV78" s="50">
        <v>21.42</v>
      </c>
      <c r="CW78" s="51">
        <f t="shared" si="210"/>
        <v>38</v>
      </c>
      <c r="CX78" s="50">
        <v>3.33</v>
      </c>
      <c r="CY78" s="51">
        <f t="shared" si="211"/>
        <v>130</v>
      </c>
      <c r="CZ78" s="50">
        <v>15.5</v>
      </c>
      <c r="DA78" s="51">
        <f t="shared" si="212"/>
        <v>36</v>
      </c>
      <c r="DB78" s="50">
        <v>4.49</v>
      </c>
      <c r="DC78" s="51">
        <f t="shared" si="213"/>
        <v>139</v>
      </c>
      <c r="DD78" s="50">
        <v>3.37</v>
      </c>
      <c r="DE78" s="51">
        <f t="shared" si="214"/>
        <v>142</v>
      </c>
      <c r="DF78" s="50">
        <v>27.67</v>
      </c>
      <c r="DG78" s="51">
        <f t="shared" si="215"/>
        <v>31</v>
      </c>
      <c r="DH78" s="50">
        <v>6.31</v>
      </c>
      <c r="DI78" s="51">
        <f t="shared" si="216"/>
        <v>28</v>
      </c>
      <c r="DJ78" s="50">
        <v>2.2400000000000002</v>
      </c>
      <c r="DK78" s="51">
        <f t="shared" si="217"/>
        <v>111</v>
      </c>
      <c r="DL78" s="50">
        <v>7.2</v>
      </c>
      <c r="DM78" s="51">
        <f t="shared" si="218"/>
        <v>19</v>
      </c>
      <c r="DN78" s="50">
        <v>6.92</v>
      </c>
      <c r="DO78" s="51">
        <f t="shared" si="219"/>
        <v>44</v>
      </c>
      <c r="DP78" s="50">
        <v>18.329999999999998</v>
      </c>
      <c r="DQ78" s="51">
        <f t="shared" si="220"/>
        <v>69</v>
      </c>
      <c r="DR78" s="50">
        <v>2.86</v>
      </c>
      <c r="DS78" s="51">
        <f t="shared" si="221"/>
        <v>27</v>
      </c>
      <c r="DT78" s="50">
        <v>5.71</v>
      </c>
      <c r="DU78" s="51">
        <f t="shared" si="222"/>
        <v>85</v>
      </c>
      <c r="DV78" s="50">
        <v>2.79</v>
      </c>
      <c r="DW78" s="51">
        <f t="shared" si="223"/>
        <v>54</v>
      </c>
      <c r="DX78" s="50">
        <v>129.22</v>
      </c>
      <c r="DY78" s="51">
        <f t="shared" si="224"/>
        <v>44</v>
      </c>
      <c r="DZ78" s="50">
        <v>77.66</v>
      </c>
      <c r="EA78" s="51">
        <f t="shared" si="225"/>
        <v>108</v>
      </c>
      <c r="EB78" s="50">
        <v>7.24</v>
      </c>
      <c r="EC78" s="51">
        <f t="shared" si="226"/>
        <v>155</v>
      </c>
      <c r="ED78" s="50">
        <v>1.62</v>
      </c>
      <c r="EE78" s="51">
        <f t="shared" si="227"/>
        <v>64</v>
      </c>
      <c r="EF78" s="50">
        <v>6.17</v>
      </c>
      <c r="EG78" s="51">
        <f t="shared" si="228"/>
        <v>82</v>
      </c>
      <c r="EH78" s="50">
        <v>0.24</v>
      </c>
      <c r="EI78" s="51">
        <f t="shared" si="229"/>
        <v>140</v>
      </c>
      <c r="EJ78" s="50">
        <v>3.52</v>
      </c>
      <c r="EK78" s="51">
        <f t="shared" si="230"/>
        <v>167</v>
      </c>
      <c r="EL78" s="50">
        <v>3.12</v>
      </c>
      <c r="EM78" s="51">
        <f t="shared" si="231"/>
        <v>149</v>
      </c>
      <c r="EN78" s="50">
        <v>16.420000000000002</v>
      </c>
      <c r="EO78" s="51">
        <f t="shared" si="232"/>
        <v>132</v>
      </c>
      <c r="EP78" s="50">
        <v>5.61</v>
      </c>
      <c r="EQ78" s="51">
        <f t="shared" si="233"/>
        <v>146</v>
      </c>
      <c r="ER78" s="50">
        <v>3.93</v>
      </c>
      <c r="ES78" s="51">
        <f t="shared" si="234"/>
        <v>80</v>
      </c>
      <c r="ET78" s="50">
        <v>0</v>
      </c>
      <c r="EU78" s="51">
        <f t="shared" si="235"/>
        <v>84</v>
      </c>
      <c r="EV78" s="50">
        <v>0.23</v>
      </c>
      <c r="EW78" s="51">
        <f t="shared" si="236"/>
        <v>140</v>
      </c>
      <c r="EX78" s="50">
        <v>0.53</v>
      </c>
      <c r="EY78" s="51">
        <f t="shared" si="237"/>
        <v>32</v>
      </c>
      <c r="EZ78" s="50">
        <v>4.22</v>
      </c>
      <c r="FA78" s="51">
        <f t="shared" si="238"/>
        <v>6</v>
      </c>
      <c r="FB78" s="50">
        <v>1.31</v>
      </c>
      <c r="FC78" s="51">
        <f t="shared" si="239"/>
        <v>83</v>
      </c>
      <c r="FD78" s="50">
        <v>1.44</v>
      </c>
      <c r="FE78" s="51">
        <f t="shared" si="240"/>
        <v>123</v>
      </c>
      <c r="FF78" s="50">
        <v>29.72</v>
      </c>
      <c r="FG78" s="51">
        <f t="shared" si="241"/>
        <v>158</v>
      </c>
      <c r="FH78" s="50">
        <v>11.06</v>
      </c>
      <c r="FI78" s="51">
        <f t="shared" si="242"/>
        <v>61</v>
      </c>
      <c r="FJ78" s="50">
        <v>0.61</v>
      </c>
      <c r="FK78" s="51">
        <f t="shared" si="243"/>
        <v>139</v>
      </c>
      <c r="FL78" s="50">
        <v>0.89</v>
      </c>
      <c r="FM78" s="51">
        <f t="shared" si="244"/>
        <v>155</v>
      </c>
      <c r="FN78" s="53">
        <f t="shared" si="95"/>
        <v>456.15000000000003</v>
      </c>
      <c r="FO78" s="51">
        <f t="shared" si="245"/>
        <v>149</v>
      </c>
      <c r="FP78" s="36">
        <v>15.18</v>
      </c>
      <c r="FQ78" s="36">
        <v>100</v>
      </c>
      <c r="FR78" s="36">
        <f t="shared" si="260"/>
        <v>1518</v>
      </c>
      <c r="FS78" s="37">
        <f t="shared" si="246"/>
        <v>111</v>
      </c>
      <c r="FT78" s="36">
        <v>6.45</v>
      </c>
      <c r="FU78" s="36">
        <v>100</v>
      </c>
      <c r="FV78" s="36">
        <f t="shared" si="261"/>
        <v>645</v>
      </c>
      <c r="FW78" s="37">
        <f t="shared" si="247"/>
        <v>120</v>
      </c>
      <c r="FX78" s="36">
        <f t="shared" si="262"/>
        <v>873</v>
      </c>
      <c r="FY78" s="54">
        <f t="shared" si="265"/>
        <v>41153.158889999999</v>
      </c>
      <c r="FZ78" s="37">
        <f t="shared" si="248"/>
        <v>101</v>
      </c>
      <c r="GA78" s="55">
        <f t="shared" si="249"/>
        <v>47.13993</v>
      </c>
      <c r="GB78" s="56">
        <f t="shared" si="263"/>
        <v>521.36762580000004</v>
      </c>
      <c r="GC78" s="32">
        <f t="shared" si="250"/>
        <v>102</v>
      </c>
    </row>
    <row r="79" spans="2:185" s="1" customFormat="1" ht="18" customHeight="1" x14ac:dyDescent="0.2">
      <c r="B79" s="1">
        <f t="shared" si="175"/>
        <v>78</v>
      </c>
      <c r="C79" s="59" t="s">
        <v>119</v>
      </c>
      <c r="D79" s="30">
        <v>8192463</v>
      </c>
      <c r="E79" s="31">
        <f t="shared" si="251"/>
        <v>97</v>
      </c>
      <c r="F79" s="209">
        <v>28292</v>
      </c>
      <c r="G79" s="31">
        <f t="shared" si="252"/>
        <v>141</v>
      </c>
      <c r="H79" s="210">
        <f t="shared" si="176"/>
        <v>289.56818181818181</v>
      </c>
      <c r="I79" s="31">
        <f t="shared" si="79"/>
        <v>22</v>
      </c>
      <c r="J79" s="32" t="s">
        <v>780</v>
      </c>
      <c r="K79" s="32" t="s">
        <v>781</v>
      </c>
      <c r="L79" s="33">
        <v>44346.7</v>
      </c>
      <c r="M79" s="31">
        <f t="shared" si="174"/>
        <v>70</v>
      </c>
      <c r="N79" s="34">
        <v>9.7928870000000003</v>
      </c>
      <c r="O79" s="31">
        <f t="shared" si="173"/>
        <v>63</v>
      </c>
      <c r="P79" s="35">
        <v>5.57</v>
      </c>
      <c r="Q79" s="31">
        <f t="shared" si="177"/>
        <v>40</v>
      </c>
      <c r="R79" s="31">
        <v>25</v>
      </c>
      <c r="S79" s="31">
        <f t="shared" si="253"/>
        <v>93</v>
      </c>
      <c r="T79" s="31">
        <v>14.1</v>
      </c>
      <c r="U79" s="31">
        <f t="shared" si="254"/>
        <v>90</v>
      </c>
      <c r="V79" s="218">
        <v>466.1</v>
      </c>
      <c r="W79" s="31">
        <f t="shared" si="255"/>
        <v>137</v>
      </c>
      <c r="X79" s="36">
        <v>82.5</v>
      </c>
      <c r="Y79" s="37">
        <f t="shared" si="178"/>
        <v>8</v>
      </c>
      <c r="Z79" s="38">
        <v>84.3</v>
      </c>
      <c r="AA79" s="37">
        <f t="shared" si="179"/>
        <v>9</v>
      </c>
      <c r="AB79" s="38">
        <v>80.599999999999994</v>
      </c>
      <c r="AC79" s="37">
        <f t="shared" si="180"/>
        <v>5</v>
      </c>
      <c r="AD79" s="39">
        <v>33656</v>
      </c>
      <c r="AE79" s="40">
        <f t="shared" si="181"/>
        <v>32</v>
      </c>
      <c r="AF79" s="41">
        <v>75.23</v>
      </c>
      <c r="AG79" s="40">
        <f t="shared" si="182"/>
        <v>16</v>
      </c>
      <c r="AH79" s="42">
        <v>3.4</v>
      </c>
      <c r="AI79" s="40">
        <f t="shared" si="256"/>
        <v>15</v>
      </c>
      <c r="AJ79" s="41">
        <v>28.6</v>
      </c>
      <c r="AK79" s="40">
        <f t="shared" si="183"/>
        <v>51</v>
      </c>
      <c r="AL79" s="41">
        <v>7</v>
      </c>
      <c r="AM79" s="40">
        <f t="shared" si="184"/>
        <v>42</v>
      </c>
      <c r="AN79" s="75">
        <v>24.6</v>
      </c>
      <c r="AO79" s="44">
        <f t="shared" si="185"/>
        <v>81</v>
      </c>
      <c r="AP79" s="43">
        <v>59.1</v>
      </c>
      <c r="AQ79" s="44">
        <f t="shared" si="186"/>
        <v>27</v>
      </c>
      <c r="AR79" s="58">
        <v>-0.35</v>
      </c>
      <c r="AS79" s="44">
        <f t="shared" si="187"/>
        <v>86</v>
      </c>
      <c r="AT79" s="46">
        <v>2.8</v>
      </c>
      <c r="AU79" s="45">
        <f t="shared" si="188"/>
        <v>40</v>
      </c>
      <c r="AV79" s="46">
        <v>14</v>
      </c>
      <c r="AW79" s="45">
        <f t="shared" si="189"/>
        <v>50</v>
      </c>
      <c r="AX79" s="46"/>
      <c r="AY79" s="45"/>
      <c r="AZ79" s="125">
        <v>3530</v>
      </c>
      <c r="BA79" s="45">
        <f t="shared" si="264"/>
        <v>11</v>
      </c>
      <c r="BB79" s="47">
        <v>16.3</v>
      </c>
      <c r="BC79" s="45">
        <f t="shared" si="190"/>
        <v>17</v>
      </c>
      <c r="BD79" s="46">
        <v>1346.21</v>
      </c>
      <c r="BE79" s="45">
        <f t="shared" si="191"/>
        <v>42</v>
      </c>
      <c r="BF79" s="46">
        <v>254</v>
      </c>
      <c r="BG79" s="45">
        <f t="shared" si="192"/>
        <v>13</v>
      </c>
      <c r="BH79" s="46">
        <v>3.8</v>
      </c>
      <c r="BI79" s="45">
        <f t="shared" si="193"/>
        <v>33</v>
      </c>
      <c r="BJ79" s="47">
        <v>13</v>
      </c>
      <c r="BK79" s="45">
        <f t="shared" si="194"/>
        <v>5</v>
      </c>
      <c r="BL79" s="47">
        <v>20.9</v>
      </c>
      <c r="BM79" s="45">
        <f t="shared" si="195"/>
        <v>17</v>
      </c>
      <c r="BN79" s="47">
        <v>96</v>
      </c>
      <c r="BO79" s="45">
        <f t="shared" si="196"/>
        <v>6</v>
      </c>
      <c r="BP79" s="46">
        <v>178.33</v>
      </c>
      <c r="BQ79" s="45">
        <f t="shared" si="197"/>
        <v>38</v>
      </c>
      <c r="BR79" s="133">
        <v>115.96</v>
      </c>
      <c r="BS79" s="45">
        <f t="shared" si="257"/>
        <v>59</v>
      </c>
      <c r="BT79" s="46">
        <v>306.10000000000002</v>
      </c>
      <c r="BU79" s="45">
        <f t="shared" si="198"/>
        <v>33</v>
      </c>
      <c r="BV79" s="47">
        <v>4</v>
      </c>
      <c r="BW79" s="45">
        <f t="shared" si="199"/>
        <v>13</v>
      </c>
      <c r="BX79" s="124" t="s">
        <v>1151</v>
      </c>
      <c r="BY79" s="45" t="e">
        <f t="shared" si="258"/>
        <v>#VALUE!</v>
      </c>
      <c r="BZ79" s="48">
        <v>104.11</v>
      </c>
      <c r="CA79" s="45">
        <f t="shared" si="200"/>
        <v>31</v>
      </c>
      <c r="CB79" s="46"/>
      <c r="CC79" s="45" t="e">
        <f t="shared" si="259"/>
        <v>#N/A</v>
      </c>
      <c r="CD79" s="46">
        <v>0.15</v>
      </c>
      <c r="CE79" s="45">
        <f t="shared" si="201"/>
        <v>89</v>
      </c>
      <c r="CF79" s="48">
        <v>217.88319336932008</v>
      </c>
      <c r="CG79" s="45">
        <f t="shared" si="202"/>
        <v>48</v>
      </c>
      <c r="CH79" s="49">
        <v>0.99</v>
      </c>
      <c r="CI79" s="45">
        <f t="shared" si="203"/>
        <v>77</v>
      </c>
      <c r="CJ79" s="50">
        <v>0.69</v>
      </c>
      <c r="CK79" s="51">
        <f t="shared" si="204"/>
        <v>91</v>
      </c>
      <c r="CL79" s="50">
        <v>19.899999999999999</v>
      </c>
      <c r="CM79" s="51">
        <f t="shared" si="205"/>
        <v>18</v>
      </c>
      <c r="CN79" s="50">
        <v>1.7</v>
      </c>
      <c r="CO79" s="51">
        <f t="shared" si="206"/>
        <v>60</v>
      </c>
      <c r="CP79" s="50">
        <v>0.86</v>
      </c>
      <c r="CQ79" s="51">
        <f t="shared" si="207"/>
        <v>143</v>
      </c>
      <c r="CR79" s="50">
        <v>0.3</v>
      </c>
      <c r="CS79" s="51">
        <f t="shared" si="208"/>
        <v>168</v>
      </c>
      <c r="CT79" s="50">
        <v>4.1500000000000004</v>
      </c>
      <c r="CU79" s="51">
        <f t="shared" si="209"/>
        <v>30</v>
      </c>
      <c r="CV79" s="50">
        <v>21.32</v>
      </c>
      <c r="CW79" s="51">
        <f t="shared" si="210"/>
        <v>41</v>
      </c>
      <c r="CX79" s="50">
        <v>2.63</v>
      </c>
      <c r="CY79" s="51">
        <f t="shared" si="211"/>
        <v>144</v>
      </c>
      <c r="CZ79" s="50">
        <v>14.7</v>
      </c>
      <c r="DA79" s="51">
        <f t="shared" si="212"/>
        <v>44</v>
      </c>
      <c r="DB79" s="50">
        <v>3.45</v>
      </c>
      <c r="DC79" s="51">
        <f t="shared" si="213"/>
        <v>152</v>
      </c>
      <c r="DD79" s="50">
        <v>3.2</v>
      </c>
      <c r="DE79" s="51">
        <f t="shared" si="214"/>
        <v>148</v>
      </c>
      <c r="DF79" s="50">
        <v>21.25</v>
      </c>
      <c r="DG79" s="51">
        <f t="shared" si="215"/>
        <v>56</v>
      </c>
      <c r="DH79" s="50">
        <v>1.35</v>
      </c>
      <c r="DI79" s="51">
        <f t="shared" si="216"/>
        <v>131</v>
      </c>
      <c r="DJ79" s="50">
        <v>1.52</v>
      </c>
      <c r="DK79" s="51">
        <f t="shared" si="217"/>
        <v>147</v>
      </c>
      <c r="DL79" s="50">
        <v>5.73</v>
      </c>
      <c r="DM79" s="51">
        <f t="shared" si="218"/>
        <v>46</v>
      </c>
      <c r="DN79" s="50">
        <v>9.16</v>
      </c>
      <c r="DO79" s="51">
        <f t="shared" si="219"/>
        <v>15</v>
      </c>
      <c r="DP79" s="50">
        <v>10.15</v>
      </c>
      <c r="DQ79" s="51">
        <f t="shared" si="220"/>
        <v>123</v>
      </c>
      <c r="DR79" s="50">
        <v>3.66</v>
      </c>
      <c r="DS79" s="51">
        <f t="shared" si="221"/>
        <v>14</v>
      </c>
      <c r="DT79" s="50">
        <v>6.06</v>
      </c>
      <c r="DU79" s="51">
        <f t="shared" si="222"/>
        <v>77</v>
      </c>
      <c r="DV79" s="50">
        <v>2.64</v>
      </c>
      <c r="DW79" s="51">
        <f t="shared" si="223"/>
        <v>61</v>
      </c>
      <c r="DX79" s="50">
        <v>116.7</v>
      </c>
      <c r="DY79" s="51">
        <f t="shared" si="224"/>
        <v>68</v>
      </c>
      <c r="DZ79" s="50">
        <v>42.78</v>
      </c>
      <c r="EA79" s="51">
        <f t="shared" si="225"/>
        <v>161</v>
      </c>
      <c r="EB79" s="50">
        <v>22.91</v>
      </c>
      <c r="EC79" s="51">
        <f t="shared" si="226"/>
        <v>97</v>
      </c>
      <c r="ED79" s="50">
        <v>0.94</v>
      </c>
      <c r="EE79" s="51">
        <f t="shared" si="227"/>
        <v>92</v>
      </c>
      <c r="EF79" s="50">
        <v>8.9499999999999993</v>
      </c>
      <c r="EG79" s="51">
        <f t="shared" si="228"/>
        <v>60</v>
      </c>
      <c r="EH79" s="50">
        <v>0.38</v>
      </c>
      <c r="EI79" s="51">
        <f t="shared" si="229"/>
        <v>132</v>
      </c>
      <c r="EJ79" s="50">
        <v>8.65</v>
      </c>
      <c r="EK79" s="51">
        <f t="shared" si="230"/>
        <v>143</v>
      </c>
      <c r="EL79" s="50">
        <v>2.1</v>
      </c>
      <c r="EM79" s="51">
        <f t="shared" si="231"/>
        <v>166</v>
      </c>
      <c r="EN79" s="50">
        <v>9.59</v>
      </c>
      <c r="EO79" s="51">
        <f t="shared" si="232"/>
        <v>152</v>
      </c>
      <c r="EP79" s="50">
        <v>14.48</v>
      </c>
      <c r="EQ79" s="51">
        <f t="shared" si="233"/>
        <v>83</v>
      </c>
      <c r="ER79" s="50">
        <v>6.26</v>
      </c>
      <c r="ES79" s="51">
        <f t="shared" si="234"/>
        <v>4</v>
      </c>
      <c r="ET79" s="50">
        <v>0</v>
      </c>
      <c r="EU79" s="51">
        <f t="shared" si="235"/>
        <v>84</v>
      </c>
      <c r="EV79" s="50">
        <v>0.57999999999999996</v>
      </c>
      <c r="EW79" s="51">
        <f t="shared" si="236"/>
        <v>119</v>
      </c>
      <c r="EX79" s="50">
        <v>0.24</v>
      </c>
      <c r="EY79" s="51">
        <f t="shared" si="237"/>
        <v>81</v>
      </c>
      <c r="EZ79" s="50">
        <v>2.34</v>
      </c>
      <c r="FA79" s="51">
        <f t="shared" si="238"/>
        <v>68</v>
      </c>
      <c r="FB79" s="50">
        <v>0.09</v>
      </c>
      <c r="FC79" s="51">
        <f t="shared" si="239"/>
        <v>171</v>
      </c>
      <c r="FD79" s="50">
        <v>1.78</v>
      </c>
      <c r="FE79" s="51">
        <f t="shared" si="240"/>
        <v>118</v>
      </c>
      <c r="FF79" s="50">
        <v>22.75</v>
      </c>
      <c r="FG79" s="51">
        <f t="shared" si="241"/>
        <v>170</v>
      </c>
      <c r="FH79" s="50">
        <v>6.02</v>
      </c>
      <c r="FI79" s="51">
        <f t="shared" si="242"/>
        <v>109</v>
      </c>
      <c r="FJ79" s="50">
        <v>0.22</v>
      </c>
      <c r="FK79" s="51">
        <f t="shared" si="243"/>
        <v>158</v>
      </c>
      <c r="FL79" s="50">
        <v>1.91</v>
      </c>
      <c r="FM79" s="51">
        <f t="shared" si="244"/>
        <v>132</v>
      </c>
      <c r="FN79" s="53">
        <f t="shared" si="95"/>
        <v>404.08999999999992</v>
      </c>
      <c r="FO79" s="51">
        <f t="shared" si="245"/>
        <v>166</v>
      </c>
      <c r="FP79" s="36">
        <v>18.440000000000001</v>
      </c>
      <c r="FQ79" s="36">
        <v>100</v>
      </c>
      <c r="FR79" s="36">
        <f t="shared" si="260"/>
        <v>1844.0000000000002</v>
      </c>
      <c r="FS79" s="37">
        <f t="shared" si="246"/>
        <v>87</v>
      </c>
      <c r="FT79" s="36">
        <v>5.54</v>
      </c>
      <c r="FU79" s="36">
        <v>100</v>
      </c>
      <c r="FV79" s="36">
        <f t="shared" si="261"/>
        <v>554</v>
      </c>
      <c r="FW79" s="37">
        <f t="shared" si="247"/>
        <v>140</v>
      </c>
      <c r="FX79" s="36">
        <f t="shared" si="262"/>
        <v>1290.0000000000002</v>
      </c>
      <c r="FY79" s="54">
        <f t="shared" si="265"/>
        <v>105682.77270000002</v>
      </c>
      <c r="FZ79" s="37">
        <f t="shared" si="248"/>
        <v>83</v>
      </c>
      <c r="GA79" s="55">
        <f t="shared" si="249"/>
        <v>81.924629999999993</v>
      </c>
      <c r="GB79" s="56">
        <f t="shared" si="263"/>
        <v>493.18627259999994</v>
      </c>
      <c r="GC79" s="32">
        <f t="shared" si="250"/>
        <v>104</v>
      </c>
    </row>
    <row r="80" spans="2:185" s="1" customFormat="1" ht="18" customHeight="1" x14ac:dyDescent="0.2">
      <c r="B80" s="1">
        <f t="shared" si="175"/>
        <v>79</v>
      </c>
      <c r="C80" s="69" t="s">
        <v>42</v>
      </c>
      <c r="D80" s="30">
        <v>59801004</v>
      </c>
      <c r="E80" s="31">
        <f t="shared" si="251"/>
        <v>24</v>
      </c>
      <c r="F80" s="209">
        <v>301336</v>
      </c>
      <c r="G80" s="31">
        <f t="shared" si="252"/>
        <v>71</v>
      </c>
      <c r="H80" s="210">
        <f t="shared" si="176"/>
        <v>198.45290307165422</v>
      </c>
      <c r="I80" s="31">
        <f t="shared" si="79"/>
        <v>32</v>
      </c>
      <c r="J80" s="32" t="s">
        <v>782</v>
      </c>
      <c r="K80" s="32" t="s">
        <v>783</v>
      </c>
      <c r="L80" s="33">
        <v>46420.6</v>
      </c>
      <c r="M80" s="31">
        <f t="shared" si="174"/>
        <v>58</v>
      </c>
      <c r="N80" s="34">
        <v>9.8034630000000007</v>
      </c>
      <c r="O80" s="31">
        <f t="shared" si="173"/>
        <v>32</v>
      </c>
      <c r="P80" s="35">
        <v>4.6500000000000004</v>
      </c>
      <c r="Q80" s="31">
        <f t="shared" si="177"/>
        <v>108</v>
      </c>
      <c r="R80" s="31">
        <v>17.7</v>
      </c>
      <c r="S80" s="31">
        <f t="shared" si="253"/>
        <v>122</v>
      </c>
      <c r="T80" s="31">
        <v>9.5</v>
      </c>
      <c r="U80" s="31">
        <f t="shared" si="254"/>
        <v>120</v>
      </c>
      <c r="V80" s="218">
        <v>773.1</v>
      </c>
      <c r="W80" s="31">
        <f t="shared" si="255"/>
        <v>101</v>
      </c>
      <c r="X80" s="36">
        <v>82.7</v>
      </c>
      <c r="Y80" s="37">
        <f t="shared" si="178"/>
        <v>6</v>
      </c>
      <c r="Z80" s="38">
        <v>84.8</v>
      </c>
      <c r="AA80" s="37">
        <f t="shared" si="179"/>
        <v>7</v>
      </c>
      <c r="AB80" s="38">
        <v>80.5</v>
      </c>
      <c r="AC80" s="37">
        <f t="shared" si="180"/>
        <v>6</v>
      </c>
      <c r="AD80" s="39">
        <v>35708</v>
      </c>
      <c r="AE80" s="40">
        <f t="shared" si="181"/>
        <v>30</v>
      </c>
      <c r="AF80" s="41">
        <v>69.650000000000006</v>
      </c>
      <c r="AG80" s="40">
        <f t="shared" si="182"/>
        <v>23</v>
      </c>
      <c r="AH80" s="42">
        <v>3.9</v>
      </c>
      <c r="AI80" s="40">
        <f t="shared" si="256"/>
        <v>10</v>
      </c>
      <c r="AJ80" s="41">
        <v>30.4</v>
      </c>
      <c r="AK80" s="40">
        <f t="shared" si="183"/>
        <v>48</v>
      </c>
      <c r="AL80" s="41">
        <v>12</v>
      </c>
      <c r="AM80" s="40">
        <f t="shared" si="184"/>
        <v>20</v>
      </c>
      <c r="AN80" s="43">
        <v>24.1</v>
      </c>
      <c r="AO80" s="44">
        <f t="shared" si="185"/>
        <v>86</v>
      </c>
      <c r="AP80" s="43">
        <v>33.200000000000003</v>
      </c>
      <c r="AQ80" s="44">
        <f t="shared" si="186"/>
        <v>49</v>
      </c>
      <c r="AR80" s="58">
        <v>0.47</v>
      </c>
      <c r="AS80" s="44">
        <f t="shared" si="187"/>
        <v>31</v>
      </c>
      <c r="AT80" s="46">
        <v>6.7</v>
      </c>
      <c r="AU80" s="45">
        <f t="shared" si="188"/>
        <v>28</v>
      </c>
      <c r="AV80" s="46">
        <v>29</v>
      </c>
      <c r="AW80" s="45">
        <f t="shared" si="189"/>
        <v>48</v>
      </c>
      <c r="AX80" s="46">
        <v>195</v>
      </c>
      <c r="AY80" s="45">
        <f>RANK(AX80,$AX$2:$AX$173)</f>
        <v>3</v>
      </c>
      <c r="AZ80" s="125">
        <v>3650</v>
      </c>
      <c r="BA80" s="45">
        <f t="shared" si="264"/>
        <v>6</v>
      </c>
      <c r="BB80" s="47">
        <v>20.100000000000001</v>
      </c>
      <c r="BC80" s="45">
        <f t="shared" si="190"/>
        <v>11</v>
      </c>
      <c r="BD80" s="46">
        <v>1442.87</v>
      </c>
      <c r="BE80" s="45">
        <f t="shared" si="191"/>
        <v>34</v>
      </c>
      <c r="BF80" s="46">
        <v>132</v>
      </c>
      <c r="BG80" s="45">
        <f t="shared" si="192"/>
        <v>22</v>
      </c>
      <c r="BH80" s="47">
        <v>5.9</v>
      </c>
      <c r="BI80" s="45">
        <f t="shared" si="193"/>
        <v>13</v>
      </c>
      <c r="BJ80" s="47">
        <v>13</v>
      </c>
      <c r="BK80" s="45">
        <f t="shared" si="194"/>
        <v>5</v>
      </c>
      <c r="BL80" s="47">
        <v>25.2</v>
      </c>
      <c r="BM80" s="45">
        <f t="shared" si="195"/>
        <v>10</v>
      </c>
      <c r="BN80" s="47">
        <v>90.7</v>
      </c>
      <c r="BO80" s="45">
        <f t="shared" si="196"/>
        <v>8</v>
      </c>
      <c r="BP80" s="46">
        <v>256.10000000000002</v>
      </c>
      <c r="BQ80" s="45">
        <f t="shared" si="197"/>
        <v>15</v>
      </c>
      <c r="BR80" s="133">
        <v>158.71</v>
      </c>
      <c r="BS80" s="45">
        <f t="shared" si="257"/>
        <v>16</v>
      </c>
      <c r="BT80" s="46">
        <v>544.20000000000005</v>
      </c>
      <c r="BU80" s="45">
        <f t="shared" si="198"/>
        <v>13</v>
      </c>
      <c r="BV80" s="47">
        <v>4</v>
      </c>
      <c r="BW80" s="45">
        <f t="shared" si="199"/>
        <v>13</v>
      </c>
      <c r="BX80" s="127">
        <v>0.76</v>
      </c>
      <c r="BY80" s="45">
        <f t="shared" si="258"/>
        <v>5</v>
      </c>
      <c r="BZ80" s="48">
        <v>84.93</v>
      </c>
      <c r="CA80" s="45">
        <f t="shared" si="200"/>
        <v>58</v>
      </c>
      <c r="CB80" s="46">
        <v>72</v>
      </c>
      <c r="CC80" s="45">
        <f t="shared" si="259"/>
        <v>20</v>
      </c>
      <c r="CD80" s="46">
        <v>0.1</v>
      </c>
      <c r="CE80" s="45">
        <f t="shared" si="201"/>
        <v>102</v>
      </c>
      <c r="CF80" s="48">
        <v>239.43359453983493</v>
      </c>
      <c r="CG80" s="45">
        <f t="shared" si="202"/>
        <v>14</v>
      </c>
      <c r="CH80" s="49">
        <v>37.630000000000003</v>
      </c>
      <c r="CI80" s="45">
        <f t="shared" si="203"/>
        <v>6</v>
      </c>
      <c r="CJ80" s="50">
        <v>0.37</v>
      </c>
      <c r="CK80" s="51">
        <f t="shared" si="204"/>
        <v>111</v>
      </c>
      <c r="CL80" s="50">
        <v>16.96</v>
      </c>
      <c r="CM80" s="51">
        <f t="shared" si="205"/>
        <v>21</v>
      </c>
      <c r="CN80" s="50">
        <v>0.65</v>
      </c>
      <c r="CO80" s="51">
        <f t="shared" si="206"/>
        <v>90</v>
      </c>
      <c r="CP80" s="50">
        <v>0.31</v>
      </c>
      <c r="CQ80" s="51">
        <f t="shared" si="207"/>
        <v>170</v>
      </c>
      <c r="CR80" s="50">
        <v>0.61</v>
      </c>
      <c r="CS80" s="51">
        <f t="shared" si="208"/>
        <v>150</v>
      </c>
      <c r="CT80" s="50">
        <v>4.07</v>
      </c>
      <c r="CU80" s="51">
        <f t="shared" si="209"/>
        <v>34</v>
      </c>
      <c r="CV80" s="50">
        <v>19.940000000000001</v>
      </c>
      <c r="CW80" s="51">
        <f t="shared" si="210"/>
        <v>53</v>
      </c>
      <c r="CX80" s="50">
        <v>1.81</v>
      </c>
      <c r="CY80" s="51">
        <f t="shared" si="211"/>
        <v>157</v>
      </c>
      <c r="CZ80" s="50">
        <v>14.58</v>
      </c>
      <c r="DA80" s="51">
        <f t="shared" si="212"/>
        <v>45</v>
      </c>
      <c r="DB80" s="50">
        <v>2.72</v>
      </c>
      <c r="DC80" s="51">
        <f t="shared" si="213"/>
        <v>160</v>
      </c>
      <c r="DD80" s="50">
        <v>6.69</v>
      </c>
      <c r="DE80" s="51">
        <f t="shared" si="214"/>
        <v>64</v>
      </c>
      <c r="DF80" s="50">
        <v>25.15</v>
      </c>
      <c r="DG80" s="51">
        <f t="shared" si="215"/>
        <v>40</v>
      </c>
      <c r="DH80" s="50">
        <v>1.58</v>
      </c>
      <c r="DI80" s="51">
        <f t="shared" si="216"/>
        <v>117</v>
      </c>
      <c r="DJ80" s="50">
        <v>2.4900000000000002</v>
      </c>
      <c r="DK80" s="51">
        <f t="shared" si="217"/>
        <v>99</v>
      </c>
      <c r="DL80" s="50">
        <v>5.08</v>
      </c>
      <c r="DM80" s="51">
        <f t="shared" si="218"/>
        <v>66</v>
      </c>
      <c r="DN80" s="50">
        <v>7.76</v>
      </c>
      <c r="DO80" s="51">
        <f t="shared" si="219"/>
        <v>36</v>
      </c>
      <c r="DP80" s="50">
        <v>11.53</v>
      </c>
      <c r="DQ80" s="51">
        <f t="shared" si="220"/>
        <v>113</v>
      </c>
      <c r="DR80" s="50">
        <v>2.2999999999999998</v>
      </c>
      <c r="DS80" s="51">
        <f t="shared" si="221"/>
        <v>42</v>
      </c>
      <c r="DT80" s="50">
        <v>7.52</v>
      </c>
      <c r="DU80" s="51">
        <f t="shared" si="222"/>
        <v>61</v>
      </c>
      <c r="DV80" s="50">
        <v>2.68</v>
      </c>
      <c r="DW80" s="51">
        <f t="shared" si="223"/>
        <v>60</v>
      </c>
      <c r="DX80" s="50">
        <v>124.73</v>
      </c>
      <c r="DY80" s="51">
        <f t="shared" si="224"/>
        <v>53</v>
      </c>
      <c r="DZ80" s="50">
        <v>48.48</v>
      </c>
      <c r="EA80" s="51">
        <f t="shared" si="225"/>
        <v>156</v>
      </c>
      <c r="EB80" s="50">
        <v>13.13</v>
      </c>
      <c r="EC80" s="51">
        <f t="shared" si="226"/>
        <v>129</v>
      </c>
      <c r="ED80" s="50">
        <v>1.07</v>
      </c>
      <c r="EE80" s="51">
        <f t="shared" si="227"/>
        <v>88</v>
      </c>
      <c r="EF80" s="50">
        <v>5.0199999999999996</v>
      </c>
      <c r="EG80" s="51">
        <f t="shared" si="228"/>
        <v>98</v>
      </c>
      <c r="EH80" s="50">
        <v>1.17</v>
      </c>
      <c r="EI80" s="51">
        <f t="shared" si="229"/>
        <v>115</v>
      </c>
      <c r="EJ80" s="50">
        <v>17.809999999999999</v>
      </c>
      <c r="EK80" s="51">
        <f t="shared" si="230"/>
        <v>80</v>
      </c>
      <c r="EL80" s="50">
        <v>3.2</v>
      </c>
      <c r="EM80" s="51">
        <f t="shared" si="231"/>
        <v>146</v>
      </c>
      <c r="EN80" s="50">
        <v>4.8899999999999997</v>
      </c>
      <c r="EO80" s="51">
        <f t="shared" si="232"/>
        <v>169</v>
      </c>
      <c r="EP80" s="50">
        <v>5.47</v>
      </c>
      <c r="EQ80" s="51">
        <f t="shared" si="233"/>
        <v>150</v>
      </c>
      <c r="ER80" s="50">
        <v>5.04</v>
      </c>
      <c r="ES80" s="51">
        <f t="shared" si="234"/>
        <v>31</v>
      </c>
      <c r="ET80" s="50">
        <v>0</v>
      </c>
      <c r="EU80" s="51">
        <f t="shared" si="235"/>
        <v>84</v>
      </c>
      <c r="EV80" s="50">
        <v>0.23</v>
      </c>
      <c r="EW80" s="51">
        <f t="shared" si="236"/>
        <v>140</v>
      </c>
      <c r="EX80" s="50">
        <v>0.48</v>
      </c>
      <c r="EY80" s="51">
        <f t="shared" si="237"/>
        <v>37</v>
      </c>
      <c r="EZ80" s="50">
        <v>2.72</v>
      </c>
      <c r="FA80" s="51">
        <f t="shared" si="238"/>
        <v>54</v>
      </c>
      <c r="FB80" s="50">
        <v>0.37</v>
      </c>
      <c r="FC80" s="51">
        <f t="shared" si="239"/>
        <v>154</v>
      </c>
      <c r="FD80" s="50">
        <v>1.37</v>
      </c>
      <c r="FE80" s="51">
        <f t="shared" si="240"/>
        <v>125</v>
      </c>
      <c r="FF80" s="50">
        <v>35.35</v>
      </c>
      <c r="FG80" s="51">
        <f t="shared" si="241"/>
        <v>145</v>
      </c>
      <c r="FH80" s="50">
        <v>4.76</v>
      </c>
      <c r="FI80" s="51">
        <f t="shared" si="242"/>
        <v>125</v>
      </c>
      <c r="FJ80" s="50">
        <v>0.28999999999999998</v>
      </c>
      <c r="FK80" s="51">
        <f t="shared" si="243"/>
        <v>152</v>
      </c>
      <c r="FL80" s="50">
        <v>0.79</v>
      </c>
      <c r="FM80" s="51">
        <f t="shared" si="244"/>
        <v>159</v>
      </c>
      <c r="FN80" s="53">
        <f t="shared" si="95"/>
        <v>411.17000000000013</v>
      </c>
      <c r="FO80" s="51">
        <f t="shared" si="245"/>
        <v>165</v>
      </c>
      <c r="FP80" s="36">
        <v>8.84</v>
      </c>
      <c r="FQ80" s="36">
        <v>100</v>
      </c>
      <c r="FR80" s="36">
        <f t="shared" si="260"/>
        <v>884</v>
      </c>
      <c r="FS80" s="37">
        <f t="shared" si="246"/>
        <v>164</v>
      </c>
      <c r="FT80" s="36">
        <v>10.1</v>
      </c>
      <c r="FU80" s="36">
        <v>100</v>
      </c>
      <c r="FV80" s="36">
        <f t="shared" si="261"/>
        <v>1010</v>
      </c>
      <c r="FW80" s="37">
        <f t="shared" si="247"/>
        <v>48</v>
      </c>
      <c r="FX80" s="36">
        <f t="shared" si="262"/>
        <v>-126</v>
      </c>
      <c r="FY80" s="54">
        <f t="shared" si="265"/>
        <v>-75349.265039999998</v>
      </c>
      <c r="FZ80" s="37">
        <f t="shared" si="248"/>
        <v>168</v>
      </c>
      <c r="GA80" s="55">
        <f t="shared" si="249"/>
        <v>598.01004</v>
      </c>
      <c r="GB80" s="56">
        <f t="shared" si="263"/>
        <v>2846.5277904</v>
      </c>
      <c r="GC80" s="32">
        <f t="shared" si="250"/>
        <v>37</v>
      </c>
    </row>
    <row r="81" spans="2:185" s="1" customFormat="1" ht="18" customHeight="1" x14ac:dyDescent="0.2">
      <c r="B81" s="1">
        <f t="shared" si="175"/>
        <v>80</v>
      </c>
      <c r="C81" s="59" t="s">
        <v>34</v>
      </c>
      <c r="D81" s="30">
        <v>2803362</v>
      </c>
      <c r="E81" s="31">
        <f t="shared" si="251"/>
        <v>137</v>
      </c>
      <c r="F81" s="209">
        <v>10991</v>
      </c>
      <c r="G81" s="31">
        <f t="shared" si="252"/>
        <v>158</v>
      </c>
      <c r="H81" s="210">
        <f t="shared" si="176"/>
        <v>255.05977618051134</v>
      </c>
      <c r="I81" s="31">
        <f t="shared" si="79"/>
        <v>27</v>
      </c>
      <c r="J81" s="32" t="s">
        <v>784</v>
      </c>
      <c r="K81" s="32" t="s">
        <v>785</v>
      </c>
      <c r="L81" s="33">
        <v>38747.199999999997</v>
      </c>
      <c r="M81" s="31">
        <f t="shared" si="174"/>
        <v>103</v>
      </c>
      <c r="N81" s="34">
        <v>9.7835090000000005</v>
      </c>
      <c r="O81" s="31">
        <f t="shared" si="173"/>
        <v>108</v>
      </c>
      <c r="P81" s="35">
        <v>5.6</v>
      </c>
      <c r="Q81" s="31">
        <f t="shared" si="177"/>
        <v>36</v>
      </c>
      <c r="R81" s="31">
        <v>29.5</v>
      </c>
      <c r="S81" s="31">
        <f t="shared" si="253"/>
        <v>47</v>
      </c>
      <c r="T81" s="31">
        <v>22.4</v>
      </c>
      <c r="U81" s="31">
        <f t="shared" si="254"/>
        <v>22</v>
      </c>
      <c r="V81" s="218">
        <v>1347.8</v>
      </c>
      <c r="W81" s="31">
        <f t="shared" si="255"/>
        <v>48</v>
      </c>
      <c r="X81" s="36">
        <v>76.2</v>
      </c>
      <c r="Y81" s="37">
        <f t="shared" si="178"/>
        <v>50</v>
      </c>
      <c r="Z81" s="38">
        <v>78.599999999999994</v>
      </c>
      <c r="AA81" s="37">
        <f t="shared" si="179"/>
        <v>57</v>
      </c>
      <c r="AB81" s="38">
        <v>73.900000000000006</v>
      </c>
      <c r="AC81" s="37">
        <f t="shared" si="180"/>
        <v>47</v>
      </c>
      <c r="AD81" s="39">
        <v>8759</v>
      </c>
      <c r="AE81" s="40">
        <f t="shared" si="181"/>
        <v>98</v>
      </c>
      <c r="AF81" s="41">
        <v>55.3</v>
      </c>
      <c r="AG81" s="40">
        <f t="shared" si="182"/>
        <v>39</v>
      </c>
      <c r="AH81" s="42"/>
      <c r="AI81" s="40" t="e">
        <f t="shared" si="256"/>
        <v>#N/A</v>
      </c>
      <c r="AJ81" s="41">
        <v>52.3</v>
      </c>
      <c r="AK81" s="40">
        <f t="shared" si="183"/>
        <v>8</v>
      </c>
      <c r="AL81" s="41">
        <v>13</v>
      </c>
      <c r="AM81" s="40">
        <f t="shared" si="184"/>
        <v>17</v>
      </c>
      <c r="AN81" s="43">
        <v>15.3</v>
      </c>
      <c r="AO81" s="44">
        <f t="shared" si="185"/>
        <v>139</v>
      </c>
      <c r="AP81" s="43">
        <v>28.6</v>
      </c>
      <c r="AQ81" s="44">
        <f t="shared" si="186"/>
        <v>57</v>
      </c>
      <c r="AR81" s="58">
        <v>-0.04</v>
      </c>
      <c r="AS81" s="44">
        <f t="shared" si="187"/>
        <v>55</v>
      </c>
      <c r="AT81" s="46"/>
      <c r="AU81" s="45" t="e">
        <f t="shared" si="188"/>
        <v>#N/A</v>
      </c>
      <c r="AV81" s="46" t="s">
        <v>177</v>
      </c>
      <c r="AW81" s="45" t="e">
        <f t="shared" si="189"/>
        <v>#VALUE!</v>
      </c>
      <c r="AX81" s="46"/>
      <c r="AY81" s="45"/>
      <c r="AZ81" s="125">
        <v>2840</v>
      </c>
      <c r="BA81" s="45">
        <f t="shared" si="264"/>
        <v>71</v>
      </c>
      <c r="BB81" s="46" t="s">
        <v>177</v>
      </c>
      <c r="BC81" s="45" t="e">
        <f t="shared" si="190"/>
        <v>#VALUE!</v>
      </c>
      <c r="BD81" s="46">
        <v>592.95000000000005</v>
      </c>
      <c r="BE81" s="45">
        <f t="shared" si="191"/>
        <v>86</v>
      </c>
      <c r="BF81" s="46"/>
      <c r="BG81" s="45" t="e">
        <f t="shared" si="192"/>
        <v>#N/A</v>
      </c>
      <c r="BH81" s="46">
        <v>0.2</v>
      </c>
      <c r="BI81" s="45">
        <f t="shared" si="193"/>
        <v>109</v>
      </c>
      <c r="BJ81" s="47">
        <v>1.9</v>
      </c>
      <c r="BK81" s="45">
        <f t="shared" si="194"/>
        <v>168</v>
      </c>
      <c r="BL81" s="47"/>
      <c r="BM81" s="45" t="e">
        <f t="shared" si="195"/>
        <v>#N/A</v>
      </c>
      <c r="BN81" s="47"/>
      <c r="BO81" s="45" t="e">
        <f t="shared" si="196"/>
        <v>#N/A</v>
      </c>
      <c r="BP81" s="46">
        <v>108.42</v>
      </c>
      <c r="BQ81" s="45">
        <f t="shared" si="197"/>
        <v>74</v>
      </c>
      <c r="BR81" s="133">
        <v>92.24</v>
      </c>
      <c r="BS81" s="45">
        <f t="shared" si="257"/>
        <v>103</v>
      </c>
      <c r="BT81" s="46"/>
      <c r="BU81" s="45" t="e">
        <f t="shared" si="198"/>
        <v>#N/A</v>
      </c>
      <c r="BV81" s="47"/>
      <c r="BW81" s="45" t="e">
        <f t="shared" si="199"/>
        <v>#N/A</v>
      </c>
      <c r="BX81" s="124" t="s">
        <v>1151</v>
      </c>
      <c r="BY81" s="45" t="e">
        <f t="shared" si="258"/>
        <v>#VALUE!</v>
      </c>
      <c r="BZ81" s="48">
        <f>42.4*1000/365</f>
        <v>116.16438356164383</v>
      </c>
      <c r="CA81" s="45">
        <f t="shared" si="200"/>
        <v>19</v>
      </c>
      <c r="CB81" s="46"/>
      <c r="CC81" s="45" t="e">
        <f t="shared" si="259"/>
        <v>#N/A</v>
      </c>
      <c r="CD81" s="46">
        <v>0.26</v>
      </c>
      <c r="CE81" s="45">
        <f t="shared" si="201"/>
        <v>72</v>
      </c>
      <c r="CF81" s="48">
        <v>82.044345325362897</v>
      </c>
      <c r="CG81" s="45">
        <f t="shared" si="202"/>
        <v>81</v>
      </c>
      <c r="CH81" s="49">
        <v>0.76</v>
      </c>
      <c r="CI81" s="45">
        <f t="shared" si="203"/>
        <v>89</v>
      </c>
      <c r="CJ81" s="50">
        <v>0.77</v>
      </c>
      <c r="CK81" s="51">
        <f t="shared" si="204"/>
        <v>86</v>
      </c>
      <c r="CL81" s="50">
        <v>4.83</v>
      </c>
      <c r="CM81" s="51">
        <f t="shared" si="205"/>
        <v>51</v>
      </c>
      <c r="CN81" s="50">
        <v>3.89</v>
      </c>
      <c r="CO81" s="51">
        <f t="shared" si="206"/>
        <v>32</v>
      </c>
      <c r="CP81" s="50">
        <v>2.84</v>
      </c>
      <c r="CQ81" s="51">
        <f t="shared" si="207"/>
        <v>102</v>
      </c>
      <c r="CR81" s="50">
        <v>2.91</v>
      </c>
      <c r="CS81" s="51">
        <f t="shared" si="208"/>
        <v>96</v>
      </c>
      <c r="CT81" s="50">
        <v>1.4</v>
      </c>
      <c r="CU81" s="51">
        <f t="shared" si="209"/>
        <v>118</v>
      </c>
      <c r="CV81" s="50">
        <v>20.059999999999999</v>
      </c>
      <c r="CW81" s="51">
        <f t="shared" si="210"/>
        <v>50</v>
      </c>
      <c r="CX81" s="50">
        <v>12.75</v>
      </c>
      <c r="CY81" s="51">
        <f t="shared" si="211"/>
        <v>59</v>
      </c>
      <c r="CZ81" s="50">
        <v>9.39</v>
      </c>
      <c r="DA81" s="51">
        <f t="shared" si="212"/>
        <v>70</v>
      </c>
      <c r="DB81" s="50">
        <v>9.3699999999999992</v>
      </c>
      <c r="DC81" s="51">
        <f t="shared" si="213"/>
        <v>62</v>
      </c>
      <c r="DD81" s="50">
        <v>4.75</v>
      </c>
      <c r="DE81" s="51">
        <f t="shared" si="214"/>
        <v>100</v>
      </c>
      <c r="DF81" s="50">
        <v>17.46</v>
      </c>
      <c r="DG81" s="51">
        <f t="shared" si="215"/>
        <v>63</v>
      </c>
      <c r="DH81" s="50">
        <v>2.41</v>
      </c>
      <c r="DI81" s="51">
        <f t="shared" si="216"/>
        <v>93</v>
      </c>
      <c r="DJ81" s="50">
        <v>1.64</v>
      </c>
      <c r="DK81" s="51">
        <f t="shared" si="217"/>
        <v>139</v>
      </c>
      <c r="DL81" s="50">
        <v>4.21</v>
      </c>
      <c r="DM81" s="51">
        <f t="shared" si="218"/>
        <v>85</v>
      </c>
      <c r="DN81" s="50">
        <v>3.88</v>
      </c>
      <c r="DO81" s="51">
        <f t="shared" si="219"/>
        <v>79</v>
      </c>
      <c r="DP81" s="50">
        <v>52.12</v>
      </c>
      <c r="DQ81" s="51">
        <f t="shared" si="220"/>
        <v>5</v>
      </c>
      <c r="DR81" s="50">
        <v>1.42</v>
      </c>
      <c r="DS81" s="51">
        <f t="shared" si="221"/>
        <v>99</v>
      </c>
      <c r="DT81" s="50">
        <v>8.4</v>
      </c>
      <c r="DU81" s="51">
        <f t="shared" si="222"/>
        <v>55</v>
      </c>
      <c r="DV81" s="50">
        <v>4.1500000000000004</v>
      </c>
      <c r="DW81" s="51">
        <f t="shared" si="223"/>
        <v>23</v>
      </c>
      <c r="DX81" s="50">
        <v>125.95</v>
      </c>
      <c r="DY81" s="51">
        <f t="shared" si="224"/>
        <v>52</v>
      </c>
      <c r="DZ81" s="50">
        <v>77.16</v>
      </c>
      <c r="EA81" s="51">
        <f t="shared" si="225"/>
        <v>112</v>
      </c>
      <c r="EB81" s="50">
        <v>76.62</v>
      </c>
      <c r="EC81" s="51">
        <f t="shared" si="226"/>
        <v>11</v>
      </c>
      <c r="ED81" s="50">
        <v>2.65</v>
      </c>
      <c r="EE81" s="51">
        <f t="shared" si="227"/>
        <v>38</v>
      </c>
      <c r="EF81" s="50">
        <v>4.84</v>
      </c>
      <c r="EG81" s="51">
        <f t="shared" si="228"/>
        <v>100</v>
      </c>
      <c r="EH81" s="50">
        <v>48.87</v>
      </c>
      <c r="EI81" s="51">
        <f t="shared" si="229"/>
        <v>36</v>
      </c>
      <c r="EJ81" s="50">
        <v>38.479999999999997</v>
      </c>
      <c r="EK81" s="51">
        <f t="shared" si="230"/>
        <v>10</v>
      </c>
      <c r="EL81" s="50">
        <v>5.22</v>
      </c>
      <c r="EM81" s="51">
        <f t="shared" si="231"/>
        <v>117</v>
      </c>
      <c r="EN81" s="50">
        <v>17.47</v>
      </c>
      <c r="EO81" s="51">
        <f t="shared" si="232"/>
        <v>125</v>
      </c>
      <c r="EP81" s="50">
        <v>20</v>
      </c>
      <c r="EQ81" s="51">
        <f t="shared" si="233"/>
        <v>37</v>
      </c>
      <c r="ER81" s="50">
        <v>4.7699999999999996</v>
      </c>
      <c r="ES81" s="51">
        <f t="shared" si="234"/>
        <v>40</v>
      </c>
      <c r="ET81" s="50">
        <v>0</v>
      </c>
      <c r="EU81" s="51">
        <f t="shared" si="235"/>
        <v>84</v>
      </c>
      <c r="EV81" s="50">
        <v>1.52</v>
      </c>
      <c r="EW81" s="51">
        <f t="shared" si="236"/>
        <v>97</v>
      </c>
      <c r="EX81" s="50">
        <v>0.11</v>
      </c>
      <c r="EY81" s="51">
        <f t="shared" si="237"/>
        <v>136</v>
      </c>
      <c r="EZ81" s="50">
        <v>2.29</v>
      </c>
      <c r="FA81" s="51">
        <f t="shared" si="238"/>
        <v>71</v>
      </c>
      <c r="FB81" s="50">
        <v>1.04</v>
      </c>
      <c r="FC81" s="51">
        <f t="shared" si="239"/>
        <v>96</v>
      </c>
      <c r="FD81" s="50">
        <v>3.86</v>
      </c>
      <c r="FE81" s="51">
        <f t="shared" si="240"/>
        <v>88</v>
      </c>
      <c r="FF81" s="50">
        <v>115.44</v>
      </c>
      <c r="FG81" s="51">
        <f t="shared" si="241"/>
        <v>63</v>
      </c>
      <c r="FH81" s="50">
        <v>1.22</v>
      </c>
      <c r="FI81" s="51">
        <f t="shared" si="242"/>
        <v>167</v>
      </c>
      <c r="FJ81" s="50">
        <v>0.23</v>
      </c>
      <c r="FK81" s="51">
        <f t="shared" si="243"/>
        <v>157</v>
      </c>
      <c r="FL81" s="50">
        <v>27.22</v>
      </c>
      <c r="FM81" s="51">
        <f t="shared" si="244"/>
        <v>16</v>
      </c>
      <c r="FN81" s="53">
        <f t="shared" si="95"/>
        <v>743.6099999999999</v>
      </c>
      <c r="FO81" s="51">
        <f t="shared" si="245"/>
        <v>75</v>
      </c>
      <c r="FP81" s="36">
        <v>18.41</v>
      </c>
      <c r="FQ81" s="36">
        <v>100</v>
      </c>
      <c r="FR81" s="36">
        <f t="shared" si="260"/>
        <v>1841</v>
      </c>
      <c r="FS81" s="37">
        <f t="shared" si="246"/>
        <v>88</v>
      </c>
      <c r="FT81" s="36">
        <v>6.67</v>
      </c>
      <c r="FU81" s="36">
        <v>100</v>
      </c>
      <c r="FV81" s="36">
        <f t="shared" si="261"/>
        <v>667</v>
      </c>
      <c r="FW81" s="37">
        <f t="shared" si="247"/>
        <v>111</v>
      </c>
      <c r="FX81" s="36">
        <f t="shared" si="262"/>
        <v>1174</v>
      </c>
      <c r="FY81" s="54">
        <f t="shared" si="265"/>
        <v>32911.469879999997</v>
      </c>
      <c r="FZ81" s="37">
        <f t="shared" si="248"/>
        <v>108</v>
      </c>
      <c r="GA81" s="55">
        <f t="shared" si="249"/>
        <v>28.033619999999999</v>
      </c>
      <c r="GB81" s="56">
        <f t="shared" si="263"/>
        <v>34.2010164</v>
      </c>
      <c r="GC81" s="32">
        <f t="shared" si="250"/>
        <v>165</v>
      </c>
    </row>
    <row r="82" spans="2:185" s="1" customFormat="1" ht="18" customHeight="1" x14ac:dyDescent="0.2">
      <c r="B82" s="1">
        <f t="shared" si="175"/>
        <v>81</v>
      </c>
      <c r="C82" s="66" t="s">
        <v>159</v>
      </c>
      <c r="D82" s="30">
        <v>126323715</v>
      </c>
      <c r="E82" s="31">
        <f t="shared" si="251"/>
        <v>11</v>
      </c>
      <c r="F82" s="209">
        <v>377930</v>
      </c>
      <c r="G82" s="31">
        <f t="shared" si="252"/>
        <v>62</v>
      </c>
      <c r="H82" s="210">
        <f t="shared" si="176"/>
        <v>334.25162067049456</v>
      </c>
      <c r="I82" s="31">
        <f t="shared" si="79"/>
        <v>19</v>
      </c>
      <c r="J82" s="32" t="s">
        <v>786</v>
      </c>
      <c r="K82" s="32" t="s">
        <v>787</v>
      </c>
      <c r="L82" s="33">
        <v>47276.4</v>
      </c>
      <c r="M82" s="31">
        <f t="shared" si="174"/>
        <v>52</v>
      </c>
      <c r="N82" s="34">
        <v>9.7960390000000004</v>
      </c>
      <c r="O82" s="31">
        <f t="shared" si="173"/>
        <v>56</v>
      </c>
      <c r="P82" s="35">
        <v>3.63</v>
      </c>
      <c r="Q82" s="31">
        <f t="shared" si="177"/>
        <v>142</v>
      </c>
      <c r="R82" s="31">
        <v>17.600000000000001</v>
      </c>
      <c r="S82" s="31">
        <f t="shared" si="253"/>
        <v>123</v>
      </c>
      <c r="T82" s="31">
        <v>10.1</v>
      </c>
      <c r="U82" s="31">
        <f t="shared" si="254"/>
        <v>118</v>
      </c>
      <c r="V82" s="218">
        <v>1705</v>
      </c>
      <c r="W82" s="31">
        <f t="shared" si="255"/>
        <v>30</v>
      </c>
      <c r="X82" s="36">
        <v>83.7</v>
      </c>
      <c r="Y82" s="76">
        <f t="shared" si="178"/>
        <v>1</v>
      </c>
      <c r="Z82" s="38">
        <v>86.8</v>
      </c>
      <c r="AA82" s="76">
        <f t="shared" si="179"/>
        <v>1</v>
      </c>
      <c r="AB82" s="38">
        <v>80.5</v>
      </c>
      <c r="AC82" s="37">
        <f t="shared" si="180"/>
        <v>6</v>
      </c>
      <c r="AD82" s="39">
        <v>38054</v>
      </c>
      <c r="AE82" s="40">
        <f t="shared" si="181"/>
        <v>26</v>
      </c>
      <c r="AF82" s="41">
        <v>93.03</v>
      </c>
      <c r="AG82" s="40">
        <f t="shared" si="182"/>
        <v>5</v>
      </c>
      <c r="AH82" s="42">
        <v>2.2999999999999998</v>
      </c>
      <c r="AI82" s="40">
        <f t="shared" si="256"/>
        <v>32</v>
      </c>
      <c r="AJ82" s="41">
        <v>19.899999999999999</v>
      </c>
      <c r="AK82" s="40">
        <f t="shared" si="183"/>
        <v>60</v>
      </c>
      <c r="AL82" s="41">
        <v>4.0999999999999996</v>
      </c>
      <c r="AM82" s="40">
        <f t="shared" si="184"/>
        <v>67</v>
      </c>
      <c r="AN82" s="43">
        <v>10</v>
      </c>
      <c r="AO82" s="44">
        <f t="shared" si="185"/>
        <v>154</v>
      </c>
      <c r="AP82" s="43">
        <v>22</v>
      </c>
      <c r="AQ82" s="44">
        <f t="shared" si="186"/>
        <v>74</v>
      </c>
      <c r="AR82" s="58">
        <v>1.32</v>
      </c>
      <c r="AS82" s="44">
        <f t="shared" si="187"/>
        <v>5</v>
      </c>
      <c r="AT82" s="46">
        <v>7.2</v>
      </c>
      <c r="AU82" s="45">
        <f t="shared" si="188"/>
        <v>23</v>
      </c>
      <c r="AV82" s="46">
        <v>42.6</v>
      </c>
      <c r="AW82" s="45">
        <f t="shared" si="189"/>
        <v>46</v>
      </c>
      <c r="AX82" s="46"/>
      <c r="AY82" s="45"/>
      <c r="AZ82" s="125">
        <v>2800</v>
      </c>
      <c r="BA82" s="45">
        <f t="shared" si="264"/>
        <v>76</v>
      </c>
      <c r="BB82" s="47">
        <v>2.2000000000000002</v>
      </c>
      <c r="BC82" s="45">
        <f t="shared" si="190"/>
        <v>43</v>
      </c>
      <c r="BD82" s="46">
        <v>1713</v>
      </c>
      <c r="BE82" s="45">
        <f t="shared" si="191"/>
        <v>21</v>
      </c>
      <c r="BF82" s="46">
        <v>182</v>
      </c>
      <c r="BG82" s="45">
        <f t="shared" si="192"/>
        <v>19</v>
      </c>
      <c r="BH82" s="46">
        <v>3.3</v>
      </c>
      <c r="BI82" s="45">
        <f t="shared" si="193"/>
        <v>39</v>
      </c>
      <c r="BJ82" s="47">
        <v>9</v>
      </c>
      <c r="BK82" s="45">
        <f t="shared" si="194"/>
        <v>47</v>
      </c>
      <c r="BL82" s="49">
        <v>58.6</v>
      </c>
      <c r="BM82" s="77">
        <f t="shared" si="195"/>
        <v>1</v>
      </c>
      <c r="BN82" s="46">
        <v>45.9</v>
      </c>
      <c r="BO82" s="45">
        <f t="shared" si="196"/>
        <v>24</v>
      </c>
      <c r="BP82" s="46" t="s">
        <v>177</v>
      </c>
      <c r="BQ82" s="45" t="e">
        <f t="shared" si="197"/>
        <v>#VALUE!</v>
      </c>
      <c r="BR82" s="133">
        <v>109.4</v>
      </c>
      <c r="BS82" s="45">
        <f t="shared" si="257"/>
        <v>75</v>
      </c>
      <c r="BT82" s="46">
        <v>782.8</v>
      </c>
      <c r="BU82" s="65">
        <f t="shared" si="198"/>
        <v>2</v>
      </c>
      <c r="BV82" s="46">
        <v>5.5</v>
      </c>
      <c r="BW82" s="45">
        <f t="shared" si="199"/>
        <v>1</v>
      </c>
      <c r="BX82" s="127">
        <v>0.34</v>
      </c>
      <c r="BY82" s="45">
        <f t="shared" si="258"/>
        <v>25</v>
      </c>
      <c r="BZ82" s="48">
        <v>76.709999999999994</v>
      </c>
      <c r="CA82" s="45">
        <f t="shared" si="200"/>
        <v>66</v>
      </c>
      <c r="CB82" s="46"/>
      <c r="CC82" s="45" t="e">
        <f t="shared" si="259"/>
        <v>#N/A</v>
      </c>
      <c r="CD82" s="46">
        <v>0.99</v>
      </c>
      <c r="CE82" s="45">
        <f t="shared" si="201"/>
        <v>21</v>
      </c>
      <c r="CF82" s="48">
        <v>50.267679350627077</v>
      </c>
      <c r="CG82" s="45">
        <f t="shared" si="202"/>
        <v>99</v>
      </c>
      <c r="CH82" s="49">
        <v>4.13</v>
      </c>
      <c r="CI82" s="45">
        <f t="shared" si="203"/>
        <v>55</v>
      </c>
      <c r="CJ82" s="50">
        <v>0.48</v>
      </c>
      <c r="CK82" s="51">
        <f t="shared" si="204"/>
        <v>105</v>
      </c>
      <c r="CL82" s="50">
        <v>4.2300000000000004</v>
      </c>
      <c r="CM82" s="51">
        <f t="shared" si="205"/>
        <v>58</v>
      </c>
      <c r="CN82" s="50">
        <v>0.19</v>
      </c>
      <c r="CO82" s="51">
        <f t="shared" si="206"/>
        <v>128</v>
      </c>
      <c r="CP82" s="50">
        <v>0.54</v>
      </c>
      <c r="CQ82" s="51">
        <f t="shared" si="207"/>
        <v>165</v>
      </c>
      <c r="CR82" s="50">
        <v>0.25</v>
      </c>
      <c r="CS82" s="51">
        <f t="shared" si="208"/>
        <v>170</v>
      </c>
      <c r="CT82" s="50">
        <v>2</v>
      </c>
      <c r="CU82" s="51">
        <f t="shared" si="209"/>
        <v>88</v>
      </c>
      <c r="CV82" s="50">
        <v>10.86</v>
      </c>
      <c r="CW82" s="51">
        <f t="shared" si="210"/>
        <v>134</v>
      </c>
      <c r="CX82" s="50">
        <v>2.97</v>
      </c>
      <c r="CY82" s="51">
        <f t="shared" si="211"/>
        <v>135</v>
      </c>
      <c r="CZ82" s="50">
        <v>14.88</v>
      </c>
      <c r="DA82" s="51">
        <f t="shared" si="212"/>
        <v>42</v>
      </c>
      <c r="DB82" s="50">
        <v>2.63</v>
      </c>
      <c r="DC82" s="51">
        <f t="shared" si="213"/>
        <v>162</v>
      </c>
      <c r="DD82" s="50">
        <v>9.5399999999999991</v>
      </c>
      <c r="DE82" s="51">
        <f t="shared" si="214"/>
        <v>39</v>
      </c>
      <c r="DF82" s="50">
        <v>21.44</v>
      </c>
      <c r="DG82" s="51">
        <f t="shared" si="215"/>
        <v>54</v>
      </c>
      <c r="DH82" s="50">
        <v>4.13</v>
      </c>
      <c r="DI82" s="51">
        <f t="shared" si="216"/>
        <v>51</v>
      </c>
      <c r="DJ82" s="50">
        <v>2.4900000000000002</v>
      </c>
      <c r="DK82" s="51">
        <f t="shared" si="217"/>
        <v>99</v>
      </c>
      <c r="DL82" s="50">
        <v>3.72</v>
      </c>
      <c r="DM82" s="51">
        <f t="shared" si="218"/>
        <v>100</v>
      </c>
      <c r="DN82" s="50">
        <v>9.35</v>
      </c>
      <c r="DO82" s="51">
        <f t="shared" si="219"/>
        <v>13</v>
      </c>
      <c r="DP82" s="50">
        <v>6.9</v>
      </c>
      <c r="DQ82" s="51">
        <f t="shared" si="220"/>
        <v>142</v>
      </c>
      <c r="DR82" s="50">
        <v>0.5</v>
      </c>
      <c r="DS82" s="51">
        <f t="shared" si="221"/>
        <v>157</v>
      </c>
      <c r="DT82" s="50">
        <v>15.58</v>
      </c>
      <c r="DU82" s="51">
        <f t="shared" si="222"/>
        <v>19</v>
      </c>
      <c r="DV82" s="50">
        <v>1.85</v>
      </c>
      <c r="DW82" s="51">
        <f t="shared" si="223"/>
        <v>92</v>
      </c>
      <c r="DX82" s="50">
        <v>113.68</v>
      </c>
      <c r="DY82" s="51">
        <f t="shared" si="224"/>
        <v>71</v>
      </c>
      <c r="DZ82" s="50">
        <v>30.36</v>
      </c>
      <c r="EA82" s="51">
        <f t="shared" si="225"/>
        <v>170</v>
      </c>
      <c r="EB82" s="50">
        <v>4.37</v>
      </c>
      <c r="EC82" s="51">
        <f t="shared" si="226"/>
        <v>168</v>
      </c>
      <c r="ED82" s="50">
        <v>0.43</v>
      </c>
      <c r="EE82" s="51">
        <f t="shared" si="227"/>
        <v>127</v>
      </c>
      <c r="EF82" s="50">
        <v>2.74</v>
      </c>
      <c r="EG82" s="51">
        <f t="shared" si="228"/>
        <v>136</v>
      </c>
      <c r="EH82" s="50">
        <v>0.03</v>
      </c>
      <c r="EI82" s="51">
        <f t="shared" si="229"/>
        <v>159</v>
      </c>
      <c r="EJ82" s="50">
        <v>1.88</v>
      </c>
      <c r="EK82" s="51">
        <f t="shared" si="230"/>
        <v>172</v>
      </c>
      <c r="EL82" s="50">
        <v>2.2400000000000002</v>
      </c>
      <c r="EM82" s="51">
        <f t="shared" si="231"/>
        <v>165</v>
      </c>
      <c r="EN82" s="50">
        <v>32.07</v>
      </c>
      <c r="EO82" s="51">
        <f t="shared" si="232"/>
        <v>84</v>
      </c>
      <c r="EP82" s="50">
        <v>7.52</v>
      </c>
      <c r="EQ82" s="51">
        <f t="shared" si="233"/>
        <v>129</v>
      </c>
      <c r="ER82" s="50">
        <v>3.16</v>
      </c>
      <c r="ES82" s="51">
        <f t="shared" si="234"/>
        <v>111</v>
      </c>
      <c r="ET82" s="50">
        <v>0</v>
      </c>
      <c r="EU82" s="51">
        <f t="shared" si="235"/>
        <v>84</v>
      </c>
      <c r="EV82" s="50">
        <v>0.54</v>
      </c>
      <c r="EW82" s="51">
        <f t="shared" si="236"/>
        <v>121</v>
      </c>
      <c r="EX82" s="50">
        <v>0.04</v>
      </c>
      <c r="EY82" s="51">
        <f t="shared" si="237"/>
        <v>156</v>
      </c>
      <c r="EZ82" s="50">
        <v>1.52</v>
      </c>
      <c r="FA82" s="51">
        <f t="shared" si="238"/>
        <v>101</v>
      </c>
      <c r="FB82" s="50">
        <v>0.54</v>
      </c>
      <c r="FC82" s="51">
        <f t="shared" si="239"/>
        <v>140</v>
      </c>
      <c r="FD82" s="50">
        <v>0.61</v>
      </c>
      <c r="FE82" s="51">
        <f t="shared" si="240"/>
        <v>155</v>
      </c>
      <c r="FF82" s="50">
        <v>34</v>
      </c>
      <c r="FG82" s="51">
        <f t="shared" si="241"/>
        <v>152</v>
      </c>
      <c r="FH82" s="50">
        <v>18.78</v>
      </c>
      <c r="FI82" s="51">
        <f t="shared" si="242"/>
        <v>16</v>
      </c>
      <c r="FJ82" s="50">
        <v>0.89</v>
      </c>
      <c r="FK82" s="51">
        <f t="shared" si="243"/>
        <v>132</v>
      </c>
      <c r="FL82" s="50">
        <v>0.28000000000000003</v>
      </c>
      <c r="FM82" s="51">
        <f t="shared" si="244"/>
        <v>172</v>
      </c>
      <c r="FN82" s="53">
        <f>CJ82+CL82+CN82+CP82+CR82+CT82+CV82+CX82+CZ82+DB82+DD82+DF82+DH82+DJ82+DL82+DN82+DP82+DR82+DT82+DV82+DX82+DZ82+EB82+ED82+EF82+EH82+EJ82+EL82+EN82+EP82+ER82+ET82+EV82+EX82+EZ82+FB82+FD82+FF82+FH82+FJ82+FL82</f>
        <v>370.21000000000004</v>
      </c>
      <c r="FO82" s="51">
        <f t="shared" si="245"/>
        <v>170</v>
      </c>
      <c r="FP82" s="36">
        <v>8.07</v>
      </c>
      <c r="FQ82" s="36">
        <v>100</v>
      </c>
      <c r="FR82" s="36">
        <f t="shared" si="260"/>
        <v>807</v>
      </c>
      <c r="FS82" s="37">
        <f t="shared" si="246"/>
        <v>171</v>
      </c>
      <c r="FT82" s="36">
        <v>9.3800000000000008</v>
      </c>
      <c r="FU82" s="36">
        <v>100</v>
      </c>
      <c r="FV82" s="36">
        <f t="shared" si="261"/>
        <v>938.00000000000011</v>
      </c>
      <c r="FW82" s="37">
        <f t="shared" si="247"/>
        <v>57</v>
      </c>
      <c r="FX82" s="36">
        <f t="shared" si="262"/>
        <v>-131.00000000000011</v>
      </c>
      <c r="FY82" s="54">
        <f t="shared" si="265"/>
        <v>-165484.06665000014</v>
      </c>
      <c r="FZ82" s="37">
        <f t="shared" si="248"/>
        <v>169</v>
      </c>
      <c r="GA82" s="55">
        <f t="shared" si="249"/>
        <v>1263.2371499999999</v>
      </c>
      <c r="GB82" s="56">
        <f t="shared" si="263"/>
        <v>23723.593677000001</v>
      </c>
      <c r="GC82" s="32">
        <f t="shared" si="250"/>
        <v>5</v>
      </c>
    </row>
    <row r="83" spans="2:185" s="1" customFormat="1" ht="18" customHeight="1" x14ac:dyDescent="0.2">
      <c r="B83" s="1">
        <f t="shared" si="175"/>
        <v>82</v>
      </c>
      <c r="C83" s="59" t="s">
        <v>76</v>
      </c>
      <c r="D83" s="30">
        <v>7747800</v>
      </c>
      <c r="E83" s="31">
        <f t="shared" si="251"/>
        <v>100</v>
      </c>
      <c r="F83" s="209">
        <v>89342</v>
      </c>
      <c r="G83" s="31">
        <f t="shared" si="252"/>
        <v>110</v>
      </c>
      <c r="H83" s="210">
        <f t="shared" si="176"/>
        <v>86.720691276219469</v>
      </c>
      <c r="I83" s="31">
        <f t="shared" si="79"/>
        <v>74</v>
      </c>
      <c r="J83" s="32" t="s">
        <v>788</v>
      </c>
      <c r="K83" s="32" t="s">
        <v>789</v>
      </c>
      <c r="L83" s="33">
        <v>44308</v>
      </c>
      <c r="M83" s="31">
        <f t="shared" si="174"/>
        <v>71</v>
      </c>
      <c r="N83" s="34">
        <v>9.791207</v>
      </c>
      <c r="O83" s="31">
        <f t="shared" si="173"/>
        <v>68</v>
      </c>
      <c r="P83" s="32">
        <v>5.62</v>
      </c>
      <c r="Q83" s="31">
        <f t="shared" si="177"/>
        <v>34</v>
      </c>
      <c r="R83" s="31">
        <v>23.7</v>
      </c>
      <c r="S83" s="31">
        <f t="shared" si="253"/>
        <v>99</v>
      </c>
      <c r="T83" s="31">
        <v>13.3</v>
      </c>
      <c r="U83" s="31">
        <f t="shared" si="254"/>
        <v>96</v>
      </c>
      <c r="V83" s="218">
        <v>199.8</v>
      </c>
      <c r="W83" s="31">
        <f t="shared" si="255"/>
        <v>157</v>
      </c>
      <c r="X83" s="36">
        <v>74.099999999999994</v>
      </c>
      <c r="Y83" s="37">
        <f t="shared" si="178"/>
        <v>82</v>
      </c>
      <c r="Z83" s="38">
        <v>75.900000000000006</v>
      </c>
      <c r="AA83" s="37">
        <f t="shared" si="179"/>
        <v>90</v>
      </c>
      <c r="AB83" s="38">
        <v>72.5</v>
      </c>
      <c r="AC83" s="37">
        <f t="shared" si="180"/>
        <v>68</v>
      </c>
      <c r="AD83" s="39">
        <v>12123</v>
      </c>
      <c r="AE83" s="40">
        <f t="shared" si="181"/>
        <v>86</v>
      </c>
      <c r="AF83" s="41">
        <v>55.51</v>
      </c>
      <c r="AG83" s="40">
        <f t="shared" si="182"/>
        <v>37</v>
      </c>
      <c r="AH83" s="42"/>
      <c r="AI83" s="40" t="e">
        <f t="shared" si="256"/>
        <v>#N/A</v>
      </c>
      <c r="AJ83" s="41" t="s">
        <v>177</v>
      </c>
      <c r="AK83" s="40" t="e">
        <f t="shared" si="183"/>
        <v>#VALUE!</v>
      </c>
      <c r="AL83" s="41" t="s">
        <v>177</v>
      </c>
      <c r="AM83" s="40" t="e">
        <f t="shared" si="184"/>
        <v>#VALUE!</v>
      </c>
      <c r="AN83" s="43">
        <v>48</v>
      </c>
      <c r="AO83" s="44">
        <f t="shared" si="185"/>
        <v>28</v>
      </c>
      <c r="AP83" s="43">
        <v>128</v>
      </c>
      <c r="AQ83" s="44">
        <f t="shared" si="186"/>
        <v>11</v>
      </c>
      <c r="AR83" s="58">
        <v>-1.26</v>
      </c>
      <c r="AS83" s="44">
        <f t="shared" si="187"/>
        <v>119</v>
      </c>
      <c r="AT83" s="46"/>
      <c r="AU83" s="45" t="e">
        <f t="shared" si="188"/>
        <v>#N/A</v>
      </c>
      <c r="AV83" s="46" t="s">
        <v>177</v>
      </c>
      <c r="AW83" s="45" t="e">
        <f t="shared" si="189"/>
        <v>#VALUE!</v>
      </c>
      <c r="AX83" s="46"/>
      <c r="AY83" s="45"/>
      <c r="AZ83" s="125">
        <v>3000</v>
      </c>
      <c r="BA83" s="45">
        <f t="shared" si="264"/>
        <v>56</v>
      </c>
      <c r="BB83" s="46" t="s">
        <v>177</v>
      </c>
      <c r="BC83" s="45" t="e">
        <f t="shared" si="190"/>
        <v>#VALUE!</v>
      </c>
      <c r="BD83" s="46">
        <v>1855.05</v>
      </c>
      <c r="BE83" s="45">
        <f t="shared" si="191"/>
        <v>17</v>
      </c>
      <c r="BF83" s="46"/>
      <c r="BG83" s="45" t="e">
        <f t="shared" si="192"/>
        <v>#N/A</v>
      </c>
      <c r="BH83" s="46">
        <v>1.9</v>
      </c>
      <c r="BI83" s="45">
        <f t="shared" si="193"/>
        <v>51</v>
      </c>
      <c r="BJ83" s="47">
        <v>9</v>
      </c>
      <c r="BK83" s="45">
        <f t="shared" si="194"/>
        <v>47</v>
      </c>
      <c r="BL83" s="49"/>
      <c r="BM83" s="45" t="e">
        <f t="shared" si="195"/>
        <v>#N/A</v>
      </c>
      <c r="BN83" s="46"/>
      <c r="BO83" s="45" t="e">
        <f t="shared" si="196"/>
        <v>#N/A</v>
      </c>
      <c r="BP83" s="46">
        <v>88.1</v>
      </c>
      <c r="BQ83" s="45">
        <f t="shared" si="197"/>
        <v>87</v>
      </c>
      <c r="BR83" s="133">
        <v>138.03</v>
      </c>
      <c r="BS83" s="45">
        <f t="shared" si="257"/>
        <v>32</v>
      </c>
      <c r="BT83" s="46"/>
      <c r="BU83" s="45" t="e">
        <f t="shared" si="198"/>
        <v>#N/A</v>
      </c>
      <c r="BV83" s="46"/>
      <c r="BW83" s="45" t="e">
        <f t="shared" si="199"/>
        <v>#N/A</v>
      </c>
      <c r="BX83" s="124" t="s">
        <v>1151</v>
      </c>
      <c r="BY83" s="45" t="e">
        <f t="shared" si="258"/>
        <v>#VALUE!</v>
      </c>
      <c r="BZ83" s="48">
        <f>37.3*1000/365</f>
        <v>102.1917808219178</v>
      </c>
      <c r="CA83" s="45">
        <f t="shared" si="200"/>
        <v>34</v>
      </c>
      <c r="CB83" s="46"/>
      <c r="CC83" s="45" t="e">
        <f t="shared" si="259"/>
        <v>#N/A</v>
      </c>
      <c r="CD83" s="46">
        <v>0.7</v>
      </c>
      <c r="CE83" s="45">
        <f t="shared" si="201"/>
        <v>41</v>
      </c>
      <c r="CF83" s="48">
        <v>163.27215467616614</v>
      </c>
      <c r="CG83" s="45">
        <f t="shared" si="202"/>
        <v>60</v>
      </c>
      <c r="CH83" s="49">
        <v>0.09</v>
      </c>
      <c r="CI83" s="45">
        <f t="shared" si="203"/>
        <v>131</v>
      </c>
      <c r="CJ83" s="50">
        <v>0.02</v>
      </c>
      <c r="CK83" s="51">
        <f t="shared" si="204"/>
        <v>164</v>
      </c>
      <c r="CL83" s="50">
        <v>3.9</v>
      </c>
      <c r="CM83" s="51">
        <f t="shared" si="205"/>
        <v>64</v>
      </c>
      <c r="CN83" s="50">
        <v>0</v>
      </c>
      <c r="CO83" s="51">
        <f t="shared" si="206"/>
        <v>166</v>
      </c>
      <c r="CP83" s="50">
        <v>3.21</v>
      </c>
      <c r="CQ83" s="51">
        <f t="shared" si="207"/>
        <v>100</v>
      </c>
      <c r="CR83" s="50">
        <v>3.53</v>
      </c>
      <c r="CS83" s="51">
        <f t="shared" si="208"/>
        <v>86</v>
      </c>
      <c r="CT83" s="50">
        <v>3.76</v>
      </c>
      <c r="CU83" s="51">
        <f t="shared" si="209"/>
        <v>42</v>
      </c>
      <c r="CV83" s="50">
        <v>21.95</v>
      </c>
      <c r="CW83" s="51">
        <f t="shared" si="210"/>
        <v>31</v>
      </c>
      <c r="CX83" s="50">
        <v>0.91</v>
      </c>
      <c r="CY83" s="51">
        <f t="shared" si="211"/>
        <v>171</v>
      </c>
      <c r="CZ83" s="50">
        <v>16.54</v>
      </c>
      <c r="DA83" s="51">
        <f t="shared" si="212"/>
        <v>27</v>
      </c>
      <c r="DB83" s="50">
        <v>11.07</v>
      </c>
      <c r="DC83" s="51">
        <f t="shared" si="213"/>
        <v>29</v>
      </c>
      <c r="DD83" s="50">
        <v>4.3600000000000003</v>
      </c>
      <c r="DE83" s="51">
        <f t="shared" si="214"/>
        <v>107</v>
      </c>
      <c r="DF83" s="50">
        <v>14.88</v>
      </c>
      <c r="DG83" s="51">
        <f t="shared" si="215"/>
        <v>74</v>
      </c>
      <c r="DH83" s="50">
        <v>0.88</v>
      </c>
      <c r="DI83" s="51">
        <f t="shared" si="216"/>
        <v>148</v>
      </c>
      <c r="DJ83" s="50">
        <v>1.51</v>
      </c>
      <c r="DK83" s="51">
        <f t="shared" si="217"/>
        <v>149</v>
      </c>
      <c r="DL83" s="50">
        <v>3.63</v>
      </c>
      <c r="DM83" s="51">
        <f t="shared" si="218"/>
        <v>110</v>
      </c>
      <c r="DN83" s="50">
        <v>4.08</v>
      </c>
      <c r="DO83" s="51">
        <f t="shared" si="219"/>
        <v>74</v>
      </c>
      <c r="DP83" s="50">
        <v>11.92</v>
      </c>
      <c r="DQ83" s="51">
        <f t="shared" si="220"/>
        <v>112</v>
      </c>
      <c r="DR83" s="50">
        <v>0.87</v>
      </c>
      <c r="DS83" s="51">
        <f t="shared" si="221"/>
        <v>132</v>
      </c>
      <c r="DT83" s="50">
        <v>5.4</v>
      </c>
      <c r="DU83" s="51">
        <f t="shared" si="222"/>
        <v>94</v>
      </c>
      <c r="DV83" s="50">
        <v>1.55</v>
      </c>
      <c r="DW83" s="51">
        <f t="shared" si="223"/>
        <v>104</v>
      </c>
      <c r="DX83" s="50">
        <v>101.94</v>
      </c>
      <c r="DY83" s="51">
        <f t="shared" si="224"/>
        <v>93</v>
      </c>
      <c r="DZ83" s="50">
        <v>131.69999999999999</v>
      </c>
      <c r="EA83" s="51">
        <f t="shared" si="225"/>
        <v>46</v>
      </c>
      <c r="EB83" s="50">
        <v>53.14</v>
      </c>
      <c r="EC83" s="51">
        <f t="shared" si="226"/>
        <v>25</v>
      </c>
      <c r="ED83" s="50">
        <v>1.06</v>
      </c>
      <c r="EE83" s="51">
        <f t="shared" si="227"/>
        <v>89</v>
      </c>
      <c r="EF83" s="50">
        <v>7.48</v>
      </c>
      <c r="EG83" s="51">
        <f t="shared" si="228"/>
        <v>70</v>
      </c>
      <c r="EH83" s="50">
        <v>0.03</v>
      </c>
      <c r="EI83" s="51">
        <f t="shared" si="229"/>
        <v>159</v>
      </c>
      <c r="EJ83" s="50">
        <v>34.94</v>
      </c>
      <c r="EK83" s="51">
        <f t="shared" si="230"/>
        <v>16</v>
      </c>
      <c r="EL83" s="50">
        <v>1.96</v>
      </c>
      <c r="EM83" s="51">
        <f t="shared" si="231"/>
        <v>167</v>
      </c>
      <c r="EN83" s="50">
        <v>20.079999999999998</v>
      </c>
      <c r="EO83" s="51">
        <f t="shared" si="232"/>
        <v>114</v>
      </c>
      <c r="EP83" s="50">
        <v>30.47</v>
      </c>
      <c r="EQ83" s="51">
        <f t="shared" si="233"/>
        <v>8</v>
      </c>
      <c r="ER83" s="50">
        <v>5.24</v>
      </c>
      <c r="ES83" s="51">
        <f t="shared" si="234"/>
        <v>25</v>
      </c>
      <c r="ET83" s="50">
        <v>0</v>
      </c>
      <c r="EU83" s="51">
        <f t="shared" si="235"/>
        <v>84</v>
      </c>
      <c r="EV83" s="50">
        <v>0.85</v>
      </c>
      <c r="EW83" s="51">
        <f t="shared" si="236"/>
        <v>110</v>
      </c>
      <c r="EX83" s="50">
        <v>0.4</v>
      </c>
      <c r="EY83" s="51">
        <f t="shared" si="237"/>
        <v>42</v>
      </c>
      <c r="EZ83" s="50">
        <v>1</v>
      </c>
      <c r="FA83" s="51">
        <f t="shared" si="238"/>
        <v>117</v>
      </c>
      <c r="FB83" s="50">
        <v>1.69</v>
      </c>
      <c r="FC83" s="51">
        <f t="shared" si="239"/>
        <v>71</v>
      </c>
      <c r="FD83" s="50">
        <v>2.4300000000000002</v>
      </c>
      <c r="FE83" s="51">
        <f t="shared" si="240"/>
        <v>108</v>
      </c>
      <c r="FF83" s="50">
        <v>86.15</v>
      </c>
      <c r="FG83" s="51">
        <f t="shared" si="241"/>
        <v>92</v>
      </c>
      <c r="FH83" s="50">
        <v>1.98</v>
      </c>
      <c r="FI83" s="51">
        <f t="shared" si="242"/>
        <v>161</v>
      </c>
      <c r="FJ83" s="50">
        <v>0.98</v>
      </c>
      <c r="FK83" s="51">
        <f t="shared" si="243"/>
        <v>130</v>
      </c>
      <c r="FL83" s="50">
        <v>6.62</v>
      </c>
      <c r="FM83" s="51">
        <f t="shared" si="244"/>
        <v>77</v>
      </c>
      <c r="FN83" s="53">
        <f t="shared" ref="FN83:FN146" si="266">CJ83+CL83+CN83+CP83+CR83+CT83+CV83+CX83+CZ83+DB83+DD83+DF83+DH83+DJ83+DL83+DN83+DP83+DR83+DT83+DV83+DX83+DZ83+EB83+ED83+EF83+EH83+EJ83+EL83+EN83+EP83+ER83+ET83+EV83+EX83+EZ83+FB83+FD83+FF83+FH83+FJ83+FL83</f>
        <v>604.1099999999999</v>
      </c>
      <c r="FO83" s="51">
        <f t="shared" si="245"/>
        <v>103</v>
      </c>
      <c r="FP83" s="36">
        <v>25.23</v>
      </c>
      <c r="FQ83" s="36">
        <v>100</v>
      </c>
      <c r="FR83" s="36">
        <f t="shared" si="260"/>
        <v>2523</v>
      </c>
      <c r="FS83" s="37">
        <f t="shared" si="246"/>
        <v>47</v>
      </c>
      <c r="FT83" s="36">
        <v>3.8</v>
      </c>
      <c r="FU83" s="36">
        <v>100</v>
      </c>
      <c r="FV83" s="36">
        <f t="shared" si="261"/>
        <v>380</v>
      </c>
      <c r="FW83" s="37">
        <f t="shared" si="247"/>
        <v>162</v>
      </c>
      <c r="FX83" s="36">
        <f t="shared" si="262"/>
        <v>2143</v>
      </c>
      <c r="FY83" s="54">
        <f t="shared" si="265"/>
        <v>166035.35399999999</v>
      </c>
      <c r="FZ83" s="37">
        <f t="shared" si="248"/>
        <v>68</v>
      </c>
      <c r="GA83" s="55">
        <f t="shared" si="249"/>
        <v>77.477999999999994</v>
      </c>
      <c r="GB83" s="56">
        <f t="shared" si="263"/>
        <v>153.40643999999998</v>
      </c>
      <c r="GC83" s="32">
        <f t="shared" si="250"/>
        <v>134</v>
      </c>
    </row>
    <row r="84" spans="2:185" s="1" customFormat="1" ht="18" customHeight="1" x14ac:dyDescent="0.2">
      <c r="B84" s="1">
        <f t="shared" si="175"/>
        <v>83</v>
      </c>
      <c r="C84" s="69" t="s">
        <v>81</v>
      </c>
      <c r="D84" s="30">
        <v>17855384</v>
      </c>
      <c r="E84" s="31">
        <f t="shared" si="251"/>
        <v>63</v>
      </c>
      <c r="F84" s="209">
        <v>2724900</v>
      </c>
      <c r="G84" s="31">
        <f t="shared" si="252"/>
        <v>10</v>
      </c>
      <c r="H84" s="210">
        <f t="shared" si="176"/>
        <v>6.5526749605490107</v>
      </c>
      <c r="I84" s="31">
        <f t="shared" si="79"/>
        <v>161</v>
      </c>
      <c r="J84" s="32" t="s">
        <v>790</v>
      </c>
      <c r="K84" s="32" t="s">
        <v>791</v>
      </c>
      <c r="L84" s="33">
        <v>55258.1</v>
      </c>
      <c r="M84" s="31">
        <f t="shared" si="174"/>
        <v>5</v>
      </c>
      <c r="N84" s="34">
        <v>9.8073920000000001</v>
      </c>
      <c r="O84" s="31">
        <f t="shared" si="173"/>
        <v>23</v>
      </c>
      <c r="P84" s="35">
        <v>3.81</v>
      </c>
      <c r="Q84" s="31">
        <f t="shared" si="177"/>
        <v>139</v>
      </c>
      <c r="R84" s="31">
        <v>11.1</v>
      </c>
      <c r="S84" s="31">
        <f t="shared" si="253"/>
        <v>156</v>
      </c>
      <c r="T84" s="31">
        <v>-0.2</v>
      </c>
      <c r="U84" s="31">
        <f t="shared" si="254"/>
        <v>166</v>
      </c>
      <c r="V84" s="218">
        <v>293.89999999999998</v>
      </c>
      <c r="W84" s="31">
        <f t="shared" si="255"/>
        <v>154</v>
      </c>
      <c r="X84" s="36">
        <v>70.2</v>
      </c>
      <c r="Y84" s="37">
        <f t="shared" si="178"/>
        <v>103</v>
      </c>
      <c r="Z84" s="38">
        <v>74.7</v>
      </c>
      <c r="AA84" s="37">
        <f t="shared" si="179"/>
        <v>98</v>
      </c>
      <c r="AB84" s="38">
        <v>65.7</v>
      </c>
      <c r="AC84" s="37">
        <f t="shared" si="180"/>
        <v>114</v>
      </c>
      <c r="AD84" s="39">
        <v>24268</v>
      </c>
      <c r="AE84" s="40">
        <f t="shared" si="181"/>
        <v>49</v>
      </c>
      <c r="AF84" s="41">
        <v>27.98</v>
      </c>
      <c r="AG84" s="40">
        <f t="shared" si="182"/>
        <v>113</v>
      </c>
      <c r="AH84" s="42"/>
      <c r="AI84" s="40" t="e">
        <f t="shared" si="256"/>
        <v>#N/A</v>
      </c>
      <c r="AJ84" s="41" t="s">
        <v>177</v>
      </c>
      <c r="AK84" s="40" t="e">
        <f t="shared" si="183"/>
        <v>#VALUE!</v>
      </c>
      <c r="AL84" s="41" t="s">
        <v>177</v>
      </c>
      <c r="AM84" s="40" t="e">
        <f t="shared" si="184"/>
        <v>#VALUE!</v>
      </c>
      <c r="AN84" s="43">
        <v>21.1</v>
      </c>
      <c r="AO84" s="44">
        <f t="shared" si="185"/>
        <v>103</v>
      </c>
      <c r="AP84" s="43" t="s">
        <v>177</v>
      </c>
      <c r="AQ84" s="44" t="e">
        <f t="shared" si="186"/>
        <v>#VALUE!</v>
      </c>
      <c r="AR84" s="58">
        <v>-0.33</v>
      </c>
      <c r="AS84" s="44">
        <f t="shared" si="187"/>
        <v>83</v>
      </c>
      <c r="AT84" s="46"/>
      <c r="AU84" s="45" t="e">
        <f t="shared" si="188"/>
        <v>#N/A</v>
      </c>
      <c r="AV84" s="46" t="s">
        <v>177</v>
      </c>
      <c r="AW84" s="45" t="e">
        <f t="shared" si="189"/>
        <v>#VALUE!</v>
      </c>
      <c r="AX84" s="46"/>
      <c r="AY84" s="45"/>
      <c r="AZ84" s="125">
        <v>3510</v>
      </c>
      <c r="BA84" s="45">
        <f t="shared" si="264"/>
        <v>14</v>
      </c>
      <c r="BB84" s="47">
        <v>2.6</v>
      </c>
      <c r="BC84" s="45">
        <f t="shared" si="190"/>
        <v>41</v>
      </c>
      <c r="BD84" s="46">
        <v>2156.59</v>
      </c>
      <c r="BE84" s="45">
        <f t="shared" si="191"/>
        <v>12</v>
      </c>
      <c r="BF84" s="46"/>
      <c r="BG84" s="45" t="e">
        <f t="shared" si="192"/>
        <v>#N/A</v>
      </c>
      <c r="BH84" s="46">
        <v>0.3</v>
      </c>
      <c r="BI84" s="45">
        <f t="shared" si="193"/>
        <v>100</v>
      </c>
      <c r="BJ84" s="47">
        <v>9</v>
      </c>
      <c r="BK84" s="45">
        <f t="shared" si="194"/>
        <v>47</v>
      </c>
      <c r="BL84" s="49"/>
      <c r="BM84" s="45" t="e">
        <f t="shared" si="195"/>
        <v>#N/A</v>
      </c>
      <c r="BN84" s="46"/>
      <c r="BO84" s="45" t="e">
        <f t="shared" si="196"/>
        <v>#N/A</v>
      </c>
      <c r="BP84" s="46">
        <v>262.61</v>
      </c>
      <c r="BQ84" s="45">
        <f t="shared" si="197"/>
        <v>12</v>
      </c>
      <c r="BR84" s="133">
        <v>163.97</v>
      </c>
      <c r="BS84" s="45">
        <f t="shared" si="257"/>
        <v>14</v>
      </c>
      <c r="BT84" s="46"/>
      <c r="BU84" s="45" t="e">
        <f t="shared" si="198"/>
        <v>#N/A</v>
      </c>
      <c r="BV84" s="46"/>
      <c r="BW84" s="45" t="e">
        <f t="shared" si="199"/>
        <v>#N/A</v>
      </c>
      <c r="BX84" s="124" t="s">
        <v>1151</v>
      </c>
      <c r="BY84" s="45" t="e">
        <f t="shared" si="258"/>
        <v>#VALUE!</v>
      </c>
      <c r="BZ84" s="48">
        <f>25.8*1000/365</f>
        <v>70.68493150684931</v>
      </c>
      <c r="CA84" s="45">
        <f t="shared" si="200"/>
        <v>78</v>
      </c>
      <c r="CB84" s="46"/>
      <c r="CC84" s="45" t="e">
        <f t="shared" si="259"/>
        <v>#N/A</v>
      </c>
      <c r="CD84" s="46">
        <v>1.54</v>
      </c>
      <c r="CE84" s="45">
        <f t="shared" si="201"/>
        <v>9</v>
      </c>
      <c r="CF84" s="48">
        <v>386.43806260341421</v>
      </c>
      <c r="CG84" s="65">
        <f t="shared" si="202"/>
        <v>2</v>
      </c>
      <c r="CH84" s="49">
        <v>1.91</v>
      </c>
      <c r="CI84" s="45">
        <f t="shared" si="203"/>
        <v>64</v>
      </c>
      <c r="CJ84" s="50">
        <v>4.53</v>
      </c>
      <c r="CK84" s="51">
        <f t="shared" si="204"/>
        <v>16</v>
      </c>
      <c r="CL84" s="50">
        <v>2.64</v>
      </c>
      <c r="CM84" s="51">
        <f t="shared" si="205"/>
        <v>100</v>
      </c>
      <c r="CN84" s="50">
        <v>0.15</v>
      </c>
      <c r="CO84" s="51">
        <f t="shared" si="206"/>
        <v>132</v>
      </c>
      <c r="CP84" s="50">
        <v>3.51</v>
      </c>
      <c r="CQ84" s="51">
        <f t="shared" si="207"/>
        <v>93</v>
      </c>
      <c r="CR84" s="50">
        <v>4.5599999999999996</v>
      </c>
      <c r="CS84" s="51">
        <f t="shared" si="208"/>
        <v>78</v>
      </c>
      <c r="CT84" s="50">
        <v>3.06</v>
      </c>
      <c r="CU84" s="51">
        <f t="shared" si="209"/>
        <v>56</v>
      </c>
      <c r="CV84" s="50">
        <v>21.5</v>
      </c>
      <c r="CW84" s="51">
        <f t="shared" si="210"/>
        <v>35</v>
      </c>
      <c r="CX84" s="50">
        <v>10.59</v>
      </c>
      <c r="CY84" s="51">
        <f t="shared" si="211"/>
        <v>68</v>
      </c>
      <c r="CZ84" s="50">
        <v>15.77</v>
      </c>
      <c r="DA84" s="51">
        <f t="shared" si="212"/>
        <v>34</v>
      </c>
      <c r="DB84" s="50">
        <v>9.23</v>
      </c>
      <c r="DC84" s="51">
        <f t="shared" si="213"/>
        <v>64</v>
      </c>
      <c r="DD84" s="50">
        <v>8.58</v>
      </c>
      <c r="DE84" s="51">
        <f t="shared" si="214"/>
        <v>44</v>
      </c>
      <c r="DF84" s="50">
        <v>26.24</v>
      </c>
      <c r="DG84" s="51">
        <f t="shared" si="215"/>
        <v>36</v>
      </c>
      <c r="DH84" s="50">
        <v>9.9600000000000009</v>
      </c>
      <c r="DI84" s="51">
        <f t="shared" si="216"/>
        <v>16</v>
      </c>
      <c r="DJ84" s="50">
        <v>4.68</v>
      </c>
      <c r="DK84" s="51">
        <f t="shared" si="217"/>
        <v>49</v>
      </c>
      <c r="DL84" s="50">
        <v>7</v>
      </c>
      <c r="DM84" s="51">
        <f t="shared" si="218"/>
        <v>21</v>
      </c>
      <c r="DN84" s="50">
        <v>7.5</v>
      </c>
      <c r="DO84" s="51">
        <f t="shared" si="219"/>
        <v>38</v>
      </c>
      <c r="DP84" s="50">
        <v>9.7799999999999994</v>
      </c>
      <c r="DQ84" s="51">
        <f t="shared" si="220"/>
        <v>127</v>
      </c>
      <c r="DR84" s="50">
        <v>2.44</v>
      </c>
      <c r="DS84" s="51">
        <f t="shared" si="221"/>
        <v>38</v>
      </c>
      <c r="DT84" s="50">
        <v>19.41</v>
      </c>
      <c r="DU84" s="51">
        <f t="shared" si="222"/>
        <v>5</v>
      </c>
      <c r="DV84" s="50">
        <v>2.92</v>
      </c>
      <c r="DW84" s="51">
        <f t="shared" si="223"/>
        <v>51</v>
      </c>
      <c r="DX84" s="50">
        <v>156.69999999999999</v>
      </c>
      <c r="DY84" s="51">
        <f t="shared" si="224"/>
        <v>14</v>
      </c>
      <c r="DZ84" s="50">
        <v>358.86</v>
      </c>
      <c r="EA84" s="51">
        <f t="shared" si="225"/>
        <v>4</v>
      </c>
      <c r="EB84" s="50">
        <v>9.99</v>
      </c>
      <c r="EC84" s="51">
        <f t="shared" si="226"/>
        <v>142</v>
      </c>
      <c r="ED84" s="50">
        <v>1.96</v>
      </c>
      <c r="EE84" s="51">
        <f t="shared" si="227"/>
        <v>57</v>
      </c>
      <c r="EF84" s="50">
        <v>1.26</v>
      </c>
      <c r="EG84" s="51">
        <f t="shared" si="228"/>
        <v>165</v>
      </c>
      <c r="EH84" s="50">
        <v>1.81</v>
      </c>
      <c r="EI84" s="51">
        <f t="shared" si="229"/>
        <v>108</v>
      </c>
      <c r="EJ84" s="50">
        <v>19.98</v>
      </c>
      <c r="EK84" s="51">
        <f t="shared" si="230"/>
        <v>59</v>
      </c>
      <c r="EL84" s="50">
        <v>19.899999999999999</v>
      </c>
      <c r="EM84" s="51">
        <f t="shared" si="231"/>
        <v>11</v>
      </c>
      <c r="EN84" s="50">
        <v>21.16</v>
      </c>
      <c r="EO84" s="51">
        <f t="shared" si="232"/>
        <v>108</v>
      </c>
      <c r="EP84" s="50">
        <v>6.42</v>
      </c>
      <c r="EQ84" s="51">
        <f t="shared" si="233"/>
        <v>139</v>
      </c>
      <c r="ER84" s="50">
        <v>4.4400000000000004</v>
      </c>
      <c r="ES84" s="51">
        <f t="shared" si="234"/>
        <v>53</v>
      </c>
      <c r="ET84" s="50">
        <v>0</v>
      </c>
      <c r="EU84" s="51">
        <f t="shared" si="235"/>
        <v>84</v>
      </c>
      <c r="EV84" s="50">
        <v>0.26</v>
      </c>
      <c r="EW84" s="51">
        <f t="shared" si="236"/>
        <v>137</v>
      </c>
      <c r="EX84" s="50">
        <v>0.24</v>
      </c>
      <c r="EY84" s="51">
        <f t="shared" si="237"/>
        <v>81</v>
      </c>
      <c r="EZ84" s="50">
        <v>0.43</v>
      </c>
      <c r="FA84" s="51">
        <f t="shared" si="238"/>
        <v>153</v>
      </c>
      <c r="FB84" s="50">
        <v>6.44</v>
      </c>
      <c r="FC84" s="51">
        <f t="shared" si="239"/>
        <v>13</v>
      </c>
      <c r="FD84" s="50">
        <v>5.9</v>
      </c>
      <c r="FE84" s="51">
        <f t="shared" si="240"/>
        <v>66</v>
      </c>
      <c r="FF84" s="50">
        <v>186.04</v>
      </c>
      <c r="FG84" s="51">
        <f t="shared" si="241"/>
        <v>5</v>
      </c>
      <c r="FH84" s="50">
        <v>24.02</v>
      </c>
      <c r="FI84" s="51">
        <f t="shared" si="242"/>
        <v>9</v>
      </c>
      <c r="FJ84" s="50">
        <v>10.050000000000001</v>
      </c>
      <c r="FK84" s="51">
        <f t="shared" si="243"/>
        <v>73</v>
      </c>
      <c r="FL84" s="50">
        <v>8.2799999999999994</v>
      </c>
      <c r="FM84" s="51">
        <f t="shared" si="244"/>
        <v>65</v>
      </c>
      <c r="FN84" s="53">
        <f t="shared" si="266"/>
        <v>1018.1899999999998</v>
      </c>
      <c r="FO84" s="51">
        <f t="shared" si="245"/>
        <v>27</v>
      </c>
      <c r="FP84" s="36">
        <v>19.61</v>
      </c>
      <c r="FQ84" s="36">
        <v>100</v>
      </c>
      <c r="FR84" s="36">
        <f t="shared" si="260"/>
        <v>1961</v>
      </c>
      <c r="FS84" s="37">
        <f t="shared" si="246"/>
        <v>75</v>
      </c>
      <c r="FT84" s="36">
        <v>8.31</v>
      </c>
      <c r="FU84" s="36">
        <v>100</v>
      </c>
      <c r="FV84" s="36">
        <f t="shared" si="261"/>
        <v>831</v>
      </c>
      <c r="FW84" s="37">
        <f t="shared" si="247"/>
        <v>78</v>
      </c>
      <c r="FX84" s="36">
        <f t="shared" si="262"/>
        <v>1130</v>
      </c>
      <c r="FY84" s="54">
        <f t="shared" si="265"/>
        <v>201765.83920000002</v>
      </c>
      <c r="FZ84" s="37">
        <f t="shared" si="248"/>
        <v>64</v>
      </c>
      <c r="GA84" s="55">
        <f t="shared" si="249"/>
        <v>178.55384000000001</v>
      </c>
      <c r="GB84" s="56">
        <f t="shared" si="263"/>
        <v>4288.8632367999999</v>
      </c>
      <c r="GC84" s="32">
        <f t="shared" si="250"/>
        <v>30</v>
      </c>
    </row>
    <row r="85" spans="2:185" s="1" customFormat="1" ht="18" customHeight="1" x14ac:dyDescent="0.2">
      <c r="B85" s="1">
        <f t="shared" si="175"/>
        <v>84</v>
      </c>
      <c r="C85" s="59" t="s">
        <v>44</v>
      </c>
      <c r="D85" s="30">
        <v>47251449</v>
      </c>
      <c r="E85" s="31">
        <f t="shared" si="251"/>
        <v>30</v>
      </c>
      <c r="F85" s="209">
        <v>580367</v>
      </c>
      <c r="G85" s="31">
        <f t="shared" si="252"/>
        <v>49</v>
      </c>
      <c r="H85" s="210">
        <f t="shared" si="176"/>
        <v>81.416498525932724</v>
      </c>
      <c r="I85" s="31">
        <f t="shared" si="79"/>
        <v>77</v>
      </c>
      <c r="J85" s="61" t="s">
        <v>792</v>
      </c>
      <c r="K85" s="61" t="s">
        <v>793</v>
      </c>
      <c r="L85" s="62">
        <v>33739.5</v>
      </c>
      <c r="M85" s="31">
        <f t="shared" si="174"/>
        <v>124</v>
      </c>
      <c r="N85" s="63">
        <v>9.7771519999999992</v>
      </c>
      <c r="O85" s="31">
        <f t="shared" si="173"/>
        <v>165</v>
      </c>
      <c r="P85" s="64">
        <v>5.48</v>
      </c>
      <c r="Q85" s="31">
        <f t="shared" si="177"/>
        <v>45</v>
      </c>
      <c r="R85" s="31">
        <v>26.9</v>
      </c>
      <c r="S85" s="31">
        <f t="shared" si="253"/>
        <v>82</v>
      </c>
      <c r="T85" s="31">
        <v>16.100000000000001</v>
      </c>
      <c r="U85" s="31">
        <f t="shared" si="254"/>
        <v>78</v>
      </c>
      <c r="V85" s="218">
        <v>1084.0999999999999</v>
      </c>
      <c r="W85" s="31">
        <f t="shared" si="255"/>
        <v>70</v>
      </c>
      <c r="X85" s="36">
        <v>63.4</v>
      </c>
      <c r="Y85" s="37">
        <f t="shared" si="178"/>
        <v>138</v>
      </c>
      <c r="Z85" s="38">
        <v>65.8</v>
      </c>
      <c r="AA85" s="37">
        <f t="shared" si="179"/>
        <v>136</v>
      </c>
      <c r="AB85" s="38">
        <v>61.1</v>
      </c>
      <c r="AC85" s="37">
        <f t="shared" si="180"/>
        <v>137</v>
      </c>
      <c r="AD85" s="39">
        <v>3208</v>
      </c>
      <c r="AE85" s="40">
        <f t="shared" si="181"/>
        <v>133</v>
      </c>
      <c r="AF85" s="41">
        <v>38.1</v>
      </c>
      <c r="AG85" s="40">
        <f t="shared" si="182"/>
        <v>84</v>
      </c>
      <c r="AH85" s="42"/>
      <c r="AI85" s="40" t="e">
        <f t="shared" si="256"/>
        <v>#N/A</v>
      </c>
      <c r="AJ85" s="41" t="s">
        <v>177</v>
      </c>
      <c r="AK85" s="40" t="e">
        <f t="shared" si="183"/>
        <v>#VALUE!</v>
      </c>
      <c r="AL85" s="41" t="s">
        <v>177</v>
      </c>
      <c r="AM85" s="40" t="e">
        <f t="shared" si="184"/>
        <v>#VALUE!</v>
      </c>
      <c r="AN85" s="43">
        <v>16.8</v>
      </c>
      <c r="AO85" s="44">
        <f t="shared" si="185"/>
        <v>126</v>
      </c>
      <c r="AP85" s="43" t="s">
        <v>177</v>
      </c>
      <c r="AQ85" s="44" t="e">
        <f t="shared" si="186"/>
        <v>#VALUE!</v>
      </c>
      <c r="AR85" s="58">
        <v>-0.26</v>
      </c>
      <c r="AS85" s="44">
        <f t="shared" si="187"/>
        <v>75</v>
      </c>
      <c r="AT85" s="46">
        <v>4.3</v>
      </c>
      <c r="AU85" s="45">
        <f t="shared" si="188"/>
        <v>34</v>
      </c>
      <c r="AV85" s="46">
        <v>12</v>
      </c>
      <c r="AW85" s="45">
        <f t="shared" si="189"/>
        <v>52</v>
      </c>
      <c r="AX85" s="46"/>
      <c r="AY85" s="45"/>
      <c r="AZ85" s="125">
        <v>2030</v>
      </c>
      <c r="BA85" s="45">
        <f t="shared" si="264"/>
        <v>148</v>
      </c>
      <c r="BB85" s="46" t="s">
        <v>177</v>
      </c>
      <c r="BC85" s="45" t="e">
        <f t="shared" si="190"/>
        <v>#VALUE!</v>
      </c>
      <c r="BD85" s="46">
        <v>256.57</v>
      </c>
      <c r="BE85" s="45">
        <f t="shared" si="191"/>
        <v>124</v>
      </c>
      <c r="BF85" s="46">
        <v>39</v>
      </c>
      <c r="BG85" s="45">
        <f t="shared" si="192"/>
        <v>32</v>
      </c>
      <c r="BH85" s="46">
        <v>0.1</v>
      </c>
      <c r="BI85" s="45">
        <f t="shared" si="193"/>
        <v>115</v>
      </c>
      <c r="BJ85" s="47">
        <v>2.5</v>
      </c>
      <c r="BK85" s="45">
        <f t="shared" si="194"/>
        <v>113</v>
      </c>
      <c r="BL85" s="46">
        <v>3.9</v>
      </c>
      <c r="BM85" s="45">
        <f t="shared" si="195"/>
        <v>36</v>
      </c>
      <c r="BN85" s="46">
        <v>16.7</v>
      </c>
      <c r="BO85" s="45">
        <f t="shared" si="196"/>
        <v>35</v>
      </c>
      <c r="BP85" s="46">
        <v>98.64</v>
      </c>
      <c r="BQ85" s="45">
        <f t="shared" si="197"/>
        <v>81</v>
      </c>
      <c r="BR85" s="180">
        <v>71.45</v>
      </c>
      <c r="BS85" s="45">
        <f t="shared" si="257"/>
        <v>128</v>
      </c>
      <c r="BT85" s="46"/>
      <c r="BU85" s="45" t="e">
        <f t="shared" si="198"/>
        <v>#N/A</v>
      </c>
      <c r="BV85" s="46">
        <v>2.6</v>
      </c>
      <c r="BW85" s="45">
        <f t="shared" si="199"/>
        <v>37</v>
      </c>
      <c r="BX85" s="124" t="s">
        <v>1151</v>
      </c>
      <c r="BY85" s="45" t="e">
        <f t="shared" si="258"/>
        <v>#VALUE!</v>
      </c>
      <c r="BZ85" s="48">
        <v>54.8</v>
      </c>
      <c r="CA85" s="45">
        <f t="shared" si="200"/>
        <v>99</v>
      </c>
      <c r="CB85" s="46"/>
      <c r="CC85" s="45" t="e">
        <f t="shared" si="259"/>
        <v>#N/A</v>
      </c>
      <c r="CD85" s="46">
        <v>0.47</v>
      </c>
      <c r="CE85" s="45">
        <f t="shared" si="201"/>
        <v>54</v>
      </c>
      <c r="CF85" s="48">
        <v>41.268575700186467</v>
      </c>
      <c r="CG85" s="45">
        <f t="shared" si="202"/>
        <v>109</v>
      </c>
      <c r="CH85" s="49">
        <v>0.17</v>
      </c>
      <c r="CI85" s="45">
        <f t="shared" si="203"/>
        <v>116</v>
      </c>
      <c r="CJ85" s="50">
        <v>0.28000000000000003</v>
      </c>
      <c r="CK85" s="51">
        <f t="shared" si="204"/>
        <v>117</v>
      </c>
      <c r="CL85" s="50">
        <v>2.76</v>
      </c>
      <c r="CM85" s="51">
        <f t="shared" si="205"/>
        <v>95</v>
      </c>
      <c r="CN85" s="50">
        <v>3.38</v>
      </c>
      <c r="CO85" s="51">
        <f t="shared" si="206"/>
        <v>34</v>
      </c>
      <c r="CP85" s="50">
        <v>4.0199999999999996</v>
      </c>
      <c r="CQ85" s="51">
        <f t="shared" si="207"/>
        <v>89</v>
      </c>
      <c r="CR85" s="50">
        <v>18.91</v>
      </c>
      <c r="CS85" s="51">
        <f t="shared" si="208"/>
        <v>25</v>
      </c>
      <c r="CT85" s="50">
        <v>1.1100000000000001</v>
      </c>
      <c r="CU85" s="51">
        <f t="shared" si="209"/>
        <v>137</v>
      </c>
      <c r="CV85" s="50">
        <v>16.670000000000002</v>
      </c>
      <c r="CW85" s="51">
        <f t="shared" si="210"/>
        <v>84</v>
      </c>
      <c r="CX85" s="50">
        <v>21.51</v>
      </c>
      <c r="CY85" s="51">
        <f t="shared" si="211"/>
        <v>25</v>
      </c>
      <c r="CZ85" s="50">
        <v>6.47</v>
      </c>
      <c r="DA85" s="51">
        <f t="shared" si="212"/>
        <v>99</v>
      </c>
      <c r="DB85" s="50">
        <v>10.32</v>
      </c>
      <c r="DC85" s="51">
        <f t="shared" si="213"/>
        <v>44</v>
      </c>
      <c r="DD85" s="50">
        <v>5.0999999999999996</v>
      </c>
      <c r="DE85" s="51">
        <f t="shared" si="214"/>
        <v>93</v>
      </c>
      <c r="DF85" s="50">
        <v>2.5299999999999998</v>
      </c>
      <c r="DG85" s="51">
        <f t="shared" si="215"/>
        <v>140</v>
      </c>
      <c r="DH85" s="50">
        <v>17.420000000000002</v>
      </c>
      <c r="DI85" s="51">
        <f t="shared" si="216"/>
        <v>4</v>
      </c>
      <c r="DJ85" s="50">
        <v>6.73</v>
      </c>
      <c r="DK85" s="51">
        <f t="shared" si="217"/>
        <v>16</v>
      </c>
      <c r="DL85" s="50">
        <v>4.9000000000000004</v>
      </c>
      <c r="DM85" s="51">
        <f t="shared" si="218"/>
        <v>71</v>
      </c>
      <c r="DN85" s="50">
        <v>2.79</v>
      </c>
      <c r="DO85" s="51">
        <f t="shared" si="219"/>
        <v>94</v>
      </c>
      <c r="DP85" s="50">
        <v>31.38</v>
      </c>
      <c r="DQ85" s="51">
        <f t="shared" si="220"/>
        <v>20</v>
      </c>
      <c r="DR85" s="50">
        <v>1.6</v>
      </c>
      <c r="DS85" s="51">
        <f t="shared" si="221"/>
        <v>86</v>
      </c>
      <c r="DT85" s="50">
        <v>9.64</v>
      </c>
      <c r="DU85" s="51">
        <f t="shared" si="222"/>
        <v>44</v>
      </c>
      <c r="DV85" s="50">
        <v>2.3199999999999998</v>
      </c>
      <c r="DW85" s="51">
        <f t="shared" si="223"/>
        <v>69</v>
      </c>
      <c r="DX85" s="50">
        <v>131.03</v>
      </c>
      <c r="DY85" s="51">
        <f t="shared" si="224"/>
        <v>42</v>
      </c>
      <c r="DZ85" s="50">
        <v>53.61</v>
      </c>
      <c r="EA85" s="51">
        <f t="shared" si="225"/>
        <v>149</v>
      </c>
      <c r="EB85" s="50">
        <v>32.39</v>
      </c>
      <c r="EC85" s="51">
        <f t="shared" si="226"/>
        <v>72</v>
      </c>
      <c r="ED85" s="50">
        <v>2.12</v>
      </c>
      <c r="EE85" s="51">
        <f t="shared" si="227"/>
        <v>54</v>
      </c>
      <c r="EF85" s="50">
        <v>13.62</v>
      </c>
      <c r="EG85" s="51">
        <f t="shared" si="228"/>
        <v>34</v>
      </c>
      <c r="EH85" s="50">
        <v>143.53</v>
      </c>
      <c r="EI85" s="51">
        <f t="shared" si="229"/>
        <v>22</v>
      </c>
      <c r="EJ85" s="50">
        <v>12.49</v>
      </c>
      <c r="EK85" s="51">
        <f t="shared" si="230"/>
        <v>120</v>
      </c>
      <c r="EL85" s="50">
        <v>12.01</v>
      </c>
      <c r="EM85" s="51">
        <f t="shared" si="231"/>
        <v>37</v>
      </c>
      <c r="EN85" s="50">
        <v>165.6</v>
      </c>
      <c r="EO85" s="51">
        <f t="shared" si="232"/>
        <v>21</v>
      </c>
      <c r="EP85" s="50">
        <v>14.24</v>
      </c>
      <c r="EQ85" s="51">
        <f t="shared" si="233"/>
        <v>85</v>
      </c>
      <c r="ER85" s="50">
        <v>3.97</v>
      </c>
      <c r="ES85" s="51">
        <f t="shared" si="234"/>
        <v>79</v>
      </c>
      <c r="ET85" s="50">
        <v>28.28</v>
      </c>
      <c r="EU85" s="51">
        <f t="shared" si="235"/>
        <v>33</v>
      </c>
      <c r="EV85" s="50">
        <v>56.68</v>
      </c>
      <c r="EW85" s="51">
        <f t="shared" si="236"/>
        <v>9</v>
      </c>
      <c r="EX85" s="50">
        <v>0.21</v>
      </c>
      <c r="EY85" s="51">
        <f t="shared" si="237"/>
        <v>93</v>
      </c>
      <c r="EZ85" s="50">
        <v>2.57</v>
      </c>
      <c r="FA85" s="51">
        <f t="shared" si="238"/>
        <v>60</v>
      </c>
      <c r="FB85" s="50">
        <v>3.73</v>
      </c>
      <c r="FC85" s="51">
        <f t="shared" si="239"/>
        <v>38</v>
      </c>
      <c r="FD85" s="50">
        <v>4.95</v>
      </c>
      <c r="FE85" s="51">
        <f t="shared" si="240"/>
        <v>76</v>
      </c>
      <c r="FF85" s="50">
        <v>90.97</v>
      </c>
      <c r="FG85" s="51">
        <f t="shared" si="241"/>
        <v>87</v>
      </c>
      <c r="FH85" s="50">
        <v>15.58</v>
      </c>
      <c r="FI85" s="51">
        <f t="shared" si="242"/>
        <v>29</v>
      </c>
      <c r="FJ85" s="50">
        <v>34.799999999999997</v>
      </c>
      <c r="FK85" s="51">
        <f t="shared" si="243"/>
        <v>31</v>
      </c>
      <c r="FL85" s="50">
        <v>6.05</v>
      </c>
      <c r="FM85" s="51">
        <f t="shared" si="244"/>
        <v>80</v>
      </c>
      <c r="FN85" s="53">
        <f t="shared" si="266"/>
        <v>998.2700000000001</v>
      </c>
      <c r="FO85" s="51">
        <f t="shared" si="245"/>
        <v>30</v>
      </c>
      <c r="FP85" s="36">
        <v>28.27</v>
      </c>
      <c r="FQ85" s="36">
        <v>100</v>
      </c>
      <c r="FR85" s="36">
        <f t="shared" si="260"/>
        <v>2827</v>
      </c>
      <c r="FS85" s="37">
        <f t="shared" si="246"/>
        <v>42</v>
      </c>
      <c r="FT85" s="36">
        <v>7</v>
      </c>
      <c r="FU85" s="36">
        <v>100</v>
      </c>
      <c r="FV85" s="36">
        <f t="shared" si="261"/>
        <v>700</v>
      </c>
      <c r="FW85" s="37">
        <f t="shared" si="247"/>
        <v>105</v>
      </c>
      <c r="FX85" s="36">
        <f t="shared" si="262"/>
        <v>2127</v>
      </c>
      <c r="FY85" s="54">
        <f t="shared" si="265"/>
        <v>1005038.3202300001</v>
      </c>
      <c r="FZ85" s="37">
        <f t="shared" si="248"/>
        <v>16</v>
      </c>
      <c r="GA85" s="55">
        <f t="shared" si="249"/>
        <v>472.51449000000002</v>
      </c>
      <c r="GB85" s="56">
        <f t="shared" si="263"/>
        <v>7361.7757542000008</v>
      </c>
      <c r="GC85" s="32">
        <f t="shared" si="250"/>
        <v>19</v>
      </c>
    </row>
    <row r="86" spans="2:185" s="1" customFormat="1" ht="18" customHeight="1" x14ac:dyDescent="0.2">
      <c r="B86" s="1">
        <f t="shared" si="175"/>
        <v>85</v>
      </c>
      <c r="C86" s="59" t="s">
        <v>116</v>
      </c>
      <c r="D86" s="30">
        <v>4007146</v>
      </c>
      <c r="E86" s="31">
        <f t="shared" si="251"/>
        <v>128</v>
      </c>
      <c r="F86" s="209">
        <v>17818</v>
      </c>
      <c r="G86" s="31">
        <f t="shared" si="252"/>
        <v>152</v>
      </c>
      <c r="H86" s="210">
        <f t="shared" si="176"/>
        <v>224.89314176675273</v>
      </c>
      <c r="I86" s="31">
        <f t="shared" si="79"/>
        <v>28</v>
      </c>
      <c r="J86" s="32" t="s">
        <v>794</v>
      </c>
      <c r="K86" s="32" t="s">
        <v>795</v>
      </c>
      <c r="L86" s="33">
        <v>45062.1</v>
      </c>
      <c r="M86" s="31">
        <f t="shared" si="174"/>
        <v>65</v>
      </c>
      <c r="N86" s="34">
        <v>9.7921169999999993</v>
      </c>
      <c r="O86" s="31">
        <f t="shared" si="173"/>
        <v>64</v>
      </c>
      <c r="P86" s="35">
        <v>5.4</v>
      </c>
      <c r="Q86" s="31">
        <f t="shared" si="177"/>
        <v>52</v>
      </c>
      <c r="R86" s="31">
        <v>32</v>
      </c>
      <c r="S86" s="31">
        <f t="shared" si="253"/>
        <v>12</v>
      </c>
      <c r="T86" s="31">
        <v>19</v>
      </c>
      <c r="U86" s="31">
        <f t="shared" si="254"/>
        <v>69</v>
      </c>
      <c r="V86" s="218">
        <v>106</v>
      </c>
      <c r="W86" s="31">
        <f t="shared" si="255"/>
        <v>165</v>
      </c>
      <c r="X86" s="36">
        <v>74.7</v>
      </c>
      <c r="Y86" s="37">
        <f t="shared" si="178"/>
        <v>74</v>
      </c>
      <c r="Z86" s="38">
        <v>76</v>
      </c>
      <c r="AA86" s="37">
        <f t="shared" si="179"/>
        <v>87</v>
      </c>
      <c r="AB86" s="38">
        <v>73.7</v>
      </c>
      <c r="AC86" s="37">
        <f t="shared" si="180"/>
        <v>50</v>
      </c>
      <c r="AD86" s="39">
        <v>70166</v>
      </c>
      <c r="AE86" s="40">
        <f t="shared" si="181"/>
        <v>5</v>
      </c>
      <c r="AF86" s="41">
        <v>80.05</v>
      </c>
      <c r="AG86" s="40">
        <f t="shared" si="182"/>
        <v>10</v>
      </c>
      <c r="AH86" s="42"/>
      <c r="AI86" s="40" t="e">
        <f t="shared" si="256"/>
        <v>#N/A</v>
      </c>
      <c r="AJ86" s="41" t="s">
        <v>177</v>
      </c>
      <c r="AK86" s="40" t="e">
        <f t="shared" si="183"/>
        <v>#VALUE!</v>
      </c>
      <c r="AL86" s="41" t="s">
        <v>177</v>
      </c>
      <c r="AM86" s="40" t="e">
        <f t="shared" si="184"/>
        <v>#VALUE!</v>
      </c>
      <c r="AN86" s="43">
        <v>78.400000000000006</v>
      </c>
      <c r="AO86" s="44">
        <f t="shared" si="185"/>
        <v>7</v>
      </c>
      <c r="AP86" s="43" t="s">
        <v>177</v>
      </c>
      <c r="AQ86" s="44" t="e">
        <f t="shared" si="186"/>
        <v>#VALUE!</v>
      </c>
      <c r="AR86" s="58">
        <v>0.39</v>
      </c>
      <c r="AS86" s="44">
        <f t="shared" si="187"/>
        <v>32</v>
      </c>
      <c r="AT86" s="46"/>
      <c r="AU86" s="45" t="e">
        <f t="shared" si="188"/>
        <v>#N/A</v>
      </c>
      <c r="AV86" s="46" t="s">
        <v>177</v>
      </c>
      <c r="AW86" s="45" t="e">
        <f t="shared" si="189"/>
        <v>#VALUE!</v>
      </c>
      <c r="AX86" s="46"/>
      <c r="AY86" s="45"/>
      <c r="AZ86" s="125">
        <v>3030</v>
      </c>
      <c r="BA86" s="45">
        <f t="shared" si="264"/>
        <v>52</v>
      </c>
      <c r="BB86" s="46" t="s">
        <v>177</v>
      </c>
      <c r="BC86" s="45" t="e">
        <f t="shared" si="190"/>
        <v>#VALUE!</v>
      </c>
      <c r="BD86" s="46">
        <v>1517.26</v>
      </c>
      <c r="BE86" s="45">
        <f t="shared" si="191"/>
        <v>31</v>
      </c>
      <c r="BF86" s="46"/>
      <c r="BG86" s="45" t="e">
        <f t="shared" si="192"/>
        <v>#N/A</v>
      </c>
      <c r="BH86" s="46">
        <v>1.6</v>
      </c>
      <c r="BI86" s="45">
        <f t="shared" si="193"/>
        <v>56</v>
      </c>
      <c r="BJ86" s="47">
        <v>9</v>
      </c>
      <c r="BK86" s="45">
        <f t="shared" si="194"/>
        <v>47</v>
      </c>
      <c r="BL86" s="46"/>
      <c r="BM86" s="45" t="e">
        <f t="shared" si="195"/>
        <v>#N/A</v>
      </c>
      <c r="BN86" s="46"/>
      <c r="BO86" s="45" t="e">
        <f t="shared" si="196"/>
        <v>#N/A</v>
      </c>
      <c r="BP86" s="46">
        <v>106.67</v>
      </c>
      <c r="BQ86" s="45">
        <f t="shared" si="197"/>
        <v>77</v>
      </c>
      <c r="BR86" s="133">
        <v>208.82</v>
      </c>
      <c r="BS86" s="45">
        <f t="shared" si="257"/>
        <v>2</v>
      </c>
      <c r="BT86" s="46"/>
      <c r="BU86" s="45" t="e">
        <f t="shared" si="198"/>
        <v>#N/A</v>
      </c>
      <c r="BV86" s="46"/>
      <c r="BW86" s="45" t="e">
        <f t="shared" si="199"/>
        <v>#N/A</v>
      </c>
      <c r="BX86" s="124" t="s">
        <v>1151</v>
      </c>
      <c r="BY86" s="45" t="e">
        <f t="shared" si="258"/>
        <v>#VALUE!</v>
      </c>
      <c r="BZ86" s="48">
        <f>27.9*1000/365</f>
        <v>76.438356164383563</v>
      </c>
      <c r="CA86" s="45">
        <f t="shared" si="200"/>
        <v>70</v>
      </c>
      <c r="CB86" s="46"/>
      <c r="CC86" s="45" t="e">
        <f t="shared" si="259"/>
        <v>#N/A</v>
      </c>
      <c r="CD86" s="46">
        <v>1.61</v>
      </c>
      <c r="CE86" s="45">
        <f t="shared" si="201"/>
        <v>7</v>
      </c>
      <c r="CF86" s="48">
        <v>119.78600230687876</v>
      </c>
      <c r="CG86" s="45">
        <f t="shared" si="202"/>
        <v>73</v>
      </c>
      <c r="CH86" s="49">
        <v>0.01</v>
      </c>
      <c r="CI86" s="45">
        <f t="shared" si="203"/>
        <v>150</v>
      </c>
      <c r="CJ86" s="50">
        <v>0.17</v>
      </c>
      <c r="CK86" s="51">
        <f t="shared" si="204"/>
        <v>127</v>
      </c>
      <c r="CL86" s="50">
        <v>0.6</v>
      </c>
      <c r="CM86" s="51">
        <f t="shared" si="205"/>
        <v>163</v>
      </c>
      <c r="CN86" s="50">
        <v>0.03</v>
      </c>
      <c r="CO86" s="51">
        <f t="shared" si="206"/>
        <v>158</v>
      </c>
      <c r="CP86" s="50">
        <v>2.67</v>
      </c>
      <c r="CQ86" s="51">
        <f t="shared" si="207"/>
        <v>104</v>
      </c>
      <c r="CR86" s="50">
        <v>0.6</v>
      </c>
      <c r="CS86" s="51">
        <f t="shared" si="208"/>
        <v>152</v>
      </c>
      <c r="CT86" s="50">
        <v>4.59</v>
      </c>
      <c r="CU86" s="51">
        <f t="shared" si="209"/>
        <v>21</v>
      </c>
      <c r="CV86" s="50">
        <v>16.03</v>
      </c>
      <c r="CW86" s="51">
        <f t="shared" si="210"/>
        <v>91</v>
      </c>
      <c r="CX86" s="50">
        <v>1.59</v>
      </c>
      <c r="CY86" s="51">
        <f t="shared" si="211"/>
        <v>161</v>
      </c>
      <c r="CZ86" s="50">
        <v>9.5299999999999994</v>
      </c>
      <c r="DA86" s="51">
        <f t="shared" si="212"/>
        <v>69</v>
      </c>
      <c r="DB86" s="50">
        <v>8.7899999999999991</v>
      </c>
      <c r="DC86" s="51">
        <f t="shared" si="213"/>
        <v>79</v>
      </c>
      <c r="DD86" s="50">
        <v>5</v>
      </c>
      <c r="DE86" s="51">
        <f t="shared" si="214"/>
        <v>97</v>
      </c>
      <c r="DF86" s="50">
        <v>7.27</v>
      </c>
      <c r="DG86" s="51">
        <f t="shared" si="215"/>
        <v>110</v>
      </c>
      <c r="DH86" s="50">
        <v>1.63</v>
      </c>
      <c r="DI86" s="51">
        <f t="shared" si="216"/>
        <v>113</v>
      </c>
      <c r="DJ86" s="50">
        <v>0.95</v>
      </c>
      <c r="DK86" s="51">
        <f t="shared" si="217"/>
        <v>166</v>
      </c>
      <c r="DL86" s="50">
        <v>2.9</v>
      </c>
      <c r="DM86" s="51">
        <f t="shared" si="218"/>
        <v>136</v>
      </c>
      <c r="DN86" s="50">
        <v>2.62</v>
      </c>
      <c r="DO86" s="51">
        <f t="shared" si="219"/>
        <v>100</v>
      </c>
      <c r="DP86" s="50">
        <v>10.39</v>
      </c>
      <c r="DQ86" s="51">
        <f t="shared" si="220"/>
        <v>122</v>
      </c>
      <c r="DR86" s="50">
        <v>0.23</v>
      </c>
      <c r="DS86" s="51">
        <f t="shared" si="221"/>
        <v>166</v>
      </c>
      <c r="DT86" s="50">
        <v>2.17</v>
      </c>
      <c r="DU86" s="51">
        <f t="shared" si="222"/>
        <v>163</v>
      </c>
      <c r="DV86" s="50">
        <v>5.98</v>
      </c>
      <c r="DW86" s="51">
        <f t="shared" si="223"/>
        <v>9</v>
      </c>
      <c r="DX86" s="50">
        <v>67.67</v>
      </c>
      <c r="DY86" s="51">
        <f t="shared" si="224"/>
        <v>159</v>
      </c>
      <c r="DZ86" s="50">
        <v>113.15</v>
      </c>
      <c r="EA86" s="51">
        <f t="shared" si="225"/>
        <v>56</v>
      </c>
      <c r="EB86" s="50">
        <v>23.32</v>
      </c>
      <c r="EC86" s="51">
        <f t="shared" si="226"/>
        <v>96</v>
      </c>
      <c r="ED86" s="50">
        <v>1.45</v>
      </c>
      <c r="EE86" s="51">
        <f t="shared" si="227"/>
        <v>66</v>
      </c>
      <c r="EF86" s="50">
        <v>1.64</v>
      </c>
      <c r="EG86" s="51">
        <f t="shared" si="228"/>
        <v>157</v>
      </c>
      <c r="EH86" s="50">
        <v>0.11</v>
      </c>
      <c r="EI86" s="51">
        <f t="shared" si="229"/>
        <v>148</v>
      </c>
      <c r="EJ86" s="50">
        <v>14.27</v>
      </c>
      <c r="EK86" s="51">
        <f t="shared" si="230"/>
        <v>110</v>
      </c>
      <c r="EL86" s="50">
        <v>2.2999999999999998</v>
      </c>
      <c r="EM86" s="51">
        <f t="shared" si="231"/>
        <v>164</v>
      </c>
      <c r="EN86" s="50">
        <v>34.53</v>
      </c>
      <c r="EO86" s="51">
        <f t="shared" si="232"/>
        <v>82</v>
      </c>
      <c r="EP86" s="50">
        <v>12.82</v>
      </c>
      <c r="EQ86" s="51">
        <f t="shared" si="233"/>
        <v>100</v>
      </c>
      <c r="ER86" s="50">
        <v>3.89</v>
      </c>
      <c r="ES86" s="51">
        <f t="shared" si="234"/>
        <v>82</v>
      </c>
      <c r="ET86" s="50">
        <v>0.03</v>
      </c>
      <c r="EU86" s="51">
        <f t="shared" si="235"/>
        <v>70</v>
      </c>
      <c r="EV86" s="50">
        <v>0</v>
      </c>
      <c r="EW86" s="51">
        <f t="shared" si="236"/>
        <v>167</v>
      </c>
      <c r="EX86" s="50">
        <v>0.11</v>
      </c>
      <c r="EY86" s="51">
        <f t="shared" si="237"/>
        <v>136</v>
      </c>
      <c r="EZ86" s="50">
        <v>1.1000000000000001</v>
      </c>
      <c r="FA86" s="51">
        <f t="shared" si="238"/>
        <v>114</v>
      </c>
      <c r="FB86" s="50">
        <v>0.69</v>
      </c>
      <c r="FC86" s="51">
        <f t="shared" si="239"/>
        <v>123</v>
      </c>
      <c r="FD86" s="50">
        <v>0.17</v>
      </c>
      <c r="FE86" s="51">
        <f t="shared" si="240"/>
        <v>171</v>
      </c>
      <c r="FF86" s="50">
        <v>47.73</v>
      </c>
      <c r="FG86" s="51">
        <f t="shared" si="241"/>
        <v>132</v>
      </c>
      <c r="FH86" s="50">
        <v>0.86</v>
      </c>
      <c r="FI86" s="51">
        <f t="shared" si="242"/>
        <v>170</v>
      </c>
      <c r="FJ86" s="50">
        <v>2.92</v>
      </c>
      <c r="FK86" s="51">
        <f t="shared" si="243"/>
        <v>103</v>
      </c>
      <c r="FL86" s="50">
        <v>0.3</v>
      </c>
      <c r="FM86" s="51">
        <f t="shared" si="244"/>
        <v>171</v>
      </c>
      <c r="FN86" s="53">
        <f t="shared" si="266"/>
        <v>412.80000000000013</v>
      </c>
      <c r="FO86" s="65">
        <f t="shared" si="245"/>
        <v>164</v>
      </c>
      <c r="FP86" s="36">
        <v>20.260000000000002</v>
      </c>
      <c r="FQ86" s="36">
        <v>100</v>
      </c>
      <c r="FR86" s="36">
        <f t="shared" si="260"/>
        <v>2026.0000000000002</v>
      </c>
      <c r="FS86" s="37">
        <f t="shared" si="246"/>
        <v>71</v>
      </c>
      <c r="FT86" s="36">
        <v>2.16</v>
      </c>
      <c r="FU86" s="36">
        <v>100</v>
      </c>
      <c r="FV86" s="36">
        <f t="shared" si="261"/>
        <v>216</v>
      </c>
      <c r="FW86" s="37">
        <f t="shared" si="247"/>
        <v>169</v>
      </c>
      <c r="FX86" s="36">
        <f t="shared" si="262"/>
        <v>1810.0000000000002</v>
      </c>
      <c r="FY86" s="54">
        <f t="shared" si="265"/>
        <v>72529.342600000018</v>
      </c>
      <c r="FZ86" s="37">
        <f t="shared" si="248"/>
        <v>92</v>
      </c>
      <c r="GA86" s="55">
        <f t="shared" si="249"/>
        <v>40.071460000000002</v>
      </c>
      <c r="GB86" s="56">
        <f t="shared" si="263"/>
        <v>34.461455600000001</v>
      </c>
      <c r="GC86" s="32">
        <f t="shared" si="250"/>
        <v>164</v>
      </c>
    </row>
    <row r="87" spans="2:185" s="1" customFormat="1" ht="18" customHeight="1" x14ac:dyDescent="0.2">
      <c r="B87" s="1">
        <f t="shared" si="175"/>
        <v>86</v>
      </c>
      <c r="C87" s="69" t="s">
        <v>90</v>
      </c>
      <c r="D87" s="30">
        <v>6033769</v>
      </c>
      <c r="E87" s="31">
        <f t="shared" si="251"/>
        <v>109</v>
      </c>
      <c r="F87" s="209">
        <v>199951</v>
      </c>
      <c r="G87" s="31">
        <f t="shared" si="252"/>
        <v>85</v>
      </c>
      <c r="H87" s="210">
        <f t="shared" si="176"/>
        <v>30.176238178353696</v>
      </c>
      <c r="I87" s="31">
        <f t="shared" si="79"/>
        <v>126</v>
      </c>
      <c r="J87" s="32" t="s">
        <v>796</v>
      </c>
      <c r="K87" s="32" t="s">
        <v>797</v>
      </c>
      <c r="L87" s="33">
        <v>54018.2</v>
      </c>
      <c r="M87" s="31">
        <f t="shared" si="174"/>
        <v>8</v>
      </c>
      <c r="N87" s="34">
        <v>9.7967150000000007</v>
      </c>
      <c r="O87" s="31">
        <f t="shared" si="173"/>
        <v>52</v>
      </c>
      <c r="P87" s="35">
        <v>4.37</v>
      </c>
      <c r="Q87" s="31">
        <f t="shared" si="177"/>
        <v>122</v>
      </c>
      <c r="R87" s="31">
        <v>13</v>
      </c>
      <c r="S87" s="31">
        <f t="shared" si="253"/>
        <v>144</v>
      </c>
      <c r="T87" s="31">
        <v>0.9</v>
      </c>
      <c r="U87" s="31">
        <f t="shared" si="254"/>
        <v>162</v>
      </c>
      <c r="V87" s="218">
        <v>404.7</v>
      </c>
      <c r="W87" s="31">
        <f t="shared" si="255"/>
        <v>144</v>
      </c>
      <c r="X87" s="36">
        <v>71.099999999999994</v>
      </c>
      <c r="Y87" s="37">
        <f t="shared" si="178"/>
        <v>98</v>
      </c>
      <c r="Z87" s="38">
        <v>75.099999999999994</v>
      </c>
      <c r="AA87" s="37">
        <f t="shared" si="179"/>
        <v>95</v>
      </c>
      <c r="AB87" s="38">
        <v>67.2</v>
      </c>
      <c r="AC87" s="37">
        <f t="shared" si="180"/>
        <v>102</v>
      </c>
      <c r="AD87" s="39">
        <v>3363</v>
      </c>
      <c r="AE87" s="40">
        <f t="shared" si="181"/>
        <v>131</v>
      </c>
      <c r="AF87" s="41" t="s">
        <v>177</v>
      </c>
      <c r="AG87" s="40" t="e">
        <f t="shared" si="182"/>
        <v>#VALUE!</v>
      </c>
      <c r="AH87" s="42"/>
      <c r="AI87" s="40" t="e">
        <f t="shared" si="256"/>
        <v>#N/A</v>
      </c>
      <c r="AJ87" s="41" t="s">
        <v>177</v>
      </c>
      <c r="AK87" s="40" t="e">
        <f t="shared" si="183"/>
        <v>#VALUE!</v>
      </c>
      <c r="AL87" s="41" t="s">
        <v>177</v>
      </c>
      <c r="AM87" s="40" t="e">
        <f t="shared" si="184"/>
        <v>#VALUE!</v>
      </c>
      <c r="AN87" s="43">
        <v>15.4</v>
      </c>
      <c r="AO87" s="44">
        <f t="shared" si="185"/>
        <v>138</v>
      </c>
      <c r="AP87" s="43" t="s">
        <v>177</v>
      </c>
      <c r="AQ87" s="44" t="e">
        <f t="shared" si="186"/>
        <v>#VALUE!</v>
      </c>
      <c r="AR87" s="58">
        <v>-0.28000000000000003</v>
      </c>
      <c r="AS87" s="44">
        <f t="shared" si="187"/>
        <v>76</v>
      </c>
      <c r="AT87" s="46"/>
      <c r="AU87" s="45" t="e">
        <f t="shared" si="188"/>
        <v>#N/A</v>
      </c>
      <c r="AV87" s="46" t="s">
        <v>177</v>
      </c>
      <c r="AW87" s="45" t="e">
        <f t="shared" si="189"/>
        <v>#VALUE!</v>
      </c>
      <c r="AX87" s="46"/>
      <c r="AY87" s="45"/>
      <c r="AZ87" s="125">
        <v>2660</v>
      </c>
      <c r="BA87" s="45">
        <f t="shared" si="264"/>
        <v>91</v>
      </c>
      <c r="BB87" s="46" t="s">
        <v>177</v>
      </c>
      <c r="BC87" s="45" t="e">
        <f t="shared" si="190"/>
        <v>#VALUE!</v>
      </c>
      <c r="BD87" s="46">
        <v>682.83</v>
      </c>
      <c r="BE87" s="45">
        <f t="shared" si="191"/>
        <v>78</v>
      </c>
      <c r="BF87" s="46"/>
      <c r="BG87" s="45" t="e">
        <f t="shared" si="192"/>
        <v>#N/A</v>
      </c>
      <c r="BH87" s="46" t="s">
        <v>177</v>
      </c>
      <c r="BI87" s="45" t="e">
        <f t="shared" si="193"/>
        <v>#VALUE!</v>
      </c>
      <c r="BJ87" s="47">
        <v>9</v>
      </c>
      <c r="BK87" s="45">
        <f t="shared" si="194"/>
        <v>47</v>
      </c>
      <c r="BL87" s="46"/>
      <c r="BM87" s="45" t="e">
        <f t="shared" si="195"/>
        <v>#N/A</v>
      </c>
      <c r="BN87" s="46"/>
      <c r="BO87" s="45" t="e">
        <f t="shared" si="196"/>
        <v>#N/A</v>
      </c>
      <c r="BP87" s="46">
        <v>179.28</v>
      </c>
      <c r="BQ87" s="45">
        <f t="shared" si="197"/>
        <v>37</v>
      </c>
      <c r="BR87" s="133">
        <v>123.71</v>
      </c>
      <c r="BS87" s="45">
        <f t="shared" si="257"/>
        <v>48</v>
      </c>
      <c r="BT87" s="46"/>
      <c r="BU87" s="45" t="e">
        <f t="shared" si="198"/>
        <v>#N/A</v>
      </c>
      <c r="BV87" s="46"/>
      <c r="BW87" s="45" t="e">
        <f t="shared" si="199"/>
        <v>#N/A</v>
      </c>
      <c r="BX87" s="124" t="s">
        <v>1151</v>
      </c>
      <c r="BY87" s="45" t="e">
        <f t="shared" si="258"/>
        <v>#VALUE!</v>
      </c>
      <c r="BZ87" s="48">
        <f>20.1*1000/365</f>
        <v>55.06849315068493</v>
      </c>
      <c r="CA87" s="45">
        <f t="shared" si="200"/>
        <v>98</v>
      </c>
      <c r="CB87" s="46"/>
      <c r="CC87" s="45" t="e">
        <f t="shared" si="259"/>
        <v>#N/A</v>
      </c>
      <c r="CD87" s="46">
        <v>0.72</v>
      </c>
      <c r="CE87" s="45">
        <f t="shared" si="201"/>
        <v>37</v>
      </c>
      <c r="CF87" s="48">
        <v>217.11139422142278</v>
      </c>
      <c r="CG87" s="45">
        <f t="shared" si="202"/>
        <v>49</v>
      </c>
      <c r="CH87" s="49">
        <v>0.03</v>
      </c>
      <c r="CI87" s="45">
        <f t="shared" si="203"/>
        <v>145</v>
      </c>
      <c r="CJ87" s="50">
        <v>9.5</v>
      </c>
      <c r="CK87" s="51">
        <f t="shared" si="204"/>
        <v>7</v>
      </c>
      <c r="CL87" s="50">
        <v>0.38</v>
      </c>
      <c r="CM87" s="51">
        <f t="shared" si="205"/>
        <v>168</v>
      </c>
      <c r="CN87" s="50">
        <v>0.28999999999999998</v>
      </c>
      <c r="CO87" s="51">
        <f t="shared" si="206"/>
        <v>114</v>
      </c>
      <c r="CP87" s="50">
        <v>2.54</v>
      </c>
      <c r="CQ87" s="51">
        <f t="shared" si="207"/>
        <v>106</v>
      </c>
      <c r="CR87" s="50">
        <v>7.78</v>
      </c>
      <c r="CS87" s="51">
        <f t="shared" si="208"/>
        <v>65</v>
      </c>
      <c r="CT87" s="50">
        <v>1.27</v>
      </c>
      <c r="CU87" s="51">
        <f t="shared" si="209"/>
        <v>129</v>
      </c>
      <c r="CV87" s="50">
        <v>13.12</v>
      </c>
      <c r="CW87" s="51">
        <f t="shared" si="210"/>
        <v>114</v>
      </c>
      <c r="CX87" s="50">
        <v>12.2</v>
      </c>
      <c r="CY87" s="51">
        <f t="shared" si="211"/>
        <v>64</v>
      </c>
      <c r="CZ87" s="50">
        <v>5.71</v>
      </c>
      <c r="DA87" s="51">
        <f t="shared" si="212"/>
        <v>107</v>
      </c>
      <c r="DB87" s="50">
        <v>10.02</v>
      </c>
      <c r="DC87" s="51">
        <f t="shared" si="213"/>
        <v>48</v>
      </c>
      <c r="DD87" s="50">
        <v>7.86</v>
      </c>
      <c r="DE87" s="51">
        <f t="shared" si="214"/>
        <v>51</v>
      </c>
      <c r="DF87" s="50">
        <v>12.53</v>
      </c>
      <c r="DG87" s="51">
        <f t="shared" si="215"/>
        <v>84</v>
      </c>
      <c r="DH87" s="50">
        <v>4.45</v>
      </c>
      <c r="DI87" s="51">
        <f t="shared" si="216"/>
        <v>46</v>
      </c>
      <c r="DJ87" s="50">
        <v>2.86</v>
      </c>
      <c r="DK87" s="51">
        <f t="shared" si="217"/>
        <v>88</v>
      </c>
      <c r="DL87" s="50">
        <v>4.24</v>
      </c>
      <c r="DM87" s="51">
        <f t="shared" si="218"/>
        <v>83</v>
      </c>
      <c r="DN87" s="50">
        <v>3.95</v>
      </c>
      <c r="DO87" s="51">
        <f t="shared" si="219"/>
        <v>78</v>
      </c>
      <c r="DP87" s="50">
        <v>4.49</v>
      </c>
      <c r="DQ87" s="51">
        <f t="shared" si="220"/>
        <v>155</v>
      </c>
      <c r="DR87" s="50">
        <v>2.11</v>
      </c>
      <c r="DS87" s="51">
        <f t="shared" si="221"/>
        <v>47</v>
      </c>
      <c r="DT87" s="50">
        <v>18.239999999999998</v>
      </c>
      <c r="DU87" s="51">
        <f t="shared" si="222"/>
        <v>9</v>
      </c>
      <c r="DV87" s="50">
        <v>2.94</v>
      </c>
      <c r="DW87" s="51">
        <f t="shared" si="223"/>
        <v>48</v>
      </c>
      <c r="DX87" s="50">
        <v>97.22</v>
      </c>
      <c r="DY87" s="51">
        <f t="shared" si="224"/>
        <v>99</v>
      </c>
      <c r="DZ87" s="50">
        <v>354.5</v>
      </c>
      <c r="EA87" s="51">
        <f t="shared" si="225"/>
        <v>5</v>
      </c>
      <c r="EB87" s="50">
        <v>9.39</v>
      </c>
      <c r="EC87" s="51">
        <f t="shared" si="226"/>
        <v>145</v>
      </c>
      <c r="ED87" s="50">
        <v>5.29</v>
      </c>
      <c r="EE87" s="51">
        <f t="shared" si="227"/>
        <v>7</v>
      </c>
      <c r="EF87" s="50">
        <v>1.46</v>
      </c>
      <c r="EG87" s="51">
        <f t="shared" si="228"/>
        <v>161</v>
      </c>
      <c r="EH87" s="50">
        <v>1.44</v>
      </c>
      <c r="EI87" s="51">
        <f t="shared" si="229"/>
        <v>112</v>
      </c>
      <c r="EJ87" s="50">
        <v>9.4</v>
      </c>
      <c r="EK87" s="51">
        <f t="shared" si="230"/>
        <v>138</v>
      </c>
      <c r="EL87" s="50">
        <v>8.61</v>
      </c>
      <c r="EM87" s="51">
        <f t="shared" si="231"/>
        <v>70</v>
      </c>
      <c r="EN87" s="50">
        <v>17.04</v>
      </c>
      <c r="EO87" s="51">
        <f t="shared" si="232"/>
        <v>129</v>
      </c>
      <c r="EP87" s="50">
        <v>18.64</v>
      </c>
      <c r="EQ87" s="51">
        <f t="shared" si="233"/>
        <v>47</v>
      </c>
      <c r="ER87" s="50">
        <v>3.17</v>
      </c>
      <c r="ES87" s="51">
        <f t="shared" si="234"/>
        <v>110</v>
      </c>
      <c r="ET87" s="50">
        <v>0</v>
      </c>
      <c r="EU87" s="51">
        <f t="shared" si="235"/>
        <v>84</v>
      </c>
      <c r="EV87" s="50">
        <v>0.25</v>
      </c>
      <c r="EW87" s="51">
        <f t="shared" si="236"/>
        <v>138</v>
      </c>
      <c r="EX87" s="50">
        <v>0.06</v>
      </c>
      <c r="EY87" s="51">
        <f t="shared" si="237"/>
        <v>150</v>
      </c>
      <c r="EZ87" s="50">
        <v>0.22</v>
      </c>
      <c r="FA87" s="51">
        <f t="shared" si="238"/>
        <v>164</v>
      </c>
      <c r="FB87" s="50">
        <v>3.09</v>
      </c>
      <c r="FC87" s="51">
        <f t="shared" si="239"/>
        <v>46</v>
      </c>
      <c r="FD87" s="50">
        <v>4.8099999999999996</v>
      </c>
      <c r="FE87" s="51">
        <f t="shared" si="240"/>
        <v>78</v>
      </c>
      <c r="FF87" s="50">
        <v>150.24</v>
      </c>
      <c r="FG87" s="51">
        <f t="shared" si="241"/>
        <v>22</v>
      </c>
      <c r="FH87" s="50">
        <v>9.34</v>
      </c>
      <c r="FI87" s="51">
        <f t="shared" si="242"/>
        <v>79</v>
      </c>
      <c r="FJ87" s="50">
        <v>11.56</v>
      </c>
      <c r="FK87" s="51">
        <f t="shared" si="243"/>
        <v>64</v>
      </c>
      <c r="FL87" s="50">
        <v>6.87</v>
      </c>
      <c r="FM87" s="51">
        <f t="shared" si="244"/>
        <v>74</v>
      </c>
      <c r="FN87" s="53">
        <f t="shared" si="266"/>
        <v>839.07999999999993</v>
      </c>
      <c r="FO87" s="51">
        <f t="shared" si="245"/>
        <v>56</v>
      </c>
      <c r="FP87" s="36">
        <v>23.33</v>
      </c>
      <c r="FQ87" s="36">
        <v>100</v>
      </c>
      <c r="FR87" s="36">
        <f t="shared" si="260"/>
        <v>2333</v>
      </c>
      <c r="FS87" s="37">
        <f t="shared" si="246"/>
        <v>60</v>
      </c>
      <c r="FT87" s="36">
        <v>6.74</v>
      </c>
      <c r="FU87" s="36">
        <v>100</v>
      </c>
      <c r="FV87" s="36">
        <f t="shared" si="261"/>
        <v>674</v>
      </c>
      <c r="FW87" s="37">
        <f t="shared" si="247"/>
        <v>110</v>
      </c>
      <c r="FX87" s="36">
        <f t="shared" si="262"/>
        <v>1659</v>
      </c>
      <c r="FY87" s="54">
        <f t="shared" si="265"/>
        <v>100100.22771000001</v>
      </c>
      <c r="FZ87" s="37">
        <f t="shared" si="248"/>
        <v>84</v>
      </c>
      <c r="GA87" s="55">
        <f t="shared" si="249"/>
        <v>60.337690000000002</v>
      </c>
      <c r="GB87" s="56">
        <f t="shared" si="263"/>
        <v>563.55402460000005</v>
      </c>
      <c r="GC87" s="32">
        <f t="shared" si="250"/>
        <v>98</v>
      </c>
    </row>
    <row r="88" spans="2:185" s="1" customFormat="1" ht="18" customHeight="1" x14ac:dyDescent="0.2">
      <c r="B88" s="1">
        <f t="shared" si="175"/>
        <v>87</v>
      </c>
      <c r="C88" s="29" t="s">
        <v>80</v>
      </c>
      <c r="D88" s="30">
        <v>6918367</v>
      </c>
      <c r="E88" s="31">
        <f t="shared" si="251"/>
        <v>103</v>
      </c>
      <c r="F88" s="209">
        <v>236800</v>
      </c>
      <c r="G88" s="31">
        <f t="shared" si="252"/>
        <v>82</v>
      </c>
      <c r="H88" s="210">
        <f t="shared" si="176"/>
        <v>29.216076858108107</v>
      </c>
      <c r="I88" s="31">
        <f t="shared" si="79"/>
        <v>127</v>
      </c>
      <c r="J88" s="61" t="s">
        <v>798</v>
      </c>
      <c r="K88" s="61" t="s">
        <v>799</v>
      </c>
      <c r="L88" s="62">
        <v>44834</v>
      </c>
      <c r="M88" s="31">
        <f t="shared" si="174"/>
        <v>66</v>
      </c>
      <c r="N88" s="63">
        <v>9.7838639999999995</v>
      </c>
      <c r="O88" s="31">
        <f t="shared" si="173"/>
        <v>105</v>
      </c>
      <c r="P88" s="64">
        <v>4.72</v>
      </c>
      <c r="Q88" s="31">
        <f t="shared" si="177"/>
        <v>105</v>
      </c>
      <c r="R88" s="31">
        <v>29.8</v>
      </c>
      <c r="S88" s="31">
        <f t="shared" si="253"/>
        <v>41</v>
      </c>
      <c r="T88" s="31">
        <v>19.7</v>
      </c>
      <c r="U88" s="31">
        <f t="shared" si="254"/>
        <v>66</v>
      </c>
      <c r="V88" s="218">
        <v>1700.9</v>
      </c>
      <c r="W88" s="31">
        <f t="shared" si="255"/>
        <v>32</v>
      </c>
      <c r="X88" s="36">
        <v>65.7</v>
      </c>
      <c r="Y88" s="37">
        <f t="shared" si="178"/>
        <v>126</v>
      </c>
      <c r="Z88" s="38">
        <v>67.2</v>
      </c>
      <c r="AA88" s="37">
        <f t="shared" si="179"/>
        <v>127</v>
      </c>
      <c r="AB88" s="38">
        <v>64.099999999999994</v>
      </c>
      <c r="AC88" s="37">
        <f t="shared" si="180"/>
        <v>123</v>
      </c>
      <c r="AD88" s="39">
        <v>5309</v>
      </c>
      <c r="AE88" s="40">
        <f t="shared" si="181"/>
        <v>120</v>
      </c>
      <c r="AF88" s="41" t="s">
        <v>177</v>
      </c>
      <c r="AG88" s="40" t="e">
        <f t="shared" si="182"/>
        <v>#VALUE!</v>
      </c>
      <c r="AH88" s="42"/>
      <c r="AI88" s="40" t="e">
        <f t="shared" si="256"/>
        <v>#N/A</v>
      </c>
      <c r="AJ88" s="41" t="s">
        <v>177</v>
      </c>
      <c r="AK88" s="40" t="e">
        <f t="shared" si="183"/>
        <v>#VALUE!</v>
      </c>
      <c r="AL88" s="41" t="s">
        <v>177</v>
      </c>
      <c r="AM88" s="40" t="e">
        <f t="shared" si="184"/>
        <v>#VALUE!</v>
      </c>
      <c r="AN88" s="43">
        <v>33.5</v>
      </c>
      <c r="AO88" s="44">
        <f t="shared" si="185"/>
        <v>51</v>
      </c>
      <c r="AP88" s="43" t="s">
        <v>177</v>
      </c>
      <c r="AQ88" s="44" t="e">
        <f t="shared" si="186"/>
        <v>#VALUE!</v>
      </c>
      <c r="AR88" s="43" t="s">
        <v>177</v>
      </c>
      <c r="AS88" s="44" t="e">
        <f t="shared" si="187"/>
        <v>#VALUE!</v>
      </c>
      <c r="AT88" s="46"/>
      <c r="AU88" s="45" t="e">
        <f t="shared" si="188"/>
        <v>#N/A</v>
      </c>
      <c r="AV88" s="46" t="s">
        <v>177</v>
      </c>
      <c r="AW88" s="45" t="e">
        <f t="shared" si="189"/>
        <v>#VALUE!</v>
      </c>
      <c r="AX88" s="46"/>
      <c r="AY88" s="45"/>
      <c r="AZ88" s="125">
        <v>2240</v>
      </c>
      <c r="BA88" s="45">
        <f t="shared" si="264"/>
        <v>129</v>
      </c>
      <c r="BB88" s="46" t="s">
        <v>177</v>
      </c>
      <c r="BC88" s="45" t="e">
        <f t="shared" si="190"/>
        <v>#VALUE!</v>
      </c>
      <c r="BD88" s="46">
        <v>835.51</v>
      </c>
      <c r="BE88" s="45">
        <f t="shared" si="191"/>
        <v>72</v>
      </c>
      <c r="BF88" s="46"/>
      <c r="BG88" s="45" t="e">
        <f t="shared" si="192"/>
        <v>#N/A</v>
      </c>
      <c r="BH88" s="46">
        <v>1.4</v>
      </c>
      <c r="BI88" s="45">
        <f t="shared" si="193"/>
        <v>60</v>
      </c>
      <c r="BJ88" s="47">
        <v>9</v>
      </c>
      <c r="BK88" s="45">
        <f t="shared" si="194"/>
        <v>47</v>
      </c>
      <c r="BL88" s="46"/>
      <c r="BM88" s="45" t="e">
        <f t="shared" si="195"/>
        <v>#N/A</v>
      </c>
      <c r="BN88" s="46"/>
      <c r="BO88" s="45" t="e">
        <f t="shared" si="196"/>
        <v>#N/A</v>
      </c>
      <c r="BP88" s="46" t="s">
        <v>177</v>
      </c>
      <c r="BQ88" s="45" t="e">
        <f t="shared" si="197"/>
        <v>#VALUE!</v>
      </c>
      <c r="BR88" s="202">
        <v>98.57</v>
      </c>
      <c r="BS88" s="45">
        <f t="shared" si="257"/>
        <v>95</v>
      </c>
      <c r="BT88" s="46"/>
      <c r="BU88" s="45" t="e">
        <f t="shared" si="198"/>
        <v>#N/A</v>
      </c>
      <c r="BV88" s="46"/>
      <c r="BW88" s="45" t="e">
        <f t="shared" si="199"/>
        <v>#N/A</v>
      </c>
      <c r="BX88" s="124" t="s">
        <v>1151</v>
      </c>
      <c r="BY88" s="45" t="e">
        <f t="shared" si="258"/>
        <v>#VALUE!</v>
      </c>
      <c r="BZ88" s="48">
        <f>4.5*1000/365</f>
        <v>12.328767123287671</v>
      </c>
      <c r="CA88" s="45">
        <f t="shared" si="200"/>
        <v>149</v>
      </c>
      <c r="CB88" s="46"/>
      <c r="CC88" s="45" t="e">
        <f t="shared" si="259"/>
        <v>#N/A</v>
      </c>
      <c r="CD88" s="46" t="s">
        <v>177</v>
      </c>
      <c r="CE88" s="45" t="e">
        <f t="shared" si="201"/>
        <v>#VALUE!</v>
      </c>
      <c r="CF88" s="48" t="s">
        <v>177</v>
      </c>
      <c r="CG88" s="45" t="e">
        <f t="shared" si="202"/>
        <v>#VALUE!</v>
      </c>
      <c r="CH88" s="49">
        <v>0.1</v>
      </c>
      <c r="CI88" s="45">
        <f t="shared" si="203"/>
        <v>128</v>
      </c>
      <c r="CJ88" s="50">
        <v>1.69</v>
      </c>
      <c r="CK88" s="51">
        <f t="shared" si="204"/>
        <v>60</v>
      </c>
      <c r="CL88" s="50">
        <v>0.71</v>
      </c>
      <c r="CM88" s="51">
        <f t="shared" si="205"/>
        <v>159</v>
      </c>
      <c r="CN88" s="50">
        <v>1.31</v>
      </c>
      <c r="CO88" s="51">
        <f t="shared" si="206"/>
        <v>65</v>
      </c>
      <c r="CP88" s="50">
        <v>25.9</v>
      </c>
      <c r="CQ88" s="51">
        <f t="shared" si="207"/>
        <v>5</v>
      </c>
      <c r="CR88" s="50">
        <v>18.95</v>
      </c>
      <c r="CS88" s="51">
        <f t="shared" si="208"/>
        <v>24</v>
      </c>
      <c r="CT88" s="50">
        <v>1.5</v>
      </c>
      <c r="CU88" s="51">
        <f t="shared" si="209"/>
        <v>111</v>
      </c>
      <c r="CV88" s="50">
        <v>9.91</v>
      </c>
      <c r="CW88" s="51">
        <f t="shared" si="210"/>
        <v>146</v>
      </c>
      <c r="CX88" s="50">
        <v>7.81</v>
      </c>
      <c r="CY88" s="51">
        <f t="shared" si="211"/>
        <v>85</v>
      </c>
      <c r="CZ88" s="50">
        <v>7.39</v>
      </c>
      <c r="DA88" s="51">
        <f t="shared" si="212"/>
        <v>85</v>
      </c>
      <c r="DB88" s="50">
        <v>9.07</v>
      </c>
      <c r="DC88" s="51">
        <f t="shared" si="213"/>
        <v>74</v>
      </c>
      <c r="DD88" s="50">
        <v>55.58</v>
      </c>
      <c r="DE88" s="65">
        <f t="shared" si="214"/>
        <v>2</v>
      </c>
      <c r="DF88" s="50">
        <v>12.94</v>
      </c>
      <c r="DG88" s="51">
        <f t="shared" si="215"/>
        <v>82</v>
      </c>
      <c r="DH88" s="50">
        <v>0.68</v>
      </c>
      <c r="DI88" s="51">
        <f t="shared" si="216"/>
        <v>157</v>
      </c>
      <c r="DJ88" s="50">
        <v>4.08</v>
      </c>
      <c r="DK88" s="51">
        <f t="shared" si="217"/>
        <v>63</v>
      </c>
      <c r="DL88" s="50">
        <v>4.34</v>
      </c>
      <c r="DM88" s="51">
        <f t="shared" si="218"/>
        <v>82</v>
      </c>
      <c r="DN88" s="50">
        <v>1.05</v>
      </c>
      <c r="DO88" s="51">
        <f t="shared" si="219"/>
        <v>145</v>
      </c>
      <c r="DP88" s="50">
        <v>3.52</v>
      </c>
      <c r="DQ88" s="51">
        <f t="shared" si="220"/>
        <v>157</v>
      </c>
      <c r="DR88" s="50">
        <v>0.87</v>
      </c>
      <c r="DS88" s="51">
        <f t="shared" si="221"/>
        <v>132</v>
      </c>
      <c r="DT88" s="50">
        <v>2.46</v>
      </c>
      <c r="DU88" s="51">
        <f t="shared" si="222"/>
        <v>154</v>
      </c>
      <c r="DV88" s="50">
        <v>1.42</v>
      </c>
      <c r="DW88" s="51">
        <f t="shared" si="223"/>
        <v>114</v>
      </c>
      <c r="DX88" s="50">
        <v>129.16</v>
      </c>
      <c r="DY88" s="51">
        <f t="shared" si="224"/>
        <v>46</v>
      </c>
      <c r="DZ88" s="50">
        <v>135.32</v>
      </c>
      <c r="EA88" s="51">
        <f t="shared" si="225"/>
        <v>41</v>
      </c>
      <c r="EB88" s="50">
        <v>27.8</v>
      </c>
      <c r="EC88" s="51">
        <f t="shared" si="226"/>
        <v>84</v>
      </c>
      <c r="ED88" s="50">
        <v>3.55</v>
      </c>
      <c r="EE88" s="51">
        <f t="shared" si="227"/>
        <v>25</v>
      </c>
      <c r="EF88" s="50">
        <v>2.4</v>
      </c>
      <c r="EG88" s="51">
        <f t="shared" si="228"/>
        <v>142</v>
      </c>
      <c r="EH88" s="50">
        <v>6.82</v>
      </c>
      <c r="EI88" s="51">
        <f t="shared" si="229"/>
        <v>77</v>
      </c>
      <c r="EJ88" s="50">
        <v>20.37</v>
      </c>
      <c r="EK88" s="51">
        <f t="shared" si="230"/>
        <v>55</v>
      </c>
      <c r="EL88" s="50">
        <v>5.53</v>
      </c>
      <c r="EM88" s="51">
        <f t="shared" si="231"/>
        <v>112</v>
      </c>
      <c r="EN88" s="50">
        <v>103.64</v>
      </c>
      <c r="EO88" s="51">
        <f t="shared" si="232"/>
        <v>39</v>
      </c>
      <c r="EP88" s="50">
        <v>17.3</v>
      </c>
      <c r="EQ88" s="51">
        <f t="shared" si="233"/>
        <v>56</v>
      </c>
      <c r="ER88" s="50">
        <v>3.77</v>
      </c>
      <c r="ES88" s="51">
        <f t="shared" si="234"/>
        <v>91</v>
      </c>
      <c r="ET88" s="50">
        <v>5.09</v>
      </c>
      <c r="EU88" s="51">
        <f t="shared" si="235"/>
        <v>46</v>
      </c>
      <c r="EV88" s="50">
        <v>9.1999999999999993</v>
      </c>
      <c r="EW88" s="51">
        <f t="shared" si="236"/>
        <v>49</v>
      </c>
      <c r="EX88" s="50">
        <v>0.06</v>
      </c>
      <c r="EY88" s="51">
        <f t="shared" si="237"/>
        <v>150</v>
      </c>
      <c r="EZ88" s="50">
        <v>0.45</v>
      </c>
      <c r="FA88" s="51">
        <f t="shared" si="238"/>
        <v>152</v>
      </c>
      <c r="FB88" s="50">
        <v>0.98</v>
      </c>
      <c r="FC88" s="51">
        <f t="shared" si="239"/>
        <v>102</v>
      </c>
      <c r="FD88" s="50">
        <v>10.039999999999999</v>
      </c>
      <c r="FE88" s="51">
        <f t="shared" si="240"/>
        <v>19</v>
      </c>
      <c r="FF88" s="50">
        <v>123.84</v>
      </c>
      <c r="FG88" s="51">
        <f t="shared" si="241"/>
        <v>49</v>
      </c>
      <c r="FH88" s="50">
        <v>8.5399999999999991</v>
      </c>
      <c r="FI88" s="51">
        <f t="shared" si="242"/>
        <v>86</v>
      </c>
      <c r="FJ88" s="50">
        <v>17.899999999999999</v>
      </c>
      <c r="FK88" s="51">
        <f t="shared" si="243"/>
        <v>52</v>
      </c>
      <c r="FL88" s="50">
        <v>6.66</v>
      </c>
      <c r="FM88" s="51">
        <f t="shared" si="244"/>
        <v>75</v>
      </c>
      <c r="FN88" s="53">
        <f t="shared" si="266"/>
        <v>809.59999999999991</v>
      </c>
      <c r="FO88" s="51">
        <f t="shared" si="245"/>
        <v>61</v>
      </c>
      <c r="FP88" s="36">
        <v>24.76</v>
      </c>
      <c r="FQ88" s="36">
        <v>100</v>
      </c>
      <c r="FR88" s="36">
        <f t="shared" si="260"/>
        <v>2476</v>
      </c>
      <c r="FS88" s="37">
        <f t="shared" si="246"/>
        <v>52</v>
      </c>
      <c r="FT88" s="36">
        <v>7.74</v>
      </c>
      <c r="FU88" s="36">
        <v>100</v>
      </c>
      <c r="FV88" s="36">
        <f t="shared" si="261"/>
        <v>774</v>
      </c>
      <c r="FW88" s="37">
        <f t="shared" si="247"/>
        <v>90</v>
      </c>
      <c r="FX88" s="36">
        <f t="shared" si="262"/>
        <v>1702</v>
      </c>
      <c r="FY88" s="54">
        <f t="shared" si="265"/>
        <v>117750.60634000001</v>
      </c>
      <c r="FZ88" s="37">
        <f t="shared" si="248"/>
        <v>79</v>
      </c>
      <c r="GA88" s="55">
        <f t="shared" si="249"/>
        <v>69.183670000000006</v>
      </c>
      <c r="GB88" s="56">
        <f t="shared" si="263"/>
        <v>590.82854180000004</v>
      </c>
      <c r="GC88" s="32">
        <f t="shared" si="250"/>
        <v>96</v>
      </c>
    </row>
    <row r="89" spans="2:185" s="1" customFormat="1" ht="18" customHeight="1" x14ac:dyDescent="0.2">
      <c r="B89" s="1">
        <f t="shared" si="175"/>
        <v>88</v>
      </c>
      <c r="C89" s="59" t="s">
        <v>134</v>
      </c>
      <c r="D89" s="30">
        <v>1955742</v>
      </c>
      <c r="E89" s="31">
        <f t="shared" si="251"/>
        <v>145</v>
      </c>
      <c r="F89" s="209">
        <v>64559</v>
      </c>
      <c r="G89" s="31">
        <f t="shared" si="252"/>
        <v>122</v>
      </c>
      <c r="H89" s="210">
        <f t="shared" si="176"/>
        <v>30.293870722904629</v>
      </c>
      <c r="I89" s="31">
        <f t="shared" si="79"/>
        <v>125</v>
      </c>
      <c r="J89" s="32" t="s">
        <v>800</v>
      </c>
      <c r="K89" s="32" t="s">
        <v>801</v>
      </c>
      <c r="L89" s="33">
        <v>51328.1</v>
      </c>
      <c r="M89" s="31">
        <f t="shared" si="174"/>
        <v>17</v>
      </c>
      <c r="N89" s="34">
        <v>9.8165379999999995</v>
      </c>
      <c r="O89" s="31">
        <f t="shared" si="173"/>
        <v>7</v>
      </c>
      <c r="P89" s="35">
        <v>2.87</v>
      </c>
      <c r="Q89" s="31">
        <f t="shared" si="177"/>
        <v>161</v>
      </c>
      <c r="R89" s="31">
        <v>9.1</v>
      </c>
      <c r="S89" s="31">
        <f t="shared" si="253"/>
        <v>162</v>
      </c>
      <c r="T89" s="31">
        <v>3.2</v>
      </c>
      <c r="U89" s="31">
        <f t="shared" si="254"/>
        <v>152</v>
      </c>
      <c r="V89" s="218">
        <v>586.9</v>
      </c>
      <c r="W89" s="31">
        <f t="shared" si="255"/>
        <v>124</v>
      </c>
      <c r="X89" s="36">
        <v>74.599999999999994</v>
      </c>
      <c r="Y89" s="37">
        <f t="shared" si="178"/>
        <v>75</v>
      </c>
      <c r="Z89" s="38">
        <v>79.2</v>
      </c>
      <c r="AA89" s="37">
        <f t="shared" si="179"/>
        <v>47</v>
      </c>
      <c r="AB89" s="38">
        <v>69.599999999999994</v>
      </c>
      <c r="AC89" s="37">
        <f t="shared" si="180"/>
        <v>88</v>
      </c>
      <c r="AD89" s="39">
        <v>24712</v>
      </c>
      <c r="AE89" s="40">
        <f t="shared" si="181"/>
        <v>48</v>
      </c>
      <c r="AF89" s="41">
        <v>47.98</v>
      </c>
      <c r="AG89" s="40">
        <f t="shared" si="182"/>
        <v>55</v>
      </c>
      <c r="AH89" s="42">
        <v>3.2</v>
      </c>
      <c r="AI89" s="40">
        <f t="shared" si="256"/>
        <v>21</v>
      </c>
      <c r="AJ89" s="41">
        <v>37.5</v>
      </c>
      <c r="AK89" s="40">
        <f t="shared" si="183"/>
        <v>34</v>
      </c>
      <c r="AL89" s="41">
        <v>13.3</v>
      </c>
      <c r="AM89" s="40">
        <f t="shared" si="184"/>
        <v>16</v>
      </c>
      <c r="AN89" s="43">
        <v>16</v>
      </c>
      <c r="AO89" s="44">
        <f t="shared" si="185"/>
        <v>132</v>
      </c>
      <c r="AP89" s="43">
        <v>23</v>
      </c>
      <c r="AQ89" s="44">
        <f t="shared" si="186"/>
        <v>68</v>
      </c>
      <c r="AR89" s="58">
        <v>0.15</v>
      </c>
      <c r="AS89" s="44">
        <f t="shared" si="187"/>
        <v>41</v>
      </c>
      <c r="AT89" s="46"/>
      <c r="AU89" s="45" t="e">
        <f t="shared" si="188"/>
        <v>#N/A</v>
      </c>
      <c r="AV89" s="46">
        <v>78.2</v>
      </c>
      <c r="AW89" s="45">
        <f t="shared" si="189"/>
        <v>14</v>
      </c>
      <c r="AX89" s="46"/>
      <c r="AY89" s="45"/>
      <c r="AZ89" s="125">
        <v>2990</v>
      </c>
      <c r="BA89" s="45">
        <f t="shared" si="264"/>
        <v>60</v>
      </c>
      <c r="BB89" s="47">
        <v>16.600000000000001</v>
      </c>
      <c r="BC89" s="45">
        <f t="shared" si="190"/>
        <v>15</v>
      </c>
      <c r="BD89" s="46">
        <v>1041.18</v>
      </c>
      <c r="BE89" s="45">
        <f t="shared" si="191"/>
        <v>60</v>
      </c>
      <c r="BF89" s="46"/>
      <c r="BG89" s="45" t="e">
        <f t="shared" si="192"/>
        <v>#N/A</v>
      </c>
      <c r="BH89" s="46">
        <v>3.4</v>
      </c>
      <c r="BI89" s="45">
        <f t="shared" si="193"/>
        <v>38</v>
      </c>
      <c r="BJ89" s="47">
        <v>9</v>
      </c>
      <c r="BK89" s="45">
        <f t="shared" si="194"/>
        <v>47</v>
      </c>
      <c r="BL89" s="46"/>
      <c r="BM89" s="45" t="e">
        <f t="shared" si="195"/>
        <v>#N/A</v>
      </c>
      <c r="BN89" s="46"/>
      <c r="BO89" s="45" t="e">
        <f t="shared" si="196"/>
        <v>#N/A</v>
      </c>
      <c r="BP89" s="46">
        <v>208.66</v>
      </c>
      <c r="BQ89" s="45">
        <f t="shared" si="197"/>
        <v>29</v>
      </c>
      <c r="BR89" s="114">
        <v>105.4</v>
      </c>
      <c r="BS89" s="45">
        <f t="shared" si="257"/>
        <v>84</v>
      </c>
      <c r="BT89" s="46">
        <v>347.6</v>
      </c>
      <c r="BU89" s="45">
        <f t="shared" si="198"/>
        <v>28</v>
      </c>
      <c r="BV89" s="46"/>
      <c r="BW89" s="45" t="e">
        <f t="shared" si="199"/>
        <v>#N/A</v>
      </c>
      <c r="BX89" s="124" t="s">
        <v>1151</v>
      </c>
      <c r="BY89" s="45" t="e">
        <f t="shared" si="258"/>
        <v>#VALUE!</v>
      </c>
      <c r="BZ89" s="48">
        <f>38.8*1000/365</f>
        <v>106.3013698630137</v>
      </c>
      <c r="CA89" s="45">
        <f t="shared" si="200"/>
        <v>29</v>
      </c>
      <c r="CB89" s="46"/>
      <c r="CC89" s="45" t="e">
        <f t="shared" si="259"/>
        <v>#N/A</v>
      </c>
      <c r="CD89" s="46">
        <v>0.38</v>
      </c>
      <c r="CE89" s="45">
        <f t="shared" si="201"/>
        <v>60</v>
      </c>
      <c r="CF89" s="48">
        <v>239.43359453983493</v>
      </c>
      <c r="CG89" s="45">
        <f t="shared" si="202"/>
        <v>14</v>
      </c>
      <c r="CH89" s="49">
        <v>3.97</v>
      </c>
      <c r="CI89" s="45">
        <f t="shared" si="203"/>
        <v>56</v>
      </c>
      <c r="CJ89" s="50">
        <v>9.41</v>
      </c>
      <c r="CK89" s="51">
        <f t="shared" si="204"/>
        <v>8</v>
      </c>
      <c r="CL89" s="50">
        <v>6.46</v>
      </c>
      <c r="CM89" s="51">
        <f t="shared" si="205"/>
        <v>38</v>
      </c>
      <c r="CN89" s="50">
        <v>0.19</v>
      </c>
      <c r="CO89" s="51">
        <f t="shared" si="206"/>
        <v>128</v>
      </c>
      <c r="CP89" s="50">
        <v>0.81</v>
      </c>
      <c r="CQ89" s="51">
        <f t="shared" si="207"/>
        <v>145</v>
      </c>
      <c r="CR89" s="50">
        <v>4.79</v>
      </c>
      <c r="CS89" s="51">
        <f t="shared" si="208"/>
        <v>77</v>
      </c>
      <c r="CT89" s="50">
        <v>5.03</v>
      </c>
      <c r="CU89" s="51">
        <f t="shared" si="209"/>
        <v>14</v>
      </c>
      <c r="CV89" s="50">
        <v>21.32</v>
      </c>
      <c r="CW89" s="51">
        <f t="shared" si="210"/>
        <v>41</v>
      </c>
      <c r="CX89" s="50">
        <v>8.35</v>
      </c>
      <c r="CY89" s="51">
        <f t="shared" si="211"/>
        <v>79</v>
      </c>
      <c r="CZ89" s="50">
        <v>17.71</v>
      </c>
      <c r="DA89" s="51">
        <f t="shared" si="212"/>
        <v>20</v>
      </c>
      <c r="DB89" s="50">
        <v>6.08</v>
      </c>
      <c r="DC89" s="51">
        <f t="shared" si="213"/>
        <v>120</v>
      </c>
      <c r="DD89" s="50">
        <v>3.86</v>
      </c>
      <c r="DE89" s="51">
        <f t="shared" si="214"/>
        <v>126</v>
      </c>
      <c r="DF89" s="50">
        <v>26.92</v>
      </c>
      <c r="DG89" s="51">
        <f t="shared" si="215"/>
        <v>34</v>
      </c>
      <c r="DH89" s="50">
        <v>4.5599999999999996</v>
      </c>
      <c r="DI89" s="51">
        <f t="shared" si="216"/>
        <v>42</v>
      </c>
      <c r="DJ89" s="50">
        <v>5.39</v>
      </c>
      <c r="DK89" s="51">
        <f t="shared" si="217"/>
        <v>36</v>
      </c>
      <c r="DL89" s="50">
        <v>10.92</v>
      </c>
      <c r="DM89" s="51">
        <f t="shared" si="218"/>
        <v>3</v>
      </c>
      <c r="DN89" s="50">
        <v>10.28</v>
      </c>
      <c r="DO89" s="51">
        <f t="shared" si="219"/>
        <v>6</v>
      </c>
      <c r="DP89" s="50">
        <v>27.22</v>
      </c>
      <c r="DQ89" s="51">
        <f t="shared" si="220"/>
        <v>29</v>
      </c>
      <c r="DR89" s="50">
        <v>4.62</v>
      </c>
      <c r="DS89" s="51">
        <f t="shared" si="221"/>
        <v>5</v>
      </c>
      <c r="DT89" s="50">
        <v>14.2</v>
      </c>
      <c r="DU89" s="51">
        <f t="shared" si="222"/>
        <v>26</v>
      </c>
      <c r="DV89" s="50">
        <v>5.91</v>
      </c>
      <c r="DW89" s="51">
        <f t="shared" si="223"/>
        <v>11</v>
      </c>
      <c r="DX89" s="50">
        <v>166.71</v>
      </c>
      <c r="DY89" s="51">
        <f t="shared" si="224"/>
        <v>7</v>
      </c>
      <c r="DZ89" s="50">
        <v>215.4</v>
      </c>
      <c r="EA89" s="51">
        <f t="shared" si="225"/>
        <v>15</v>
      </c>
      <c r="EB89" s="50">
        <v>22.07</v>
      </c>
      <c r="EC89" s="51">
        <f t="shared" si="226"/>
        <v>102</v>
      </c>
      <c r="ED89" s="50">
        <v>3.41</v>
      </c>
      <c r="EE89" s="51">
        <f t="shared" si="227"/>
        <v>27</v>
      </c>
      <c r="EF89" s="50">
        <v>2.4700000000000002</v>
      </c>
      <c r="EG89" s="51">
        <f t="shared" si="228"/>
        <v>141</v>
      </c>
      <c r="EH89" s="50">
        <v>3.93</v>
      </c>
      <c r="EI89" s="51">
        <f t="shared" si="229"/>
        <v>94</v>
      </c>
      <c r="EJ89" s="50">
        <v>28.91</v>
      </c>
      <c r="EK89" s="51">
        <f t="shared" si="230"/>
        <v>23</v>
      </c>
      <c r="EL89" s="50">
        <v>24.2</v>
      </c>
      <c r="EM89" s="51">
        <f t="shared" si="231"/>
        <v>7</v>
      </c>
      <c r="EN89" s="50">
        <v>7.54</v>
      </c>
      <c r="EO89" s="51">
        <f t="shared" si="232"/>
        <v>163</v>
      </c>
      <c r="EP89" s="50">
        <v>5.56</v>
      </c>
      <c r="EQ89" s="51">
        <f t="shared" si="233"/>
        <v>147</v>
      </c>
      <c r="ER89" s="50">
        <v>4.9800000000000004</v>
      </c>
      <c r="ES89" s="51">
        <f t="shared" si="234"/>
        <v>35</v>
      </c>
      <c r="ET89" s="50">
        <v>0</v>
      </c>
      <c r="EU89" s="51">
        <f t="shared" si="235"/>
        <v>84</v>
      </c>
      <c r="EV89" s="50">
        <v>0.2</v>
      </c>
      <c r="EW89" s="51">
        <f t="shared" si="236"/>
        <v>143</v>
      </c>
      <c r="EX89" s="50">
        <v>0.7</v>
      </c>
      <c r="EY89" s="51">
        <f t="shared" si="237"/>
        <v>26</v>
      </c>
      <c r="EZ89" s="50">
        <v>0.78</v>
      </c>
      <c r="FA89" s="51">
        <f t="shared" si="238"/>
        <v>131</v>
      </c>
      <c r="FB89" s="50">
        <v>1.77</v>
      </c>
      <c r="FC89" s="51">
        <f t="shared" si="239"/>
        <v>68</v>
      </c>
      <c r="FD89" s="50">
        <v>1.28</v>
      </c>
      <c r="FE89" s="51">
        <f t="shared" si="240"/>
        <v>126</v>
      </c>
      <c r="FF89" s="50">
        <v>94.58</v>
      </c>
      <c r="FG89" s="51">
        <f t="shared" si="241"/>
        <v>83</v>
      </c>
      <c r="FH89" s="50">
        <v>18.100000000000001</v>
      </c>
      <c r="FI89" s="51">
        <f t="shared" si="242"/>
        <v>21</v>
      </c>
      <c r="FJ89" s="50">
        <v>2.35</v>
      </c>
      <c r="FK89" s="51">
        <f t="shared" si="243"/>
        <v>108</v>
      </c>
      <c r="FL89" s="50">
        <v>4.7699999999999996</v>
      </c>
      <c r="FM89" s="51">
        <f t="shared" si="244"/>
        <v>93</v>
      </c>
      <c r="FN89" s="53">
        <f t="shared" si="266"/>
        <v>803.74</v>
      </c>
      <c r="FO89" s="51">
        <f t="shared" si="245"/>
        <v>63</v>
      </c>
      <c r="FP89" s="36">
        <v>9.7899999999999991</v>
      </c>
      <c r="FQ89" s="36">
        <v>100</v>
      </c>
      <c r="FR89" s="36">
        <f t="shared" si="260"/>
        <v>978.99999999999989</v>
      </c>
      <c r="FS89" s="37">
        <f t="shared" si="246"/>
        <v>152</v>
      </c>
      <c r="FT89" s="36">
        <v>13.6</v>
      </c>
      <c r="FU89" s="36">
        <v>100</v>
      </c>
      <c r="FV89" s="36">
        <f t="shared" si="261"/>
        <v>1360</v>
      </c>
      <c r="FW89" s="37">
        <f t="shared" si="247"/>
        <v>14</v>
      </c>
      <c r="FX89" s="36">
        <f t="shared" si="262"/>
        <v>-381.00000000000011</v>
      </c>
      <c r="FY89" s="54">
        <f t="shared" si="265"/>
        <v>-7451.3770200000026</v>
      </c>
      <c r="FZ89" s="37">
        <f t="shared" si="248"/>
        <v>156</v>
      </c>
      <c r="GA89" s="55">
        <f t="shared" si="249"/>
        <v>19.55742</v>
      </c>
      <c r="GB89" s="56">
        <f t="shared" si="263"/>
        <v>353.98930200000001</v>
      </c>
      <c r="GC89" s="32">
        <f t="shared" si="250"/>
        <v>119</v>
      </c>
    </row>
    <row r="90" spans="2:185" s="1" customFormat="1" ht="18" customHeight="1" x14ac:dyDescent="0.2">
      <c r="B90" s="1">
        <f t="shared" si="175"/>
        <v>89</v>
      </c>
      <c r="C90" s="57" t="s">
        <v>170</v>
      </c>
      <c r="D90" s="30">
        <v>5988153</v>
      </c>
      <c r="E90" s="31">
        <f t="shared" si="251"/>
        <v>110</v>
      </c>
      <c r="F90" s="209">
        <v>10452</v>
      </c>
      <c r="G90" s="31">
        <f t="shared" si="252"/>
        <v>160</v>
      </c>
      <c r="H90" s="210">
        <f t="shared" si="176"/>
        <v>572.91934557979334</v>
      </c>
      <c r="I90" s="31">
        <f t="shared" si="79"/>
        <v>9</v>
      </c>
      <c r="J90" s="32" t="s">
        <v>802</v>
      </c>
      <c r="K90" s="32" t="s">
        <v>803</v>
      </c>
      <c r="L90" s="33">
        <v>45625.3</v>
      </c>
      <c r="M90" s="31">
        <f t="shared" si="174"/>
        <v>64</v>
      </c>
      <c r="N90" s="34">
        <v>9.7938460000000003</v>
      </c>
      <c r="O90" s="31">
        <f t="shared" si="173"/>
        <v>61</v>
      </c>
      <c r="P90" s="35">
        <v>5.32</v>
      </c>
      <c r="Q90" s="31">
        <f t="shared" si="177"/>
        <v>58</v>
      </c>
      <c r="R90" s="31">
        <v>19.2</v>
      </c>
      <c r="S90" s="31">
        <f t="shared" si="253"/>
        <v>119</v>
      </c>
      <c r="T90" s="31">
        <v>11.2</v>
      </c>
      <c r="U90" s="31">
        <f t="shared" si="254"/>
        <v>109</v>
      </c>
      <c r="V90" s="218">
        <v>859.1</v>
      </c>
      <c r="W90" s="31">
        <f t="shared" si="255"/>
        <v>93</v>
      </c>
      <c r="X90" s="36">
        <v>74.900000000000006</v>
      </c>
      <c r="Y90" s="37">
        <f t="shared" si="178"/>
        <v>68</v>
      </c>
      <c r="Z90" s="38">
        <v>76.5</v>
      </c>
      <c r="AA90" s="37">
        <f t="shared" si="179"/>
        <v>83</v>
      </c>
      <c r="AB90" s="38">
        <v>73.5</v>
      </c>
      <c r="AC90" s="37">
        <f t="shared" si="180"/>
        <v>52</v>
      </c>
      <c r="AD90" s="39">
        <v>18240</v>
      </c>
      <c r="AE90" s="40">
        <f t="shared" si="181"/>
        <v>60</v>
      </c>
      <c r="AF90" s="41">
        <v>60.13</v>
      </c>
      <c r="AG90" s="40">
        <f t="shared" si="182"/>
        <v>29</v>
      </c>
      <c r="AH90" s="42"/>
      <c r="AI90" s="40" t="e">
        <f t="shared" si="256"/>
        <v>#N/A</v>
      </c>
      <c r="AJ90" s="41" t="s">
        <v>177</v>
      </c>
      <c r="AK90" s="40" t="e">
        <f t="shared" si="183"/>
        <v>#VALUE!</v>
      </c>
      <c r="AL90" s="41" t="s">
        <v>177</v>
      </c>
      <c r="AM90" s="40" t="e">
        <f t="shared" si="184"/>
        <v>#VALUE!</v>
      </c>
      <c r="AN90" s="43">
        <v>23.4</v>
      </c>
      <c r="AO90" s="44">
        <f t="shared" si="185"/>
        <v>92</v>
      </c>
      <c r="AP90" s="43">
        <v>69.8</v>
      </c>
      <c r="AQ90" s="44">
        <f t="shared" si="186"/>
        <v>20</v>
      </c>
      <c r="AR90" s="58">
        <v>-0.11</v>
      </c>
      <c r="AS90" s="44">
        <f t="shared" si="187"/>
        <v>60</v>
      </c>
      <c r="AT90" s="46"/>
      <c r="AU90" s="45" t="e">
        <f t="shared" si="188"/>
        <v>#N/A</v>
      </c>
      <c r="AV90" s="46" t="s">
        <v>177</v>
      </c>
      <c r="AW90" s="45" t="e">
        <f t="shared" si="189"/>
        <v>#VALUE!</v>
      </c>
      <c r="AX90" s="46">
        <v>120</v>
      </c>
      <c r="AY90" s="45">
        <f>RANK(AX90,$AX$2:$AX$173)</f>
        <v>10</v>
      </c>
      <c r="AZ90" s="125">
        <v>3090</v>
      </c>
      <c r="BA90" s="45">
        <f t="shared" si="264"/>
        <v>45</v>
      </c>
      <c r="BB90" s="46" t="s">
        <v>177</v>
      </c>
      <c r="BC90" s="45" t="e">
        <f t="shared" si="190"/>
        <v>#VALUE!</v>
      </c>
      <c r="BD90" s="46">
        <v>3023.15</v>
      </c>
      <c r="BE90" s="45">
        <f t="shared" si="191"/>
        <v>3</v>
      </c>
      <c r="BF90" s="46"/>
      <c r="BG90" s="45" t="e">
        <f t="shared" si="192"/>
        <v>#N/A</v>
      </c>
      <c r="BH90" s="47">
        <v>4.8</v>
      </c>
      <c r="BI90" s="45">
        <f t="shared" si="193"/>
        <v>21</v>
      </c>
      <c r="BJ90" s="47">
        <v>9</v>
      </c>
      <c r="BK90" s="45">
        <f t="shared" si="194"/>
        <v>47</v>
      </c>
      <c r="BL90" s="46"/>
      <c r="BM90" s="45" t="e">
        <f t="shared" si="195"/>
        <v>#N/A</v>
      </c>
      <c r="BN90" s="46"/>
      <c r="BO90" s="45" t="e">
        <f t="shared" si="196"/>
        <v>#N/A</v>
      </c>
      <c r="BP90" s="46">
        <v>106</v>
      </c>
      <c r="BQ90" s="45">
        <f t="shared" si="197"/>
        <v>78</v>
      </c>
      <c r="BR90" s="220">
        <v>96.61</v>
      </c>
      <c r="BS90" s="45">
        <f t="shared" si="257"/>
        <v>97</v>
      </c>
      <c r="BT90" s="46"/>
      <c r="BU90" s="45" t="e">
        <f t="shared" si="198"/>
        <v>#N/A</v>
      </c>
      <c r="BV90" s="46"/>
      <c r="BW90" s="45" t="e">
        <f t="shared" si="199"/>
        <v>#N/A</v>
      </c>
      <c r="BX90" s="124" t="s">
        <v>1151</v>
      </c>
      <c r="BY90" s="45" t="e">
        <f t="shared" si="258"/>
        <v>#VALUE!</v>
      </c>
      <c r="BZ90" s="48">
        <f>39.2*1000/365</f>
        <v>107.39726027397261</v>
      </c>
      <c r="CA90" s="45">
        <f t="shared" si="200"/>
        <v>27</v>
      </c>
      <c r="CB90" s="46"/>
      <c r="CC90" s="45" t="e">
        <f t="shared" si="259"/>
        <v>#N/A</v>
      </c>
      <c r="CD90" s="46">
        <v>0.56000000000000005</v>
      </c>
      <c r="CE90" s="45">
        <f t="shared" si="201"/>
        <v>49</v>
      </c>
      <c r="CF90" s="48">
        <v>166.99640106056074</v>
      </c>
      <c r="CG90" s="45">
        <f t="shared" si="202"/>
        <v>58</v>
      </c>
      <c r="CH90" s="49">
        <v>3.86</v>
      </c>
      <c r="CI90" s="45">
        <f t="shared" si="203"/>
        <v>57</v>
      </c>
      <c r="CJ90" s="50">
        <v>0.08</v>
      </c>
      <c r="CK90" s="51">
        <f t="shared" si="204"/>
        <v>145</v>
      </c>
      <c r="CL90" s="50">
        <v>1.5</v>
      </c>
      <c r="CM90" s="51">
        <f t="shared" si="205"/>
        <v>136</v>
      </c>
      <c r="CN90" s="50">
        <v>0.02</v>
      </c>
      <c r="CO90" s="51">
        <f t="shared" si="206"/>
        <v>162</v>
      </c>
      <c r="CP90" s="50">
        <v>3.39</v>
      </c>
      <c r="CQ90" s="51">
        <f t="shared" si="207"/>
        <v>96</v>
      </c>
      <c r="CR90" s="50">
        <v>1.77</v>
      </c>
      <c r="CS90" s="51">
        <f t="shared" si="208"/>
        <v>112</v>
      </c>
      <c r="CT90" s="50">
        <v>6.09</v>
      </c>
      <c r="CU90" s="51">
        <f t="shared" si="209"/>
        <v>5</v>
      </c>
      <c r="CV90" s="50">
        <v>24.04</v>
      </c>
      <c r="CW90" s="51">
        <f t="shared" si="210"/>
        <v>17</v>
      </c>
      <c r="CX90" s="50">
        <v>1.72</v>
      </c>
      <c r="CY90" s="51">
        <f t="shared" si="211"/>
        <v>159</v>
      </c>
      <c r="CZ90" s="50">
        <v>8.24</v>
      </c>
      <c r="DA90" s="51">
        <f t="shared" si="212"/>
        <v>78</v>
      </c>
      <c r="DB90" s="50">
        <v>4.5</v>
      </c>
      <c r="DC90" s="51">
        <f t="shared" si="213"/>
        <v>137</v>
      </c>
      <c r="DD90" s="50">
        <v>2.16</v>
      </c>
      <c r="DE90" s="51">
        <f t="shared" si="214"/>
        <v>160</v>
      </c>
      <c r="DF90" s="50">
        <v>15.85</v>
      </c>
      <c r="DG90" s="51">
        <f t="shared" si="215"/>
        <v>67</v>
      </c>
      <c r="DH90" s="50">
        <v>0.69</v>
      </c>
      <c r="DI90" s="51">
        <f t="shared" si="216"/>
        <v>156</v>
      </c>
      <c r="DJ90" s="50">
        <v>1.04</v>
      </c>
      <c r="DK90" s="51">
        <f t="shared" si="217"/>
        <v>164</v>
      </c>
      <c r="DL90" s="50">
        <v>4.6399999999999997</v>
      </c>
      <c r="DM90" s="51">
        <f t="shared" si="218"/>
        <v>76</v>
      </c>
      <c r="DN90" s="50">
        <v>2.58</v>
      </c>
      <c r="DO90" s="51">
        <f t="shared" si="219"/>
        <v>102</v>
      </c>
      <c r="DP90" s="50">
        <v>16.73</v>
      </c>
      <c r="DQ90" s="51">
        <f t="shared" si="220"/>
        <v>86</v>
      </c>
      <c r="DR90" s="50">
        <v>0.57999999999999996</v>
      </c>
      <c r="DS90" s="51">
        <f t="shared" si="221"/>
        <v>153</v>
      </c>
      <c r="DT90" s="50">
        <v>4.12</v>
      </c>
      <c r="DU90" s="51">
        <f t="shared" si="222"/>
        <v>117</v>
      </c>
      <c r="DV90" s="50">
        <v>1.69</v>
      </c>
      <c r="DW90" s="51">
        <f t="shared" si="223"/>
        <v>100</v>
      </c>
      <c r="DX90" s="50">
        <v>94.76</v>
      </c>
      <c r="DY90" s="51">
        <f t="shared" si="224"/>
        <v>107</v>
      </c>
      <c r="DZ90" s="50">
        <v>132.65</v>
      </c>
      <c r="EA90" s="51">
        <f t="shared" si="225"/>
        <v>44</v>
      </c>
      <c r="EB90" s="50">
        <v>16.04</v>
      </c>
      <c r="EC90" s="51">
        <f t="shared" si="226"/>
        <v>114</v>
      </c>
      <c r="ED90" s="50">
        <v>0</v>
      </c>
      <c r="EE90" s="51">
        <f t="shared" si="227"/>
        <v>165</v>
      </c>
      <c r="EF90" s="50">
        <v>3.22</v>
      </c>
      <c r="EG90" s="51">
        <f t="shared" si="228"/>
        <v>125</v>
      </c>
      <c r="EH90" s="50">
        <v>3.08</v>
      </c>
      <c r="EI90" s="51">
        <f t="shared" si="229"/>
        <v>100</v>
      </c>
      <c r="EJ90" s="50">
        <v>11.08</v>
      </c>
      <c r="EK90" s="51">
        <f t="shared" si="230"/>
        <v>128</v>
      </c>
      <c r="EL90" s="50">
        <v>2.83</v>
      </c>
      <c r="EM90" s="51">
        <f t="shared" si="231"/>
        <v>152</v>
      </c>
      <c r="EN90" s="50">
        <v>11.55</v>
      </c>
      <c r="EO90" s="51">
        <f t="shared" si="232"/>
        <v>141</v>
      </c>
      <c r="EP90" s="50">
        <v>7.28</v>
      </c>
      <c r="EQ90" s="51">
        <f t="shared" si="233"/>
        <v>131</v>
      </c>
      <c r="ER90" s="50">
        <v>4.43</v>
      </c>
      <c r="ES90" s="51">
        <f t="shared" si="234"/>
        <v>55</v>
      </c>
      <c r="ET90" s="50">
        <v>0</v>
      </c>
      <c r="EU90" s="51">
        <f t="shared" si="235"/>
        <v>84</v>
      </c>
      <c r="EV90" s="50">
        <v>0.62</v>
      </c>
      <c r="EW90" s="51">
        <f t="shared" si="236"/>
        <v>115</v>
      </c>
      <c r="EX90" s="50">
        <v>0.13</v>
      </c>
      <c r="EY90" s="51">
        <f t="shared" si="237"/>
        <v>127</v>
      </c>
      <c r="EZ90" s="50">
        <v>0.53</v>
      </c>
      <c r="FA90" s="51">
        <f t="shared" si="238"/>
        <v>149</v>
      </c>
      <c r="FB90" s="50">
        <v>0.69</v>
      </c>
      <c r="FC90" s="51">
        <f t="shared" si="239"/>
        <v>123</v>
      </c>
      <c r="FD90" s="50">
        <v>2.66</v>
      </c>
      <c r="FE90" s="51">
        <f t="shared" si="240"/>
        <v>106</v>
      </c>
      <c r="FF90" s="50">
        <v>39.86</v>
      </c>
      <c r="FG90" s="51">
        <f t="shared" si="241"/>
        <v>138</v>
      </c>
      <c r="FH90" s="50">
        <v>0.91</v>
      </c>
      <c r="FI90" s="51">
        <f t="shared" si="242"/>
        <v>169</v>
      </c>
      <c r="FJ90" s="50">
        <v>1.34</v>
      </c>
      <c r="FK90" s="51">
        <f t="shared" si="243"/>
        <v>120</v>
      </c>
      <c r="FL90" s="50">
        <v>2.0299999999999998</v>
      </c>
      <c r="FM90" s="51">
        <f t="shared" si="244"/>
        <v>129</v>
      </c>
      <c r="FN90" s="53">
        <f t="shared" si="266"/>
        <v>437.12</v>
      </c>
      <c r="FO90" s="51">
        <f t="shared" si="245"/>
        <v>159</v>
      </c>
      <c r="FP90" s="36">
        <v>14.8</v>
      </c>
      <c r="FQ90" s="36">
        <v>100</v>
      </c>
      <c r="FR90" s="36">
        <f t="shared" si="260"/>
        <v>1480</v>
      </c>
      <c r="FS90" s="37">
        <f t="shared" si="246"/>
        <v>112</v>
      </c>
      <c r="FT90" s="36">
        <v>4.95</v>
      </c>
      <c r="FU90" s="36">
        <v>100</v>
      </c>
      <c r="FV90" s="36">
        <f t="shared" si="261"/>
        <v>495</v>
      </c>
      <c r="FW90" s="37">
        <f t="shared" si="247"/>
        <v>149</v>
      </c>
      <c r="FX90" s="36">
        <f t="shared" si="262"/>
        <v>985</v>
      </c>
      <c r="FY90" s="54">
        <f t="shared" si="265"/>
        <v>58983.307049999996</v>
      </c>
      <c r="FZ90" s="37">
        <f t="shared" si="248"/>
        <v>97</v>
      </c>
      <c r="GA90" s="55">
        <f t="shared" si="249"/>
        <v>59.881529999999998</v>
      </c>
      <c r="GB90" s="56">
        <f t="shared" si="263"/>
        <v>54.492192299999999</v>
      </c>
      <c r="GC90" s="32">
        <f t="shared" si="250"/>
        <v>161</v>
      </c>
    </row>
    <row r="91" spans="2:185" s="1" customFormat="1" ht="18" customHeight="1" x14ac:dyDescent="0.2">
      <c r="B91" s="1">
        <f t="shared" si="175"/>
        <v>90</v>
      </c>
      <c r="C91" s="60" t="s">
        <v>43</v>
      </c>
      <c r="D91" s="30">
        <v>2160309</v>
      </c>
      <c r="E91" s="31">
        <f t="shared" si="251"/>
        <v>141</v>
      </c>
      <c r="F91" s="31">
        <v>30355</v>
      </c>
      <c r="G91" s="31">
        <f t="shared" si="252"/>
        <v>137</v>
      </c>
      <c r="H91" s="210">
        <f t="shared" si="176"/>
        <v>71.168143633668265</v>
      </c>
      <c r="I91" s="31">
        <f t="shared" si="79"/>
        <v>91</v>
      </c>
      <c r="J91" s="61" t="s">
        <v>804</v>
      </c>
      <c r="K91" s="61" t="s">
        <v>805</v>
      </c>
      <c r="L91" s="62">
        <v>27703.9</v>
      </c>
      <c r="M91" s="31">
        <f t="shared" si="174"/>
        <v>164</v>
      </c>
      <c r="N91" s="63">
        <v>9.7868849999999998</v>
      </c>
      <c r="O91" s="31">
        <f t="shared" si="173"/>
        <v>85</v>
      </c>
      <c r="P91" s="64">
        <v>5.43</v>
      </c>
      <c r="Q91" s="31">
        <f t="shared" si="177"/>
        <v>49</v>
      </c>
      <c r="R91" s="31">
        <v>21.5</v>
      </c>
      <c r="S91" s="31">
        <f t="shared" si="253"/>
        <v>113</v>
      </c>
      <c r="T91" s="31">
        <v>7.6</v>
      </c>
      <c r="U91" s="31">
        <f t="shared" si="254"/>
        <v>126</v>
      </c>
      <c r="V91" s="218">
        <v>734.9</v>
      </c>
      <c r="W91" s="31">
        <f t="shared" si="255"/>
        <v>106</v>
      </c>
      <c r="X91" s="36">
        <v>53.7</v>
      </c>
      <c r="Y91" s="37">
        <f t="shared" si="178"/>
        <v>167</v>
      </c>
      <c r="Z91" s="38">
        <v>55.4</v>
      </c>
      <c r="AA91" s="37">
        <f t="shared" si="179"/>
        <v>167</v>
      </c>
      <c r="AB91" s="38">
        <v>51.7</v>
      </c>
      <c r="AC91" s="37">
        <f t="shared" si="180"/>
        <v>168</v>
      </c>
      <c r="AD91" s="39">
        <v>2987</v>
      </c>
      <c r="AE91" s="40">
        <f t="shared" si="181"/>
        <v>136</v>
      </c>
      <c r="AF91" s="41" t="s">
        <v>177</v>
      </c>
      <c r="AG91" s="40" t="e">
        <f t="shared" si="182"/>
        <v>#VALUE!</v>
      </c>
      <c r="AH91" s="42"/>
      <c r="AI91" s="40" t="e">
        <f t="shared" si="256"/>
        <v>#N/A</v>
      </c>
      <c r="AJ91" s="41" t="s">
        <v>177</v>
      </c>
      <c r="AK91" s="40" t="e">
        <f t="shared" si="183"/>
        <v>#VALUE!</v>
      </c>
      <c r="AL91" s="41" t="s">
        <v>177</v>
      </c>
      <c r="AM91" s="40" t="e">
        <f t="shared" si="184"/>
        <v>#VALUE!</v>
      </c>
      <c r="AN91" s="43">
        <v>21.7</v>
      </c>
      <c r="AO91" s="44">
        <f t="shared" si="185"/>
        <v>100</v>
      </c>
      <c r="AP91" s="43" t="s">
        <v>177</v>
      </c>
      <c r="AQ91" s="44" t="e">
        <f t="shared" si="186"/>
        <v>#VALUE!</v>
      </c>
      <c r="AR91" s="43" t="s">
        <v>177</v>
      </c>
      <c r="AS91" s="44" t="e">
        <f t="shared" si="187"/>
        <v>#VALUE!</v>
      </c>
      <c r="AT91" s="46"/>
      <c r="AU91" s="45" t="e">
        <f t="shared" si="188"/>
        <v>#N/A</v>
      </c>
      <c r="AV91" s="46" t="s">
        <v>177</v>
      </c>
      <c r="AW91" s="45" t="e">
        <f t="shared" si="189"/>
        <v>#VALUE!</v>
      </c>
      <c r="AX91" s="46"/>
      <c r="AY91" s="45"/>
      <c r="AZ91" s="125">
        <v>2460</v>
      </c>
      <c r="BA91" s="45">
        <f t="shared" si="264"/>
        <v>107</v>
      </c>
      <c r="BB91" s="46" t="s">
        <v>177</v>
      </c>
      <c r="BC91" s="45" t="e">
        <f t="shared" si="190"/>
        <v>#VALUE!</v>
      </c>
      <c r="BD91" s="46">
        <v>87.69</v>
      </c>
      <c r="BE91" s="45">
        <f t="shared" si="191"/>
        <v>156</v>
      </c>
      <c r="BF91" s="46"/>
      <c r="BG91" s="45" t="e">
        <f t="shared" si="192"/>
        <v>#N/A</v>
      </c>
      <c r="BH91" s="46">
        <v>0.1</v>
      </c>
      <c r="BI91" s="45">
        <f t="shared" si="193"/>
        <v>115</v>
      </c>
      <c r="BJ91" s="47">
        <v>2.5</v>
      </c>
      <c r="BK91" s="45">
        <f t="shared" si="194"/>
        <v>113</v>
      </c>
      <c r="BL91" s="46"/>
      <c r="BM91" s="45" t="e">
        <f t="shared" si="195"/>
        <v>#N/A</v>
      </c>
      <c r="BN91" s="46"/>
      <c r="BO91" s="45" t="e">
        <f t="shared" si="196"/>
        <v>#N/A</v>
      </c>
      <c r="BP91" s="46" t="s">
        <v>177</v>
      </c>
      <c r="BQ91" s="45" t="e">
        <f t="shared" si="197"/>
        <v>#VALUE!</v>
      </c>
      <c r="BR91" s="114">
        <v>67.959999999999994</v>
      </c>
      <c r="BS91" s="45">
        <f t="shared" si="257"/>
        <v>130</v>
      </c>
      <c r="BT91" s="46"/>
      <c r="BU91" s="45" t="e">
        <f t="shared" si="198"/>
        <v>#N/A</v>
      </c>
      <c r="BV91" s="46"/>
      <c r="BW91" s="45" t="e">
        <f t="shared" si="199"/>
        <v>#N/A</v>
      </c>
      <c r="BX91" s="124" t="s">
        <v>1151</v>
      </c>
      <c r="BY91" s="45" t="e">
        <f t="shared" si="258"/>
        <v>#VALUE!</v>
      </c>
      <c r="BZ91" s="48">
        <f>14.7*1000/365</f>
        <v>40.273972602739725</v>
      </c>
      <c r="CA91" s="45">
        <f t="shared" si="200"/>
        <v>110</v>
      </c>
      <c r="CB91" s="46"/>
      <c r="CC91" s="45" t="e">
        <f t="shared" si="259"/>
        <v>#N/A</v>
      </c>
      <c r="CD91" s="46" t="s">
        <v>177</v>
      </c>
      <c r="CE91" s="45" t="e">
        <f t="shared" si="201"/>
        <v>#VALUE!</v>
      </c>
      <c r="CF91" s="48">
        <v>57.862092876528308</v>
      </c>
      <c r="CG91" s="45">
        <f t="shared" si="202"/>
        <v>92</v>
      </c>
      <c r="CH91" s="46" t="s">
        <v>177</v>
      </c>
      <c r="CI91" s="45" t="e">
        <f t="shared" si="203"/>
        <v>#VALUE!</v>
      </c>
      <c r="CJ91" s="50">
        <v>0.7</v>
      </c>
      <c r="CK91" s="51">
        <f t="shared" si="204"/>
        <v>90</v>
      </c>
      <c r="CL91" s="50">
        <v>4.9000000000000004</v>
      </c>
      <c r="CM91" s="51">
        <f t="shared" si="205"/>
        <v>50</v>
      </c>
      <c r="CN91" s="50">
        <v>2.77</v>
      </c>
      <c r="CO91" s="51">
        <f t="shared" si="206"/>
        <v>41</v>
      </c>
      <c r="CP91" s="50">
        <v>23.08</v>
      </c>
      <c r="CQ91" s="51">
        <f t="shared" si="207"/>
        <v>7</v>
      </c>
      <c r="CR91" s="50">
        <v>28.37</v>
      </c>
      <c r="CS91" s="51">
        <f t="shared" si="208"/>
        <v>5</v>
      </c>
      <c r="CT91" s="50">
        <v>0.93</v>
      </c>
      <c r="CU91" s="51">
        <f t="shared" si="209"/>
        <v>150</v>
      </c>
      <c r="CV91" s="50">
        <v>5.04</v>
      </c>
      <c r="CW91" s="51">
        <f t="shared" si="210"/>
        <v>168</v>
      </c>
      <c r="CX91" s="50">
        <v>25.7</v>
      </c>
      <c r="CY91" s="51">
        <f t="shared" si="211"/>
        <v>16</v>
      </c>
      <c r="CZ91" s="50">
        <v>1.88</v>
      </c>
      <c r="DA91" s="51">
        <f t="shared" si="212"/>
        <v>169</v>
      </c>
      <c r="DB91" s="50">
        <v>12.5</v>
      </c>
      <c r="DC91" s="51">
        <f t="shared" si="213"/>
        <v>8</v>
      </c>
      <c r="DD91" s="50">
        <v>5.96</v>
      </c>
      <c r="DE91" s="51">
        <f t="shared" si="214"/>
        <v>72</v>
      </c>
      <c r="DF91" s="50">
        <v>2.62</v>
      </c>
      <c r="DG91" s="51">
        <f t="shared" si="215"/>
        <v>139</v>
      </c>
      <c r="DH91" s="50">
        <v>14.83</v>
      </c>
      <c r="DI91" s="51">
        <f t="shared" si="216"/>
        <v>7</v>
      </c>
      <c r="DJ91" s="50">
        <v>2.0699999999999998</v>
      </c>
      <c r="DK91" s="51">
        <f t="shared" si="217"/>
        <v>118</v>
      </c>
      <c r="DL91" s="50">
        <v>1.5</v>
      </c>
      <c r="DM91" s="51">
        <f t="shared" si="218"/>
        <v>165</v>
      </c>
      <c r="DN91" s="50">
        <v>0.45</v>
      </c>
      <c r="DO91" s="51">
        <f t="shared" si="219"/>
        <v>168</v>
      </c>
      <c r="DP91" s="50">
        <v>13.69</v>
      </c>
      <c r="DQ91" s="51">
        <f t="shared" si="220"/>
        <v>106</v>
      </c>
      <c r="DR91" s="50">
        <v>1.71</v>
      </c>
      <c r="DS91" s="51">
        <f t="shared" si="221"/>
        <v>78</v>
      </c>
      <c r="DT91" s="50">
        <v>1.26</v>
      </c>
      <c r="DU91" s="51">
        <f t="shared" si="222"/>
        <v>169</v>
      </c>
      <c r="DV91" s="50">
        <v>1.06</v>
      </c>
      <c r="DW91" s="51">
        <f t="shared" si="223"/>
        <v>141</v>
      </c>
      <c r="DX91" s="50">
        <v>69.040000000000006</v>
      </c>
      <c r="DY91" s="51">
        <f t="shared" si="224"/>
        <v>156</v>
      </c>
      <c r="DZ91" s="50">
        <v>61.18</v>
      </c>
      <c r="EA91" s="51">
        <f t="shared" si="225"/>
        <v>137</v>
      </c>
      <c r="EB91" s="50">
        <v>71.36</v>
      </c>
      <c r="EC91" s="51">
        <f t="shared" si="226"/>
        <v>14</v>
      </c>
      <c r="ED91" s="50">
        <v>4.95</v>
      </c>
      <c r="EE91" s="51">
        <f t="shared" si="227"/>
        <v>9</v>
      </c>
      <c r="EF91" s="50">
        <v>15.78</v>
      </c>
      <c r="EG91" s="51">
        <f t="shared" si="228"/>
        <v>22</v>
      </c>
      <c r="EH91" s="50">
        <v>761.77</v>
      </c>
      <c r="EI91" s="52">
        <f t="shared" si="229"/>
        <v>1</v>
      </c>
      <c r="EJ91" s="50">
        <v>38.92</v>
      </c>
      <c r="EK91" s="51">
        <f t="shared" si="230"/>
        <v>9</v>
      </c>
      <c r="EL91" s="50">
        <v>24.13</v>
      </c>
      <c r="EM91" s="51">
        <f t="shared" si="231"/>
        <v>8</v>
      </c>
      <c r="EN91" s="50">
        <v>107.01</v>
      </c>
      <c r="EO91" s="51">
        <f t="shared" si="232"/>
        <v>36</v>
      </c>
      <c r="EP91" s="50">
        <v>19.09</v>
      </c>
      <c r="EQ91" s="51">
        <f t="shared" si="233"/>
        <v>43</v>
      </c>
      <c r="ER91" s="50">
        <v>0.34</v>
      </c>
      <c r="ES91" s="51">
        <f t="shared" si="234"/>
        <v>172</v>
      </c>
      <c r="ET91" s="50">
        <v>0</v>
      </c>
      <c r="EU91" s="51">
        <f t="shared" si="235"/>
        <v>84</v>
      </c>
      <c r="EV91" s="50">
        <v>6.42</v>
      </c>
      <c r="EW91" s="51">
        <f t="shared" si="236"/>
        <v>60</v>
      </c>
      <c r="EX91" s="50">
        <v>0.26</v>
      </c>
      <c r="EY91" s="51">
        <f t="shared" si="237"/>
        <v>71</v>
      </c>
      <c r="EZ91" s="50">
        <v>1.84</v>
      </c>
      <c r="FA91" s="51">
        <f t="shared" si="238"/>
        <v>86</v>
      </c>
      <c r="FB91" s="50">
        <v>2.5099999999999998</v>
      </c>
      <c r="FC91" s="51">
        <f t="shared" si="239"/>
        <v>56</v>
      </c>
      <c r="FD91" s="50">
        <v>7.88</v>
      </c>
      <c r="FE91" s="51">
        <f t="shared" si="240"/>
        <v>37</v>
      </c>
      <c r="FF91" s="50">
        <v>134.31</v>
      </c>
      <c r="FG91" s="51">
        <f t="shared" si="241"/>
        <v>38</v>
      </c>
      <c r="FH91" s="50">
        <v>6.01</v>
      </c>
      <c r="FI91" s="51">
        <f t="shared" si="242"/>
        <v>110</v>
      </c>
      <c r="FJ91" s="50">
        <v>22.75</v>
      </c>
      <c r="FK91" s="51">
        <f t="shared" si="243"/>
        <v>47</v>
      </c>
      <c r="FL91" s="50">
        <v>41.91</v>
      </c>
      <c r="FM91" s="51">
        <f t="shared" si="244"/>
        <v>6</v>
      </c>
      <c r="FN91" s="53">
        <f t="shared" si="266"/>
        <v>1548.48</v>
      </c>
      <c r="FO91" s="52">
        <f t="shared" si="245"/>
        <v>1</v>
      </c>
      <c r="FP91" s="36">
        <v>25.92</v>
      </c>
      <c r="FQ91" s="36">
        <v>100</v>
      </c>
      <c r="FR91" s="36">
        <f t="shared" si="260"/>
        <v>2592</v>
      </c>
      <c r="FS91" s="37">
        <f t="shared" si="246"/>
        <v>45</v>
      </c>
      <c r="FT91" s="36">
        <v>14.91</v>
      </c>
      <c r="FU91" s="36">
        <v>100</v>
      </c>
      <c r="FV91" s="36">
        <f t="shared" si="261"/>
        <v>1491</v>
      </c>
      <c r="FW91" s="37">
        <f t="shared" si="247"/>
        <v>3</v>
      </c>
      <c r="FX91" s="36">
        <f t="shared" si="262"/>
        <v>1101</v>
      </c>
      <c r="FY91" s="54">
        <f t="shared" si="265"/>
        <v>23785.002090000002</v>
      </c>
      <c r="FZ91" s="37">
        <f t="shared" si="248"/>
        <v>113</v>
      </c>
      <c r="GA91" s="55">
        <f t="shared" si="249"/>
        <v>21.603090000000002</v>
      </c>
      <c r="GB91" s="56">
        <f t="shared" si="263"/>
        <v>129.83457090000002</v>
      </c>
      <c r="GC91" s="32">
        <f t="shared" si="250"/>
        <v>140</v>
      </c>
    </row>
    <row r="92" spans="2:185" s="1" customFormat="1" ht="18" customHeight="1" x14ac:dyDescent="0.2">
      <c r="B92" s="1">
        <f t="shared" si="175"/>
        <v>91</v>
      </c>
      <c r="C92" s="59" t="s">
        <v>35</v>
      </c>
      <c r="D92" s="30">
        <v>4615222</v>
      </c>
      <c r="E92" s="31">
        <f t="shared" si="251"/>
        <v>123</v>
      </c>
      <c r="F92" s="209">
        <v>111369</v>
      </c>
      <c r="G92" s="31">
        <f t="shared" si="252"/>
        <v>102</v>
      </c>
      <c r="H92" s="210">
        <f t="shared" si="176"/>
        <v>41.440813871005396</v>
      </c>
      <c r="I92" s="31">
        <f t="shared" si="79"/>
        <v>117</v>
      </c>
      <c r="J92" s="32" t="s">
        <v>806</v>
      </c>
      <c r="K92" s="32" t="s">
        <v>807</v>
      </c>
      <c r="L92" s="33">
        <v>31529.1</v>
      </c>
      <c r="M92" s="31">
        <f t="shared" si="174"/>
        <v>152</v>
      </c>
      <c r="N92" s="34">
        <v>9.7805029999999995</v>
      </c>
      <c r="O92" s="31">
        <f t="shared" si="173"/>
        <v>144</v>
      </c>
      <c r="P92" s="35">
        <v>4.71</v>
      </c>
      <c r="Q92" s="31">
        <f t="shared" si="177"/>
        <v>106</v>
      </c>
      <c r="R92" s="31">
        <v>29.7</v>
      </c>
      <c r="S92" s="31">
        <f t="shared" si="253"/>
        <v>43</v>
      </c>
      <c r="T92" s="31">
        <v>22.2</v>
      </c>
      <c r="U92" s="31">
        <f t="shared" si="254"/>
        <v>27</v>
      </c>
      <c r="V92" s="218">
        <v>2771.1</v>
      </c>
      <c r="W92" s="31">
        <f t="shared" si="255"/>
        <v>4</v>
      </c>
      <c r="X92" s="36">
        <v>61.4</v>
      </c>
      <c r="Y92" s="37">
        <f t="shared" si="178"/>
        <v>147</v>
      </c>
      <c r="Z92" s="38">
        <v>62.9</v>
      </c>
      <c r="AA92" s="37">
        <f t="shared" si="179"/>
        <v>146</v>
      </c>
      <c r="AB92" s="38">
        <v>59.8</v>
      </c>
      <c r="AC92" s="37">
        <f t="shared" si="180"/>
        <v>145</v>
      </c>
      <c r="AD92" s="41">
        <v>873</v>
      </c>
      <c r="AE92" s="40">
        <f t="shared" si="181"/>
        <v>166</v>
      </c>
      <c r="AF92" s="41" t="s">
        <v>177</v>
      </c>
      <c r="AG92" s="40" t="e">
        <f t="shared" si="182"/>
        <v>#VALUE!</v>
      </c>
      <c r="AH92" s="42"/>
      <c r="AI92" s="40" t="e">
        <f t="shared" si="256"/>
        <v>#N/A</v>
      </c>
      <c r="AJ92" s="41" t="s">
        <v>177</v>
      </c>
      <c r="AK92" s="40" t="e">
        <f t="shared" si="183"/>
        <v>#VALUE!</v>
      </c>
      <c r="AL92" s="41" t="s">
        <v>177</v>
      </c>
      <c r="AM92" s="40" t="e">
        <f t="shared" si="184"/>
        <v>#VALUE!</v>
      </c>
      <c r="AN92" s="43">
        <v>9.3000000000000007</v>
      </c>
      <c r="AO92" s="44">
        <f t="shared" si="185"/>
        <v>156</v>
      </c>
      <c r="AP92" s="43">
        <v>61.7</v>
      </c>
      <c r="AQ92" s="44">
        <f t="shared" si="186"/>
        <v>25</v>
      </c>
      <c r="AR92" s="43" t="s">
        <v>177</v>
      </c>
      <c r="AS92" s="44" t="e">
        <f t="shared" si="187"/>
        <v>#VALUE!</v>
      </c>
      <c r="AT92" s="46"/>
      <c r="AU92" s="45" t="e">
        <f t="shared" si="188"/>
        <v>#N/A</v>
      </c>
      <c r="AV92" s="46" t="s">
        <v>177</v>
      </c>
      <c r="AW92" s="45" t="e">
        <f t="shared" si="189"/>
        <v>#VALUE!</v>
      </c>
      <c r="AX92" s="46"/>
      <c r="AY92" s="45"/>
      <c r="AZ92" s="125">
        <v>2200</v>
      </c>
      <c r="BA92" s="45">
        <f t="shared" si="264"/>
        <v>135</v>
      </c>
      <c r="BB92" s="46" t="s">
        <v>177</v>
      </c>
      <c r="BC92" s="45" t="e">
        <f t="shared" si="190"/>
        <v>#VALUE!</v>
      </c>
      <c r="BD92" s="46">
        <v>104.36</v>
      </c>
      <c r="BE92" s="45">
        <f t="shared" si="191"/>
        <v>152</v>
      </c>
      <c r="BF92" s="46"/>
      <c r="BG92" s="45" t="e">
        <f t="shared" si="192"/>
        <v>#N/A</v>
      </c>
      <c r="BH92" s="46">
        <v>0.1</v>
      </c>
      <c r="BI92" s="45">
        <f t="shared" si="193"/>
        <v>115</v>
      </c>
      <c r="BJ92" s="47">
        <v>2.5</v>
      </c>
      <c r="BK92" s="45">
        <f t="shared" si="194"/>
        <v>113</v>
      </c>
      <c r="BL92" s="46"/>
      <c r="BM92" s="45" t="e">
        <f t="shared" si="195"/>
        <v>#N/A</v>
      </c>
      <c r="BN92" s="46"/>
      <c r="BO92" s="45" t="e">
        <f t="shared" si="196"/>
        <v>#N/A</v>
      </c>
      <c r="BP92" s="46" t="s">
        <v>177</v>
      </c>
      <c r="BQ92" s="45" t="e">
        <f t="shared" si="197"/>
        <v>#VALUE!</v>
      </c>
      <c r="BR92" s="197">
        <v>61.58</v>
      </c>
      <c r="BS92" s="45">
        <f t="shared" si="257"/>
        <v>136</v>
      </c>
      <c r="BT92" s="46"/>
      <c r="BU92" s="45" t="e">
        <f t="shared" si="198"/>
        <v>#N/A</v>
      </c>
      <c r="BV92" s="46"/>
      <c r="BW92" s="45" t="e">
        <f t="shared" si="199"/>
        <v>#N/A</v>
      </c>
      <c r="BX92" s="124" t="s">
        <v>1151</v>
      </c>
      <c r="BY92" s="45" t="e">
        <f t="shared" si="258"/>
        <v>#VALUE!</v>
      </c>
      <c r="BZ92" s="48">
        <f>6.2*1000/365</f>
        <v>16.986301369863014</v>
      </c>
      <c r="CA92" s="45">
        <f t="shared" si="200"/>
        <v>141</v>
      </c>
      <c r="CB92" s="46"/>
      <c r="CC92" s="45" t="e">
        <f t="shared" si="259"/>
        <v>#N/A</v>
      </c>
      <c r="CD92" s="46" t="s">
        <v>177</v>
      </c>
      <c r="CE92" s="45" t="e">
        <f t="shared" si="201"/>
        <v>#VALUE!</v>
      </c>
      <c r="CF92" s="48">
        <v>17.333944065962591</v>
      </c>
      <c r="CG92" s="45">
        <f t="shared" si="202"/>
        <v>136</v>
      </c>
      <c r="CH92" s="49">
        <v>0.22</v>
      </c>
      <c r="CI92" s="45">
        <f t="shared" si="203"/>
        <v>110</v>
      </c>
      <c r="CJ92" s="50">
        <v>0.2</v>
      </c>
      <c r="CK92" s="51">
        <f t="shared" si="204"/>
        <v>125</v>
      </c>
      <c r="CL92" s="50">
        <v>2.2599999999999998</v>
      </c>
      <c r="CM92" s="51">
        <f t="shared" si="205"/>
        <v>115</v>
      </c>
      <c r="CN92" s="67">
        <v>11.87</v>
      </c>
      <c r="CO92" s="51">
        <f t="shared" si="206"/>
        <v>15</v>
      </c>
      <c r="CP92" s="50">
        <v>29.98</v>
      </c>
      <c r="CQ92" s="51">
        <f t="shared" si="207"/>
        <v>4</v>
      </c>
      <c r="CR92" s="50">
        <v>18.2</v>
      </c>
      <c r="CS92" s="51">
        <f t="shared" si="208"/>
        <v>31</v>
      </c>
      <c r="CT92" s="50">
        <v>0.82</v>
      </c>
      <c r="CU92" s="51">
        <f t="shared" si="209"/>
        <v>152</v>
      </c>
      <c r="CV92" s="50">
        <v>14.35</v>
      </c>
      <c r="CW92" s="51">
        <f t="shared" si="210"/>
        <v>105</v>
      </c>
      <c r="CX92" s="50">
        <v>23.99</v>
      </c>
      <c r="CY92" s="51">
        <f t="shared" si="211"/>
        <v>17</v>
      </c>
      <c r="CZ92" s="50">
        <v>2.68</v>
      </c>
      <c r="DA92" s="51">
        <f t="shared" si="212"/>
        <v>161</v>
      </c>
      <c r="DB92" s="50">
        <v>8.33</v>
      </c>
      <c r="DC92" s="51">
        <f t="shared" si="213"/>
        <v>94</v>
      </c>
      <c r="DD92" s="50">
        <v>16.59</v>
      </c>
      <c r="DE92" s="51">
        <f t="shared" si="214"/>
        <v>13</v>
      </c>
      <c r="DF92" s="50">
        <v>1.38</v>
      </c>
      <c r="DG92" s="51">
        <f t="shared" si="215"/>
        <v>159</v>
      </c>
      <c r="DH92" s="50">
        <v>0.74</v>
      </c>
      <c r="DI92" s="51">
        <f t="shared" si="216"/>
        <v>153</v>
      </c>
      <c r="DJ92" s="50">
        <v>1.61</v>
      </c>
      <c r="DK92" s="51">
        <f t="shared" si="217"/>
        <v>141</v>
      </c>
      <c r="DL92" s="50">
        <v>3.06</v>
      </c>
      <c r="DM92" s="51">
        <f t="shared" si="218"/>
        <v>129</v>
      </c>
      <c r="DN92" s="50">
        <v>1.41</v>
      </c>
      <c r="DO92" s="51">
        <f t="shared" si="219"/>
        <v>133</v>
      </c>
      <c r="DP92" s="50">
        <v>28.21</v>
      </c>
      <c r="DQ92" s="51">
        <f t="shared" si="220"/>
        <v>24</v>
      </c>
      <c r="DR92" s="50">
        <v>1.56</v>
      </c>
      <c r="DS92" s="51">
        <f t="shared" si="221"/>
        <v>90</v>
      </c>
      <c r="DT92" s="50">
        <v>3.67</v>
      </c>
      <c r="DU92" s="51">
        <f t="shared" si="222"/>
        <v>127</v>
      </c>
      <c r="DV92" s="50">
        <v>1.72</v>
      </c>
      <c r="DW92" s="51">
        <f t="shared" si="223"/>
        <v>98</v>
      </c>
      <c r="DX92" s="50">
        <v>77.98</v>
      </c>
      <c r="DY92" s="51">
        <f t="shared" si="224"/>
        <v>139</v>
      </c>
      <c r="DZ92" s="50">
        <v>68.540000000000006</v>
      </c>
      <c r="EA92" s="51">
        <f t="shared" si="225"/>
        <v>125</v>
      </c>
      <c r="EB92" s="50">
        <v>33.51</v>
      </c>
      <c r="EC92" s="51">
        <f t="shared" si="226"/>
        <v>69</v>
      </c>
      <c r="ED92" s="50">
        <v>0.15</v>
      </c>
      <c r="EE92" s="51">
        <f t="shared" si="227"/>
        <v>153</v>
      </c>
      <c r="EF92" s="50">
        <v>8.3000000000000007</v>
      </c>
      <c r="EG92" s="51">
        <f t="shared" si="228"/>
        <v>65</v>
      </c>
      <c r="EH92" s="50">
        <v>61.49</v>
      </c>
      <c r="EI92" s="51">
        <f t="shared" si="229"/>
        <v>32</v>
      </c>
      <c r="EJ92" s="50">
        <v>12.79</v>
      </c>
      <c r="EK92" s="51">
        <f t="shared" si="230"/>
        <v>118</v>
      </c>
      <c r="EL92" s="50">
        <v>6.82</v>
      </c>
      <c r="EM92" s="51">
        <f t="shared" si="231"/>
        <v>93</v>
      </c>
      <c r="EN92" s="50">
        <v>158.16</v>
      </c>
      <c r="EO92" s="51">
        <f t="shared" si="232"/>
        <v>22</v>
      </c>
      <c r="EP92" s="50">
        <v>15</v>
      </c>
      <c r="EQ92" s="51">
        <f t="shared" si="233"/>
        <v>80</v>
      </c>
      <c r="ER92" s="50">
        <v>1.02</v>
      </c>
      <c r="ES92" s="51">
        <f t="shared" si="234"/>
        <v>162</v>
      </c>
      <c r="ET92" s="50">
        <v>51.18</v>
      </c>
      <c r="EU92" s="51">
        <f t="shared" si="235"/>
        <v>23</v>
      </c>
      <c r="EV92" s="50">
        <v>26.69</v>
      </c>
      <c r="EW92" s="51">
        <f t="shared" si="236"/>
        <v>35</v>
      </c>
      <c r="EX92" s="50">
        <v>0.2</v>
      </c>
      <c r="EY92" s="51">
        <f t="shared" si="237"/>
        <v>98</v>
      </c>
      <c r="EZ92" s="50">
        <v>2.61</v>
      </c>
      <c r="FA92" s="51">
        <f t="shared" si="238"/>
        <v>59</v>
      </c>
      <c r="FB92" s="50">
        <v>1.81</v>
      </c>
      <c r="FC92" s="51">
        <f t="shared" si="239"/>
        <v>66</v>
      </c>
      <c r="FD92" s="50">
        <v>5.26</v>
      </c>
      <c r="FE92" s="51">
        <f t="shared" si="240"/>
        <v>73</v>
      </c>
      <c r="FF92" s="50">
        <v>103.89</v>
      </c>
      <c r="FG92" s="51">
        <f t="shared" si="241"/>
        <v>74</v>
      </c>
      <c r="FH92" s="50">
        <v>3.95</v>
      </c>
      <c r="FI92" s="51">
        <f t="shared" si="242"/>
        <v>140</v>
      </c>
      <c r="FJ92" s="50">
        <v>70.86</v>
      </c>
      <c r="FK92" s="51">
        <f t="shared" si="243"/>
        <v>12</v>
      </c>
      <c r="FL92" s="50">
        <v>7.12</v>
      </c>
      <c r="FM92" s="51">
        <f t="shared" si="244"/>
        <v>72</v>
      </c>
      <c r="FN92" s="53">
        <f t="shared" si="266"/>
        <v>889.96</v>
      </c>
      <c r="FO92" s="51">
        <f t="shared" si="245"/>
        <v>45</v>
      </c>
      <c r="FP92" s="36">
        <v>35.07</v>
      </c>
      <c r="FQ92" s="36">
        <v>100</v>
      </c>
      <c r="FR92" s="36">
        <f t="shared" si="260"/>
        <v>3507</v>
      </c>
      <c r="FS92" s="37">
        <f t="shared" si="246"/>
        <v>25</v>
      </c>
      <c r="FT92" s="36">
        <v>9.9</v>
      </c>
      <c r="FU92" s="36">
        <v>100</v>
      </c>
      <c r="FV92" s="36">
        <f t="shared" si="261"/>
        <v>990</v>
      </c>
      <c r="FW92" s="37">
        <f t="shared" si="247"/>
        <v>49</v>
      </c>
      <c r="FX92" s="36">
        <f t="shared" si="262"/>
        <v>2517</v>
      </c>
      <c r="FY92" s="54">
        <f t="shared" si="265"/>
        <v>116165.13774000001</v>
      </c>
      <c r="FZ92" s="37">
        <f t="shared" si="248"/>
        <v>80</v>
      </c>
      <c r="GA92" s="55">
        <f t="shared" si="249"/>
        <v>46.15222</v>
      </c>
      <c r="GB92" s="56">
        <f t="shared" si="263"/>
        <v>182.30126900000002</v>
      </c>
      <c r="GC92" s="32">
        <f t="shared" si="250"/>
        <v>129</v>
      </c>
    </row>
    <row r="93" spans="2:185" s="1" customFormat="1" ht="18" customHeight="1" x14ac:dyDescent="0.2">
      <c r="B93" s="1">
        <f t="shared" si="175"/>
        <v>92</v>
      </c>
      <c r="C93" s="59" t="s">
        <v>17</v>
      </c>
      <c r="D93" s="30">
        <v>6330159</v>
      </c>
      <c r="E93" s="31">
        <f t="shared" si="251"/>
        <v>106</v>
      </c>
      <c r="F93" s="209">
        <v>1759540</v>
      </c>
      <c r="G93" s="31">
        <f t="shared" si="252"/>
        <v>17</v>
      </c>
      <c r="H93" s="210">
        <f t="shared" si="176"/>
        <v>3.5976215374472873</v>
      </c>
      <c r="I93" s="31">
        <f t="shared" si="79"/>
        <v>166</v>
      </c>
      <c r="J93" s="32" t="s">
        <v>808</v>
      </c>
      <c r="K93" s="32" t="s">
        <v>809</v>
      </c>
      <c r="L93" s="33">
        <v>40469.599999999999</v>
      </c>
      <c r="M93" s="31">
        <f t="shared" si="174"/>
        <v>96</v>
      </c>
      <c r="N93" s="34">
        <v>9.7892150000000004</v>
      </c>
      <c r="O93" s="31">
        <f t="shared" si="173"/>
        <v>77</v>
      </c>
      <c r="P93" s="35">
        <v>5.7</v>
      </c>
      <c r="Q93" s="31">
        <f t="shared" si="177"/>
        <v>32</v>
      </c>
      <c r="R93" s="31">
        <v>25.9</v>
      </c>
      <c r="S93" s="31">
        <f t="shared" si="253"/>
        <v>88</v>
      </c>
      <c r="T93" s="31">
        <v>14.4</v>
      </c>
      <c r="U93" s="31">
        <f t="shared" si="254"/>
        <v>88</v>
      </c>
      <c r="V93" s="218">
        <v>186.1</v>
      </c>
      <c r="W93" s="31">
        <f t="shared" si="255"/>
        <v>159</v>
      </c>
      <c r="X93" s="36">
        <v>72.7</v>
      </c>
      <c r="Y93" s="37">
        <f t="shared" si="178"/>
        <v>89</v>
      </c>
      <c r="Z93" s="38">
        <v>75.599999999999994</v>
      </c>
      <c r="AA93" s="37">
        <f t="shared" si="179"/>
        <v>92</v>
      </c>
      <c r="AB93" s="38">
        <v>70.099999999999994</v>
      </c>
      <c r="AC93" s="37">
        <f t="shared" si="180"/>
        <v>86</v>
      </c>
      <c r="AD93" s="39">
        <v>14650</v>
      </c>
      <c r="AE93" s="40">
        <f t="shared" si="181"/>
        <v>77</v>
      </c>
      <c r="AF93" s="41">
        <v>41.27</v>
      </c>
      <c r="AG93" s="40">
        <f t="shared" si="182"/>
        <v>74</v>
      </c>
      <c r="AH93" s="42"/>
      <c r="AI93" s="40" t="e">
        <f t="shared" si="256"/>
        <v>#N/A</v>
      </c>
      <c r="AJ93" s="41" t="s">
        <v>177</v>
      </c>
      <c r="AK93" s="40" t="e">
        <f t="shared" si="183"/>
        <v>#VALUE!</v>
      </c>
      <c r="AL93" s="41" t="s">
        <v>177</v>
      </c>
      <c r="AM93" s="40" t="e">
        <f t="shared" si="184"/>
        <v>#VALUE!</v>
      </c>
      <c r="AN93" s="43">
        <v>58.2</v>
      </c>
      <c r="AO93" s="44">
        <f t="shared" si="185"/>
        <v>16</v>
      </c>
      <c r="AP93" s="43" t="s">
        <v>177</v>
      </c>
      <c r="AQ93" s="44" t="e">
        <f t="shared" si="186"/>
        <v>#VALUE!</v>
      </c>
      <c r="AR93" s="58">
        <v>-0.33</v>
      </c>
      <c r="AS93" s="44">
        <f t="shared" si="187"/>
        <v>83</v>
      </c>
      <c r="AT93" s="46"/>
      <c r="AU93" s="45" t="e">
        <f t="shared" si="188"/>
        <v>#N/A</v>
      </c>
      <c r="AV93" s="46" t="s">
        <v>177</v>
      </c>
      <c r="AW93" s="45" t="e">
        <f t="shared" si="189"/>
        <v>#VALUE!</v>
      </c>
      <c r="AX93" s="46"/>
      <c r="AY93" s="45"/>
      <c r="AZ93" s="125">
        <v>3150</v>
      </c>
      <c r="BA93" s="45">
        <f t="shared" si="264"/>
        <v>39</v>
      </c>
      <c r="BB93" s="46" t="s">
        <v>177</v>
      </c>
      <c r="BC93" s="45" t="e">
        <f t="shared" si="190"/>
        <v>#VALUE!</v>
      </c>
      <c r="BD93" s="46">
        <v>1332.77</v>
      </c>
      <c r="BE93" s="45">
        <f t="shared" si="191"/>
        <v>43</v>
      </c>
      <c r="BF93" s="46"/>
      <c r="BG93" s="45" t="e">
        <f t="shared" si="192"/>
        <v>#N/A</v>
      </c>
      <c r="BH93" s="46">
        <v>0.3</v>
      </c>
      <c r="BI93" s="45">
        <f t="shared" si="193"/>
        <v>100</v>
      </c>
      <c r="BJ93" s="47">
        <v>2.5</v>
      </c>
      <c r="BK93" s="45">
        <f t="shared" si="194"/>
        <v>113</v>
      </c>
      <c r="BL93" s="46"/>
      <c r="BM93" s="45" t="e">
        <f t="shared" si="195"/>
        <v>#N/A</v>
      </c>
      <c r="BN93" s="46"/>
      <c r="BO93" s="45" t="e">
        <f t="shared" si="196"/>
        <v>#N/A</v>
      </c>
      <c r="BP93" s="46" t="s">
        <v>177</v>
      </c>
      <c r="BQ93" s="45" t="e">
        <f t="shared" si="197"/>
        <v>#VALUE!</v>
      </c>
      <c r="BR93" s="133">
        <v>170.84</v>
      </c>
      <c r="BS93" s="45">
        <f t="shared" si="257"/>
        <v>10</v>
      </c>
      <c r="BT93" s="46"/>
      <c r="BU93" s="45" t="e">
        <f t="shared" si="198"/>
        <v>#N/A</v>
      </c>
      <c r="BV93" s="46"/>
      <c r="BW93" s="45" t="e">
        <f t="shared" si="199"/>
        <v>#N/A</v>
      </c>
      <c r="BX93" s="124" t="s">
        <v>1151</v>
      </c>
      <c r="BY93" s="45" t="e">
        <f t="shared" si="258"/>
        <v>#VALUE!</v>
      </c>
      <c r="BZ93" s="48" t="s">
        <v>177</v>
      </c>
      <c r="CA93" s="45" t="e">
        <f t="shared" si="200"/>
        <v>#VALUE!</v>
      </c>
      <c r="CB93" s="46"/>
      <c r="CC93" s="45" t="e">
        <f t="shared" si="259"/>
        <v>#N/A</v>
      </c>
      <c r="CD93" s="46">
        <v>0.12</v>
      </c>
      <c r="CE93" s="45">
        <f t="shared" si="201"/>
        <v>99</v>
      </c>
      <c r="CF93" s="48">
        <v>221.16348104368311</v>
      </c>
      <c r="CG93" s="45">
        <f t="shared" si="202"/>
        <v>45</v>
      </c>
      <c r="CH93" s="49">
        <v>0</v>
      </c>
      <c r="CI93" s="45">
        <f t="shared" si="203"/>
        <v>162</v>
      </c>
      <c r="CJ93" s="50">
        <v>0</v>
      </c>
      <c r="CK93" s="51">
        <f t="shared" si="204"/>
        <v>166</v>
      </c>
      <c r="CL93" s="50">
        <v>2.2400000000000002</v>
      </c>
      <c r="CM93" s="51">
        <f t="shared" si="205"/>
        <v>116</v>
      </c>
      <c r="CN93" s="50">
        <v>0.03</v>
      </c>
      <c r="CO93" s="51">
        <f t="shared" si="206"/>
        <v>158</v>
      </c>
      <c r="CP93" s="50">
        <v>6.08</v>
      </c>
      <c r="CQ93" s="51">
        <f t="shared" si="207"/>
        <v>75</v>
      </c>
      <c r="CR93" s="50">
        <v>2.5099999999999998</v>
      </c>
      <c r="CS93" s="51">
        <f t="shared" si="208"/>
        <v>103</v>
      </c>
      <c r="CT93" s="50">
        <v>3.82</v>
      </c>
      <c r="CU93" s="51">
        <f t="shared" si="209"/>
        <v>41</v>
      </c>
      <c r="CV93" s="50">
        <v>9.0399999999999991</v>
      </c>
      <c r="CW93" s="51">
        <f t="shared" si="210"/>
        <v>154</v>
      </c>
      <c r="CX93" s="50">
        <v>4.28</v>
      </c>
      <c r="CY93" s="51">
        <f t="shared" si="211"/>
        <v>126</v>
      </c>
      <c r="CZ93" s="50">
        <v>9.1199999999999992</v>
      </c>
      <c r="DA93" s="51">
        <f t="shared" si="212"/>
        <v>72</v>
      </c>
      <c r="DB93" s="50">
        <v>9.1</v>
      </c>
      <c r="DC93" s="51">
        <f t="shared" si="213"/>
        <v>71</v>
      </c>
      <c r="DD93" s="50">
        <v>5.04</v>
      </c>
      <c r="DE93" s="51">
        <f t="shared" si="214"/>
        <v>96</v>
      </c>
      <c r="DF93" s="50">
        <v>15.45</v>
      </c>
      <c r="DG93" s="51">
        <f t="shared" si="215"/>
        <v>70</v>
      </c>
      <c r="DH93" s="50">
        <v>0.94</v>
      </c>
      <c r="DI93" s="51">
        <f t="shared" si="216"/>
        <v>146</v>
      </c>
      <c r="DJ93" s="50">
        <v>1.93</v>
      </c>
      <c r="DK93" s="51">
        <f t="shared" si="217"/>
        <v>129</v>
      </c>
      <c r="DL93" s="50">
        <v>3.66</v>
      </c>
      <c r="DM93" s="51">
        <f t="shared" si="218"/>
        <v>106</v>
      </c>
      <c r="DN93" s="50">
        <v>5.2</v>
      </c>
      <c r="DO93" s="51">
        <f t="shared" si="219"/>
        <v>58</v>
      </c>
      <c r="DP93" s="50">
        <v>9.7200000000000006</v>
      </c>
      <c r="DQ93" s="51">
        <f t="shared" si="220"/>
        <v>128</v>
      </c>
      <c r="DR93" s="50">
        <v>0.52</v>
      </c>
      <c r="DS93" s="51">
        <f t="shared" si="221"/>
        <v>155</v>
      </c>
      <c r="DT93" s="50">
        <v>3.38</v>
      </c>
      <c r="DU93" s="51">
        <f t="shared" si="222"/>
        <v>134</v>
      </c>
      <c r="DV93" s="50">
        <v>1.1599999999999999</v>
      </c>
      <c r="DW93" s="51">
        <f t="shared" si="223"/>
        <v>131</v>
      </c>
      <c r="DX93" s="50">
        <v>83.9</v>
      </c>
      <c r="DY93" s="51">
        <f t="shared" si="224"/>
        <v>124</v>
      </c>
      <c r="DZ93" s="50">
        <v>149.04</v>
      </c>
      <c r="EA93" s="51">
        <f t="shared" si="225"/>
        <v>34</v>
      </c>
      <c r="EB93" s="50">
        <v>36.24</v>
      </c>
      <c r="EC93" s="51">
        <f t="shared" si="226"/>
        <v>63</v>
      </c>
      <c r="ED93" s="50">
        <v>0.3</v>
      </c>
      <c r="EE93" s="51">
        <f t="shared" si="227"/>
        <v>137</v>
      </c>
      <c r="EF93" s="50">
        <v>5.94</v>
      </c>
      <c r="EG93" s="51">
        <f t="shared" si="228"/>
        <v>86</v>
      </c>
      <c r="EH93" s="50">
        <v>0</v>
      </c>
      <c r="EI93" s="51">
        <f t="shared" si="229"/>
        <v>161</v>
      </c>
      <c r="EJ93" s="50">
        <v>20.11</v>
      </c>
      <c r="EK93" s="51">
        <f t="shared" si="230"/>
        <v>58</v>
      </c>
      <c r="EL93" s="50">
        <v>6.54</v>
      </c>
      <c r="EM93" s="51">
        <f t="shared" si="231"/>
        <v>97</v>
      </c>
      <c r="EN93" s="50">
        <v>19.579999999999998</v>
      </c>
      <c r="EO93" s="51">
        <f t="shared" si="232"/>
        <v>117</v>
      </c>
      <c r="EP93" s="50">
        <v>15.3</v>
      </c>
      <c r="EQ93" s="51">
        <f t="shared" si="233"/>
        <v>76</v>
      </c>
      <c r="ER93" s="50">
        <v>4.03</v>
      </c>
      <c r="ES93" s="51">
        <f t="shared" si="234"/>
        <v>74</v>
      </c>
      <c r="ET93" s="50">
        <v>0</v>
      </c>
      <c r="EU93" s="51">
        <f t="shared" si="235"/>
        <v>84</v>
      </c>
      <c r="EV93" s="50">
        <v>1.54</v>
      </c>
      <c r="EW93" s="51">
        <f t="shared" si="236"/>
        <v>96</v>
      </c>
      <c r="EX93" s="50">
        <v>0.21</v>
      </c>
      <c r="EY93" s="51">
        <f t="shared" si="237"/>
        <v>93</v>
      </c>
      <c r="EZ93" s="50">
        <v>0.8</v>
      </c>
      <c r="FA93" s="51">
        <f t="shared" si="238"/>
        <v>130</v>
      </c>
      <c r="FB93" s="50">
        <v>1.79</v>
      </c>
      <c r="FC93" s="51">
        <f t="shared" si="239"/>
        <v>67</v>
      </c>
      <c r="FD93" s="50">
        <v>5.88</v>
      </c>
      <c r="FE93" s="51">
        <f t="shared" si="240"/>
        <v>68</v>
      </c>
      <c r="FF93" s="50">
        <v>91.48</v>
      </c>
      <c r="FG93" s="51">
        <f t="shared" si="241"/>
        <v>86</v>
      </c>
      <c r="FH93" s="50">
        <v>1.73</v>
      </c>
      <c r="FI93" s="51">
        <f t="shared" si="242"/>
        <v>164</v>
      </c>
      <c r="FJ93" s="50">
        <v>8.9499999999999993</v>
      </c>
      <c r="FK93" s="51">
        <f t="shared" si="243"/>
        <v>75</v>
      </c>
      <c r="FL93" s="50">
        <v>1.82</v>
      </c>
      <c r="FM93" s="51">
        <f t="shared" si="244"/>
        <v>134</v>
      </c>
      <c r="FN93" s="53">
        <f t="shared" si="266"/>
        <v>548.40000000000009</v>
      </c>
      <c r="FO93" s="51">
        <f t="shared" si="245"/>
        <v>124</v>
      </c>
      <c r="FP93" s="36">
        <v>18.399999999999999</v>
      </c>
      <c r="FQ93" s="36">
        <v>100</v>
      </c>
      <c r="FR93" s="36">
        <f t="shared" si="260"/>
        <v>1839.9999999999998</v>
      </c>
      <c r="FS93" s="37">
        <f t="shared" si="246"/>
        <v>90</v>
      </c>
      <c r="FT93" s="36">
        <v>3.57</v>
      </c>
      <c r="FU93" s="36">
        <v>100</v>
      </c>
      <c r="FV93" s="36">
        <f t="shared" si="261"/>
        <v>357</v>
      </c>
      <c r="FW93" s="37">
        <f t="shared" si="247"/>
        <v>163</v>
      </c>
      <c r="FX93" s="36">
        <f t="shared" si="262"/>
        <v>1482.9999999999998</v>
      </c>
      <c r="FY93" s="54">
        <f t="shared" si="265"/>
        <v>93876.257969999977</v>
      </c>
      <c r="FZ93" s="37">
        <f t="shared" si="248"/>
        <v>87</v>
      </c>
      <c r="GA93" s="55">
        <f t="shared" si="249"/>
        <v>63.301589999999997</v>
      </c>
      <c r="GB93" s="56">
        <f t="shared" si="263"/>
        <v>109.51175069999999</v>
      </c>
      <c r="GC93" s="32">
        <f t="shared" si="250"/>
        <v>146</v>
      </c>
    </row>
    <row r="94" spans="2:185" s="1" customFormat="1" ht="18" customHeight="1" x14ac:dyDescent="0.2">
      <c r="B94" s="1">
        <f t="shared" si="175"/>
        <v>93</v>
      </c>
      <c r="C94" s="66" t="s">
        <v>150</v>
      </c>
      <c r="D94" s="30">
        <v>2850030</v>
      </c>
      <c r="E94" s="31">
        <f t="shared" si="251"/>
        <v>136</v>
      </c>
      <c r="F94" s="209">
        <v>65300</v>
      </c>
      <c r="G94" s="31">
        <f t="shared" si="252"/>
        <v>121</v>
      </c>
      <c r="H94" s="210">
        <f t="shared" si="176"/>
        <v>43.645176110260337</v>
      </c>
      <c r="I94" s="31">
        <f t="shared" si="79"/>
        <v>114</v>
      </c>
      <c r="J94" s="32" t="s">
        <v>810</v>
      </c>
      <c r="K94" s="32" t="s">
        <v>811</v>
      </c>
      <c r="L94" s="33">
        <v>50900.2</v>
      </c>
      <c r="M94" s="31">
        <f t="shared" si="174"/>
        <v>20</v>
      </c>
      <c r="N94" s="34">
        <v>9.8149479999999993</v>
      </c>
      <c r="O94" s="31">
        <f t="shared" si="173"/>
        <v>9</v>
      </c>
      <c r="P94" s="35">
        <v>2.91</v>
      </c>
      <c r="Q94" s="31">
        <f t="shared" si="177"/>
        <v>159</v>
      </c>
      <c r="R94" s="31">
        <v>9.6999999999999993</v>
      </c>
      <c r="S94" s="31">
        <f t="shared" si="253"/>
        <v>161</v>
      </c>
      <c r="T94" s="31">
        <v>2.6</v>
      </c>
      <c r="U94" s="31">
        <f t="shared" si="254"/>
        <v>154</v>
      </c>
      <c r="V94" s="218">
        <v>668.4</v>
      </c>
      <c r="W94" s="31">
        <f t="shared" si="255"/>
        <v>111</v>
      </c>
      <c r="X94" s="36">
        <v>73.599999999999994</v>
      </c>
      <c r="Y94" s="37">
        <f t="shared" si="178"/>
        <v>86</v>
      </c>
      <c r="Z94" s="38">
        <v>79.099999999999994</v>
      </c>
      <c r="AA94" s="37">
        <f t="shared" si="179"/>
        <v>50</v>
      </c>
      <c r="AB94" s="38">
        <v>68.099999999999994</v>
      </c>
      <c r="AC94" s="37">
        <f t="shared" si="180"/>
        <v>96</v>
      </c>
      <c r="AD94" s="39">
        <v>28359</v>
      </c>
      <c r="AE94" s="40">
        <f t="shared" si="181"/>
        <v>40</v>
      </c>
      <c r="AF94" s="41">
        <v>46.94</v>
      </c>
      <c r="AG94" s="40">
        <f t="shared" si="182"/>
        <v>58</v>
      </c>
      <c r="AH94" s="42">
        <v>4.3</v>
      </c>
      <c r="AI94" s="40">
        <f t="shared" si="256"/>
        <v>4</v>
      </c>
      <c r="AJ94" s="41">
        <v>35.799999999999997</v>
      </c>
      <c r="AK94" s="40">
        <f t="shared" si="183"/>
        <v>38</v>
      </c>
      <c r="AL94" s="41">
        <v>12</v>
      </c>
      <c r="AM94" s="40">
        <f t="shared" si="184"/>
        <v>20</v>
      </c>
      <c r="AN94" s="43">
        <v>16</v>
      </c>
      <c r="AO94" s="44">
        <f t="shared" si="185"/>
        <v>132</v>
      </c>
      <c r="AP94" s="43">
        <v>23</v>
      </c>
      <c r="AQ94" s="44">
        <f t="shared" si="186"/>
        <v>68</v>
      </c>
      <c r="AR94" s="58">
        <v>-0.02</v>
      </c>
      <c r="AS94" s="44">
        <f t="shared" si="187"/>
        <v>54</v>
      </c>
      <c r="AT94" s="46"/>
      <c r="AU94" s="45" t="e">
        <f t="shared" si="188"/>
        <v>#N/A</v>
      </c>
      <c r="AV94" s="46">
        <v>96.6</v>
      </c>
      <c r="AW94" s="45">
        <f t="shared" si="189"/>
        <v>7</v>
      </c>
      <c r="AX94" s="46"/>
      <c r="AY94" s="45"/>
      <c r="AZ94" s="125">
        <v>3430</v>
      </c>
      <c r="BA94" s="45">
        <f t="shared" si="264"/>
        <v>21</v>
      </c>
      <c r="BB94" s="47">
        <v>18.600000000000001</v>
      </c>
      <c r="BC94" s="45">
        <f t="shared" si="190"/>
        <v>14</v>
      </c>
      <c r="BD94" s="46">
        <v>1123.8599999999999</v>
      </c>
      <c r="BE94" s="45">
        <f t="shared" si="191"/>
        <v>55</v>
      </c>
      <c r="BF94" s="46"/>
      <c r="BG94" s="45" t="e">
        <f t="shared" si="192"/>
        <v>#N/A</v>
      </c>
      <c r="BH94" s="47">
        <v>4.0999999999999996</v>
      </c>
      <c r="BI94" s="45">
        <f t="shared" si="193"/>
        <v>28</v>
      </c>
      <c r="BJ94" s="47">
        <v>13</v>
      </c>
      <c r="BK94" s="45">
        <f t="shared" si="194"/>
        <v>5</v>
      </c>
      <c r="BL94" s="46"/>
      <c r="BM94" s="45" t="e">
        <f t="shared" si="195"/>
        <v>#N/A</v>
      </c>
      <c r="BN94" s="46"/>
      <c r="BO94" s="45" t="e">
        <f t="shared" si="196"/>
        <v>#N/A</v>
      </c>
      <c r="BP94" s="46">
        <v>303</v>
      </c>
      <c r="BQ94" s="45">
        <f t="shared" si="197"/>
        <v>7</v>
      </c>
      <c r="BR94" s="133">
        <v>141.81</v>
      </c>
      <c r="BS94" s="45">
        <f t="shared" si="257"/>
        <v>27</v>
      </c>
      <c r="BT94" s="46">
        <v>479.1</v>
      </c>
      <c r="BU94" s="45">
        <f t="shared" si="198"/>
        <v>21</v>
      </c>
      <c r="BV94" s="46"/>
      <c r="BW94" s="45" t="e">
        <f t="shared" si="199"/>
        <v>#N/A</v>
      </c>
      <c r="BX94" s="124" t="s">
        <v>1151</v>
      </c>
      <c r="BY94" s="45" t="e">
        <f t="shared" si="258"/>
        <v>#VALUE!</v>
      </c>
      <c r="BZ94" s="48">
        <f>32.1*1000/365</f>
        <v>87.945205479452056</v>
      </c>
      <c r="CA94" s="45">
        <f t="shared" si="200"/>
        <v>52</v>
      </c>
      <c r="CB94" s="46"/>
      <c r="CC94" s="45" t="e">
        <f t="shared" si="259"/>
        <v>#N/A</v>
      </c>
      <c r="CD94" s="46">
        <v>0.28999999999999998</v>
      </c>
      <c r="CE94" s="45">
        <f t="shared" si="201"/>
        <v>70</v>
      </c>
      <c r="CF94" s="48">
        <v>239.43359453983493</v>
      </c>
      <c r="CG94" s="45">
        <f t="shared" si="202"/>
        <v>14</v>
      </c>
      <c r="CH94" s="49">
        <v>5.53</v>
      </c>
      <c r="CI94" s="45">
        <f t="shared" si="203"/>
        <v>49</v>
      </c>
      <c r="CJ94" s="50">
        <v>14.77</v>
      </c>
      <c r="CK94" s="65">
        <f t="shared" si="204"/>
        <v>2</v>
      </c>
      <c r="CL94" s="50">
        <v>4.33</v>
      </c>
      <c r="CM94" s="51">
        <f t="shared" si="205"/>
        <v>56</v>
      </c>
      <c r="CN94" s="50">
        <v>0.06</v>
      </c>
      <c r="CO94" s="51">
        <f t="shared" si="206"/>
        <v>152</v>
      </c>
      <c r="CP94" s="50">
        <v>0.72</v>
      </c>
      <c r="CQ94" s="51">
        <f t="shared" si="207"/>
        <v>149</v>
      </c>
      <c r="CR94" s="50">
        <v>0.76</v>
      </c>
      <c r="CS94" s="51">
        <f t="shared" si="208"/>
        <v>143</v>
      </c>
      <c r="CT94" s="50">
        <v>3.74</v>
      </c>
      <c r="CU94" s="51">
        <f t="shared" si="209"/>
        <v>43</v>
      </c>
      <c r="CV94" s="50">
        <v>20.46</v>
      </c>
      <c r="CW94" s="51">
        <f t="shared" si="210"/>
        <v>47</v>
      </c>
      <c r="CX94" s="50">
        <v>9.48</v>
      </c>
      <c r="CY94" s="51">
        <f t="shared" si="211"/>
        <v>73</v>
      </c>
      <c r="CZ94" s="50">
        <v>16.190000000000001</v>
      </c>
      <c r="DA94" s="51">
        <f t="shared" si="212"/>
        <v>31</v>
      </c>
      <c r="DB94" s="50">
        <v>4.8</v>
      </c>
      <c r="DC94" s="51">
        <f t="shared" si="213"/>
        <v>129</v>
      </c>
      <c r="DD94" s="50">
        <v>3.32</v>
      </c>
      <c r="DE94" s="51">
        <f t="shared" si="214"/>
        <v>145</v>
      </c>
      <c r="DF94" s="50">
        <v>23.9</v>
      </c>
      <c r="DG94" s="51">
        <f t="shared" si="215"/>
        <v>42</v>
      </c>
      <c r="DH94" s="50">
        <v>4.3899999999999997</v>
      </c>
      <c r="DI94" s="51">
        <f t="shared" si="216"/>
        <v>48</v>
      </c>
      <c r="DJ94" s="50">
        <v>6.34</v>
      </c>
      <c r="DK94" s="51">
        <f t="shared" si="217"/>
        <v>20</v>
      </c>
      <c r="DL94" s="50">
        <v>9.6300000000000008</v>
      </c>
      <c r="DM94" s="51">
        <f t="shared" si="218"/>
        <v>6</v>
      </c>
      <c r="DN94" s="50">
        <v>7.93</v>
      </c>
      <c r="DO94" s="51">
        <f t="shared" si="219"/>
        <v>34</v>
      </c>
      <c r="DP94" s="50">
        <v>24.12</v>
      </c>
      <c r="DQ94" s="51">
        <f t="shared" si="220"/>
        <v>39</v>
      </c>
      <c r="DR94" s="50">
        <v>3.07</v>
      </c>
      <c r="DS94" s="51">
        <f t="shared" si="221"/>
        <v>22</v>
      </c>
      <c r="DT94" s="50">
        <v>12.34</v>
      </c>
      <c r="DU94" s="51">
        <f t="shared" si="222"/>
        <v>33</v>
      </c>
      <c r="DV94" s="50">
        <v>3.91</v>
      </c>
      <c r="DW94" s="51">
        <f t="shared" si="223"/>
        <v>28</v>
      </c>
      <c r="DX94" s="50">
        <v>150.11000000000001</v>
      </c>
      <c r="DY94" s="51">
        <f t="shared" si="224"/>
        <v>17</v>
      </c>
      <c r="DZ94" s="50">
        <v>212.7</v>
      </c>
      <c r="EA94" s="51">
        <f t="shared" si="225"/>
        <v>17</v>
      </c>
      <c r="EB94" s="50">
        <v>4.8499999999999996</v>
      </c>
      <c r="EC94" s="51">
        <f t="shared" si="226"/>
        <v>165</v>
      </c>
      <c r="ED94" s="50">
        <v>3.97</v>
      </c>
      <c r="EE94" s="51">
        <f t="shared" si="227"/>
        <v>15</v>
      </c>
      <c r="EF94" s="50">
        <v>1.4</v>
      </c>
      <c r="EG94" s="51">
        <f t="shared" si="228"/>
        <v>162</v>
      </c>
      <c r="EH94" s="50">
        <v>0.81</v>
      </c>
      <c r="EI94" s="51">
        <f t="shared" si="229"/>
        <v>119</v>
      </c>
      <c r="EJ94" s="50">
        <v>11.5</v>
      </c>
      <c r="EK94" s="51">
        <f t="shared" si="230"/>
        <v>126</v>
      </c>
      <c r="EL94" s="50">
        <v>11.9</v>
      </c>
      <c r="EM94" s="51">
        <f t="shared" si="231"/>
        <v>39</v>
      </c>
      <c r="EN94" s="50">
        <v>10.1</v>
      </c>
      <c r="EO94" s="51">
        <f t="shared" si="232"/>
        <v>146</v>
      </c>
      <c r="EP94" s="50">
        <v>3.68</v>
      </c>
      <c r="EQ94" s="51">
        <f t="shared" si="233"/>
        <v>164</v>
      </c>
      <c r="ER94" s="50">
        <v>5.88</v>
      </c>
      <c r="ES94" s="51">
        <f t="shared" si="234"/>
        <v>9</v>
      </c>
      <c r="ET94" s="50">
        <v>0</v>
      </c>
      <c r="EU94" s="51">
        <f t="shared" si="235"/>
        <v>84</v>
      </c>
      <c r="EV94" s="50">
        <v>0.03</v>
      </c>
      <c r="EW94" s="51">
        <f t="shared" si="236"/>
        <v>163</v>
      </c>
      <c r="EX94" s="50">
        <v>0.82</v>
      </c>
      <c r="EY94" s="51">
        <f t="shared" si="237"/>
        <v>20</v>
      </c>
      <c r="EZ94" s="50">
        <v>1.82</v>
      </c>
      <c r="FA94" s="51">
        <f t="shared" si="238"/>
        <v>87</v>
      </c>
      <c r="FB94" s="50">
        <v>4.33</v>
      </c>
      <c r="FC94" s="51">
        <f t="shared" si="239"/>
        <v>29</v>
      </c>
      <c r="FD94" s="50">
        <v>1.93</v>
      </c>
      <c r="FE94" s="51">
        <f t="shared" si="240"/>
        <v>117</v>
      </c>
      <c r="FF94" s="50">
        <v>84.43</v>
      </c>
      <c r="FG94" s="51">
        <f t="shared" si="241"/>
        <v>93</v>
      </c>
      <c r="FH94" s="50">
        <v>28.94</v>
      </c>
      <c r="FI94" s="51">
        <f t="shared" si="242"/>
        <v>4</v>
      </c>
      <c r="FJ94" s="50">
        <v>5.51</v>
      </c>
      <c r="FK94" s="51">
        <f t="shared" si="243"/>
        <v>85</v>
      </c>
      <c r="FL94" s="50">
        <v>5.59</v>
      </c>
      <c r="FM94" s="51">
        <f t="shared" si="244"/>
        <v>84</v>
      </c>
      <c r="FN94" s="53">
        <f t="shared" si="266"/>
        <v>724.56000000000006</v>
      </c>
      <c r="FO94" s="51">
        <f t="shared" si="245"/>
        <v>79</v>
      </c>
      <c r="FP94" s="36">
        <v>9.36</v>
      </c>
      <c r="FQ94" s="36">
        <v>100</v>
      </c>
      <c r="FR94" s="36">
        <f t="shared" si="260"/>
        <v>936</v>
      </c>
      <c r="FS94" s="37">
        <f t="shared" si="246"/>
        <v>158</v>
      </c>
      <c r="FT94" s="36">
        <v>11.55</v>
      </c>
      <c r="FU94" s="36">
        <v>100</v>
      </c>
      <c r="FV94" s="36">
        <f t="shared" si="261"/>
        <v>1155</v>
      </c>
      <c r="FW94" s="37">
        <f t="shared" si="247"/>
        <v>30</v>
      </c>
      <c r="FX94" s="36">
        <f t="shared" si="262"/>
        <v>-219</v>
      </c>
      <c r="FY94" s="54">
        <f t="shared" si="265"/>
        <v>-6241.5657000000001</v>
      </c>
      <c r="FZ94" s="37">
        <f t="shared" si="248"/>
        <v>155</v>
      </c>
      <c r="GA94" s="55">
        <f t="shared" si="249"/>
        <v>28.500299999999999</v>
      </c>
      <c r="GB94" s="56">
        <f t="shared" si="263"/>
        <v>824.79868199999999</v>
      </c>
      <c r="GC94" s="32">
        <f t="shared" si="250"/>
        <v>84</v>
      </c>
    </row>
    <row r="95" spans="2:185" s="1" customFormat="1" ht="18" customHeight="1" x14ac:dyDescent="0.2">
      <c r="B95" s="1">
        <f t="shared" si="175"/>
        <v>94</v>
      </c>
      <c r="C95" s="66" t="s">
        <v>129</v>
      </c>
      <c r="D95" s="30">
        <v>576243</v>
      </c>
      <c r="E95" s="31">
        <f t="shared" si="251"/>
        <v>163</v>
      </c>
      <c r="F95" s="209">
        <v>2586</v>
      </c>
      <c r="G95" s="31">
        <f t="shared" si="252"/>
        <v>165</v>
      </c>
      <c r="H95" s="210">
        <f t="shared" si="176"/>
        <v>222.83178654292342</v>
      </c>
      <c r="I95" s="31">
        <f t="shared" si="79"/>
        <v>29</v>
      </c>
      <c r="J95" s="32" t="s">
        <v>812</v>
      </c>
      <c r="K95" s="32" t="s">
        <v>813</v>
      </c>
      <c r="L95" s="33">
        <v>48488.9</v>
      </c>
      <c r="M95" s="31">
        <f t="shared" si="174"/>
        <v>42</v>
      </c>
      <c r="N95" s="34">
        <v>9.8095189999999999</v>
      </c>
      <c r="O95" s="31">
        <f t="shared" si="173"/>
        <v>19</v>
      </c>
      <c r="P95" s="35">
        <v>3</v>
      </c>
      <c r="Q95" s="31">
        <f t="shared" si="177"/>
        <v>156</v>
      </c>
      <c r="R95" s="31">
        <v>12.3</v>
      </c>
      <c r="S95" s="31">
        <f t="shared" si="253"/>
        <v>151</v>
      </c>
      <c r="T95" s="31">
        <v>4.9000000000000004</v>
      </c>
      <c r="U95" s="31">
        <f t="shared" si="254"/>
        <v>145</v>
      </c>
      <c r="V95" s="218">
        <v>822.5</v>
      </c>
      <c r="W95" s="31">
        <f t="shared" si="255"/>
        <v>96</v>
      </c>
      <c r="X95" s="36">
        <v>82</v>
      </c>
      <c r="Y95" s="37">
        <f t="shared" si="178"/>
        <v>13</v>
      </c>
      <c r="Z95" s="38">
        <v>84</v>
      </c>
      <c r="AA95" s="37">
        <f t="shared" si="179"/>
        <v>12</v>
      </c>
      <c r="AB95" s="38">
        <v>79.8</v>
      </c>
      <c r="AC95" s="37">
        <f t="shared" si="180"/>
        <v>13</v>
      </c>
      <c r="AD95" s="39">
        <v>98987</v>
      </c>
      <c r="AE95" s="40">
        <f t="shared" si="181"/>
        <v>2</v>
      </c>
      <c r="AF95" s="41">
        <v>81.459999999999994</v>
      </c>
      <c r="AG95" s="40">
        <f t="shared" si="182"/>
        <v>9</v>
      </c>
      <c r="AH95" s="42">
        <v>2.8</v>
      </c>
      <c r="AI95" s="40">
        <f t="shared" si="256"/>
        <v>25</v>
      </c>
      <c r="AJ95" s="41">
        <v>7.1</v>
      </c>
      <c r="AK95" s="40">
        <f t="shared" si="183"/>
        <v>73</v>
      </c>
      <c r="AL95" s="41">
        <v>6.3</v>
      </c>
      <c r="AM95" s="40">
        <f t="shared" si="184"/>
        <v>50</v>
      </c>
      <c r="AN95" s="43">
        <v>14</v>
      </c>
      <c r="AO95" s="44">
        <f t="shared" si="185"/>
        <v>143</v>
      </c>
      <c r="AP95" s="43">
        <v>18</v>
      </c>
      <c r="AQ95" s="44">
        <f t="shared" si="186"/>
        <v>78</v>
      </c>
      <c r="AR95" s="43" t="s">
        <v>177</v>
      </c>
      <c r="AS95" s="44" t="e">
        <f t="shared" si="187"/>
        <v>#VALUE!</v>
      </c>
      <c r="AT95" s="46"/>
      <c r="AU95" s="45" t="e">
        <f t="shared" si="188"/>
        <v>#N/A</v>
      </c>
      <c r="AV95" s="46" t="s">
        <v>177</v>
      </c>
      <c r="AW95" s="45" t="e">
        <f t="shared" si="189"/>
        <v>#VALUE!</v>
      </c>
      <c r="AX95" s="46"/>
      <c r="AY95" s="45"/>
      <c r="AZ95" s="125">
        <v>3680</v>
      </c>
      <c r="BA95" s="45">
        <f t="shared" si="264"/>
        <v>5</v>
      </c>
      <c r="BB95" s="46" t="s">
        <v>177</v>
      </c>
      <c r="BC95" s="45" t="e">
        <f t="shared" si="190"/>
        <v>#VALUE!</v>
      </c>
      <c r="BD95" s="46">
        <v>2283.5500000000002</v>
      </c>
      <c r="BE95" s="45">
        <f t="shared" si="191"/>
        <v>8</v>
      </c>
      <c r="BF95" s="46"/>
      <c r="BG95" s="45" t="e">
        <f t="shared" si="192"/>
        <v>#N/A</v>
      </c>
      <c r="BH95" s="47">
        <v>6.8</v>
      </c>
      <c r="BI95" s="45">
        <f t="shared" si="193"/>
        <v>8</v>
      </c>
      <c r="BJ95" s="47">
        <v>13</v>
      </c>
      <c r="BK95" s="45">
        <f t="shared" si="194"/>
        <v>5</v>
      </c>
      <c r="BL95" s="46"/>
      <c r="BM95" s="45" t="e">
        <f t="shared" si="195"/>
        <v>#N/A</v>
      </c>
      <c r="BN95" s="46"/>
      <c r="BO95" s="45" t="e">
        <f t="shared" si="196"/>
        <v>#N/A</v>
      </c>
      <c r="BP95" s="46">
        <v>265.89999999999998</v>
      </c>
      <c r="BQ95" s="45">
        <f t="shared" si="197"/>
        <v>11</v>
      </c>
      <c r="BR95" s="133">
        <v>149.55000000000001</v>
      </c>
      <c r="BS95" s="45">
        <f t="shared" si="257"/>
        <v>21</v>
      </c>
      <c r="BT95" s="46">
        <v>377.4</v>
      </c>
      <c r="BU95" s="45">
        <f t="shared" si="198"/>
        <v>27</v>
      </c>
      <c r="BV95" s="46"/>
      <c r="BW95" s="45" t="e">
        <f t="shared" si="199"/>
        <v>#N/A</v>
      </c>
      <c r="BX95" s="124" t="s">
        <v>1151</v>
      </c>
      <c r="BY95" s="45" t="e">
        <f t="shared" si="258"/>
        <v>#VALUE!</v>
      </c>
      <c r="BZ95" s="48">
        <f>10.8*1000/365</f>
        <v>29.589041095890412</v>
      </c>
      <c r="CA95" s="45">
        <f t="shared" si="200"/>
        <v>121</v>
      </c>
      <c r="CB95" s="46">
        <v>112</v>
      </c>
      <c r="CC95" s="45">
        <f t="shared" si="259"/>
        <v>8</v>
      </c>
      <c r="CD95" s="46">
        <v>0.13</v>
      </c>
      <c r="CE95" s="45">
        <f t="shared" si="201"/>
        <v>93</v>
      </c>
      <c r="CF95" s="48">
        <v>239.4335945398349</v>
      </c>
      <c r="CG95" s="45">
        <f t="shared" si="202"/>
        <v>23</v>
      </c>
      <c r="CH95" s="49">
        <v>49.11</v>
      </c>
      <c r="CI95" s="45">
        <f t="shared" si="203"/>
        <v>1</v>
      </c>
      <c r="CJ95" s="50">
        <v>2.74</v>
      </c>
      <c r="CK95" s="51">
        <f t="shared" si="204"/>
        <v>41</v>
      </c>
      <c r="CL95" s="50">
        <v>14.17</v>
      </c>
      <c r="CM95" s="51">
        <f t="shared" si="205"/>
        <v>24</v>
      </c>
      <c r="CN95" s="50">
        <v>0.7</v>
      </c>
      <c r="CO95" s="51">
        <f t="shared" si="206"/>
        <v>83</v>
      </c>
      <c r="CP95" s="50">
        <v>0.74</v>
      </c>
      <c r="CQ95" s="51">
        <f t="shared" si="207"/>
        <v>148</v>
      </c>
      <c r="CR95" s="50">
        <v>0.3</v>
      </c>
      <c r="CS95" s="51">
        <f t="shared" si="208"/>
        <v>168</v>
      </c>
      <c r="CT95" s="50">
        <v>4.9000000000000004</v>
      </c>
      <c r="CU95" s="51">
        <f t="shared" si="209"/>
        <v>15</v>
      </c>
      <c r="CV95" s="50">
        <v>24.38</v>
      </c>
      <c r="CW95" s="51">
        <f t="shared" si="210"/>
        <v>15</v>
      </c>
      <c r="CX95" s="50">
        <v>1.55</v>
      </c>
      <c r="CY95" s="51">
        <f t="shared" si="211"/>
        <v>163</v>
      </c>
      <c r="CZ95" s="50">
        <v>16.93</v>
      </c>
      <c r="DA95" s="51">
        <f t="shared" si="212"/>
        <v>23</v>
      </c>
      <c r="DB95" s="50">
        <v>0.75</v>
      </c>
      <c r="DC95" s="51">
        <f t="shared" si="213"/>
        <v>172</v>
      </c>
      <c r="DD95" s="50">
        <v>6.85</v>
      </c>
      <c r="DE95" s="51">
        <f t="shared" si="214"/>
        <v>62</v>
      </c>
      <c r="DF95" s="50">
        <v>25.16</v>
      </c>
      <c r="DG95" s="51">
        <f t="shared" si="215"/>
        <v>39</v>
      </c>
      <c r="DH95" s="50">
        <v>4.51</v>
      </c>
      <c r="DI95" s="51">
        <f t="shared" si="216"/>
        <v>44</v>
      </c>
      <c r="DJ95" s="50">
        <v>2.67</v>
      </c>
      <c r="DK95" s="51">
        <f t="shared" si="217"/>
        <v>93</v>
      </c>
      <c r="DL95" s="50">
        <v>7.8</v>
      </c>
      <c r="DM95" s="51">
        <f t="shared" si="218"/>
        <v>12</v>
      </c>
      <c r="DN95" s="50">
        <v>9.49</v>
      </c>
      <c r="DO95" s="51">
        <f t="shared" si="219"/>
        <v>10</v>
      </c>
      <c r="DP95" s="50">
        <v>11.28</v>
      </c>
      <c r="DQ95" s="51">
        <f t="shared" si="220"/>
        <v>114</v>
      </c>
      <c r="DR95" s="50">
        <v>1.32</v>
      </c>
      <c r="DS95" s="51">
        <f t="shared" si="221"/>
        <v>108</v>
      </c>
      <c r="DT95" s="50">
        <v>6.32</v>
      </c>
      <c r="DU95" s="51">
        <f t="shared" si="222"/>
        <v>72</v>
      </c>
      <c r="DV95" s="50">
        <v>3.23</v>
      </c>
      <c r="DW95" s="51">
        <f t="shared" si="223"/>
        <v>37</v>
      </c>
      <c r="DX95" s="50">
        <v>132.04</v>
      </c>
      <c r="DY95" s="51">
        <f t="shared" si="224"/>
        <v>39</v>
      </c>
      <c r="DZ95" s="50">
        <v>33.93</v>
      </c>
      <c r="EA95" s="51">
        <f t="shared" si="225"/>
        <v>169</v>
      </c>
      <c r="EB95" s="50">
        <v>6.82</v>
      </c>
      <c r="EC95" s="51">
        <f t="shared" si="226"/>
        <v>158</v>
      </c>
      <c r="ED95" s="50">
        <v>3.02</v>
      </c>
      <c r="EE95" s="51">
        <f t="shared" si="227"/>
        <v>32</v>
      </c>
      <c r="EF95" s="50">
        <v>3.36</v>
      </c>
      <c r="EG95" s="51">
        <f t="shared" si="228"/>
        <v>120</v>
      </c>
      <c r="EH95" s="50">
        <v>0.32</v>
      </c>
      <c r="EI95" s="51">
        <f t="shared" si="229"/>
        <v>135</v>
      </c>
      <c r="EJ95" s="50">
        <v>3.57</v>
      </c>
      <c r="EK95" s="51">
        <f t="shared" si="230"/>
        <v>166</v>
      </c>
      <c r="EL95" s="50">
        <v>3.49</v>
      </c>
      <c r="EM95" s="51">
        <f t="shared" si="231"/>
        <v>139</v>
      </c>
      <c r="EN95" s="50">
        <v>9.77</v>
      </c>
      <c r="EO95" s="51">
        <f t="shared" si="232"/>
        <v>150</v>
      </c>
      <c r="EP95" s="50">
        <v>6.4</v>
      </c>
      <c r="EQ95" s="51">
        <f t="shared" si="233"/>
        <v>140</v>
      </c>
      <c r="ER95" s="50">
        <v>5.88</v>
      </c>
      <c r="ES95" s="51">
        <f t="shared" si="234"/>
        <v>9</v>
      </c>
      <c r="ET95" s="50">
        <v>0</v>
      </c>
      <c r="EU95" s="51">
        <f t="shared" si="235"/>
        <v>84</v>
      </c>
      <c r="EV95" s="50">
        <v>0.6</v>
      </c>
      <c r="EW95" s="51">
        <f t="shared" si="236"/>
        <v>117</v>
      </c>
      <c r="EX95" s="50">
        <v>0.54</v>
      </c>
      <c r="EY95" s="51">
        <f t="shared" si="237"/>
        <v>31</v>
      </c>
      <c r="EZ95" s="50">
        <v>3.32</v>
      </c>
      <c r="FA95" s="51">
        <f t="shared" si="238"/>
        <v>27</v>
      </c>
      <c r="FB95" s="50">
        <v>0.77</v>
      </c>
      <c r="FC95" s="51">
        <f t="shared" si="239"/>
        <v>118</v>
      </c>
      <c r="FD95" s="50">
        <v>0.4</v>
      </c>
      <c r="FE95" s="51">
        <f t="shared" si="240"/>
        <v>165</v>
      </c>
      <c r="FF95" s="50">
        <v>31.22</v>
      </c>
      <c r="FG95" s="51">
        <f t="shared" si="241"/>
        <v>156</v>
      </c>
      <c r="FH95" s="50">
        <v>9.14</v>
      </c>
      <c r="FI95" s="51">
        <f t="shared" si="242"/>
        <v>84</v>
      </c>
      <c r="FJ95" s="50">
        <v>0.1</v>
      </c>
      <c r="FK95" s="51">
        <f t="shared" si="243"/>
        <v>168</v>
      </c>
      <c r="FL95" s="50">
        <v>0.97</v>
      </c>
      <c r="FM95" s="51">
        <f t="shared" si="244"/>
        <v>150</v>
      </c>
      <c r="FN95" s="53">
        <f t="shared" si="266"/>
        <v>401.44999999999993</v>
      </c>
      <c r="FO95" s="51">
        <f t="shared" si="245"/>
        <v>168</v>
      </c>
      <c r="FP95" s="36">
        <v>11.75</v>
      </c>
      <c r="FQ95" s="36">
        <v>100</v>
      </c>
      <c r="FR95" s="36">
        <f t="shared" si="260"/>
        <v>1175</v>
      </c>
      <c r="FS95" s="37">
        <f t="shared" si="246"/>
        <v>135</v>
      </c>
      <c r="FT95" s="36">
        <v>8.5299999999999994</v>
      </c>
      <c r="FU95" s="36">
        <v>100</v>
      </c>
      <c r="FV95" s="36">
        <f t="shared" si="261"/>
        <v>852.99999999999989</v>
      </c>
      <c r="FW95" s="37">
        <f t="shared" si="247"/>
        <v>70</v>
      </c>
      <c r="FX95" s="36">
        <f t="shared" si="262"/>
        <v>322.00000000000011</v>
      </c>
      <c r="FY95" s="54">
        <f t="shared" si="265"/>
        <v>1855.5024600000006</v>
      </c>
      <c r="FZ95" s="37">
        <f t="shared" si="248"/>
        <v>142</v>
      </c>
      <c r="GA95" s="55">
        <f t="shared" si="249"/>
        <v>5.7624300000000002</v>
      </c>
      <c r="GB95" s="56">
        <f t="shared" si="263"/>
        <v>52.668610200000003</v>
      </c>
      <c r="GC95" s="32">
        <f t="shared" si="250"/>
        <v>162</v>
      </c>
    </row>
    <row r="96" spans="2:185" s="1" customFormat="1" ht="18" customHeight="1" x14ac:dyDescent="0.2">
      <c r="B96" s="1">
        <f t="shared" si="175"/>
        <v>95</v>
      </c>
      <c r="C96" s="60" t="s">
        <v>89</v>
      </c>
      <c r="D96" s="78">
        <v>2081012</v>
      </c>
      <c r="E96" s="31">
        <f t="shared" si="251"/>
        <v>142</v>
      </c>
      <c r="F96" s="209">
        <v>25713</v>
      </c>
      <c r="G96" s="31">
        <f t="shared" si="252"/>
        <v>146</v>
      </c>
      <c r="H96" s="210">
        <f t="shared" si="176"/>
        <v>80.932291058997393</v>
      </c>
      <c r="I96" s="31">
        <f t="shared" si="79"/>
        <v>79</v>
      </c>
      <c r="J96" s="32" t="s">
        <v>814</v>
      </c>
      <c r="K96" s="32" t="s">
        <v>815</v>
      </c>
      <c r="L96" s="33">
        <v>47060.800000000003</v>
      </c>
      <c r="M96" s="31">
        <f t="shared" si="174"/>
        <v>55</v>
      </c>
      <c r="N96" s="34">
        <v>9.8025350000000007</v>
      </c>
      <c r="O96" s="31">
        <f t="shared" si="173"/>
        <v>34</v>
      </c>
      <c r="P96" s="35">
        <v>3.84</v>
      </c>
      <c r="Q96" s="31">
        <f t="shared" si="177"/>
        <v>138</v>
      </c>
      <c r="R96" s="31">
        <v>16.3</v>
      </c>
      <c r="S96" s="31">
        <f t="shared" si="253"/>
        <v>134</v>
      </c>
      <c r="T96" s="31">
        <v>6.5</v>
      </c>
      <c r="U96" s="31">
        <f t="shared" si="254"/>
        <v>134</v>
      </c>
      <c r="V96" s="218">
        <v>556.6</v>
      </c>
      <c r="W96" s="31">
        <f t="shared" si="255"/>
        <v>129</v>
      </c>
      <c r="X96" s="36">
        <v>75.7</v>
      </c>
      <c r="Y96" s="37">
        <f t="shared" si="178"/>
        <v>58</v>
      </c>
      <c r="Z96" s="38">
        <v>77.8</v>
      </c>
      <c r="AA96" s="37">
        <f t="shared" si="179"/>
        <v>73</v>
      </c>
      <c r="AB96" s="38">
        <v>73.5</v>
      </c>
      <c r="AC96" s="37">
        <f t="shared" si="180"/>
        <v>52</v>
      </c>
      <c r="AD96" s="39">
        <v>14009</v>
      </c>
      <c r="AE96" s="40">
        <f t="shared" si="181"/>
        <v>80</v>
      </c>
      <c r="AF96" s="41">
        <v>32.04</v>
      </c>
      <c r="AG96" s="40">
        <f t="shared" si="182"/>
        <v>106</v>
      </c>
      <c r="AH96" s="42"/>
      <c r="AI96" s="40" t="e">
        <f t="shared" si="256"/>
        <v>#N/A</v>
      </c>
      <c r="AJ96" s="41">
        <v>52</v>
      </c>
      <c r="AK96" s="40">
        <f t="shared" si="183"/>
        <v>9</v>
      </c>
      <c r="AL96" s="41">
        <v>30</v>
      </c>
      <c r="AM96" s="52">
        <f t="shared" si="184"/>
        <v>1</v>
      </c>
      <c r="AN96" s="43" t="s">
        <v>177</v>
      </c>
      <c r="AO96" s="44" t="e">
        <f t="shared" si="185"/>
        <v>#VALUE!</v>
      </c>
      <c r="AP96" s="43" t="s">
        <v>177</v>
      </c>
      <c r="AQ96" s="44" t="e">
        <f t="shared" si="186"/>
        <v>#VALUE!</v>
      </c>
      <c r="AR96" s="58">
        <v>-0.23</v>
      </c>
      <c r="AS96" s="44">
        <f t="shared" si="187"/>
        <v>72</v>
      </c>
      <c r="AT96" s="46">
        <v>4.3</v>
      </c>
      <c r="AU96" s="45">
        <f t="shared" si="188"/>
        <v>34</v>
      </c>
      <c r="AV96" s="46">
        <v>0.5</v>
      </c>
      <c r="AW96" s="45">
        <f t="shared" si="189"/>
        <v>59</v>
      </c>
      <c r="AX96" s="46"/>
      <c r="AY96" s="45"/>
      <c r="AZ96" s="125">
        <v>3060</v>
      </c>
      <c r="BA96" s="45">
        <f t="shared" si="264"/>
        <v>48</v>
      </c>
      <c r="BB96" s="46" t="s">
        <v>177</v>
      </c>
      <c r="BC96" s="45" t="e">
        <f t="shared" si="190"/>
        <v>#VALUE!</v>
      </c>
      <c r="BD96" s="46">
        <v>2732.23</v>
      </c>
      <c r="BE96" s="45">
        <f t="shared" si="191"/>
        <v>4</v>
      </c>
      <c r="BF96" s="46"/>
      <c r="BG96" s="45" t="e">
        <f t="shared" si="192"/>
        <v>#N/A</v>
      </c>
      <c r="BH96" s="47">
        <v>4.2</v>
      </c>
      <c r="BI96" s="45">
        <f t="shared" si="193"/>
        <v>26</v>
      </c>
      <c r="BJ96" s="47">
        <v>9</v>
      </c>
      <c r="BK96" s="45">
        <f t="shared" si="194"/>
        <v>47</v>
      </c>
      <c r="BL96" s="46"/>
      <c r="BM96" s="45" t="e">
        <f t="shared" si="195"/>
        <v>#N/A</v>
      </c>
      <c r="BN96" s="46"/>
      <c r="BO96" s="45" t="e">
        <f t="shared" si="196"/>
        <v>#N/A</v>
      </c>
      <c r="BP96" s="46">
        <v>137.1</v>
      </c>
      <c r="BQ96" s="45">
        <f t="shared" si="197"/>
        <v>56</v>
      </c>
      <c r="BR96" s="114">
        <v>107.33</v>
      </c>
      <c r="BS96" s="45">
        <f t="shared" si="257"/>
        <v>81</v>
      </c>
      <c r="BT96" s="46"/>
      <c r="BU96" s="45" t="e">
        <f t="shared" si="198"/>
        <v>#N/A</v>
      </c>
      <c r="BV96" s="46"/>
      <c r="BW96" s="45" t="e">
        <f t="shared" si="199"/>
        <v>#N/A</v>
      </c>
      <c r="BX96" s="124" t="s">
        <v>1151</v>
      </c>
      <c r="BY96" s="45" t="e">
        <f t="shared" si="258"/>
        <v>#VALUE!</v>
      </c>
      <c r="BZ96" s="48">
        <f>6.8/365*1000</f>
        <v>18.63013698630137</v>
      </c>
      <c r="CA96" s="45">
        <f t="shared" si="200"/>
        <v>139</v>
      </c>
      <c r="CB96" s="46"/>
      <c r="CC96" s="45" t="e">
        <f t="shared" si="259"/>
        <v>#N/A</v>
      </c>
      <c r="CD96" s="46">
        <v>0.25</v>
      </c>
      <c r="CE96" s="45">
        <f t="shared" si="201"/>
        <v>73</v>
      </c>
      <c r="CF96" s="48" t="s">
        <v>177</v>
      </c>
      <c r="CG96" s="45" t="e">
        <f t="shared" si="202"/>
        <v>#VALUE!</v>
      </c>
      <c r="CH96" s="49">
        <v>6.15</v>
      </c>
      <c r="CI96" s="45">
        <f t="shared" si="203"/>
        <v>43</v>
      </c>
      <c r="CJ96" s="50">
        <v>0.88</v>
      </c>
      <c r="CK96" s="51">
        <f t="shared" si="204"/>
        <v>82</v>
      </c>
      <c r="CL96" s="50">
        <v>0.73</v>
      </c>
      <c r="CM96" s="51">
        <f t="shared" si="205"/>
        <v>158</v>
      </c>
      <c r="CN96" s="50">
        <v>0.11</v>
      </c>
      <c r="CO96" s="51">
        <f t="shared" si="206"/>
        <v>143</v>
      </c>
      <c r="CP96" s="50">
        <v>1.9</v>
      </c>
      <c r="CQ96" s="51">
        <f t="shared" si="207"/>
        <v>115</v>
      </c>
      <c r="CR96" s="50">
        <v>1.02</v>
      </c>
      <c r="CS96" s="51">
        <f t="shared" si="208"/>
        <v>132</v>
      </c>
      <c r="CT96" s="50">
        <v>4.78</v>
      </c>
      <c r="CU96" s="51">
        <f t="shared" si="209"/>
        <v>17</v>
      </c>
      <c r="CV96" s="50">
        <v>24.09</v>
      </c>
      <c r="CW96" s="51">
        <f t="shared" si="210"/>
        <v>16</v>
      </c>
      <c r="CX96" s="50">
        <v>5.74</v>
      </c>
      <c r="CY96" s="51">
        <f t="shared" si="211"/>
        <v>112</v>
      </c>
      <c r="CZ96" s="50">
        <v>16.54</v>
      </c>
      <c r="DA96" s="51">
        <f t="shared" si="212"/>
        <v>27</v>
      </c>
      <c r="DB96" s="50">
        <v>1.91</v>
      </c>
      <c r="DC96" s="51">
        <f t="shared" si="213"/>
        <v>168</v>
      </c>
      <c r="DD96" s="50">
        <v>8.4499999999999993</v>
      </c>
      <c r="DE96" s="51">
        <f t="shared" si="214"/>
        <v>45</v>
      </c>
      <c r="DF96" s="50">
        <v>32.340000000000003</v>
      </c>
      <c r="DG96" s="51">
        <f t="shared" si="215"/>
        <v>14</v>
      </c>
      <c r="DH96" s="50">
        <v>1.0900000000000001</v>
      </c>
      <c r="DI96" s="51">
        <f t="shared" si="216"/>
        <v>139</v>
      </c>
      <c r="DJ96" s="50">
        <v>2.0099999999999998</v>
      </c>
      <c r="DK96" s="51">
        <f t="shared" si="217"/>
        <v>123</v>
      </c>
      <c r="DL96" s="50">
        <v>7.42</v>
      </c>
      <c r="DM96" s="51">
        <f t="shared" si="218"/>
        <v>15</v>
      </c>
      <c r="DN96" s="50">
        <v>8.68</v>
      </c>
      <c r="DO96" s="51">
        <f t="shared" si="219"/>
        <v>20</v>
      </c>
      <c r="DP96" s="50">
        <v>14.83</v>
      </c>
      <c r="DQ96" s="51">
        <f t="shared" si="220"/>
        <v>98</v>
      </c>
      <c r="DR96" s="50">
        <v>4.16</v>
      </c>
      <c r="DS96" s="51">
        <f t="shared" si="221"/>
        <v>6</v>
      </c>
      <c r="DT96" s="50">
        <v>14.16</v>
      </c>
      <c r="DU96" s="51">
        <f t="shared" si="222"/>
        <v>27</v>
      </c>
      <c r="DV96" s="50">
        <v>6.81</v>
      </c>
      <c r="DW96" s="51">
        <f t="shared" si="223"/>
        <v>4</v>
      </c>
      <c r="DX96" s="50">
        <v>150.36000000000001</v>
      </c>
      <c r="DY96" s="51">
        <f t="shared" si="224"/>
        <v>16</v>
      </c>
      <c r="DZ96" s="50">
        <v>77.569999999999993</v>
      </c>
      <c r="EA96" s="51">
        <f t="shared" si="225"/>
        <v>109</v>
      </c>
      <c r="EB96" s="50">
        <v>26.46</v>
      </c>
      <c r="EC96" s="51">
        <f t="shared" si="226"/>
        <v>87</v>
      </c>
      <c r="ED96" s="50">
        <v>0.59</v>
      </c>
      <c r="EE96" s="51">
        <f t="shared" si="227"/>
        <v>117</v>
      </c>
      <c r="EF96" s="50">
        <v>0.52</v>
      </c>
      <c r="EG96" s="51">
        <f t="shared" si="228"/>
        <v>171</v>
      </c>
      <c r="EH96" s="50">
        <v>0.04</v>
      </c>
      <c r="EI96" s="51">
        <f t="shared" si="229"/>
        <v>157</v>
      </c>
      <c r="EJ96" s="50">
        <v>20.45</v>
      </c>
      <c r="EK96" s="51">
        <f t="shared" si="230"/>
        <v>53</v>
      </c>
      <c r="EL96" s="50">
        <v>118.29</v>
      </c>
      <c r="EM96" s="52">
        <f t="shared" si="231"/>
        <v>1</v>
      </c>
      <c r="EN96" s="50">
        <v>4.5999999999999996</v>
      </c>
      <c r="EO96" s="51">
        <f t="shared" si="232"/>
        <v>170</v>
      </c>
      <c r="EP96" s="50">
        <v>9.8000000000000007</v>
      </c>
      <c r="EQ96" s="51">
        <f t="shared" si="233"/>
        <v>118</v>
      </c>
      <c r="ER96" s="50">
        <v>4.32</v>
      </c>
      <c r="ES96" s="51">
        <f t="shared" si="234"/>
        <v>59</v>
      </c>
      <c r="ET96" s="50">
        <v>0</v>
      </c>
      <c r="EU96" s="51">
        <f t="shared" si="235"/>
        <v>84</v>
      </c>
      <c r="EV96" s="50">
        <v>0</v>
      </c>
      <c r="EW96" s="51">
        <f t="shared" si="236"/>
        <v>167</v>
      </c>
      <c r="EX96" s="50">
        <v>0.41</v>
      </c>
      <c r="EY96" s="51">
        <f t="shared" si="237"/>
        <v>41</v>
      </c>
      <c r="EZ96" s="50">
        <v>1.87</v>
      </c>
      <c r="FA96" s="51">
        <f t="shared" si="238"/>
        <v>84</v>
      </c>
      <c r="FB96" s="50">
        <v>0.45</v>
      </c>
      <c r="FC96" s="51">
        <f t="shared" si="239"/>
        <v>146</v>
      </c>
      <c r="FD96" s="50">
        <v>0.5</v>
      </c>
      <c r="FE96" s="51">
        <f t="shared" si="240"/>
        <v>158</v>
      </c>
      <c r="FF96" s="50">
        <v>133.77000000000001</v>
      </c>
      <c r="FG96" s="51">
        <f t="shared" si="241"/>
        <v>39</v>
      </c>
      <c r="FH96" s="50">
        <v>5.42</v>
      </c>
      <c r="FI96" s="51">
        <f t="shared" si="242"/>
        <v>117</v>
      </c>
      <c r="FJ96" s="50">
        <v>0.74</v>
      </c>
      <c r="FK96" s="51">
        <f t="shared" si="243"/>
        <v>137</v>
      </c>
      <c r="FL96" s="50">
        <v>1.71</v>
      </c>
      <c r="FM96" s="51">
        <f t="shared" si="244"/>
        <v>135</v>
      </c>
      <c r="FN96" s="53">
        <f t="shared" si="266"/>
        <v>715.52</v>
      </c>
      <c r="FO96" s="51">
        <f t="shared" si="245"/>
        <v>81</v>
      </c>
      <c r="FP96" s="36">
        <v>11.64</v>
      </c>
      <c r="FQ96" s="36">
        <v>100</v>
      </c>
      <c r="FR96" s="36">
        <f t="shared" si="260"/>
        <v>1164</v>
      </c>
      <c r="FS96" s="37">
        <f t="shared" si="246"/>
        <v>136</v>
      </c>
      <c r="FT96" s="36">
        <v>9.0399999999999991</v>
      </c>
      <c r="FU96" s="36">
        <v>100</v>
      </c>
      <c r="FV96" s="36">
        <f t="shared" si="261"/>
        <v>903.99999999999989</v>
      </c>
      <c r="FW96" s="37">
        <f t="shared" si="247"/>
        <v>64</v>
      </c>
      <c r="FX96" s="36">
        <f t="shared" si="262"/>
        <v>260.00000000000011</v>
      </c>
      <c r="FY96" s="54">
        <f t="shared" si="265"/>
        <v>5410.6312000000025</v>
      </c>
      <c r="FZ96" s="37">
        <f t="shared" si="248"/>
        <v>138</v>
      </c>
      <c r="GA96" s="55">
        <f t="shared" si="249"/>
        <v>20.810120000000001</v>
      </c>
      <c r="GB96" s="56">
        <f t="shared" si="263"/>
        <v>112.79085040000001</v>
      </c>
      <c r="GC96" s="32">
        <f t="shared" si="250"/>
        <v>143</v>
      </c>
    </row>
    <row r="97" spans="2:185" s="1" customFormat="1" ht="18" customHeight="1" x14ac:dyDescent="0.2">
      <c r="B97" s="1">
        <f t="shared" si="175"/>
        <v>96</v>
      </c>
      <c r="C97" s="59" t="s">
        <v>143</v>
      </c>
      <c r="D97" s="30">
        <v>24915822</v>
      </c>
      <c r="E97" s="31">
        <f t="shared" si="251"/>
        <v>52</v>
      </c>
      <c r="F97" s="209">
        <v>587041</v>
      </c>
      <c r="G97" s="31">
        <f t="shared" si="252"/>
        <v>47</v>
      </c>
      <c r="H97" s="210">
        <f t="shared" si="176"/>
        <v>42.443069564136067</v>
      </c>
      <c r="I97" s="31">
        <f t="shared" si="79"/>
        <v>116</v>
      </c>
      <c r="J97" s="32" t="s">
        <v>816</v>
      </c>
      <c r="K97" s="32" t="s">
        <v>867</v>
      </c>
      <c r="L97" s="33">
        <v>34351.699999999997</v>
      </c>
      <c r="M97" s="31">
        <f t="shared" si="174"/>
        <v>122</v>
      </c>
      <c r="N97" s="34">
        <v>9.7820339999999995</v>
      </c>
      <c r="O97" s="31">
        <f t="shared" si="173"/>
        <v>120</v>
      </c>
      <c r="P97" s="35">
        <v>5.74</v>
      </c>
      <c r="Q97" s="31">
        <f t="shared" si="177"/>
        <v>30</v>
      </c>
      <c r="R97" s="31">
        <v>26.5</v>
      </c>
      <c r="S97" s="31">
        <f t="shared" si="253"/>
        <v>84</v>
      </c>
      <c r="T97" s="31">
        <v>17.7</v>
      </c>
      <c r="U97" s="31">
        <f t="shared" si="254"/>
        <v>75</v>
      </c>
      <c r="V97" s="218">
        <v>1701.8</v>
      </c>
      <c r="W97" s="31">
        <f t="shared" si="255"/>
        <v>31</v>
      </c>
      <c r="X97" s="36">
        <v>65.5</v>
      </c>
      <c r="Y97" s="37">
        <f t="shared" si="178"/>
        <v>129</v>
      </c>
      <c r="Z97" s="38">
        <v>67</v>
      </c>
      <c r="AA97" s="37">
        <f t="shared" si="179"/>
        <v>130</v>
      </c>
      <c r="AB97" s="38">
        <v>63.9</v>
      </c>
      <c r="AC97" s="37">
        <f t="shared" si="180"/>
        <v>124</v>
      </c>
      <c r="AD97" s="39">
        <v>1462</v>
      </c>
      <c r="AE97" s="40">
        <f t="shared" si="181"/>
        <v>160</v>
      </c>
      <c r="AF97" s="41" t="s">
        <v>177</v>
      </c>
      <c r="AG97" s="40" t="e">
        <f t="shared" si="182"/>
        <v>#VALUE!</v>
      </c>
      <c r="AH97" s="42"/>
      <c r="AI97" s="40" t="e">
        <f t="shared" si="256"/>
        <v>#N/A</v>
      </c>
      <c r="AJ97" s="41" t="s">
        <v>177</v>
      </c>
      <c r="AK97" s="40" t="e">
        <f t="shared" si="183"/>
        <v>#VALUE!</v>
      </c>
      <c r="AL97" s="41" t="s">
        <v>177</v>
      </c>
      <c r="AM97" s="40" t="e">
        <f t="shared" si="184"/>
        <v>#VALUE!</v>
      </c>
      <c r="AN97" s="43">
        <v>32</v>
      </c>
      <c r="AO97" s="44">
        <f t="shared" si="185"/>
        <v>56</v>
      </c>
      <c r="AP97" s="43" t="s">
        <v>177</v>
      </c>
      <c r="AQ97" s="44" t="e">
        <f t="shared" si="186"/>
        <v>#VALUE!</v>
      </c>
      <c r="AR97" s="58">
        <v>-0.49</v>
      </c>
      <c r="AS97" s="44">
        <f t="shared" si="187"/>
        <v>96</v>
      </c>
      <c r="AT97" s="46"/>
      <c r="AU97" s="45" t="e">
        <f t="shared" si="188"/>
        <v>#N/A</v>
      </c>
      <c r="AV97" s="46" t="s">
        <v>177</v>
      </c>
      <c r="AW97" s="45" t="e">
        <f t="shared" si="189"/>
        <v>#VALUE!</v>
      </c>
      <c r="AX97" s="46"/>
      <c r="AY97" s="45"/>
      <c r="AZ97" s="125">
        <v>2130</v>
      </c>
      <c r="BA97" s="45">
        <f t="shared" si="264"/>
        <v>141</v>
      </c>
      <c r="BB97" s="46" t="s">
        <v>177</v>
      </c>
      <c r="BC97" s="45" t="e">
        <f t="shared" si="190"/>
        <v>#VALUE!</v>
      </c>
      <c r="BD97" s="46">
        <v>205.82</v>
      </c>
      <c r="BE97" s="45">
        <f t="shared" si="191"/>
        <v>131</v>
      </c>
      <c r="BF97" s="46"/>
      <c r="BG97" s="45" t="e">
        <f t="shared" si="192"/>
        <v>#N/A</v>
      </c>
      <c r="BH97" s="46">
        <v>1.4</v>
      </c>
      <c r="BI97" s="45">
        <f t="shared" si="193"/>
        <v>60</v>
      </c>
      <c r="BJ97" s="47">
        <v>9</v>
      </c>
      <c r="BK97" s="45">
        <f t="shared" si="194"/>
        <v>47</v>
      </c>
      <c r="BL97" s="46"/>
      <c r="BM97" s="45" t="e">
        <f t="shared" si="195"/>
        <v>#N/A</v>
      </c>
      <c r="BN97" s="46"/>
      <c r="BO97" s="45" t="e">
        <f t="shared" si="196"/>
        <v>#N/A</v>
      </c>
      <c r="BP97" s="46" t="s">
        <v>177</v>
      </c>
      <c r="BQ97" s="45" t="e">
        <f t="shared" si="197"/>
        <v>#VALUE!</v>
      </c>
      <c r="BR97" s="133">
        <v>38.92</v>
      </c>
      <c r="BS97" s="45">
        <f t="shared" si="257"/>
        <v>153</v>
      </c>
      <c r="BT97" s="46"/>
      <c r="BU97" s="45" t="e">
        <f t="shared" si="198"/>
        <v>#N/A</v>
      </c>
      <c r="BV97" s="46"/>
      <c r="BW97" s="45" t="e">
        <f t="shared" si="199"/>
        <v>#N/A</v>
      </c>
      <c r="BX97" s="124" t="s">
        <v>1151</v>
      </c>
      <c r="BY97" s="45" t="e">
        <f t="shared" si="258"/>
        <v>#VALUE!</v>
      </c>
      <c r="BZ97" s="48">
        <f>6.8*1000/365</f>
        <v>18.63013698630137</v>
      </c>
      <c r="CA97" s="45">
        <f t="shared" si="200"/>
        <v>139</v>
      </c>
      <c r="CB97" s="46"/>
      <c r="CC97" s="45" t="e">
        <f t="shared" si="259"/>
        <v>#N/A</v>
      </c>
      <c r="CD97" s="46">
        <v>1.2999999999999999E-2</v>
      </c>
      <c r="CE97" s="45">
        <f t="shared" si="201"/>
        <v>135</v>
      </c>
      <c r="CF97" s="48">
        <v>7.6256765680859333</v>
      </c>
      <c r="CG97" s="45">
        <f t="shared" si="202"/>
        <v>147</v>
      </c>
      <c r="CH97" s="49">
        <v>0.38</v>
      </c>
      <c r="CI97" s="45">
        <f t="shared" si="203"/>
        <v>102</v>
      </c>
      <c r="CJ97" s="50">
        <v>0.09</v>
      </c>
      <c r="CK97" s="51">
        <f t="shared" si="204"/>
        <v>139</v>
      </c>
      <c r="CL97" s="50">
        <v>1.58</v>
      </c>
      <c r="CM97" s="51">
        <f t="shared" si="205"/>
        <v>134</v>
      </c>
      <c r="CN97" s="50">
        <v>2.2000000000000002</v>
      </c>
      <c r="CO97" s="51">
        <f t="shared" si="206"/>
        <v>51</v>
      </c>
      <c r="CP97" s="50">
        <v>9.4600000000000009</v>
      </c>
      <c r="CQ97" s="51">
        <f t="shared" si="207"/>
        <v>48</v>
      </c>
      <c r="CR97" s="50">
        <v>14.51</v>
      </c>
      <c r="CS97" s="51">
        <f t="shared" si="208"/>
        <v>45</v>
      </c>
      <c r="CT97" s="50">
        <v>2.4700000000000002</v>
      </c>
      <c r="CU97" s="51">
        <f t="shared" si="209"/>
        <v>70</v>
      </c>
      <c r="CV97" s="50">
        <v>14.42</v>
      </c>
      <c r="CW97" s="51">
        <f t="shared" si="210"/>
        <v>103</v>
      </c>
      <c r="CX97" s="50">
        <v>28.96</v>
      </c>
      <c r="CY97" s="51">
        <f t="shared" si="211"/>
        <v>10</v>
      </c>
      <c r="CZ97" s="50">
        <v>6.85</v>
      </c>
      <c r="DA97" s="51">
        <f t="shared" si="212"/>
        <v>94</v>
      </c>
      <c r="DB97" s="50">
        <v>7.5</v>
      </c>
      <c r="DC97" s="51">
        <f t="shared" si="213"/>
        <v>103</v>
      </c>
      <c r="DD97" s="50">
        <v>3.59</v>
      </c>
      <c r="DE97" s="51">
        <f t="shared" si="214"/>
        <v>135</v>
      </c>
      <c r="DF97" s="50">
        <v>7.32</v>
      </c>
      <c r="DG97" s="51">
        <f t="shared" si="215"/>
        <v>109</v>
      </c>
      <c r="DH97" s="50">
        <v>8.4600000000000009</v>
      </c>
      <c r="DI97" s="51">
        <f t="shared" si="216"/>
        <v>23</v>
      </c>
      <c r="DJ97" s="50">
        <v>6.96</v>
      </c>
      <c r="DK97" s="51">
        <f t="shared" si="217"/>
        <v>15</v>
      </c>
      <c r="DL97" s="50">
        <v>1.86</v>
      </c>
      <c r="DM97" s="51">
        <f t="shared" si="218"/>
        <v>160</v>
      </c>
      <c r="DN97" s="50">
        <v>2.5099999999999998</v>
      </c>
      <c r="DO97" s="51">
        <f t="shared" si="219"/>
        <v>103</v>
      </c>
      <c r="DP97" s="50">
        <v>36.65</v>
      </c>
      <c r="DQ97" s="51">
        <f t="shared" si="220"/>
        <v>14</v>
      </c>
      <c r="DR97" s="50">
        <v>1.59</v>
      </c>
      <c r="DS97" s="51">
        <f t="shared" si="221"/>
        <v>88</v>
      </c>
      <c r="DT97" s="50">
        <v>5.05</v>
      </c>
      <c r="DU97" s="51">
        <f t="shared" si="222"/>
        <v>100</v>
      </c>
      <c r="DV97" s="50">
        <v>1.4</v>
      </c>
      <c r="DW97" s="51">
        <f t="shared" si="223"/>
        <v>116</v>
      </c>
      <c r="DX97" s="50">
        <v>118.83</v>
      </c>
      <c r="DY97" s="51">
        <f t="shared" si="224"/>
        <v>63</v>
      </c>
      <c r="DZ97" s="50">
        <v>89.77</v>
      </c>
      <c r="EA97" s="51">
        <f t="shared" si="225"/>
        <v>85</v>
      </c>
      <c r="EB97" s="50">
        <v>21.06</v>
      </c>
      <c r="EC97" s="51">
        <f t="shared" si="226"/>
        <v>105</v>
      </c>
      <c r="ED97" s="50">
        <v>1.36</v>
      </c>
      <c r="EE97" s="51">
        <f t="shared" si="227"/>
        <v>74</v>
      </c>
      <c r="EF97" s="50">
        <v>7.68</v>
      </c>
      <c r="EG97" s="51">
        <f t="shared" si="228"/>
        <v>69</v>
      </c>
      <c r="EH97" s="50">
        <v>33.68</v>
      </c>
      <c r="EI97" s="51">
        <f t="shared" si="229"/>
        <v>44</v>
      </c>
      <c r="EJ97" s="50">
        <v>17.95</v>
      </c>
      <c r="EK97" s="51">
        <f t="shared" si="230"/>
        <v>74</v>
      </c>
      <c r="EL97" s="50">
        <v>15.51</v>
      </c>
      <c r="EM97" s="51">
        <f t="shared" si="231"/>
        <v>16</v>
      </c>
      <c r="EN97" s="50">
        <v>88.74</v>
      </c>
      <c r="EO97" s="51">
        <f t="shared" si="232"/>
        <v>48</v>
      </c>
      <c r="EP97" s="50">
        <v>11.79</v>
      </c>
      <c r="EQ97" s="51">
        <f t="shared" si="233"/>
        <v>104</v>
      </c>
      <c r="ER97" s="50">
        <v>3.79</v>
      </c>
      <c r="ES97" s="51">
        <f t="shared" si="234"/>
        <v>89</v>
      </c>
      <c r="ET97" s="50">
        <v>25.46</v>
      </c>
      <c r="EU97" s="51">
        <f t="shared" si="235"/>
        <v>35</v>
      </c>
      <c r="EV97" s="50">
        <v>36.64</v>
      </c>
      <c r="EW97" s="51">
        <f t="shared" si="236"/>
        <v>24</v>
      </c>
      <c r="EX97" s="50">
        <v>0.16</v>
      </c>
      <c r="EY97" s="51">
        <f t="shared" si="237"/>
        <v>116</v>
      </c>
      <c r="EZ97" s="50">
        <v>1.67</v>
      </c>
      <c r="FA97" s="51">
        <f t="shared" si="238"/>
        <v>94</v>
      </c>
      <c r="FB97" s="50">
        <v>4.28</v>
      </c>
      <c r="FC97" s="51">
        <f t="shared" si="239"/>
        <v>30</v>
      </c>
      <c r="FD97" s="50">
        <v>9.5</v>
      </c>
      <c r="FE97" s="51">
        <f t="shared" si="240"/>
        <v>23</v>
      </c>
      <c r="FF97" s="50">
        <v>172.43</v>
      </c>
      <c r="FG97" s="51">
        <f t="shared" si="241"/>
        <v>11</v>
      </c>
      <c r="FH97" s="50">
        <v>10.5</v>
      </c>
      <c r="FI97" s="51">
        <f t="shared" si="242"/>
        <v>65</v>
      </c>
      <c r="FJ97" s="50">
        <v>72.040000000000006</v>
      </c>
      <c r="FK97" s="51">
        <f t="shared" si="243"/>
        <v>11</v>
      </c>
      <c r="FL97" s="50">
        <v>11.53</v>
      </c>
      <c r="FM97" s="51">
        <f t="shared" si="244"/>
        <v>43</v>
      </c>
      <c r="FN97" s="53">
        <f t="shared" si="266"/>
        <v>917.79999999999973</v>
      </c>
      <c r="FO97" s="51">
        <f t="shared" si="245"/>
        <v>43</v>
      </c>
      <c r="FP97" s="36">
        <v>33.119999999999997</v>
      </c>
      <c r="FQ97" s="36">
        <v>100</v>
      </c>
      <c r="FR97" s="36">
        <f t="shared" si="260"/>
        <v>3311.9999999999995</v>
      </c>
      <c r="FS97" s="37">
        <f t="shared" si="246"/>
        <v>32</v>
      </c>
      <c r="FT97" s="36">
        <v>6.95</v>
      </c>
      <c r="FU97" s="36">
        <v>100</v>
      </c>
      <c r="FV97" s="36">
        <f t="shared" si="261"/>
        <v>695</v>
      </c>
      <c r="FW97" s="37">
        <f t="shared" si="247"/>
        <v>107</v>
      </c>
      <c r="FX97" s="36">
        <f t="shared" si="262"/>
        <v>2616.9999999999995</v>
      </c>
      <c r="FY97" s="54">
        <f t="shared" si="265"/>
        <v>652047.06173999992</v>
      </c>
      <c r="FZ97" s="37">
        <f t="shared" si="248"/>
        <v>28</v>
      </c>
      <c r="GA97" s="55">
        <f t="shared" si="249"/>
        <v>249.15822</v>
      </c>
      <c r="GB97" s="56">
        <f t="shared" si="263"/>
        <v>2616.16131</v>
      </c>
      <c r="GC97" s="32">
        <f t="shared" si="250"/>
        <v>39</v>
      </c>
    </row>
    <row r="98" spans="2:185" s="1" customFormat="1" ht="18" customHeight="1" x14ac:dyDescent="0.2">
      <c r="B98" s="1">
        <f t="shared" ref="B98:B103" si="267">B97+1</f>
        <v>97</v>
      </c>
      <c r="C98" s="60" t="s">
        <v>92</v>
      </c>
      <c r="D98" s="30">
        <v>17749826</v>
      </c>
      <c r="E98" s="31">
        <f t="shared" si="251"/>
        <v>64</v>
      </c>
      <c r="F98" s="209">
        <v>118484</v>
      </c>
      <c r="G98" s="31">
        <f t="shared" si="252"/>
        <v>98</v>
      </c>
      <c r="H98" s="210">
        <f t="shared" ref="H98:H129" si="268">D98/F98</f>
        <v>149.80778839336958</v>
      </c>
      <c r="I98" s="31">
        <f t="shared" si="79"/>
        <v>38</v>
      </c>
      <c r="J98" s="32" t="s">
        <v>817</v>
      </c>
      <c r="K98" s="32" t="s">
        <v>818</v>
      </c>
      <c r="L98" s="33">
        <v>31809.4</v>
      </c>
      <c r="M98" s="31">
        <f t="shared" si="174"/>
        <v>149</v>
      </c>
      <c r="N98" s="34">
        <v>9.7809899999999992</v>
      </c>
      <c r="O98" s="31">
        <f t="shared" si="173"/>
        <v>132</v>
      </c>
      <c r="P98" s="35">
        <v>5.22</v>
      </c>
      <c r="Q98" s="31">
        <f t="shared" ref="Q98:Q129" si="269">RANK(P98,$P$2:$P$173)</f>
        <v>65</v>
      </c>
      <c r="R98" s="31">
        <v>26.4</v>
      </c>
      <c r="S98" s="31">
        <f t="shared" si="253"/>
        <v>85</v>
      </c>
      <c r="T98" s="31">
        <v>15.6</v>
      </c>
      <c r="U98" s="31">
        <f t="shared" si="254"/>
        <v>81</v>
      </c>
      <c r="V98" s="218">
        <v>1111.0999999999999</v>
      </c>
      <c r="W98" s="31">
        <f t="shared" si="255"/>
        <v>66</v>
      </c>
      <c r="X98" s="36">
        <v>58.3</v>
      </c>
      <c r="Y98" s="37">
        <f t="shared" ref="Y98:Y129" si="270">RANK(X98,$X$2:$X$173)</f>
        <v>159</v>
      </c>
      <c r="Z98" s="38">
        <v>59.9</v>
      </c>
      <c r="AA98" s="37">
        <f t="shared" ref="AA98:AA129" si="271">RANK(Z98,$Z$2:$Z$173)</f>
        <v>159</v>
      </c>
      <c r="AB98" s="38">
        <v>56.7</v>
      </c>
      <c r="AC98" s="37">
        <f t="shared" ref="AC98:AC129" si="272">RANK(AB98,$AB$2:$AB$173)</f>
        <v>159</v>
      </c>
      <c r="AD98" s="39">
        <v>1124</v>
      </c>
      <c r="AE98" s="40">
        <f t="shared" ref="AE98:AE129" si="273">RANK(AD98,$AD$2:$AD$173)</f>
        <v>164</v>
      </c>
      <c r="AF98" s="41" t="s">
        <v>177</v>
      </c>
      <c r="AG98" s="40" t="e">
        <f t="shared" ref="AG98:AG129" si="274">RANK(AF98,$AF$2:$AF$173)</f>
        <v>#VALUE!</v>
      </c>
      <c r="AH98" s="42"/>
      <c r="AI98" s="40" t="e">
        <f t="shared" si="256"/>
        <v>#N/A</v>
      </c>
      <c r="AJ98" s="41" t="s">
        <v>177</v>
      </c>
      <c r="AK98" s="40" t="e">
        <f t="shared" ref="AK98:AK129" si="275">RANK(AJ98,$AJ$2:$AJ$173)</f>
        <v>#VALUE!</v>
      </c>
      <c r="AL98" s="41" t="s">
        <v>177</v>
      </c>
      <c r="AM98" s="40" t="e">
        <f t="shared" ref="AM98:AM129" si="276">RANK(AL98,$AL$2:$AL$173)</f>
        <v>#VALUE!</v>
      </c>
      <c r="AN98" s="43">
        <v>25.6</v>
      </c>
      <c r="AO98" s="44">
        <f t="shared" ref="AO98:AO129" si="277">RANK(AN98,$AN$2:$AN$173)</f>
        <v>76</v>
      </c>
      <c r="AP98" s="43" t="s">
        <v>177</v>
      </c>
      <c r="AQ98" s="44" t="e">
        <f t="shared" ref="AQ98:AQ129" si="278">RANK(AP98,$AP$2:$AP$173)</f>
        <v>#VALUE!</v>
      </c>
      <c r="AR98" s="195">
        <v>-0.77</v>
      </c>
      <c r="AS98" s="44">
        <f t="shared" ref="AS98:AS129" si="279">RANK(AR98,$AR$2:$AR$173)</f>
        <v>110</v>
      </c>
      <c r="AT98" s="46"/>
      <c r="AU98" s="45" t="e">
        <f t="shared" ref="AU98:AU129" si="280">RANK(AT98,$AT$2:$AT$173)</f>
        <v>#N/A</v>
      </c>
      <c r="AV98" s="46" t="s">
        <v>177</v>
      </c>
      <c r="AW98" s="45" t="e">
        <f t="shared" ref="AW98:AW129" si="281">RANK(AV98,$AV$2:$AV$173)</f>
        <v>#VALUE!</v>
      </c>
      <c r="AX98" s="46"/>
      <c r="AY98" s="45"/>
      <c r="AZ98" s="125">
        <v>2150</v>
      </c>
      <c r="BA98" s="45">
        <f t="shared" si="264"/>
        <v>138</v>
      </c>
      <c r="BB98" s="46" t="s">
        <v>177</v>
      </c>
      <c r="BC98" s="45" t="e">
        <f t="shared" ref="BC98:BC129" si="282">RANK(BB98,$BB$2:$BB$173)</f>
        <v>#VALUE!</v>
      </c>
      <c r="BD98" s="46">
        <v>80.02</v>
      </c>
      <c r="BE98" s="45">
        <f t="shared" ref="BE98:BE129" si="283">RANK(BD98,$BD$2:$BD$173)</f>
        <v>160</v>
      </c>
      <c r="BF98" s="46"/>
      <c r="BG98" s="45" t="e">
        <f t="shared" ref="BG98:BG129" si="284">RANK(BF98,$BF$2:$BF$173)</f>
        <v>#N/A</v>
      </c>
      <c r="BH98" s="46" t="s">
        <v>177</v>
      </c>
      <c r="BI98" s="45" t="e">
        <f t="shared" ref="BI98:BI129" si="285">RANK(BH98,$BH$2:$BH$173)</f>
        <v>#VALUE!</v>
      </c>
      <c r="BJ98" s="47">
        <v>9</v>
      </c>
      <c r="BK98" s="45">
        <f t="shared" ref="BK98:BK129" si="286">RANK(BJ98,$BJ$2:$BJ$173)</f>
        <v>47</v>
      </c>
      <c r="BL98" s="46"/>
      <c r="BM98" s="45" t="e">
        <f t="shared" ref="BM98:BM129" si="287">RANK(BL98,$BL$2:$BL$173)</f>
        <v>#N/A</v>
      </c>
      <c r="BN98" s="46"/>
      <c r="BO98" s="45" t="e">
        <f t="shared" ref="BO98:BO129" si="288">RANK(BN98,$BN$2:$BN$173)</f>
        <v>#N/A</v>
      </c>
      <c r="BP98" s="46" t="s">
        <v>177</v>
      </c>
      <c r="BQ98" s="45" t="e">
        <f t="shared" ref="BQ98:BQ129" si="289">RANK(BP98,$BP$2:$BP$173)</f>
        <v>#VALUE!</v>
      </c>
      <c r="BR98" s="114">
        <v>27.08</v>
      </c>
      <c r="BS98" s="45">
        <f t="shared" si="257"/>
        <v>158</v>
      </c>
      <c r="BT98" s="46"/>
      <c r="BU98" s="45" t="e">
        <f t="shared" ref="BU98:BU129" si="290">RANK(BT98,$BT$2:$BT$173)</f>
        <v>#N/A</v>
      </c>
      <c r="BV98" s="46"/>
      <c r="BW98" s="45" t="e">
        <f t="shared" ref="BW98:BW129" si="291">RANK(BV98,$BV$2:$BV$173)</f>
        <v>#N/A</v>
      </c>
      <c r="BX98" s="124" t="s">
        <v>1151</v>
      </c>
      <c r="BY98" s="45" t="e">
        <f t="shared" si="258"/>
        <v>#VALUE!</v>
      </c>
      <c r="BZ98" s="48">
        <f>8.4*1000/365</f>
        <v>23.013698630136986</v>
      </c>
      <c r="CA98" s="45">
        <f t="shared" ref="CA98:CA129" si="292">RANK(BZ98,$BZ$2:$BZ$173)</f>
        <v>135</v>
      </c>
      <c r="CB98" s="46"/>
      <c r="CC98" s="45" t="e">
        <f t="shared" si="259"/>
        <v>#N/A</v>
      </c>
      <c r="CD98" s="46">
        <v>0.36</v>
      </c>
      <c r="CE98" s="45">
        <f t="shared" ref="CE98:CE129" si="293">RANK(CD98,$CD$2:$CD$173)</f>
        <v>61</v>
      </c>
      <c r="CF98" s="48">
        <v>9.8592515780154688</v>
      </c>
      <c r="CG98" s="45">
        <f t="shared" ref="CG98:CG129" si="294">RANK(CF98,$CF$2:$CF$173)</f>
        <v>143</v>
      </c>
      <c r="CH98" s="49">
        <v>7.0000000000000007E-2</v>
      </c>
      <c r="CI98" s="45">
        <f t="shared" ref="CI98:CI129" si="295">RANK(CH98,$CH$2:$CH$173)</f>
        <v>136</v>
      </c>
      <c r="CJ98" s="50">
        <v>0.13</v>
      </c>
      <c r="CK98" s="51">
        <f t="shared" ref="CK98:CK129" si="296">RANK(CJ98,$CJ$2:$CJ$173)</f>
        <v>134</v>
      </c>
      <c r="CL98" s="50">
        <v>2.5</v>
      </c>
      <c r="CM98" s="51">
        <f t="shared" ref="CM98:CM129" si="297">RANK(CL98,$CL$2:$CL$173)</f>
        <v>106</v>
      </c>
      <c r="CN98" s="50">
        <v>1.95</v>
      </c>
      <c r="CO98" s="51">
        <f t="shared" ref="CO98:CO129" si="298">RANK(CN98,$CN$2:$CN$173)</f>
        <v>55</v>
      </c>
      <c r="CP98" s="50">
        <v>7.43</v>
      </c>
      <c r="CQ98" s="51">
        <f t="shared" ref="CQ98:CQ129" si="299">RANK(CP98,$CP$2:$CP$173)</f>
        <v>70</v>
      </c>
      <c r="CR98" s="50">
        <v>14.48</v>
      </c>
      <c r="CS98" s="51">
        <f t="shared" ref="CS98:CS129" si="300">RANK(CR98,$CR$2:$CR$173)</f>
        <v>46</v>
      </c>
      <c r="CT98" s="50">
        <v>5.28</v>
      </c>
      <c r="CU98" s="51">
        <f t="shared" ref="CU98:CU129" si="301">RANK(CT98,$CT$2:$CT$173)</f>
        <v>8</v>
      </c>
      <c r="CV98" s="50">
        <v>8</v>
      </c>
      <c r="CW98" s="51">
        <f t="shared" ref="CW98:CW129" si="302">RANK(CV98,$CV$2:$CV$173)</f>
        <v>160</v>
      </c>
      <c r="CX98" s="50">
        <v>42.18</v>
      </c>
      <c r="CY98" s="51">
        <f t="shared" ref="CY98:CY129" si="303">RANK(CX98,$CX$2:$CX$173)</f>
        <v>5</v>
      </c>
      <c r="CZ98" s="50">
        <v>2.57</v>
      </c>
      <c r="DA98" s="51">
        <f t="shared" ref="DA98:DA129" si="304">RANK(CZ98,$CZ$2:$CZ$173)</f>
        <v>164</v>
      </c>
      <c r="DB98" s="50">
        <v>9.7200000000000006</v>
      </c>
      <c r="DC98" s="51">
        <f t="shared" ref="DC98:DC129" si="305">RANK(DB98,$DB$2:$DB$173)</f>
        <v>54</v>
      </c>
      <c r="DD98" s="50">
        <v>1.65</v>
      </c>
      <c r="DE98" s="51">
        <f t="shared" ref="DE98:DE129" si="306">RANK(DD98,$DD$2:$DD$173)</f>
        <v>168</v>
      </c>
      <c r="DF98" s="50">
        <v>0.78</v>
      </c>
      <c r="DG98" s="51">
        <f t="shared" ref="DG98:DG129" si="307">RANK(DF98,$DF$2:$DF$173)</f>
        <v>169</v>
      </c>
      <c r="DH98" s="50">
        <v>23.18</v>
      </c>
      <c r="DI98" s="52">
        <f t="shared" ref="DI98:DI129" si="308">RANK(DH98,$DH$2:$DH$173)</f>
        <v>1</v>
      </c>
      <c r="DJ98" s="50">
        <v>2.04</v>
      </c>
      <c r="DK98" s="51">
        <f t="shared" ref="DK98:DK129" si="309">RANK(DJ98,$DJ$2:$DJ$173)</f>
        <v>119</v>
      </c>
      <c r="DL98" s="50">
        <v>1.49</v>
      </c>
      <c r="DM98" s="51">
        <f t="shared" ref="DM98:DM129" si="310">RANK(DL98,$DL$2:$DL$173)</f>
        <v>166</v>
      </c>
      <c r="DN98" s="50">
        <v>0.35</v>
      </c>
      <c r="DO98" s="51">
        <f t="shared" ref="DO98:DO129" si="311">RANK(DN98,$DN$2:$DN$173)</f>
        <v>169</v>
      </c>
      <c r="DP98" s="50">
        <v>11.23</v>
      </c>
      <c r="DQ98" s="51">
        <f t="shared" ref="DQ98:DQ129" si="312">RANK(DP98,$DP$2:$DP$173)</f>
        <v>116</v>
      </c>
      <c r="DR98" s="50">
        <v>1.98</v>
      </c>
      <c r="DS98" s="51">
        <f t="shared" ref="DS98:DS129" si="313">RANK(DR98,$DR$2:$DR$173)</f>
        <v>57</v>
      </c>
      <c r="DT98" s="50">
        <v>2.41</v>
      </c>
      <c r="DU98" s="51">
        <f t="shared" ref="DU98:DU129" si="314">RANK(DT98,$DT$2:$DT$173)</f>
        <v>155</v>
      </c>
      <c r="DV98" s="50">
        <v>0.78</v>
      </c>
      <c r="DW98" s="51">
        <f t="shared" ref="DW98:DW129" si="315">RANK(DV98,$DV$2:$DV$173)</f>
        <v>158</v>
      </c>
      <c r="DX98" s="50">
        <v>94.92</v>
      </c>
      <c r="DY98" s="51">
        <f t="shared" ref="DY98:DY129" si="316">RANK(DX98,$DX$2:$DX$173)</f>
        <v>106</v>
      </c>
      <c r="DZ98" s="50">
        <v>77.56</v>
      </c>
      <c r="EA98" s="51">
        <f t="shared" ref="EA98:EA129" si="317">RANK(DZ98,$DZ$2:$DZ$173)</f>
        <v>110</v>
      </c>
      <c r="EB98" s="50">
        <v>26.34</v>
      </c>
      <c r="EC98" s="51">
        <f t="shared" ref="EC98:EC129" si="318">RANK(EB98,$EB$2:$EB$173)</f>
        <v>88</v>
      </c>
      <c r="ED98" s="50">
        <v>1.89</v>
      </c>
      <c r="EE98" s="51">
        <f t="shared" ref="EE98:EE129" si="319">RANK(ED98,$ED$2:$ED$173)</f>
        <v>58</v>
      </c>
      <c r="EF98" s="50">
        <v>14.69</v>
      </c>
      <c r="EG98" s="51">
        <f t="shared" ref="EG98:EG129" si="320">RANK(EF98,$EF$2:$EF$173)</f>
        <v>25</v>
      </c>
      <c r="EH98" s="50">
        <v>343.93</v>
      </c>
      <c r="EI98" s="51">
        <f t="shared" ref="EI98:EI129" si="321">RANK(EH98,$EH$2:$EH$173)</f>
        <v>8</v>
      </c>
      <c r="EJ98" s="50">
        <v>21.31</v>
      </c>
      <c r="EK98" s="51">
        <f t="shared" ref="EK98:EK129" si="322">RANK(EJ98,$EJ$2:$EJ$173)</f>
        <v>46</v>
      </c>
      <c r="EL98" s="50">
        <v>14.91</v>
      </c>
      <c r="EM98" s="51">
        <f t="shared" ref="EM98:EM129" si="323">RANK(EL98,$EL$2:$EL$173)</f>
        <v>20</v>
      </c>
      <c r="EN98" s="50">
        <v>125.65</v>
      </c>
      <c r="EO98" s="51">
        <f t="shared" ref="EO98:EO129" si="324">RANK(EN98,$EN$2:$EN$173)</f>
        <v>32</v>
      </c>
      <c r="EP98" s="50">
        <v>14.19</v>
      </c>
      <c r="EQ98" s="51">
        <f t="shared" ref="EQ98:EQ129" si="325">RANK(EP98,$EP$2:$EP$173)</f>
        <v>87</v>
      </c>
      <c r="ER98" s="50">
        <v>0.39</v>
      </c>
      <c r="ES98" s="51">
        <f t="shared" ref="ES98:ES129" si="326">RANK(ER98,$ER$2:$ER$173)</f>
        <v>171</v>
      </c>
      <c r="ET98" s="50">
        <v>48.44</v>
      </c>
      <c r="EU98" s="51">
        <f t="shared" ref="EU98:EU129" si="327">RANK(ET98,$ET$2:$ET$173)</f>
        <v>26</v>
      </c>
      <c r="EV98" s="50">
        <v>32.72</v>
      </c>
      <c r="EW98" s="51">
        <f t="shared" ref="EW98:EW129" si="328">RANK(EV98,$EV$2:$EV$173)</f>
        <v>27</v>
      </c>
      <c r="EX98" s="50">
        <v>0.16</v>
      </c>
      <c r="EY98" s="51">
        <f t="shared" ref="EY98:EY129" si="329">RANK(EX98,$EX$2:$EX$173)</f>
        <v>116</v>
      </c>
      <c r="EZ98" s="50">
        <v>1.98</v>
      </c>
      <c r="FA98" s="51">
        <f t="shared" ref="FA98:FA129" si="330">RANK(EZ98,$EZ$2:$EZ$173)</f>
        <v>80</v>
      </c>
      <c r="FB98" s="50">
        <v>3.65</v>
      </c>
      <c r="FC98" s="51">
        <f t="shared" ref="FC98:FC129" si="331">RANK(FB98,$FB$2:$FB$173)</f>
        <v>39</v>
      </c>
      <c r="FD98" s="50">
        <v>11.97</v>
      </c>
      <c r="FE98" s="51">
        <f t="shared" ref="FE98:FE129" si="332">RANK(FD98,$FD$2:$FD$173)</f>
        <v>8</v>
      </c>
      <c r="FF98" s="50">
        <v>138.49</v>
      </c>
      <c r="FG98" s="51">
        <f t="shared" ref="FG98:FG129" si="333">RANK(FF98,$FF$2:$FF$173)</f>
        <v>33</v>
      </c>
      <c r="FH98" s="50">
        <v>14.44</v>
      </c>
      <c r="FI98" s="51">
        <f t="shared" ref="FI98:FI129" si="334">RANK(FH98,$FH$2:$FH$173)</f>
        <v>36</v>
      </c>
      <c r="FJ98" s="50">
        <v>10.64</v>
      </c>
      <c r="FK98" s="51">
        <f t="shared" ref="FK98:FK129" si="335">RANK(FJ98,$FJ$2:$FJ$173)</f>
        <v>69</v>
      </c>
      <c r="FL98" s="50">
        <v>3.03</v>
      </c>
      <c r="FM98" s="51">
        <f t="shared" ref="FM98:FM129" si="336">RANK(FL98,$FL$2:$FL$173)</f>
        <v>114</v>
      </c>
      <c r="FN98" s="53">
        <f t="shared" si="266"/>
        <v>1141.43</v>
      </c>
      <c r="FO98" s="51">
        <f t="shared" ref="FO98:FO129" si="337">RANK(FN98,$FN$2:$FN$173)</f>
        <v>16</v>
      </c>
      <c r="FP98" s="36">
        <v>41.8</v>
      </c>
      <c r="FQ98" s="36">
        <v>100</v>
      </c>
      <c r="FR98" s="36">
        <f t="shared" si="260"/>
        <v>4180</v>
      </c>
      <c r="FS98" s="37">
        <f t="shared" ref="FS98:FS129" si="338">RANK(FP98,$FP$2:$FP$173)</f>
        <v>7</v>
      </c>
      <c r="FT98" s="36">
        <v>8.74</v>
      </c>
      <c r="FU98" s="36">
        <v>100</v>
      </c>
      <c r="FV98" s="36">
        <f t="shared" si="261"/>
        <v>874</v>
      </c>
      <c r="FW98" s="37">
        <f t="shared" ref="FW98:FW129" si="339">RANK(FT98,$FT$2:$FT$173)</f>
        <v>67</v>
      </c>
      <c r="FX98" s="36">
        <f t="shared" si="262"/>
        <v>3306</v>
      </c>
      <c r="FY98" s="54">
        <f t="shared" si="265"/>
        <v>586809.24755999993</v>
      </c>
      <c r="FZ98" s="37">
        <f t="shared" ref="FZ98:FZ129" si="340">RANK(FY98,$FY$2:$FY$173)</f>
        <v>31</v>
      </c>
      <c r="GA98" s="55">
        <f t="shared" ref="GA98:GA129" si="341">D98/100000</f>
        <v>177.49825999999999</v>
      </c>
      <c r="GB98" s="56">
        <f t="shared" si="263"/>
        <v>2563.0748743999998</v>
      </c>
      <c r="GC98" s="32">
        <f t="shared" ref="GC98:GC129" si="342">RANK(GB98,$GB$2:$GB$173)</f>
        <v>42</v>
      </c>
    </row>
    <row r="99" spans="2:185" s="1" customFormat="1" ht="18" customHeight="1" x14ac:dyDescent="0.2">
      <c r="B99" s="1">
        <f t="shared" si="267"/>
        <v>98</v>
      </c>
      <c r="C99" s="59" t="s">
        <v>113</v>
      </c>
      <c r="D99" s="30">
        <v>30751602</v>
      </c>
      <c r="E99" s="31">
        <f t="shared" si="251"/>
        <v>44</v>
      </c>
      <c r="F99" s="209">
        <v>330803</v>
      </c>
      <c r="G99" s="31">
        <f t="shared" si="252"/>
        <v>66</v>
      </c>
      <c r="H99" s="210">
        <f t="shared" si="268"/>
        <v>92.960468919568441</v>
      </c>
      <c r="I99" s="31">
        <f t="shared" si="79"/>
        <v>69</v>
      </c>
      <c r="J99" s="32" t="s">
        <v>819</v>
      </c>
      <c r="K99" s="32" t="s">
        <v>820</v>
      </c>
      <c r="L99" s="33">
        <v>41680.699999999997</v>
      </c>
      <c r="M99" s="31">
        <f t="shared" si="174"/>
        <v>89</v>
      </c>
      <c r="N99" s="34">
        <v>9.7805140000000002</v>
      </c>
      <c r="O99" s="31">
        <f t="shared" si="173"/>
        <v>143</v>
      </c>
      <c r="P99" s="35">
        <v>4.74</v>
      </c>
      <c r="Q99" s="31">
        <f t="shared" si="269"/>
        <v>104</v>
      </c>
      <c r="R99" s="31">
        <v>30.3</v>
      </c>
      <c r="S99" s="31">
        <f t="shared" si="253"/>
        <v>27</v>
      </c>
      <c r="T99" s="31">
        <v>22.3</v>
      </c>
      <c r="U99" s="31">
        <f t="shared" si="254"/>
        <v>23</v>
      </c>
      <c r="V99" s="218">
        <v>2667.1</v>
      </c>
      <c r="W99" s="31">
        <f t="shared" si="255"/>
        <v>6</v>
      </c>
      <c r="X99" s="36">
        <v>75</v>
      </c>
      <c r="Y99" s="37">
        <f t="shared" si="270"/>
        <v>65</v>
      </c>
      <c r="Z99" s="38">
        <v>77.3</v>
      </c>
      <c r="AA99" s="37">
        <f t="shared" si="271"/>
        <v>79</v>
      </c>
      <c r="AB99" s="38">
        <v>72.7</v>
      </c>
      <c r="AC99" s="37">
        <f t="shared" si="272"/>
        <v>64</v>
      </c>
      <c r="AD99" s="39">
        <v>26315</v>
      </c>
      <c r="AE99" s="40">
        <f t="shared" si="273"/>
        <v>44</v>
      </c>
      <c r="AF99" s="41">
        <v>42.24</v>
      </c>
      <c r="AG99" s="40">
        <f t="shared" si="274"/>
        <v>71</v>
      </c>
      <c r="AH99" s="42"/>
      <c r="AI99" s="40" t="e">
        <f t="shared" si="256"/>
        <v>#N/A</v>
      </c>
      <c r="AJ99" s="41" t="s">
        <v>177</v>
      </c>
      <c r="AK99" s="40" t="e">
        <f t="shared" si="275"/>
        <v>#VALUE!</v>
      </c>
      <c r="AL99" s="41" t="s">
        <v>177</v>
      </c>
      <c r="AM99" s="40" t="e">
        <f t="shared" si="276"/>
        <v>#VALUE!</v>
      </c>
      <c r="AN99" s="43">
        <v>13.2</v>
      </c>
      <c r="AO99" s="44">
        <f t="shared" si="277"/>
        <v>145</v>
      </c>
      <c r="AP99" s="43">
        <v>28.7</v>
      </c>
      <c r="AQ99" s="44">
        <f t="shared" si="278"/>
        <v>56</v>
      </c>
      <c r="AR99" s="58">
        <v>-0.35</v>
      </c>
      <c r="AS99" s="44">
        <f t="shared" si="279"/>
        <v>86</v>
      </c>
      <c r="AT99" s="46"/>
      <c r="AU99" s="45" t="e">
        <f t="shared" si="280"/>
        <v>#N/A</v>
      </c>
      <c r="AV99" s="46" t="s">
        <v>177</v>
      </c>
      <c r="AW99" s="45" t="e">
        <f t="shared" si="281"/>
        <v>#VALUE!</v>
      </c>
      <c r="AX99" s="46"/>
      <c r="AY99" s="45"/>
      <c r="AZ99" s="125">
        <v>2890</v>
      </c>
      <c r="BA99" s="45">
        <f t="shared" si="264"/>
        <v>68</v>
      </c>
      <c r="BB99" s="46" t="s">
        <v>177</v>
      </c>
      <c r="BC99" s="45" t="e">
        <f t="shared" si="282"/>
        <v>#VALUE!</v>
      </c>
      <c r="BD99" s="46">
        <v>583.66999999999996</v>
      </c>
      <c r="BE99" s="45">
        <f t="shared" si="283"/>
        <v>87</v>
      </c>
      <c r="BF99" s="46"/>
      <c r="BG99" s="45" t="e">
        <f t="shared" si="284"/>
        <v>#N/A</v>
      </c>
      <c r="BH99" s="46">
        <v>0.9</v>
      </c>
      <c r="BI99" s="45">
        <f t="shared" si="285"/>
        <v>78</v>
      </c>
      <c r="BJ99" s="47">
        <v>9</v>
      </c>
      <c r="BK99" s="45">
        <f t="shared" si="286"/>
        <v>47</v>
      </c>
      <c r="BL99" s="46"/>
      <c r="BM99" s="45" t="e">
        <f t="shared" si="287"/>
        <v>#N/A</v>
      </c>
      <c r="BN99" s="46"/>
      <c r="BO99" s="45" t="e">
        <f t="shared" si="288"/>
        <v>#N/A</v>
      </c>
      <c r="BP99" s="46" t="s">
        <v>177</v>
      </c>
      <c r="BQ99" s="45" t="e">
        <f t="shared" si="289"/>
        <v>#VALUE!</v>
      </c>
      <c r="BR99" s="133">
        <v>141.62</v>
      </c>
      <c r="BS99" s="45">
        <f t="shared" si="257"/>
        <v>28</v>
      </c>
      <c r="BT99" s="46"/>
      <c r="BU99" s="45" t="e">
        <f t="shared" si="290"/>
        <v>#N/A</v>
      </c>
      <c r="BV99" s="46"/>
      <c r="BW99" s="45" t="e">
        <f t="shared" si="291"/>
        <v>#N/A</v>
      </c>
      <c r="BX99" s="127">
        <v>0.74</v>
      </c>
      <c r="BY99" s="45">
        <f t="shared" si="258"/>
        <v>7</v>
      </c>
      <c r="BZ99" s="48">
        <f>38.4*1000/365</f>
        <v>105.20547945205479</v>
      </c>
      <c r="CA99" s="45">
        <f t="shared" si="292"/>
        <v>30</v>
      </c>
      <c r="CB99" s="46"/>
      <c r="CC99" s="45" t="e">
        <f t="shared" si="259"/>
        <v>#N/A</v>
      </c>
      <c r="CD99" s="46">
        <v>0.8</v>
      </c>
      <c r="CE99" s="45">
        <f t="shared" si="293"/>
        <v>34</v>
      </c>
      <c r="CF99" s="48">
        <v>49.103132903450039</v>
      </c>
      <c r="CG99" s="45">
        <f t="shared" si="294"/>
        <v>102</v>
      </c>
      <c r="CH99" s="49">
        <v>0.39</v>
      </c>
      <c r="CI99" s="45">
        <f t="shared" si="295"/>
        <v>101</v>
      </c>
      <c r="CJ99" s="50">
        <v>0.69</v>
      </c>
      <c r="CK99" s="51">
        <f t="shared" si="296"/>
        <v>91</v>
      </c>
      <c r="CL99" s="50">
        <v>0.74</v>
      </c>
      <c r="CM99" s="51">
        <f t="shared" si="297"/>
        <v>157</v>
      </c>
      <c r="CN99" s="50">
        <v>0.06</v>
      </c>
      <c r="CO99" s="51">
        <f t="shared" si="298"/>
        <v>152</v>
      </c>
      <c r="CP99" s="50">
        <v>8.2200000000000006</v>
      </c>
      <c r="CQ99" s="51">
        <f t="shared" si="299"/>
        <v>58</v>
      </c>
      <c r="CR99" s="50">
        <v>1.38</v>
      </c>
      <c r="CS99" s="51">
        <f t="shared" si="300"/>
        <v>121</v>
      </c>
      <c r="CT99" s="50">
        <v>1.29</v>
      </c>
      <c r="CU99" s="51">
        <f t="shared" si="301"/>
        <v>127</v>
      </c>
      <c r="CV99" s="50">
        <v>19.88</v>
      </c>
      <c r="CW99" s="51">
        <f t="shared" si="302"/>
        <v>54</v>
      </c>
      <c r="CX99" s="50">
        <v>5.12</v>
      </c>
      <c r="CY99" s="51">
        <f t="shared" si="303"/>
        <v>117</v>
      </c>
      <c r="CZ99" s="50">
        <v>10.64</v>
      </c>
      <c r="DA99" s="51">
        <f t="shared" si="304"/>
        <v>63</v>
      </c>
      <c r="DB99" s="50">
        <v>4.95</v>
      </c>
      <c r="DC99" s="51">
        <f t="shared" si="305"/>
        <v>127</v>
      </c>
      <c r="DD99" s="50">
        <v>7.78</v>
      </c>
      <c r="DE99" s="51">
        <f t="shared" si="306"/>
        <v>52</v>
      </c>
      <c r="DF99" s="50">
        <v>19.14</v>
      </c>
      <c r="DG99" s="51">
        <f t="shared" si="307"/>
        <v>60</v>
      </c>
      <c r="DH99" s="50">
        <v>1.52</v>
      </c>
      <c r="DI99" s="51">
        <f t="shared" si="308"/>
        <v>121</v>
      </c>
      <c r="DJ99" s="50">
        <v>4.41</v>
      </c>
      <c r="DK99" s="51">
        <f t="shared" si="309"/>
        <v>57</v>
      </c>
      <c r="DL99" s="50">
        <v>5.21</v>
      </c>
      <c r="DM99" s="51">
        <f t="shared" si="310"/>
        <v>60</v>
      </c>
      <c r="DN99" s="50">
        <v>3.54</v>
      </c>
      <c r="DO99" s="51">
        <f t="shared" si="311"/>
        <v>85</v>
      </c>
      <c r="DP99" s="50">
        <v>5.22</v>
      </c>
      <c r="DQ99" s="51">
        <f t="shared" si="312"/>
        <v>152</v>
      </c>
      <c r="DR99" s="50">
        <v>0.62</v>
      </c>
      <c r="DS99" s="51">
        <f t="shared" si="313"/>
        <v>148</v>
      </c>
      <c r="DT99" s="50">
        <v>4.18</v>
      </c>
      <c r="DU99" s="51">
        <f t="shared" si="314"/>
        <v>115</v>
      </c>
      <c r="DV99" s="50">
        <v>1.86</v>
      </c>
      <c r="DW99" s="51">
        <f t="shared" si="315"/>
        <v>91</v>
      </c>
      <c r="DX99" s="50">
        <v>95.67</v>
      </c>
      <c r="DY99" s="51">
        <f t="shared" si="316"/>
        <v>104</v>
      </c>
      <c r="DZ99" s="50">
        <v>150.11000000000001</v>
      </c>
      <c r="EA99" s="51">
        <f t="shared" si="317"/>
        <v>33</v>
      </c>
      <c r="EB99" s="50">
        <v>23.59</v>
      </c>
      <c r="EC99" s="51">
        <f t="shared" si="318"/>
        <v>95</v>
      </c>
      <c r="ED99" s="50">
        <v>0.26</v>
      </c>
      <c r="EE99" s="51">
        <f t="shared" si="319"/>
        <v>140</v>
      </c>
      <c r="EF99" s="50">
        <v>4.78</v>
      </c>
      <c r="EG99" s="51">
        <f t="shared" si="320"/>
        <v>101</v>
      </c>
      <c r="EH99" s="50">
        <v>17.36</v>
      </c>
      <c r="EI99" s="51">
        <f t="shared" si="321"/>
        <v>58</v>
      </c>
      <c r="EJ99" s="50">
        <v>8.5399999999999991</v>
      </c>
      <c r="EK99" s="51">
        <f t="shared" si="322"/>
        <v>144</v>
      </c>
      <c r="EL99" s="50">
        <v>6.8</v>
      </c>
      <c r="EM99" s="51">
        <f t="shared" si="323"/>
        <v>94</v>
      </c>
      <c r="EN99" s="50">
        <v>61.07</v>
      </c>
      <c r="EO99" s="51">
        <f t="shared" si="324"/>
        <v>59</v>
      </c>
      <c r="EP99" s="50">
        <v>13.14</v>
      </c>
      <c r="EQ99" s="51">
        <f t="shared" si="325"/>
        <v>97</v>
      </c>
      <c r="ER99" s="50">
        <v>4.22</v>
      </c>
      <c r="ES99" s="51">
        <f t="shared" si="326"/>
        <v>65</v>
      </c>
      <c r="ET99" s="50">
        <v>0.04</v>
      </c>
      <c r="EU99" s="51">
        <f t="shared" si="327"/>
        <v>69</v>
      </c>
      <c r="EV99" s="50">
        <v>0.45</v>
      </c>
      <c r="EW99" s="51">
        <f t="shared" si="328"/>
        <v>126</v>
      </c>
      <c r="EX99" s="50">
        <v>0.04</v>
      </c>
      <c r="EY99" s="51">
        <f t="shared" si="329"/>
        <v>156</v>
      </c>
      <c r="EZ99" s="50">
        <v>2.4900000000000002</v>
      </c>
      <c r="FA99" s="51">
        <f t="shared" si="330"/>
        <v>63</v>
      </c>
      <c r="FB99" s="50">
        <v>0.76</v>
      </c>
      <c r="FC99" s="51">
        <f t="shared" si="331"/>
        <v>119</v>
      </c>
      <c r="FD99" s="50">
        <v>2.3199999999999998</v>
      </c>
      <c r="FE99" s="51">
        <f t="shared" si="332"/>
        <v>110</v>
      </c>
      <c r="FF99" s="50">
        <v>80.59</v>
      </c>
      <c r="FG99" s="51">
        <f t="shared" si="333"/>
        <v>97</v>
      </c>
      <c r="FH99" s="50">
        <v>2.98</v>
      </c>
      <c r="FI99" s="51">
        <f t="shared" si="334"/>
        <v>150</v>
      </c>
      <c r="FJ99" s="50">
        <v>7.09</v>
      </c>
      <c r="FK99" s="51">
        <f t="shared" si="335"/>
        <v>80</v>
      </c>
      <c r="FL99" s="50">
        <v>2.33</v>
      </c>
      <c r="FM99" s="51">
        <f t="shared" si="336"/>
        <v>122</v>
      </c>
      <c r="FN99" s="53">
        <f t="shared" si="266"/>
        <v>591.08000000000015</v>
      </c>
      <c r="FO99" s="51">
        <f t="shared" si="337"/>
        <v>104</v>
      </c>
      <c r="FP99" s="36">
        <v>20.059999999999999</v>
      </c>
      <c r="FQ99" s="36">
        <v>100</v>
      </c>
      <c r="FR99" s="36">
        <f t="shared" si="260"/>
        <v>2005.9999999999998</v>
      </c>
      <c r="FS99" s="37">
        <f t="shared" si="338"/>
        <v>72</v>
      </c>
      <c r="FT99" s="36">
        <v>5</v>
      </c>
      <c r="FU99" s="36">
        <v>100</v>
      </c>
      <c r="FV99" s="36">
        <f t="shared" si="261"/>
        <v>500</v>
      </c>
      <c r="FW99" s="37">
        <f t="shared" si="339"/>
        <v>148</v>
      </c>
      <c r="FX99" s="36">
        <f t="shared" si="262"/>
        <v>1505.9999999999998</v>
      </c>
      <c r="FY99" s="54">
        <f t="shared" si="265"/>
        <v>463119.12611999997</v>
      </c>
      <c r="FZ99" s="37">
        <f t="shared" si="340"/>
        <v>39</v>
      </c>
      <c r="GA99" s="55">
        <f t="shared" si="341"/>
        <v>307.51602000000003</v>
      </c>
      <c r="GB99" s="56">
        <f t="shared" si="263"/>
        <v>916.39773960000002</v>
      </c>
      <c r="GC99" s="32">
        <f t="shared" si="342"/>
        <v>77</v>
      </c>
    </row>
    <row r="100" spans="2:185" s="1" customFormat="1" ht="18" customHeight="1" x14ac:dyDescent="0.2">
      <c r="B100" s="1">
        <f t="shared" si="267"/>
        <v>99</v>
      </c>
      <c r="C100" s="69" t="s">
        <v>39</v>
      </c>
      <c r="D100" s="30">
        <v>369812</v>
      </c>
      <c r="E100" s="31">
        <f t="shared" si="251"/>
        <v>169</v>
      </c>
      <c r="F100" s="31">
        <v>300</v>
      </c>
      <c r="G100" s="31">
        <f t="shared" si="252"/>
        <v>172</v>
      </c>
      <c r="H100" s="210">
        <f t="shared" si="268"/>
        <v>1232.7066666666667</v>
      </c>
      <c r="I100" s="31">
        <f t="shared" si="79"/>
        <v>4</v>
      </c>
      <c r="J100" s="32" t="s">
        <v>821</v>
      </c>
      <c r="K100" s="32" t="s">
        <v>822</v>
      </c>
      <c r="L100" s="33">
        <v>39690.699999999997</v>
      </c>
      <c r="M100" s="31">
        <f t="shared" si="174"/>
        <v>99</v>
      </c>
      <c r="N100" s="34">
        <v>9.780443</v>
      </c>
      <c r="O100" s="31">
        <f t="shared" si="173"/>
        <v>145</v>
      </c>
      <c r="P100" s="35">
        <v>5.84</v>
      </c>
      <c r="Q100" s="31">
        <f t="shared" si="269"/>
        <v>21</v>
      </c>
      <c r="R100" s="31">
        <v>30.2</v>
      </c>
      <c r="S100" s="31">
        <f t="shared" si="253"/>
        <v>30</v>
      </c>
      <c r="T100" s="31">
        <v>25.1</v>
      </c>
      <c r="U100" s="31">
        <f t="shared" si="254"/>
        <v>1</v>
      </c>
      <c r="V100" s="218">
        <v>2107</v>
      </c>
      <c r="W100" s="31">
        <f t="shared" si="255"/>
        <v>20</v>
      </c>
      <c r="X100" s="36">
        <v>78.5</v>
      </c>
      <c r="Y100" s="37">
        <f t="shared" si="270"/>
        <v>34</v>
      </c>
      <c r="Z100" s="38">
        <v>80.2</v>
      </c>
      <c r="AA100" s="37">
        <f t="shared" si="271"/>
        <v>41</v>
      </c>
      <c r="AB100" s="38">
        <v>76.900000000000006</v>
      </c>
      <c r="AC100" s="37">
        <f t="shared" si="272"/>
        <v>32</v>
      </c>
      <c r="AD100" s="39">
        <v>14923</v>
      </c>
      <c r="AE100" s="40">
        <f t="shared" si="273"/>
        <v>76</v>
      </c>
      <c r="AF100" s="41" t="s">
        <v>177</v>
      </c>
      <c r="AG100" s="40" t="e">
        <f t="shared" si="274"/>
        <v>#VALUE!</v>
      </c>
      <c r="AH100" s="42"/>
      <c r="AI100" s="40" t="e">
        <f t="shared" si="256"/>
        <v>#N/A</v>
      </c>
      <c r="AJ100" s="41" t="s">
        <v>177</v>
      </c>
      <c r="AK100" s="40" t="e">
        <f t="shared" si="275"/>
        <v>#VALUE!</v>
      </c>
      <c r="AL100" s="41" t="s">
        <v>177</v>
      </c>
      <c r="AM100" s="40" t="e">
        <f t="shared" si="276"/>
        <v>#VALUE!</v>
      </c>
      <c r="AN100" s="43" t="s">
        <v>177</v>
      </c>
      <c r="AO100" s="44" t="e">
        <f t="shared" si="277"/>
        <v>#VALUE!</v>
      </c>
      <c r="AP100" s="43" t="s">
        <v>177</v>
      </c>
      <c r="AQ100" s="44" t="e">
        <f t="shared" si="278"/>
        <v>#VALUE!</v>
      </c>
      <c r="AR100" s="43" t="s">
        <v>177</v>
      </c>
      <c r="AS100" s="44" t="e">
        <f t="shared" si="279"/>
        <v>#VALUE!</v>
      </c>
      <c r="AT100" s="46"/>
      <c r="AU100" s="45" t="e">
        <f t="shared" si="280"/>
        <v>#N/A</v>
      </c>
      <c r="AV100" s="46" t="s">
        <v>177</v>
      </c>
      <c r="AW100" s="45" t="e">
        <f t="shared" si="281"/>
        <v>#VALUE!</v>
      </c>
      <c r="AX100" s="46"/>
      <c r="AY100" s="45"/>
      <c r="AZ100" s="125">
        <v>2550</v>
      </c>
      <c r="BA100" s="45">
        <f t="shared" si="264"/>
        <v>100</v>
      </c>
      <c r="BB100" s="46" t="s">
        <v>177</v>
      </c>
      <c r="BC100" s="45" t="e">
        <f t="shared" si="282"/>
        <v>#VALUE!</v>
      </c>
      <c r="BD100" s="46">
        <v>215.42</v>
      </c>
      <c r="BE100" s="45">
        <f t="shared" si="283"/>
        <v>129</v>
      </c>
      <c r="BF100" s="46"/>
      <c r="BG100" s="45" t="e">
        <f t="shared" si="284"/>
        <v>#N/A</v>
      </c>
      <c r="BH100" s="46" t="s">
        <v>177</v>
      </c>
      <c r="BI100" s="45" t="e">
        <f t="shared" si="285"/>
        <v>#VALUE!</v>
      </c>
      <c r="BJ100" s="47">
        <v>11.5</v>
      </c>
      <c r="BK100" s="45">
        <f t="shared" si="286"/>
        <v>39</v>
      </c>
      <c r="BL100" s="46"/>
      <c r="BM100" s="45" t="e">
        <f t="shared" si="287"/>
        <v>#N/A</v>
      </c>
      <c r="BN100" s="46"/>
      <c r="BO100" s="45" t="e">
        <f t="shared" si="288"/>
        <v>#N/A</v>
      </c>
      <c r="BP100" s="46">
        <v>79.099999999999994</v>
      </c>
      <c r="BQ100" s="45">
        <f t="shared" si="289"/>
        <v>91</v>
      </c>
      <c r="BR100" s="133">
        <v>141.97</v>
      </c>
      <c r="BS100" s="45">
        <f t="shared" si="257"/>
        <v>26</v>
      </c>
      <c r="BT100" s="46"/>
      <c r="BU100" s="45" t="e">
        <f t="shared" si="290"/>
        <v>#N/A</v>
      </c>
      <c r="BV100" s="46"/>
      <c r="BW100" s="45" t="e">
        <f t="shared" si="291"/>
        <v>#N/A</v>
      </c>
      <c r="BX100" s="124" t="s">
        <v>1151</v>
      </c>
      <c r="BY100" s="45" t="e">
        <f t="shared" si="258"/>
        <v>#VALUE!</v>
      </c>
      <c r="BZ100" s="48">
        <f>31*1000/365</f>
        <v>84.93150684931507</v>
      </c>
      <c r="CA100" s="45">
        <f t="shared" si="292"/>
        <v>57</v>
      </c>
      <c r="CB100" s="46"/>
      <c r="CC100" s="45" t="e">
        <f t="shared" si="259"/>
        <v>#N/A</v>
      </c>
      <c r="CD100" s="46" t="s">
        <v>177</v>
      </c>
      <c r="CE100" s="45" t="e">
        <f t="shared" si="293"/>
        <v>#VALUE!</v>
      </c>
      <c r="CF100" s="48" t="s">
        <v>177</v>
      </c>
      <c r="CG100" s="45" t="e">
        <f t="shared" si="294"/>
        <v>#VALUE!</v>
      </c>
      <c r="CH100" s="49">
        <v>3.19</v>
      </c>
      <c r="CI100" s="45">
        <f t="shared" si="295"/>
        <v>58</v>
      </c>
      <c r="CJ100" s="50">
        <v>0</v>
      </c>
      <c r="CK100" s="51">
        <f t="shared" si="296"/>
        <v>166</v>
      </c>
      <c r="CL100" s="50">
        <v>6.71</v>
      </c>
      <c r="CM100" s="51">
        <f t="shared" si="297"/>
        <v>36</v>
      </c>
      <c r="CN100" s="50">
        <v>0.48</v>
      </c>
      <c r="CO100" s="51">
        <f t="shared" si="298"/>
        <v>105</v>
      </c>
      <c r="CP100" s="50">
        <v>11.62</v>
      </c>
      <c r="CQ100" s="51">
        <f t="shared" si="299"/>
        <v>29</v>
      </c>
      <c r="CR100" s="50">
        <v>1.77</v>
      </c>
      <c r="CS100" s="51">
        <f t="shared" si="300"/>
        <v>112</v>
      </c>
      <c r="CT100" s="50">
        <v>0.48</v>
      </c>
      <c r="CU100" s="51">
        <f t="shared" si="301"/>
        <v>170</v>
      </c>
      <c r="CV100" s="50">
        <v>12.16</v>
      </c>
      <c r="CW100" s="51">
        <f t="shared" si="302"/>
        <v>120</v>
      </c>
      <c r="CX100" s="50">
        <v>6.51</v>
      </c>
      <c r="CY100" s="51">
        <f t="shared" si="303"/>
        <v>103</v>
      </c>
      <c r="CZ100" s="50">
        <v>5.26</v>
      </c>
      <c r="DA100" s="51">
        <f t="shared" si="304"/>
        <v>114</v>
      </c>
      <c r="DB100" s="50">
        <v>7.3</v>
      </c>
      <c r="DC100" s="51">
        <f t="shared" si="305"/>
        <v>109</v>
      </c>
      <c r="DD100" s="50">
        <v>3.22</v>
      </c>
      <c r="DE100" s="51">
        <f t="shared" si="306"/>
        <v>147</v>
      </c>
      <c r="DF100" s="50">
        <v>8.35</v>
      </c>
      <c r="DG100" s="51">
        <f t="shared" si="307"/>
        <v>100</v>
      </c>
      <c r="DH100" s="50">
        <v>4.78</v>
      </c>
      <c r="DI100" s="51">
        <f t="shared" si="308"/>
        <v>39</v>
      </c>
      <c r="DJ100" s="50">
        <v>9.18</v>
      </c>
      <c r="DK100" s="51">
        <f t="shared" si="309"/>
        <v>6</v>
      </c>
      <c r="DL100" s="50">
        <v>4.5</v>
      </c>
      <c r="DM100" s="51">
        <f t="shared" si="310"/>
        <v>78</v>
      </c>
      <c r="DN100" s="50">
        <v>0.7</v>
      </c>
      <c r="DO100" s="51">
        <f t="shared" si="311"/>
        <v>162</v>
      </c>
      <c r="DP100" s="50">
        <v>3.38</v>
      </c>
      <c r="DQ100" s="51">
        <f t="shared" si="312"/>
        <v>158</v>
      </c>
      <c r="DR100" s="50">
        <v>0.48</v>
      </c>
      <c r="DS100" s="51">
        <f t="shared" si="313"/>
        <v>158</v>
      </c>
      <c r="DT100" s="50">
        <v>4.53</v>
      </c>
      <c r="DU100" s="51">
        <f t="shared" si="314"/>
        <v>108</v>
      </c>
      <c r="DV100" s="50">
        <v>0</v>
      </c>
      <c r="DW100" s="51">
        <f t="shared" si="315"/>
        <v>172</v>
      </c>
      <c r="DX100" s="50">
        <v>67.069999999999993</v>
      </c>
      <c r="DY100" s="51">
        <f t="shared" si="316"/>
        <v>162</v>
      </c>
      <c r="DZ100" s="50">
        <v>92.87</v>
      </c>
      <c r="EA100" s="51">
        <f t="shared" si="317"/>
        <v>84</v>
      </c>
      <c r="EB100" s="50">
        <v>13.31</v>
      </c>
      <c r="EC100" s="51">
        <f t="shared" si="318"/>
        <v>128</v>
      </c>
      <c r="ED100" s="50">
        <v>0</v>
      </c>
      <c r="EE100" s="51">
        <f t="shared" si="319"/>
        <v>165</v>
      </c>
      <c r="EF100" s="50">
        <v>13.76</v>
      </c>
      <c r="EG100" s="51">
        <f t="shared" si="320"/>
        <v>33</v>
      </c>
      <c r="EH100" s="50">
        <v>0.7</v>
      </c>
      <c r="EI100" s="51">
        <f t="shared" si="321"/>
        <v>121</v>
      </c>
      <c r="EJ100" s="50">
        <v>8.27</v>
      </c>
      <c r="EK100" s="51">
        <f t="shared" si="322"/>
        <v>145</v>
      </c>
      <c r="EL100" s="50">
        <v>7.66</v>
      </c>
      <c r="EM100" s="51">
        <f t="shared" si="323"/>
        <v>83</v>
      </c>
      <c r="EN100" s="50">
        <v>25.26</v>
      </c>
      <c r="EO100" s="51">
        <f t="shared" si="324"/>
        <v>97</v>
      </c>
      <c r="EP100" s="50">
        <v>20.58</v>
      </c>
      <c r="EQ100" s="51">
        <f t="shared" si="325"/>
        <v>31</v>
      </c>
      <c r="ER100" s="50">
        <v>2.31</v>
      </c>
      <c r="ES100" s="51">
        <f t="shared" si="326"/>
        <v>136</v>
      </c>
      <c r="ET100" s="50">
        <v>0</v>
      </c>
      <c r="EU100" s="51">
        <f t="shared" si="327"/>
        <v>84</v>
      </c>
      <c r="EV100" s="50">
        <v>3.35</v>
      </c>
      <c r="EW100" s="51">
        <f t="shared" si="328"/>
        <v>76</v>
      </c>
      <c r="EX100" s="50">
        <v>0</v>
      </c>
      <c r="EY100" s="51">
        <f t="shared" si="329"/>
        <v>165</v>
      </c>
      <c r="EZ100" s="50">
        <v>0.96</v>
      </c>
      <c r="FA100" s="51">
        <f t="shared" si="330"/>
        <v>121</v>
      </c>
      <c r="FB100" s="50">
        <v>0</v>
      </c>
      <c r="FC100" s="51">
        <f t="shared" si="331"/>
        <v>172</v>
      </c>
      <c r="FD100" s="50">
        <v>3.57</v>
      </c>
      <c r="FE100" s="51">
        <f t="shared" si="332"/>
        <v>93</v>
      </c>
      <c r="FF100" s="50">
        <v>84.13</v>
      </c>
      <c r="FG100" s="51">
        <f t="shared" si="333"/>
        <v>94</v>
      </c>
      <c r="FH100" s="50">
        <v>6.24</v>
      </c>
      <c r="FI100" s="51">
        <f t="shared" si="334"/>
        <v>104</v>
      </c>
      <c r="FJ100" s="50">
        <v>2.74</v>
      </c>
      <c r="FK100" s="51">
        <f t="shared" si="335"/>
        <v>107</v>
      </c>
      <c r="FL100" s="50">
        <v>4.45</v>
      </c>
      <c r="FM100" s="51">
        <f t="shared" si="336"/>
        <v>96</v>
      </c>
      <c r="FN100" s="53">
        <f t="shared" si="266"/>
        <v>448.63999999999993</v>
      </c>
      <c r="FO100" s="51">
        <f t="shared" si="337"/>
        <v>154</v>
      </c>
      <c r="FP100" s="36">
        <v>15.59</v>
      </c>
      <c r="FQ100" s="36">
        <v>100</v>
      </c>
      <c r="FR100" s="36">
        <f t="shared" si="260"/>
        <v>1559</v>
      </c>
      <c r="FS100" s="37">
        <f t="shared" si="338"/>
        <v>109</v>
      </c>
      <c r="FT100" s="36">
        <v>3.84</v>
      </c>
      <c r="FU100" s="36">
        <v>100</v>
      </c>
      <c r="FV100" s="36">
        <f t="shared" si="261"/>
        <v>384</v>
      </c>
      <c r="FW100" s="37">
        <f t="shared" si="339"/>
        <v>161</v>
      </c>
      <c r="FX100" s="36">
        <f t="shared" si="262"/>
        <v>1175</v>
      </c>
      <c r="FY100" s="54">
        <f t="shared" si="265"/>
        <v>4345.2910000000002</v>
      </c>
      <c r="FZ100" s="37">
        <f t="shared" si="340"/>
        <v>139</v>
      </c>
      <c r="GA100" s="55">
        <f t="shared" si="341"/>
        <v>3.6981199999999999</v>
      </c>
      <c r="GB100" s="56">
        <f t="shared" si="263"/>
        <v>23.076268800000001</v>
      </c>
      <c r="GC100" s="32">
        <f t="shared" si="342"/>
        <v>168</v>
      </c>
    </row>
    <row r="101" spans="2:185" s="1" customFormat="1" ht="18" customHeight="1" x14ac:dyDescent="0.2">
      <c r="B101" s="1">
        <f t="shared" si="267"/>
        <v>100</v>
      </c>
      <c r="C101" s="59" t="s">
        <v>85</v>
      </c>
      <c r="D101" s="30">
        <v>18134835</v>
      </c>
      <c r="E101" s="31">
        <f t="shared" si="251"/>
        <v>61</v>
      </c>
      <c r="F101" s="209">
        <v>1240192</v>
      </c>
      <c r="G101" s="31">
        <f t="shared" si="252"/>
        <v>24</v>
      </c>
      <c r="H101" s="210">
        <f t="shared" si="268"/>
        <v>14.622602790535659</v>
      </c>
      <c r="I101" s="31">
        <f t="shared" si="79"/>
        <v>151</v>
      </c>
      <c r="J101" s="61" t="s">
        <v>823</v>
      </c>
      <c r="K101" s="61" t="s">
        <v>824</v>
      </c>
      <c r="L101" s="62">
        <v>34845.699999999997</v>
      </c>
      <c r="M101" s="31">
        <f t="shared" si="174"/>
        <v>119</v>
      </c>
      <c r="N101" s="63">
        <v>9.7846430000000009</v>
      </c>
      <c r="O101" s="31">
        <f t="shared" si="173"/>
        <v>98</v>
      </c>
      <c r="P101" s="64">
        <v>6.18</v>
      </c>
      <c r="Q101" s="31">
        <f t="shared" si="269"/>
        <v>5</v>
      </c>
      <c r="R101" s="31">
        <v>33.6</v>
      </c>
      <c r="S101" s="31">
        <f t="shared" si="253"/>
        <v>6</v>
      </c>
      <c r="T101" s="31">
        <v>22.9</v>
      </c>
      <c r="U101" s="31">
        <f t="shared" si="254"/>
        <v>13</v>
      </c>
      <c r="V101" s="218">
        <v>656.4</v>
      </c>
      <c r="W101" s="31">
        <f t="shared" si="255"/>
        <v>113</v>
      </c>
      <c r="X101" s="36">
        <v>58.2</v>
      </c>
      <c r="Y101" s="37">
        <f t="shared" si="270"/>
        <v>160</v>
      </c>
      <c r="Z101" s="38">
        <v>58.3</v>
      </c>
      <c r="AA101" s="37">
        <f t="shared" si="271"/>
        <v>164</v>
      </c>
      <c r="AB101" s="38">
        <v>58.2</v>
      </c>
      <c r="AC101" s="37">
        <f t="shared" si="272"/>
        <v>155</v>
      </c>
      <c r="AD101" s="39">
        <v>2199</v>
      </c>
      <c r="AE101" s="40">
        <f t="shared" si="273"/>
        <v>144</v>
      </c>
      <c r="AF101" s="41" t="s">
        <v>177</v>
      </c>
      <c r="AG101" s="40" t="e">
        <f t="shared" si="274"/>
        <v>#VALUE!</v>
      </c>
      <c r="AH101" s="42"/>
      <c r="AI101" s="40" t="e">
        <f t="shared" si="256"/>
        <v>#N/A</v>
      </c>
      <c r="AJ101" s="41" t="s">
        <v>177</v>
      </c>
      <c r="AK101" s="40" t="e">
        <f t="shared" si="275"/>
        <v>#VALUE!</v>
      </c>
      <c r="AL101" s="41" t="s">
        <v>177</v>
      </c>
      <c r="AM101" s="40" t="e">
        <f t="shared" si="276"/>
        <v>#VALUE!</v>
      </c>
      <c r="AN101" s="43">
        <v>34.5</v>
      </c>
      <c r="AO101" s="44">
        <f t="shared" si="277"/>
        <v>48</v>
      </c>
      <c r="AP101" s="43"/>
      <c r="AQ101" s="44" t="e">
        <f t="shared" si="278"/>
        <v>#N/A</v>
      </c>
      <c r="AR101" s="58">
        <v>0.66</v>
      </c>
      <c r="AS101" s="44">
        <f t="shared" si="279"/>
        <v>22</v>
      </c>
      <c r="AT101" s="46">
        <v>1.1000000000000001</v>
      </c>
      <c r="AU101" s="45">
        <f t="shared" si="280"/>
        <v>42</v>
      </c>
      <c r="AV101" s="46" t="s">
        <v>177</v>
      </c>
      <c r="AW101" s="45" t="e">
        <f t="shared" si="281"/>
        <v>#VALUE!</v>
      </c>
      <c r="AX101" s="46"/>
      <c r="AY101" s="45"/>
      <c r="AZ101" s="125">
        <v>2590</v>
      </c>
      <c r="BA101" s="45">
        <f t="shared" si="264"/>
        <v>95</v>
      </c>
      <c r="BB101" s="46" t="s">
        <v>177</v>
      </c>
      <c r="BC101" s="45" t="e">
        <f t="shared" si="282"/>
        <v>#VALUE!</v>
      </c>
      <c r="BD101" s="46">
        <v>236.09</v>
      </c>
      <c r="BE101" s="45">
        <f t="shared" si="283"/>
        <v>127</v>
      </c>
      <c r="BF101" s="46">
        <v>13</v>
      </c>
      <c r="BG101" s="45">
        <f t="shared" si="284"/>
        <v>38</v>
      </c>
      <c r="BH101" s="46" t="s">
        <v>177</v>
      </c>
      <c r="BI101" s="45" t="e">
        <f t="shared" si="285"/>
        <v>#VALUE!</v>
      </c>
      <c r="BJ101" s="47">
        <v>2.5</v>
      </c>
      <c r="BK101" s="45">
        <f t="shared" si="286"/>
        <v>113</v>
      </c>
      <c r="BL101" s="46">
        <v>9.4</v>
      </c>
      <c r="BM101" s="45">
        <f t="shared" si="287"/>
        <v>27</v>
      </c>
      <c r="BN101" s="46">
        <v>22.2</v>
      </c>
      <c r="BO101" s="45">
        <f t="shared" si="288"/>
        <v>33</v>
      </c>
      <c r="BP101" s="46" t="s">
        <v>177</v>
      </c>
      <c r="BQ101" s="45" t="e">
        <f t="shared" si="289"/>
        <v>#VALUE!</v>
      </c>
      <c r="BR101" s="133">
        <v>94.31</v>
      </c>
      <c r="BS101" s="45">
        <f t="shared" si="257"/>
        <v>100</v>
      </c>
      <c r="BT101" s="46"/>
      <c r="BU101" s="45" t="e">
        <f t="shared" si="290"/>
        <v>#N/A</v>
      </c>
      <c r="BV101" s="46">
        <v>2.7</v>
      </c>
      <c r="BW101" s="45">
        <f t="shared" si="291"/>
        <v>35</v>
      </c>
      <c r="BX101" s="124" t="s">
        <v>1151</v>
      </c>
      <c r="BY101" s="45" t="e">
        <f t="shared" si="258"/>
        <v>#VALUE!</v>
      </c>
      <c r="BZ101" s="48">
        <v>30.14</v>
      </c>
      <c r="CA101" s="45">
        <f t="shared" si="292"/>
        <v>120</v>
      </c>
      <c r="CB101" s="46"/>
      <c r="CC101" s="45" t="e">
        <f t="shared" si="259"/>
        <v>#N/A</v>
      </c>
      <c r="CD101" s="46">
        <v>0.5</v>
      </c>
      <c r="CE101" s="45">
        <f t="shared" si="293"/>
        <v>53</v>
      </c>
      <c r="CF101" s="48">
        <v>19.575584779238412</v>
      </c>
      <c r="CG101" s="45">
        <f t="shared" si="294"/>
        <v>134</v>
      </c>
      <c r="CH101" s="49">
        <v>0.04</v>
      </c>
      <c r="CI101" s="45">
        <f t="shared" si="295"/>
        <v>144</v>
      </c>
      <c r="CJ101" s="50">
        <v>0.05</v>
      </c>
      <c r="CK101" s="51">
        <f t="shared" si="296"/>
        <v>156</v>
      </c>
      <c r="CL101" s="50">
        <v>3.88</v>
      </c>
      <c r="CM101" s="51">
        <f t="shared" si="297"/>
        <v>65</v>
      </c>
      <c r="CN101" s="22">
        <v>18.79</v>
      </c>
      <c r="CO101" s="51">
        <f t="shared" si="298"/>
        <v>5</v>
      </c>
      <c r="CP101" s="50">
        <v>25.39</v>
      </c>
      <c r="CQ101" s="51">
        <f t="shared" si="299"/>
        <v>6</v>
      </c>
      <c r="CR101" s="50">
        <v>25.27</v>
      </c>
      <c r="CS101" s="51">
        <f t="shared" si="300"/>
        <v>10</v>
      </c>
      <c r="CT101" s="50">
        <v>4.8499999999999996</v>
      </c>
      <c r="CU101" s="51">
        <f t="shared" si="301"/>
        <v>16</v>
      </c>
      <c r="CV101" s="50">
        <v>18.02</v>
      </c>
      <c r="CW101" s="51">
        <f t="shared" si="302"/>
        <v>69</v>
      </c>
      <c r="CX101" s="50">
        <v>33.08</v>
      </c>
      <c r="CY101" s="51">
        <f t="shared" si="303"/>
        <v>9</v>
      </c>
      <c r="CZ101" s="50">
        <v>5</v>
      </c>
      <c r="DA101" s="51">
        <f t="shared" si="304"/>
        <v>120</v>
      </c>
      <c r="DB101" s="50">
        <v>10.16</v>
      </c>
      <c r="DC101" s="51">
        <f t="shared" si="305"/>
        <v>45</v>
      </c>
      <c r="DD101" s="50">
        <v>4.3</v>
      </c>
      <c r="DE101" s="51">
        <f t="shared" si="306"/>
        <v>110</v>
      </c>
      <c r="DF101" s="50">
        <v>2.2599999999999998</v>
      </c>
      <c r="DG101" s="51">
        <f t="shared" si="307"/>
        <v>144</v>
      </c>
      <c r="DH101" s="50">
        <v>0.91</v>
      </c>
      <c r="DI101" s="51">
        <f t="shared" si="308"/>
        <v>147</v>
      </c>
      <c r="DJ101" s="50">
        <v>2.56</v>
      </c>
      <c r="DK101" s="51">
        <f t="shared" si="309"/>
        <v>95</v>
      </c>
      <c r="DL101" s="50">
        <v>4.8600000000000003</v>
      </c>
      <c r="DM101" s="51">
        <f t="shared" si="310"/>
        <v>72</v>
      </c>
      <c r="DN101" s="50">
        <v>1.2</v>
      </c>
      <c r="DO101" s="51">
        <f t="shared" si="311"/>
        <v>138</v>
      </c>
      <c r="DP101" s="50">
        <v>10.4</v>
      </c>
      <c r="DQ101" s="51">
        <f t="shared" si="312"/>
        <v>121</v>
      </c>
      <c r="DR101" s="50">
        <v>1.82</v>
      </c>
      <c r="DS101" s="51">
        <f t="shared" si="313"/>
        <v>72</v>
      </c>
      <c r="DT101" s="50">
        <v>8.91</v>
      </c>
      <c r="DU101" s="51">
        <f t="shared" si="314"/>
        <v>51</v>
      </c>
      <c r="DV101" s="50">
        <v>1.61</v>
      </c>
      <c r="DW101" s="51">
        <f t="shared" si="315"/>
        <v>102</v>
      </c>
      <c r="DX101" s="50">
        <v>88.72</v>
      </c>
      <c r="DY101" s="51">
        <f t="shared" si="316"/>
        <v>118</v>
      </c>
      <c r="DZ101" s="50">
        <v>118.56</v>
      </c>
      <c r="EA101" s="51">
        <f t="shared" si="317"/>
        <v>53</v>
      </c>
      <c r="EB101" s="50">
        <v>49.85</v>
      </c>
      <c r="EC101" s="51">
        <f t="shared" si="318"/>
        <v>28</v>
      </c>
      <c r="ED101" s="50">
        <v>0.23</v>
      </c>
      <c r="EE101" s="51">
        <f t="shared" si="319"/>
        <v>144</v>
      </c>
      <c r="EF101" s="50">
        <v>9.56</v>
      </c>
      <c r="EG101" s="51">
        <f t="shared" si="320"/>
        <v>56</v>
      </c>
      <c r="EH101" s="50">
        <v>44.24</v>
      </c>
      <c r="EI101" s="51">
        <f t="shared" si="321"/>
        <v>38</v>
      </c>
      <c r="EJ101" s="50">
        <v>21.38</v>
      </c>
      <c r="EK101" s="51">
        <f t="shared" si="322"/>
        <v>44</v>
      </c>
      <c r="EL101" s="50">
        <v>11.79</v>
      </c>
      <c r="EM101" s="51">
        <f t="shared" si="323"/>
        <v>40</v>
      </c>
      <c r="EN101" s="50">
        <v>101.45</v>
      </c>
      <c r="EO101" s="51">
        <f t="shared" si="324"/>
        <v>40</v>
      </c>
      <c r="EP101" s="50">
        <v>20</v>
      </c>
      <c r="EQ101" s="51">
        <f t="shared" si="325"/>
        <v>37</v>
      </c>
      <c r="ER101" s="50">
        <v>1.08</v>
      </c>
      <c r="ES101" s="51">
        <f t="shared" si="326"/>
        <v>159</v>
      </c>
      <c r="ET101" s="50">
        <v>49.7</v>
      </c>
      <c r="EU101" s="51">
        <f t="shared" si="327"/>
        <v>24</v>
      </c>
      <c r="EV101" s="50">
        <v>48.68</v>
      </c>
      <c r="EW101" s="51">
        <f t="shared" si="328"/>
        <v>13</v>
      </c>
      <c r="EX101" s="50">
        <v>0.26</v>
      </c>
      <c r="EY101" s="51">
        <f t="shared" si="329"/>
        <v>71</v>
      </c>
      <c r="EZ101" s="50">
        <v>4.16</v>
      </c>
      <c r="FA101" s="51">
        <f t="shared" si="330"/>
        <v>10</v>
      </c>
      <c r="FB101" s="50">
        <v>3.62</v>
      </c>
      <c r="FC101" s="51">
        <f t="shared" si="331"/>
        <v>40</v>
      </c>
      <c r="FD101" s="50">
        <v>11.56</v>
      </c>
      <c r="FE101" s="51">
        <f t="shared" si="332"/>
        <v>9</v>
      </c>
      <c r="FF101" s="50">
        <v>156.32</v>
      </c>
      <c r="FG101" s="51">
        <f t="shared" si="333"/>
        <v>18</v>
      </c>
      <c r="FH101" s="50">
        <v>4.46</v>
      </c>
      <c r="FI101" s="51">
        <f t="shared" si="334"/>
        <v>131</v>
      </c>
      <c r="FJ101" s="50">
        <v>11.41</v>
      </c>
      <c r="FK101" s="51">
        <f t="shared" si="335"/>
        <v>65</v>
      </c>
      <c r="FL101" s="50">
        <v>8.49</v>
      </c>
      <c r="FM101" s="51">
        <f t="shared" si="336"/>
        <v>63</v>
      </c>
      <c r="FN101" s="53">
        <f t="shared" si="266"/>
        <v>948.84</v>
      </c>
      <c r="FO101" s="51">
        <f t="shared" si="337"/>
        <v>39</v>
      </c>
      <c r="FP101" s="36">
        <v>45.53</v>
      </c>
      <c r="FQ101" s="36">
        <v>100</v>
      </c>
      <c r="FR101" s="36">
        <f t="shared" si="260"/>
        <v>4553</v>
      </c>
      <c r="FS101" s="37">
        <f t="shared" si="338"/>
        <v>2</v>
      </c>
      <c r="FT101" s="36">
        <v>13.22</v>
      </c>
      <c r="FU101" s="36">
        <v>100</v>
      </c>
      <c r="FV101" s="36">
        <f t="shared" si="261"/>
        <v>1322</v>
      </c>
      <c r="FW101" s="37">
        <f t="shared" si="339"/>
        <v>18</v>
      </c>
      <c r="FX101" s="36">
        <f t="shared" si="262"/>
        <v>3231</v>
      </c>
      <c r="FY101" s="54">
        <f t="shared" si="265"/>
        <v>585936.51884999999</v>
      </c>
      <c r="FZ101" s="37">
        <f t="shared" si="340"/>
        <v>32</v>
      </c>
      <c r="GA101" s="55">
        <f t="shared" si="341"/>
        <v>181.34835000000001</v>
      </c>
      <c r="GB101" s="56">
        <f t="shared" si="263"/>
        <v>808.81364100000008</v>
      </c>
      <c r="GC101" s="32">
        <f t="shared" si="342"/>
        <v>85</v>
      </c>
    </row>
    <row r="102" spans="2:185" s="1" customFormat="1" ht="18" customHeight="1" x14ac:dyDescent="0.2">
      <c r="B102" s="1">
        <f t="shared" si="267"/>
        <v>101</v>
      </c>
      <c r="C102" s="68" t="s">
        <v>96</v>
      </c>
      <c r="D102" s="30">
        <v>419615</v>
      </c>
      <c r="E102" s="31">
        <f t="shared" si="251"/>
        <v>167</v>
      </c>
      <c r="F102" s="31">
        <v>316</v>
      </c>
      <c r="G102" s="31">
        <f t="shared" si="252"/>
        <v>171</v>
      </c>
      <c r="H102" s="210">
        <f t="shared" si="268"/>
        <v>1327.8955696202531</v>
      </c>
      <c r="I102" s="31">
        <f t="shared" si="79"/>
        <v>3</v>
      </c>
      <c r="J102" s="32" t="s">
        <v>825</v>
      </c>
      <c r="K102" s="32" t="s">
        <v>826</v>
      </c>
      <c r="L102" s="33">
        <v>44355.8</v>
      </c>
      <c r="M102" s="31">
        <f t="shared" si="174"/>
        <v>69</v>
      </c>
      <c r="N102" s="34">
        <v>9.7986699999999995</v>
      </c>
      <c r="O102" s="31">
        <f t="shared" si="173"/>
        <v>47</v>
      </c>
      <c r="P102" s="35">
        <v>5.29</v>
      </c>
      <c r="Q102" s="31">
        <f t="shared" si="269"/>
        <v>60</v>
      </c>
      <c r="R102" s="31">
        <v>22.3</v>
      </c>
      <c r="S102" s="31">
        <f t="shared" si="253"/>
        <v>109</v>
      </c>
      <c r="T102" s="31">
        <v>15</v>
      </c>
      <c r="U102" s="31">
        <f t="shared" si="254"/>
        <v>85</v>
      </c>
      <c r="V102" s="218">
        <v>557.5</v>
      </c>
      <c r="W102" s="31">
        <f t="shared" si="255"/>
        <v>128</v>
      </c>
      <c r="X102" s="36">
        <v>81.7</v>
      </c>
      <c r="Y102" s="37">
        <f t="shared" si="270"/>
        <v>16</v>
      </c>
      <c r="Z102" s="38">
        <v>83.7</v>
      </c>
      <c r="AA102" s="37">
        <f t="shared" si="271"/>
        <v>17</v>
      </c>
      <c r="AB102" s="38">
        <v>79.7</v>
      </c>
      <c r="AC102" s="37">
        <f t="shared" si="272"/>
        <v>15</v>
      </c>
      <c r="AD102" s="39">
        <v>35826</v>
      </c>
      <c r="AE102" s="40">
        <f t="shared" si="273"/>
        <v>29</v>
      </c>
      <c r="AF102" s="41">
        <v>62.12</v>
      </c>
      <c r="AG102" s="40">
        <f t="shared" si="274"/>
        <v>28</v>
      </c>
      <c r="AH102" s="42"/>
      <c r="AI102" s="40" t="e">
        <f t="shared" si="256"/>
        <v>#N/A</v>
      </c>
      <c r="AJ102" s="41">
        <v>25.4</v>
      </c>
      <c r="AK102" s="40">
        <f t="shared" si="275"/>
        <v>55</v>
      </c>
      <c r="AL102" s="41">
        <v>6.4</v>
      </c>
      <c r="AM102" s="40">
        <f t="shared" si="276"/>
        <v>49</v>
      </c>
      <c r="AN102" s="43">
        <v>12</v>
      </c>
      <c r="AO102" s="44">
        <f t="shared" si="277"/>
        <v>151</v>
      </c>
      <c r="AP102" s="43"/>
      <c r="AQ102" s="44" t="e">
        <f t="shared" si="278"/>
        <v>#N/A</v>
      </c>
      <c r="AR102" s="43" t="s">
        <v>177</v>
      </c>
      <c r="AS102" s="44" t="e">
        <f t="shared" si="279"/>
        <v>#VALUE!</v>
      </c>
      <c r="AT102" s="46"/>
      <c r="AU102" s="45" t="e">
        <f t="shared" si="280"/>
        <v>#N/A</v>
      </c>
      <c r="AV102" s="46" t="s">
        <v>177</v>
      </c>
      <c r="AW102" s="45" t="e">
        <f t="shared" si="281"/>
        <v>#VALUE!</v>
      </c>
      <c r="AX102" s="46"/>
      <c r="AY102" s="45"/>
      <c r="AZ102" s="125">
        <v>3600</v>
      </c>
      <c r="BA102" s="45">
        <f t="shared" si="264"/>
        <v>7</v>
      </c>
      <c r="BB102" s="46" t="s">
        <v>177</v>
      </c>
      <c r="BC102" s="45" t="e">
        <f t="shared" si="282"/>
        <v>#VALUE!</v>
      </c>
      <c r="BD102" s="46">
        <v>1266.1400000000001</v>
      </c>
      <c r="BE102" s="45">
        <f t="shared" si="283"/>
        <v>46</v>
      </c>
      <c r="BF102" s="46"/>
      <c r="BG102" s="45" t="e">
        <f t="shared" si="284"/>
        <v>#N/A</v>
      </c>
      <c r="BH102" s="46">
        <v>2.2999999999999998</v>
      </c>
      <c r="BI102" s="45">
        <f t="shared" si="285"/>
        <v>45</v>
      </c>
      <c r="BJ102" s="47">
        <v>13</v>
      </c>
      <c r="BK102" s="45">
        <f t="shared" si="286"/>
        <v>5</v>
      </c>
      <c r="BL102" s="46"/>
      <c r="BM102" s="45" t="e">
        <f t="shared" si="287"/>
        <v>#N/A</v>
      </c>
      <c r="BN102" s="46"/>
      <c r="BO102" s="45" t="e">
        <f t="shared" si="288"/>
        <v>#N/A</v>
      </c>
      <c r="BP102" s="46">
        <v>188.64</v>
      </c>
      <c r="BQ102" s="45">
        <f t="shared" si="289"/>
        <v>35</v>
      </c>
      <c r="BR102" s="114">
        <v>131.63999999999999</v>
      </c>
      <c r="BS102" s="45">
        <f t="shared" si="257"/>
        <v>39</v>
      </c>
      <c r="BT102" s="46"/>
      <c r="BU102" s="45" t="e">
        <f t="shared" si="290"/>
        <v>#N/A</v>
      </c>
      <c r="BV102" s="46"/>
      <c r="BW102" s="45" t="e">
        <f t="shared" si="291"/>
        <v>#N/A</v>
      </c>
      <c r="BX102" s="124" t="s">
        <v>1151</v>
      </c>
      <c r="BY102" s="45" t="e">
        <f t="shared" si="258"/>
        <v>#VALUE!</v>
      </c>
      <c r="BZ102" s="48">
        <f>44.1*1000/365</f>
        <v>120.82191780821918</v>
      </c>
      <c r="CA102" s="45">
        <f t="shared" si="292"/>
        <v>16</v>
      </c>
      <c r="CB102" s="46"/>
      <c r="CC102" s="45" t="e">
        <f t="shared" si="259"/>
        <v>#N/A</v>
      </c>
      <c r="CD102" s="46">
        <v>1.45</v>
      </c>
      <c r="CE102" s="45">
        <f t="shared" si="293"/>
        <v>10</v>
      </c>
      <c r="CF102" s="48">
        <v>239.4335945398349</v>
      </c>
      <c r="CG102" s="45">
        <f t="shared" si="294"/>
        <v>23</v>
      </c>
      <c r="CH102" s="49">
        <v>24.4</v>
      </c>
      <c r="CI102" s="45">
        <f t="shared" si="295"/>
        <v>16</v>
      </c>
      <c r="CJ102" s="50">
        <v>0.66</v>
      </c>
      <c r="CK102" s="51">
        <f t="shared" si="296"/>
        <v>96</v>
      </c>
      <c r="CL102" s="50">
        <v>14.92</v>
      </c>
      <c r="CM102" s="51">
        <f t="shared" si="297"/>
        <v>23</v>
      </c>
      <c r="CN102" s="50">
        <v>0.23</v>
      </c>
      <c r="CO102" s="51">
        <f t="shared" si="298"/>
        <v>119</v>
      </c>
      <c r="CP102" s="50">
        <v>0.56000000000000005</v>
      </c>
      <c r="CQ102" s="51">
        <f t="shared" si="299"/>
        <v>163</v>
      </c>
      <c r="CR102" s="50">
        <v>0.89</v>
      </c>
      <c r="CS102" s="51">
        <f t="shared" si="300"/>
        <v>135</v>
      </c>
      <c r="CT102" s="50">
        <v>4.54</v>
      </c>
      <c r="CU102" s="51">
        <f t="shared" si="301"/>
        <v>23</v>
      </c>
      <c r="CV102" s="50">
        <v>25.9</v>
      </c>
      <c r="CW102" s="51">
        <f t="shared" si="302"/>
        <v>10</v>
      </c>
      <c r="CX102" s="50">
        <v>0.85</v>
      </c>
      <c r="CY102" s="51">
        <f t="shared" si="303"/>
        <v>172</v>
      </c>
      <c r="CZ102" s="50">
        <v>15.95</v>
      </c>
      <c r="DA102" s="51">
        <f t="shared" si="304"/>
        <v>33</v>
      </c>
      <c r="DB102" s="50">
        <v>7.42</v>
      </c>
      <c r="DC102" s="51">
        <f t="shared" si="305"/>
        <v>106</v>
      </c>
      <c r="DD102" s="50">
        <v>3.36</v>
      </c>
      <c r="DE102" s="51">
        <f t="shared" si="306"/>
        <v>143</v>
      </c>
      <c r="DF102" s="50">
        <v>23.55</v>
      </c>
      <c r="DG102" s="51">
        <f t="shared" si="307"/>
        <v>43</v>
      </c>
      <c r="DH102" s="50">
        <v>2.27</v>
      </c>
      <c r="DI102" s="51">
        <f t="shared" si="308"/>
        <v>96</v>
      </c>
      <c r="DJ102" s="50">
        <v>2.95</v>
      </c>
      <c r="DK102" s="51">
        <f t="shared" si="309"/>
        <v>85</v>
      </c>
      <c r="DL102" s="50">
        <v>11.65</v>
      </c>
      <c r="DM102" s="52">
        <f t="shared" si="310"/>
        <v>1</v>
      </c>
      <c r="DN102" s="50">
        <v>9.67</v>
      </c>
      <c r="DO102" s="51">
        <f t="shared" si="311"/>
        <v>9</v>
      </c>
      <c r="DP102" s="50">
        <v>9.06</v>
      </c>
      <c r="DQ102" s="51">
        <f t="shared" si="312"/>
        <v>130</v>
      </c>
      <c r="DR102" s="50">
        <v>1.58</v>
      </c>
      <c r="DS102" s="51">
        <f t="shared" si="313"/>
        <v>89</v>
      </c>
      <c r="DT102" s="50">
        <v>7.06</v>
      </c>
      <c r="DU102" s="51">
        <f t="shared" si="314"/>
        <v>64</v>
      </c>
      <c r="DV102" s="50">
        <v>5.13</v>
      </c>
      <c r="DW102" s="51">
        <f t="shared" si="315"/>
        <v>12</v>
      </c>
      <c r="DX102" s="50">
        <v>124.33</v>
      </c>
      <c r="DY102" s="51">
        <f t="shared" si="316"/>
        <v>55</v>
      </c>
      <c r="DZ102" s="50">
        <v>87.92</v>
      </c>
      <c r="EA102" s="51">
        <f t="shared" si="317"/>
        <v>89</v>
      </c>
      <c r="EB102" s="50">
        <v>9.11</v>
      </c>
      <c r="EC102" s="51">
        <f t="shared" si="318"/>
        <v>147</v>
      </c>
      <c r="ED102" s="50">
        <v>1.4</v>
      </c>
      <c r="EE102" s="51">
        <f t="shared" si="319"/>
        <v>72</v>
      </c>
      <c r="EF102" s="50">
        <v>3.57</v>
      </c>
      <c r="EG102" s="51">
        <f t="shared" si="320"/>
        <v>114</v>
      </c>
      <c r="EH102" s="50">
        <v>0.21</v>
      </c>
      <c r="EI102" s="51">
        <f t="shared" si="321"/>
        <v>142</v>
      </c>
      <c r="EJ102" s="50">
        <v>2.92</v>
      </c>
      <c r="EK102" s="51">
        <f t="shared" si="322"/>
        <v>169</v>
      </c>
      <c r="EL102" s="50">
        <v>2.83</v>
      </c>
      <c r="EM102" s="51">
        <f t="shared" si="323"/>
        <v>152</v>
      </c>
      <c r="EN102" s="50">
        <v>13.89</v>
      </c>
      <c r="EO102" s="51">
        <f t="shared" si="324"/>
        <v>138</v>
      </c>
      <c r="EP102" s="50">
        <v>7.06</v>
      </c>
      <c r="EQ102" s="51">
        <f t="shared" si="325"/>
        <v>133</v>
      </c>
      <c r="ER102" s="50">
        <v>4.55</v>
      </c>
      <c r="ES102" s="51">
        <f t="shared" si="326"/>
        <v>49</v>
      </c>
      <c r="ET102" s="50">
        <v>0</v>
      </c>
      <c r="EU102" s="51">
        <f t="shared" si="327"/>
        <v>84</v>
      </c>
      <c r="EV102" s="50">
        <v>0</v>
      </c>
      <c r="EW102" s="51">
        <f t="shared" si="328"/>
        <v>167</v>
      </c>
      <c r="EX102" s="50">
        <v>0.33</v>
      </c>
      <c r="EY102" s="51">
        <f t="shared" si="329"/>
        <v>50</v>
      </c>
      <c r="EZ102" s="50">
        <v>3.73</v>
      </c>
      <c r="FA102" s="51">
        <f t="shared" si="330"/>
        <v>19</v>
      </c>
      <c r="FB102" s="50">
        <v>0.21</v>
      </c>
      <c r="FC102" s="51">
        <f t="shared" si="331"/>
        <v>165</v>
      </c>
      <c r="FD102" s="50">
        <v>0.8</v>
      </c>
      <c r="FE102" s="51">
        <f t="shared" si="332"/>
        <v>145</v>
      </c>
      <c r="FF102" s="50">
        <v>33.19</v>
      </c>
      <c r="FG102" s="51">
        <f t="shared" si="333"/>
        <v>153</v>
      </c>
      <c r="FH102" s="50">
        <v>5.75</v>
      </c>
      <c r="FI102" s="51">
        <f t="shared" si="334"/>
        <v>113</v>
      </c>
      <c r="FJ102" s="50">
        <v>0.12</v>
      </c>
      <c r="FK102" s="51">
        <f t="shared" si="335"/>
        <v>167</v>
      </c>
      <c r="FL102" s="50">
        <v>0.7</v>
      </c>
      <c r="FM102" s="51">
        <f t="shared" si="336"/>
        <v>160</v>
      </c>
      <c r="FN102" s="53">
        <f t="shared" si="266"/>
        <v>450.82</v>
      </c>
      <c r="FO102" s="51">
        <f t="shared" si="337"/>
        <v>152</v>
      </c>
      <c r="FP102" s="36">
        <v>10.24</v>
      </c>
      <c r="FQ102" s="36">
        <v>100</v>
      </c>
      <c r="FR102" s="36">
        <f t="shared" si="260"/>
        <v>1024</v>
      </c>
      <c r="FS102" s="37">
        <f t="shared" si="338"/>
        <v>145</v>
      </c>
      <c r="FT102" s="36">
        <v>8.9600000000000009</v>
      </c>
      <c r="FU102" s="36">
        <v>100</v>
      </c>
      <c r="FV102" s="36">
        <f t="shared" si="261"/>
        <v>896.00000000000011</v>
      </c>
      <c r="FW102" s="37">
        <f t="shared" si="339"/>
        <v>66</v>
      </c>
      <c r="FX102" s="36">
        <f t="shared" si="262"/>
        <v>127.99999999999989</v>
      </c>
      <c r="FY102" s="54">
        <f t="shared" si="265"/>
        <v>537.10719999999958</v>
      </c>
      <c r="FZ102" s="37">
        <f t="shared" si="340"/>
        <v>146</v>
      </c>
      <c r="GA102" s="55">
        <f t="shared" si="341"/>
        <v>4.1961500000000003</v>
      </c>
      <c r="GB102" s="56">
        <f t="shared" si="263"/>
        <v>24.127862500000003</v>
      </c>
      <c r="GC102" s="32">
        <f t="shared" si="342"/>
        <v>167</v>
      </c>
    </row>
    <row r="103" spans="2:185" s="1" customFormat="1" ht="18" customHeight="1" x14ac:dyDescent="0.2">
      <c r="B103" s="1">
        <f t="shared" si="267"/>
        <v>102</v>
      </c>
      <c r="C103" s="29" t="s">
        <v>14</v>
      </c>
      <c r="D103" s="30">
        <v>4166463</v>
      </c>
      <c r="E103" s="31">
        <f t="shared" si="251"/>
        <v>126</v>
      </c>
      <c r="F103" s="209">
        <v>1030700</v>
      </c>
      <c r="G103" s="31">
        <f t="shared" si="252"/>
        <v>29</v>
      </c>
      <c r="H103" s="210">
        <f t="shared" si="268"/>
        <v>4.0423624721063351</v>
      </c>
      <c r="I103" s="31">
        <f t="shared" si="79"/>
        <v>163</v>
      </c>
      <c r="J103" s="61" t="s">
        <v>827</v>
      </c>
      <c r="K103" s="61" t="s">
        <v>828</v>
      </c>
      <c r="L103" s="62">
        <v>35554.6</v>
      </c>
      <c r="M103" s="31">
        <f t="shared" si="174"/>
        <v>117</v>
      </c>
      <c r="N103" s="63">
        <v>9.7865219999999997</v>
      </c>
      <c r="O103" s="31">
        <f t="shared" si="173"/>
        <v>87</v>
      </c>
      <c r="P103" s="64">
        <v>5.83</v>
      </c>
      <c r="Q103" s="31">
        <f t="shared" si="269"/>
        <v>22</v>
      </c>
      <c r="R103" s="31">
        <v>33</v>
      </c>
      <c r="S103" s="31">
        <f t="shared" si="253"/>
        <v>8</v>
      </c>
      <c r="T103" s="31">
        <v>21</v>
      </c>
      <c r="U103" s="31">
        <f t="shared" si="254"/>
        <v>46</v>
      </c>
      <c r="V103" s="218">
        <v>187.4</v>
      </c>
      <c r="W103" s="31">
        <f t="shared" si="255"/>
        <v>158</v>
      </c>
      <c r="X103" s="36">
        <v>63.1</v>
      </c>
      <c r="Y103" s="37">
        <f t="shared" si="270"/>
        <v>139</v>
      </c>
      <c r="Z103" s="38">
        <v>64.599999999999994</v>
      </c>
      <c r="AA103" s="37">
        <f t="shared" si="271"/>
        <v>142</v>
      </c>
      <c r="AB103" s="38">
        <v>61.6</v>
      </c>
      <c r="AC103" s="37">
        <f t="shared" si="272"/>
        <v>135</v>
      </c>
      <c r="AD103" s="39">
        <v>4395</v>
      </c>
      <c r="AE103" s="40">
        <f t="shared" si="273"/>
        <v>125</v>
      </c>
      <c r="AF103" s="41" t="s">
        <v>177</v>
      </c>
      <c r="AG103" s="40" t="e">
        <f t="shared" si="274"/>
        <v>#VALUE!</v>
      </c>
      <c r="AH103" s="42"/>
      <c r="AI103" s="40" t="e">
        <f t="shared" si="256"/>
        <v>#N/A</v>
      </c>
      <c r="AJ103" s="41" t="s">
        <v>177</v>
      </c>
      <c r="AK103" s="40" t="e">
        <f t="shared" si="275"/>
        <v>#VALUE!</v>
      </c>
      <c r="AL103" s="41" t="s">
        <v>177</v>
      </c>
      <c r="AM103" s="40" t="e">
        <f t="shared" si="276"/>
        <v>#VALUE!</v>
      </c>
      <c r="AN103" s="43">
        <v>86.2</v>
      </c>
      <c r="AO103" s="44">
        <f t="shared" si="277"/>
        <v>3</v>
      </c>
      <c r="AP103" s="43" t="s">
        <v>177</v>
      </c>
      <c r="AQ103" s="44" t="e">
        <f t="shared" si="278"/>
        <v>#VALUE!</v>
      </c>
      <c r="AR103" s="43" t="s">
        <v>177</v>
      </c>
      <c r="AS103" s="44" t="e">
        <f t="shared" si="279"/>
        <v>#VALUE!</v>
      </c>
      <c r="AT103" s="46"/>
      <c r="AU103" s="45" t="e">
        <f t="shared" si="280"/>
        <v>#N/A</v>
      </c>
      <c r="AV103" s="46" t="s">
        <v>177</v>
      </c>
      <c r="AW103" s="45" t="e">
        <f t="shared" si="281"/>
        <v>#VALUE!</v>
      </c>
      <c r="AX103" s="46"/>
      <c r="AY103" s="45"/>
      <c r="AZ103" s="125">
        <v>2810</v>
      </c>
      <c r="BA103" s="45">
        <f t="shared" si="264"/>
        <v>74</v>
      </c>
      <c r="BB103" s="46" t="s">
        <v>177</v>
      </c>
      <c r="BC103" s="45" t="e">
        <f t="shared" si="282"/>
        <v>#VALUE!</v>
      </c>
      <c r="BD103" s="46">
        <v>134.91999999999999</v>
      </c>
      <c r="BE103" s="45">
        <f t="shared" si="283"/>
        <v>142</v>
      </c>
      <c r="BF103" s="46"/>
      <c r="BG103" s="45" t="e">
        <f t="shared" si="284"/>
        <v>#N/A</v>
      </c>
      <c r="BH103" s="46">
        <v>0.1</v>
      </c>
      <c r="BI103" s="45">
        <f t="shared" si="285"/>
        <v>115</v>
      </c>
      <c r="BJ103" s="47">
        <v>2.5</v>
      </c>
      <c r="BK103" s="45">
        <f t="shared" si="286"/>
        <v>113</v>
      </c>
      <c r="BL103" s="46"/>
      <c r="BM103" s="45" t="e">
        <f t="shared" si="287"/>
        <v>#N/A</v>
      </c>
      <c r="BN103" s="46"/>
      <c r="BO103" s="45" t="e">
        <f t="shared" si="288"/>
        <v>#N/A</v>
      </c>
      <c r="BP103" s="46">
        <v>135.30000000000001</v>
      </c>
      <c r="BQ103" s="45">
        <f t="shared" si="289"/>
        <v>58</v>
      </c>
      <c r="BR103" s="133">
        <v>119.79</v>
      </c>
      <c r="BS103" s="45">
        <f t="shared" si="257"/>
        <v>53</v>
      </c>
      <c r="BT103" s="46"/>
      <c r="BU103" s="45" t="e">
        <f t="shared" si="290"/>
        <v>#N/A</v>
      </c>
      <c r="BV103" s="46"/>
      <c r="BW103" s="45" t="e">
        <f t="shared" si="291"/>
        <v>#N/A</v>
      </c>
      <c r="BX103" s="124" t="s">
        <v>1151</v>
      </c>
      <c r="BY103" s="45" t="e">
        <f t="shared" si="258"/>
        <v>#VALUE!</v>
      </c>
      <c r="BZ103" s="48">
        <f>32.5*1000/365</f>
        <v>89.041095890410958</v>
      </c>
      <c r="CA103" s="45">
        <f t="shared" si="292"/>
        <v>51</v>
      </c>
      <c r="CB103" s="46"/>
      <c r="CC103" s="45" t="e">
        <f t="shared" si="259"/>
        <v>#N/A</v>
      </c>
      <c r="CD103" s="46">
        <v>3.22</v>
      </c>
      <c r="CE103" s="45">
        <f t="shared" si="293"/>
        <v>3</v>
      </c>
      <c r="CF103" s="48">
        <v>126.00615918106077</v>
      </c>
      <c r="CG103" s="45">
        <f t="shared" si="294"/>
        <v>72</v>
      </c>
      <c r="CH103" s="49">
        <v>0.01</v>
      </c>
      <c r="CI103" s="45">
        <f t="shared" si="295"/>
        <v>150</v>
      </c>
      <c r="CJ103" s="50">
        <v>0</v>
      </c>
      <c r="CK103" s="51">
        <f t="shared" si="296"/>
        <v>166</v>
      </c>
      <c r="CL103" s="50">
        <v>3.43</v>
      </c>
      <c r="CM103" s="51">
        <f t="shared" si="297"/>
        <v>74</v>
      </c>
      <c r="CN103" s="50">
        <v>9.2799999999999994</v>
      </c>
      <c r="CO103" s="51">
        <f t="shared" si="298"/>
        <v>21</v>
      </c>
      <c r="CP103" s="50">
        <v>7.94</v>
      </c>
      <c r="CQ103" s="51">
        <f t="shared" si="299"/>
        <v>66</v>
      </c>
      <c r="CR103" s="50">
        <v>18.059999999999999</v>
      </c>
      <c r="CS103" s="51">
        <f t="shared" si="300"/>
        <v>32</v>
      </c>
      <c r="CT103" s="50">
        <v>1.34</v>
      </c>
      <c r="CU103" s="51">
        <f t="shared" si="301"/>
        <v>122</v>
      </c>
      <c r="CV103" s="50">
        <v>12.77</v>
      </c>
      <c r="CW103" s="51">
        <f t="shared" si="302"/>
        <v>115</v>
      </c>
      <c r="CX103" s="50">
        <v>17.16</v>
      </c>
      <c r="CY103" s="51">
        <f t="shared" si="303"/>
        <v>38</v>
      </c>
      <c r="CZ103" s="50">
        <v>2.64</v>
      </c>
      <c r="DA103" s="51">
        <f t="shared" si="304"/>
        <v>162</v>
      </c>
      <c r="DB103" s="50">
        <v>10.63</v>
      </c>
      <c r="DC103" s="51">
        <f t="shared" si="305"/>
        <v>36</v>
      </c>
      <c r="DD103" s="50">
        <v>11.44</v>
      </c>
      <c r="DE103" s="51">
        <f t="shared" si="306"/>
        <v>28</v>
      </c>
      <c r="DF103" s="50">
        <v>1.21</v>
      </c>
      <c r="DG103" s="51">
        <f t="shared" si="307"/>
        <v>163</v>
      </c>
      <c r="DH103" s="50">
        <v>0.57999999999999996</v>
      </c>
      <c r="DI103" s="51">
        <f t="shared" si="308"/>
        <v>164</v>
      </c>
      <c r="DJ103" s="50">
        <v>1.1499999999999999</v>
      </c>
      <c r="DK103" s="51">
        <f t="shared" si="309"/>
        <v>161</v>
      </c>
      <c r="DL103" s="50">
        <v>3.01</v>
      </c>
      <c r="DM103" s="51">
        <f t="shared" si="310"/>
        <v>132</v>
      </c>
      <c r="DN103" s="50">
        <v>1.02</v>
      </c>
      <c r="DO103" s="51">
        <f t="shared" si="311"/>
        <v>147</v>
      </c>
      <c r="DP103" s="50">
        <v>14.38</v>
      </c>
      <c r="DQ103" s="51">
        <f t="shared" si="312"/>
        <v>102</v>
      </c>
      <c r="DR103" s="50">
        <v>1.61</v>
      </c>
      <c r="DS103" s="51">
        <f t="shared" si="313"/>
        <v>83</v>
      </c>
      <c r="DT103" s="50">
        <v>3.1</v>
      </c>
      <c r="DU103" s="51">
        <f t="shared" si="314"/>
        <v>137</v>
      </c>
      <c r="DV103" s="50">
        <v>1.05</v>
      </c>
      <c r="DW103" s="51">
        <f t="shared" si="315"/>
        <v>143</v>
      </c>
      <c r="DX103" s="50">
        <v>60.82</v>
      </c>
      <c r="DY103" s="51">
        <f t="shared" si="316"/>
        <v>166</v>
      </c>
      <c r="DZ103" s="50">
        <v>76.62</v>
      </c>
      <c r="EA103" s="51">
        <f t="shared" si="317"/>
        <v>114</v>
      </c>
      <c r="EB103" s="50">
        <v>36.5</v>
      </c>
      <c r="EC103" s="51">
        <f t="shared" si="318"/>
        <v>62</v>
      </c>
      <c r="ED103" s="50">
        <v>0.08</v>
      </c>
      <c r="EE103" s="51">
        <f t="shared" si="319"/>
        <v>158</v>
      </c>
      <c r="EF103" s="50">
        <v>10.33</v>
      </c>
      <c r="EG103" s="51">
        <f t="shared" si="320"/>
        <v>51</v>
      </c>
      <c r="EH103" s="50">
        <v>21.93</v>
      </c>
      <c r="EI103" s="51">
        <f t="shared" si="321"/>
        <v>51</v>
      </c>
      <c r="EJ103" s="50">
        <v>14.53</v>
      </c>
      <c r="EK103" s="51">
        <f t="shared" si="322"/>
        <v>106</v>
      </c>
      <c r="EL103" s="50">
        <v>8.1999999999999993</v>
      </c>
      <c r="EM103" s="51">
        <f t="shared" si="323"/>
        <v>77</v>
      </c>
      <c r="EN103" s="50">
        <v>141.26</v>
      </c>
      <c r="EO103" s="51">
        <f t="shared" si="324"/>
        <v>27</v>
      </c>
      <c r="EP103" s="50">
        <v>15.31</v>
      </c>
      <c r="EQ103" s="51">
        <f t="shared" si="325"/>
        <v>75</v>
      </c>
      <c r="ER103" s="50">
        <v>0.98</v>
      </c>
      <c r="ES103" s="51">
        <f t="shared" si="326"/>
        <v>164</v>
      </c>
      <c r="ET103" s="50">
        <v>53.04</v>
      </c>
      <c r="EU103" s="51">
        <f t="shared" si="327"/>
        <v>20</v>
      </c>
      <c r="EV103" s="50">
        <v>21.95</v>
      </c>
      <c r="EW103" s="51">
        <f t="shared" si="328"/>
        <v>38</v>
      </c>
      <c r="EX103" s="50">
        <v>0.2</v>
      </c>
      <c r="EY103" s="51">
        <f t="shared" si="329"/>
        <v>98</v>
      </c>
      <c r="EZ103" s="50">
        <v>2.99</v>
      </c>
      <c r="FA103" s="51">
        <f t="shared" si="330"/>
        <v>44</v>
      </c>
      <c r="FB103" s="50">
        <v>1.67</v>
      </c>
      <c r="FC103" s="51">
        <f t="shared" si="331"/>
        <v>72</v>
      </c>
      <c r="FD103" s="50">
        <v>4.9400000000000004</v>
      </c>
      <c r="FE103" s="51">
        <f t="shared" si="332"/>
        <v>77</v>
      </c>
      <c r="FF103" s="50">
        <v>105.93</v>
      </c>
      <c r="FG103" s="51">
        <f t="shared" si="333"/>
        <v>71</v>
      </c>
      <c r="FH103" s="50">
        <v>2.68</v>
      </c>
      <c r="FI103" s="51">
        <f t="shared" si="334"/>
        <v>156</v>
      </c>
      <c r="FJ103" s="50">
        <v>143.33000000000001</v>
      </c>
      <c r="FK103" s="65">
        <f t="shared" si="335"/>
        <v>2</v>
      </c>
      <c r="FL103" s="50">
        <v>5.0999999999999996</v>
      </c>
      <c r="FM103" s="51">
        <f t="shared" si="336"/>
        <v>91</v>
      </c>
      <c r="FN103" s="53">
        <f t="shared" si="266"/>
        <v>850.19000000000017</v>
      </c>
      <c r="FO103" s="51">
        <f t="shared" si="337"/>
        <v>53</v>
      </c>
      <c r="FP103" s="36">
        <v>31.83</v>
      </c>
      <c r="FQ103" s="36">
        <v>100</v>
      </c>
      <c r="FR103" s="36">
        <f t="shared" si="260"/>
        <v>3183</v>
      </c>
      <c r="FS103" s="37">
        <f t="shared" si="338"/>
        <v>34</v>
      </c>
      <c r="FT103" s="36">
        <v>8.35</v>
      </c>
      <c r="FU103" s="36">
        <v>100</v>
      </c>
      <c r="FV103" s="36">
        <f t="shared" si="261"/>
        <v>835</v>
      </c>
      <c r="FW103" s="37">
        <f t="shared" si="339"/>
        <v>77</v>
      </c>
      <c r="FX103" s="36">
        <f t="shared" si="262"/>
        <v>2348</v>
      </c>
      <c r="FY103" s="54">
        <f t="shared" si="265"/>
        <v>97828.551240000001</v>
      </c>
      <c r="FZ103" s="37">
        <f t="shared" si="340"/>
        <v>85</v>
      </c>
      <c r="GA103" s="55">
        <f t="shared" si="341"/>
        <v>41.664630000000002</v>
      </c>
      <c r="GB103" s="56">
        <f t="shared" si="263"/>
        <v>111.66120840000001</v>
      </c>
      <c r="GC103" s="32">
        <f t="shared" si="342"/>
        <v>145</v>
      </c>
    </row>
    <row r="104" spans="2:185" s="1" customFormat="1" ht="18" customHeight="1" x14ac:dyDescent="0.2">
      <c r="B104" s="1">
        <f t="shared" ref="B104:B167" si="343">B103+1</f>
        <v>103</v>
      </c>
      <c r="C104" s="60" t="s">
        <v>4</v>
      </c>
      <c r="D104" s="30">
        <v>1277459</v>
      </c>
      <c r="E104" s="31">
        <f t="shared" si="251"/>
        <v>152</v>
      </c>
      <c r="F104" s="209">
        <v>2040</v>
      </c>
      <c r="G104" s="31">
        <f t="shared" si="252"/>
        <v>166</v>
      </c>
      <c r="H104" s="210">
        <f t="shared" si="268"/>
        <v>626.20539215686279</v>
      </c>
      <c r="I104" s="31">
        <f t="shared" si="79"/>
        <v>7</v>
      </c>
      <c r="J104" s="32" t="s">
        <v>829</v>
      </c>
      <c r="K104" s="32" t="s">
        <v>830</v>
      </c>
      <c r="L104" s="33">
        <v>38924.9</v>
      </c>
      <c r="M104" s="31">
        <f t="shared" si="174"/>
        <v>102</v>
      </c>
      <c r="N104" s="34">
        <v>9.7883259999999996</v>
      </c>
      <c r="O104" s="31">
        <f t="shared" si="173"/>
        <v>81</v>
      </c>
      <c r="P104" s="35">
        <v>5.79</v>
      </c>
      <c r="Q104" s="31">
        <f t="shared" si="269"/>
        <v>26</v>
      </c>
      <c r="R104" s="31">
        <v>26.2</v>
      </c>
      <c r="S104" s="31">
        <f t="shared" si="253"/>
        <v>86</v>
      </c>
      <c r="T104" s="31">
        <v>20.7</v>
      </c>
      <c r="U104" s="31">
        <f t="shared" si="254"/>
        <v>54</v>
      </c>
      <c r="V104" s="218">
        <v>1548.7</v>
      </c>
      <c r="W104" s="31">
        <f t="shared" si="255"/>
        <v>38</v>
      </c>
      <c r="X104" s="36">
        <v>74.599999999999994</v>
      </c>
      <c r="Y104" s="37">
        <f t="shared" si="270"/>
        <v>75</v>
      </c>
      <c r="Z104" s="38">
        <v>77.8</v>
      </c>
      <c r="AA104" s="37">
        <f t="shared" si="271"/>
        <v>73</v>
      </c>
      <c r="AB104" s="38">
        <v>71.400000000000006</v>
      </c>
      <c r="AC104" s="37">
        <f t="shared" si="272"/>
        <v>76</v>
      </c>
      <c r="AD104" s="39">
        <v>19509</v>
      </c>
      <c r="AE104" s="40">
        <f t="shared" si="273"/>
        <v>57</v>
      </c>
      <c r="AF104" s="41">
        <v>49.07</v>
      </c>
      <c r="AG104" s="40">
        <f t="shared" si="274"/>
        <v>52</v>
      </c>
      <c r="AH104" s="42"/>
      <c r="AI104" s="40" t="e">
        <f t="shared" si="256"/>
        <v>#N/A</v>
      </c>
      <c r="AJ104" s="41">
        <v>33.9</v>
      </c>
      <c r="AK104" s="40">
        <f t="shared" si="275"/>
        <v>42</v>
      </c>
      <c r="AL104" s="41">
        <v>8</v>
      </c>
      <c r="AM104" s="40">
        <f t="shared" si="276"/>
        <v>33</v>
      </c>
      <c r="AN104" s="43">
        <v>38.1</v>
      </c>
      <c r="AO104" s="44">
        <f t="shared" si="277"/>
        <v>38</v>
      </c>
      <c r="AP104" s="43">
        <v>75.7</v>
      </c>
      <c r="AQ104" s="44">
        <f t="shared" si="278"/>
        <v>19</v>
      </c>
      <c r="AR104" s="58">
        <v>-0.77</v>
      </c>
      <c r="AS104" s="44">
        <f t="shared" si="279"/>
        <v>110</v>
      </c>
      <c r="AT104" s="46"/>
      <c r="AU104" s="45" t="e">
        <f t="shared" si="280"/>
        <v>#N/A</v>
      </c>
      <c r="AV104" s="46" t="s">
        <v>177</v>
      </c>
      <c r="AW104" s="45" t="e">
        <f t="shared" si="281"/>
        <v>#VALUE!</v>
      </c>
      <c r="AX104" s="46"/>
      <c r="AY104" s="45"/>
      <c r="AZ104" s="125">
        <v>2930</v>
      </c>
      <c r="BA104" s="45">
        <f t="shared" si="264"/>
        <v>65</v>
      </c>
      <c r="BB104" s="46" t="s">
        <v>177</v>
      </c>
      <c r="BC104" s="45" t="e">
        <f t="shared" si="282"/>
        <v>#VALUE!</v>
      </c>
      <c r="BD104" s="46">
        <v>261.39999999999998</v>
      </c>
      <c r="BE104" s="45">
        <f t="shared" si="283"/>
        <v>123</v>
      </c>
      <c r="BF104" s="46"/>
      <c r="BG104" s="45" t="e">
        <f t="shared" si="284"/>
        <v>#N/A</v>
      </c>
      <c r="BH104" s="46">
        <v>0.3</v>
      </c>
      <c r="BI104" s="45">
        <f t="shared" si="285"/>
        <v>100</v>
      </c>
      <c r="BJ104" s="47">
        <v>2.5</v>
      </c>
      <c r="BK104" s="45">
        <f t="shared" si="286"/>
        <v>113</v>
      </c>
      <c r="BL104" s="46"/>
      <c r="BM104" s="45" t="e">
        <f t="shared" si="287"/>
        <v>#N/A</v>
      </c>
      <c r="BN104" s="46"/>
      <c r="BO104" s="45" t="e">
        <f t="shared" si="288"/>
        <v>#N/A</v>
      </c>
      <c r="BP104" s="46">
        <v>112.18</v>
      </c>
      <c r="BQ104" s="45">
        <f t="shared" si="289"/>
        <v>71</v>
      </c>
      <c r="BR104" s="114">
        <v>113.09</v>
      </c>
      <c r="BS104" s="45">
        <f t="shared" si="257"/>
        <v>65</v>
      </c>
      <c r="BT104" s="46"/>
      <c r="BU104" s="45" t="e">
        <f t="shared" si="290"/>
        <v>#N/A</v>
      </c>
      <c r="BV104" s="46"/>
      <c r="BW104" s="45" t="e">
        <f t="shared" si="291"/>
        <v>#N/A</v>
      </c>
      <c r="BX104" s="124" t="s">
        <v>1151</v>
      </c>
      <c r="BY104" s="45" t="e">
        <f t="shared" si="258"/>
        <v>#VALUE!</v>
      </c>
      <c r="BZ104" s="48">
        <f>28.3*1000/365</f>
        <v>77.534246575342465</v>
      </c>
      <c r="CA104" s="45">
        <f t="shared" si="292"/>
        <v>64</v>
      </c>
      <c r="CB104" s="46"/>
      <c r="CC104" s="45" t="e">
        <f t="shared" si="259"/>
        <v>#N/A</v>
      </c>
      <c r="CD104" s="46" t="s">
        <v>177</v>
      </c>
      <c r="CE104" s="45" t="e">
        <f t="shared" si="293"/>
        <v>#VALUE!</v>
      </c>
      <c r="CF104" s="48">
        <v>113.50657829331509</v>
      </c>
      <c r="CG104" s="45">
        <f t="shared" si="294"/>
        <v>75</v>
      </c>
      <c r="CH104" s="49">
        <v>1.45</v>
      </c>
      <c r="CI104" s="45">
        <f t="shared" si="295"/>
        <v>67</v>
      </c>
      <c r="CJ104" s="50">
        <v>3.79</v>
      </c>
      <c r="CK104" s="51">
        <f t="shared" si="296"/>
        <v>29</v>
      </c>
      <c r="CL104" s="50">
        <v>2.33</v>
      </c>
      <c r="CM104" s="51">
        <f t="shared" si="297"/>
        <v>113</v>
      </c>
      <c r="CN104" s="50">
        <v>4.08</v>
      </c>
      <c r="CO104" s="51">
        <f t="shared" si="298"/>
        <v>30</v>
      </c>
      <c r="CP104" s="50">
        <v>10.039999999999999</v>
      </c>
      <c r="CQ104" s="51">
        <f t="shared" si="299"/>
        <v>43</v>
      </c>
      <c r="CR104" s="50">
        <v>1.35</v>
      </c>
      <c r="CS104" s="51">
        <f t="shared" si="300"/>
        <v>122</v>
      </c>
      <c r="CT104" s="50">
        <v>1.49</v>
      </c>
      <c r="CU104" s="51">
        <f t="shared" si="301"/>
        <v>114</v>
      </c>
      <c r="CV104" s="50">
        <v>19.3</v>
      </c>
      <c r="CW104" s="51">
        <f t="shared" si="302"/>
        <v>59</v>
      </c>
      <c r="CX104" s="50">
        <v>7.41</v>
      </c>
      <c r="CY104" s="51">
        <f t="shared" si="303"/>
        <v>94</v>
      </c>
      <c r="CZ104" s="50">
        <v>8.57</v>
      </c>
      <c r="DA104" s="51">
        <f t="shared" si="304"/>
        <v>76</v>
      </c>
      <c r="DB104" s="50">
        <v>7.7</v>
      </c>
      <c r="DC104" s="51">
        <f t="shared" si="305"/>
        <v>101</v>
      </c>
      <c r="DD104" s="50">
        <v>3.66</v>
      </c>
      <c r="DE104" s="51">
        <f t="shared" si="306"/>
        <v>131</v>
      </c>
      <c r="DF104" s="50">
        <v>10.84</v>
      </c>
      <c r="DG104" s="51">
        <f t="shared" si="307"/>
        <v>90</v>
      </c>
      <c r="DH104" s="50">
        <v>2.76</v>
      </c>
      <c r="DI104" s="51">
        <f t="shared" si="308"/>
        <v>80</v>
      </c>
      <c r="DJ104" s="50">
        <v>4.54</v>
      </c>
      <c r="DK104" s="51">
        <f t="shared" si="309"/>
        <v>53</v>
      </c>
      <c r="DL104" s="50">
        <v>5.29</v>
      </c>
      <c r="DM104" s="51">
        <f t="shared" si="310"/>
        <v>56</v>
      </c>
      <c r="DN104" s="50">
        <v>4.7699999999999996</v>
      </c>
      <c r="DO104" s="51">
        <f t="shared" si="311"/>
        <v>65</v>
      </c>
      <c r="DP104" s="50">
        <v>16</v>
      </c>
      <c r="DQ104" s="51">
        <f t="shared" si="312"/>
        <v>91</v>
      </c>
      <c r="DR104" s="50">
        <v>0.38</v>
      </c>
      <c r="DS104" s="51">
        <f t="shared" si="313"/>
        <v>164</v>
      </c>
      <c r="DT104" s="50">
        <v>5.82</v>
      </c>
      <c r="DU104" s="51">
        <f t="shared" si="314"/>
        <v>84</v>
      </c>
      <c r="DV104" s="50">
        <v>1.22</v>
      </c>
      <c r="DW104" s="51">
        <f t="shared" si="315"/>
        <v>125</v>
      </c>
      <c r="DX104" s="50">
        <v>83.79</v>
      </c>
      <c r="DY104" s="51">
        <f t="shared" si="316"/>
        <v>125</v>
      </c>
      <c r="DZ104" s="50">
        <v>86.46</v>
      </c>
      <c r="EA104" s="51">
        <f t="shared" si="317"/>
        <v>92</v>
      </c>
      <c r="EB104" s="52">
        <v>173.63</v>
      </c>
      <c r="EC104" s="52">
        <f t="shared" si="318"/>
        <v>1</v>
      </c>
      <c r="ED104" s="50">
        <v>1.43</v>
      </c>
      <c r="EE104" s="51">
        <f t="shared" si="319"/>
        <v>68</v>
      </c>
      <c r="EF104" s="50">
        <v>6.63</v>
      </c>
      <c r="EG104" s="51">
        <f t="shared" si="320"/>
        <v>77</v>
      </c>
      <c r="EH104" s="50">
        <v>4.8499999999999996</v>
      </c>
      <c r="EI104" s="51">
        <f t="shared" si="321"/>
        <v>89</v>
      </c>
      <c r="EJ104" s="50">
        <v>38.18</v>
      </c>
      <c r="EK104" s="51">
        <f t="shared" si="322"/>
        <v>12</v>
      </c>
      <c r="EL104" s="50">
        <v>3.99</v>
      </c>
      <c r="EM104" s="51">
        <f t="shared" si="323"/>
        <v>135</v>
      </c>
      <c r="EN104" s="50">
        <v>22.6</v>
      </c>
      <c r="EO104" s="51">
        <f t="shared" si="324"/>
        <v>105</v>
      </c>
      <c r="EP104" s="50">
        <v>13.36</v>
      </c>
      <c r="EQ104" s="51">
        <f t="shared" si="325"/>
        <v>96</v>
      </c>
      <c r="ER104" s="50">
        <v>3.38</v>
      </c>
      <c r="ES104" s="51">
        <f t="shared" si="326"/>
        <v>104</v>
      </c>
      <c r="ET104" s="50">
        <v>7.0000000000000007E-2</v>
      </c>
      <c r="EU104" s="51">
        <f t="shared" si="327"/>
        <v>62</v>
      </c>
      <c r="EV104" s="50">
        <v>2.09</v>
      </c>
      <c r="EW104" s="51">
        <f t="shared" si="328"/>
        <v>89</v>
      </c>
      <c r="EX104" s="50">
        <v>0</v>
      </c>
      <c r="EY104" s="51">
        <f t="shared" si="329"/>
        <v>165</v>
      </c>
      <c r="EZ104" s="50">
        <v>0.71</v>
      </c>
      <c r="FA104" s="51">
        <f t="shared" si="330"/>
        <v>141</v>
      </c>
      <c r="FB104" s="50">
        <v>0.21</v>
      </c>
      <c r="FC104" s="51">
        <f t="shared" si="331"/>
        <v>165</v>
      </c>
      <c r="FD104" s="50">
        <v>0.66</v>
      </c>
      <c r="FE104" s="51">
        <f t="shared" si="332"/>
        <v>150</v>
      </c>
      <c r="FF104" s="50">
        <v>55.87</v>
      </c>
      <c r="FG104" s="51">
        <f t="shared" si="333"/>
        <v>122</v>
      </c>
      <c r="FH104" s="50">
        <v>7.93</v>
      </c>
      <c r="FI104" s="51">
        <f t="shared" si="334"/>
        <v>93</v>
      </c>
      <c r="FJ104" s="50">
        <v>1.25</v>
      </c>
      <c r="FK104" s="51">
        <f t="shared" si="335"/>
        <v>121</v>
      </c>
      <c r="FL104" s="50">
        <v>3.25</v>
      </c>
      <c r="FM104" s="51">
        <f t="shared" si="336"/>
        <v>107</v>
      </c>
      <c r="FN104" s="53">
        <f t="shared" si="266"/>
        <v>631.68000000000006</v>
      </c>
      <c r="FO104" s="51">
        <f t="shared" si="337"/>
        <v>96</v>
      </c>
      <c r="FP104" s="36">
        <v>13.46</v>
      </c>
      <c r="FQ104" s="36">
        <v>100</v>
      </c>
      <c r="FR104" s="36">
        <f t="shared" si="260"/>
        <v>1346</v>
      </c>
      <c r="FS104" s="37">
        <f t="shared" si="338"/>
        <v>119</v>
      </c>
      <c r="FT104" s="36">
        <v>6.85</v>
      </c>
      <c r="FU104" s="36">
        <v>100</v>
      </c>
      <c r="FV104" s="36">
        <f t="shared" si="261"/>
        <v>685</v>
      </c>
      <c r="FW104" s="37">
        <f t="shared" si="339"/>
        <v>108</v>
      </c>
      <c r="FX104" s="36">
        <f t="shared" si="262"/>
        <v>661</v>
      </c>
      <c r="FY104" s="54">
        <f t="shared" si="265"/>
        <v>8444.0039899999992</v>
      </c>
      <c r="FZ104" s="37">
        <f t="shared" si="340"/>
        <v>131</v>
      </c>
      <c r="GA104" s="55">
        <f t="shared" si="341"/>
        <v>12.77459</v>
      </c>
      <c r="GB104" s="56">
        <f t="shared" si="263"/>
        <v>101.3024987</v>
      </c>
      <c r="GC104" s="32">
        <f t="shared" si="342"/>
        <v>147</v>
      </c>
    </row>
    <row r="105" spans="2:185" s="1" customFormat="1" ht="18" customHeight="1" x14ac:dyDescent="0.2">
      <c r="B105" s="1">
        <f t="shared" si="343"/>
        <v>104</v>
      </c>
      <c r="C105" s="60" t="s">
        <v>28</v>
      </c>
      <c r="D105" s="30">
        <v>128632004</v>
      </c>
      <c r="E105" s="31">
        <f t="shared" si="251"/>
        <v>10</v>
      </c>
      <c r="F105" s="209">
        <v>1964375</v>
      </c>
      <c r="G105" s="31">
        <f t="shared" si="252"/>
        <v>14</v>
      </c>
      <c r="H105" s="210">
        <f t="shared" si="268"/>
        <v>65.482407381482659</v>
      </c>
      <c r="I105" s="31">
        <f t="shared" si="79"/>
        <v>96</v>
      </c>
      <c r="J105" s="32" t="s">
        <v>831</v>
      </c>
      <c r="K105" s="32" t="s">
        <v>832</v>
      </c>
      <c r="L105" s="33">
        <v>42877.8</v>
      </c>
      <c r="M105" s="31">
        <f t="shared" si="174"/>
        <v>80</v>
      </c>
      <c r="N105" s="34">
        <v>9.7848620000000004</v>
      </c>
      <c r="O105" s="31">
        <f t="shared" si="173"/>
        <v>97</v>
      </c>
      <c r="P105" s="35">
        <v>5.79</v>
      </c>
      <c r="Q105" s="31">
        <f t="shared" si="269"/>
        <v>26</v>
      </c>
      <c r="R105" s="31">
        <v>28.1</v>
      </c>
      <c r="S105" s="31">
        <f t="shared" si="253"/>
        <v>73</v>
      </c>
      <c r="T105" s="31">
        <v>13.1</v>
      </c>
      <c r="U105" s="31">
        <f t="shared" si="254"/>
        <v>97</v>
      </c>
      <c r="V105" s="218">
        <v>943.6</v>
      </c>
      <c r="W105" s="31">
        <f t="shared" si="255"/>
        <v>85</v>
      </c>
      <c r="X105" s="36">
        <v>76.7</v>
      </c>
      <c r="Y105" s="37">
        <f t="shared" si="270"/>
        <v>46</v>
      </c>
      <c r="Z105" s="38">
        <v>79.5</v>
      </c>
      <c r="AA105" s="37">
        <f t="shared" si="271"/>
        <v>46</v>
      </c>
      <c r="AB105" s="38">
        <v>73.900000000000006</v>
      </c>
      <c r="AC105" s="37">
        <f t="shared" si="272"/>
        <v>47</v>
      </c>
      <c r="AD105" s="39">
        <v>17534</v>
      </c>
      <c r="AE105" s="40">
        <f t="shared" si="273"/>
        <v>63</v>
      </c>
      <c r="AF105" s="41">
        <v>33.07</v>
      </c>
      <c r="AG105" s="40">
        <f t="shared" si="274"/>
        <v>100</v>
      </c>
      <c r="AH105" s="42">
        <v>2.2000000000000002</v>
      </c>
      <c r="AI105" s="40">
        <f t="shared" si="256"/>
        <v>33</v>
      </c>
      <c r="AJ105" s="41">
        <v>46.3</v>
      </c>
      <c r="AK105" s="40">
        <f t="shared" si="275"/>
        <v>16</v>
      </c>
      <c r="AL105" s="41">
        <v>4.8</v>
      </c>
      <c r="AM105" s="40">
        <f t="shared" si="276"/>
        <v>64</v>
      </c>
      <c r="AN105" s="43">
        <v>23.9</v>
      </c>
      <c r="AO105" s="44">
        <f t="shared" si="277"/>
        <v>90</v>
      </c>
      <c r="AP105" s="43">
        <v>79.5</v>
      </c>
      <c r="AQ105" s="44">
        <f t="shared" si="278"/>
        <v>18</v>
      </c>
      <c r="AR105" s="58">
        <v>-0.69</v>
      </c>
      <c r="AS105" s="44">
        <f t="shared" si="279"/>
        <v>106</v>
      </c>
      <c r="AT105" s="46">
        <v>7.2</v>
      </c>
      <c r="AU105" s="45">
        <f t="shared" si="280"/>
        <v>23</v>
      </c>
      <c r="AV105" s="46">
        <v>59.9</v>
      </c>
      <c r="AW105" s="45">
        <f t="shared" si="281"/>
        <v>39</v>
      </c>
      <c r="AX105" s="46">
        <v>250</v>
      </c>
      <c r="AY105" s="52">
        <f>RANK(AX105,$AX$2:$AX$173)</f>
        <v>1</v>
      </c>
      <c r="AZ105" s="125">
        <v>3260</v>
      </c>
      <c r="BA105" s="45">
        <f t="shared" si="264"/>
        <v>29</v>
      </c>
      <c r="BB105" s="47">
        <v>3.7</v>
      </c>
      <c r="BC105" s="45">
        <f t="shared" si="282"/>
        <v>39</v>
      </c>
      <c r="BD105" s="46">
        <v>329.26</v>
      </c>
      <c r="BE105" s="45">
        <f t="shared" si="283"/>
        <v>115</v>
      </c>
      <c r="BF105" s="46">
        <v>745</v>
      </c>
      <c r="BG105" s="52">
        <f t="shared" si="284"/>
        <v>1</v>
      </c>
      <c r="BH105" s="47">
        <v>1.2</v>
      </c>
      <c r="BI105" s="45">
        <f t="shared" si="285"/>
        <v>67</v>
      </c>
      <c r="BJ105" s="47">
        <v>17.7</v>
      </c>
      <c r="BK105" s="65">
        <f t="shared" si="286"/>
        <v>2</v>
      </c>
      <c r="BL105" s="49">
        <v>11.9</v>
      </c>
      <c r="BM105" s="45">
        <f t="shared" si="287"/>
        <v>25</v>
      </c>
      <c r="BN105" s="46">
        <v>63.8</v>
      </c>
      <c r="BO105" s="45">
        <f t="shared" si="288"/>
        <v>16</v>
      </c>
      <c r="BP105" s="46">
        <v>115.18</v>
      </c>
      <c r="BQ105" s="45">
        <f t="shared" si="289"/>
        <v>69</v>
      </c>
      <c r="BR105" s="133">
        <v>87.66</v>
      </c>
      <c r="BS105" s="45">
        <f t="shared" si="257"/>
        <v>109</v>
      </c>
      <c r="BT105" s="46">
        <v>279.10000000000002</v>
      </c>
      <c r="BU105" s="45">
        <f t="shared" si="290"/>
        <v>34</v>
      </c>
      <c r="BV105" s="46">
        <v>3.2</v>
      </c>
      <c r="BW105" s="45">
        <f t="shared" si="291"/>
        <v>29</v>
      </c>
      <c r="BX105" s="127">
        <v>0.71</v>
      </c>
      <c r="BY105" s="45">
        <f t="shared" si="258"/>
        <v>10</v>
      </c>
      <c r="BZ105" s="48">
        <v>131.51</v>
      </c>
      <c r="CA105" s="45">
        <f t="shared" si="292"/>
        <v>9</v>
      </c>
      <c r="CB105" s="46"/>
      <c r="CC105" s="45" t="e">
        <f t="shared" si="259"/>
        <v>#N/A</v>
      </c>
      <c r="CD105" s="46">
        <v>3.3E-3</v>
      </c>
      <c r="CE105" s="45">
        <f t="shared" si="293"/>
        <v>142</v>
      </c>
      <c r="CF105" s="48">
        <v>55.351699255186915</v>
      </c>
      <c r="CG105" s="45">
        <f t="shared" si="294"/>
        <v>97</v>
      </c>
      <c r="CH105" s="49">
        <v>0.43</v>
      </c>
      <c r="CI105" s="45">
        <f t="shared" si="295"/>
        <v>99</v>
      </c>
      <c r="CJ105" s="50">
        <v>4.21</v>
      </c>
      <c r="CK105" s="51">
        <f t="shared" si="296"/>
        <v>23</v>
      </c>
      <c r="CL105" s="50">
        <v>3.48</v>
      </c>
      <c r="CM105" s="51">
        <f t="shared" si="297"/>
        <v>72</v>
      </c>
      <c r="CN105" s="50">
        <v>2.5299999999999998</v>
      </c>
      <c r="CO105" s="51">
        <f t="shared" si="298"/>
        <v>48</v>
      </c>
      <c r="CP105" s="50">
        <v>1.45</v>
      </c>
      <c r="CQ105" s="51">
        <f t="shared" si="299"/>
        <v>124</v>
      </c>
      <c r="CR105" s="50">
        <v>1.8</v>
      </c>
      <c r="CS105" s="51">
        <f t="shared" si="300"/>
        <v>111</v>
      </c>
      <c r="CT105" s="50">
        <v>1.1599999999999999</v>
      </c>
      <c r="CU105" s="51">
        <f t="shared" si="301"/>
        <v>135</v>
      </c>
      <c r="CV105" s="50">
        <v>10.62</v>
      </c>
      <c r="CW105" s="51">
        <f t="shared" si="302"/>
        <v>137</v>
      </c>
      <c r="CX105" s="50">
        <v>8.11</v>
      </c>
      <c r="CY105" s="51">
        <f t="shared" si="303"/>
        <v>82</v>
      </c>
      <c r="CZ105" s="50">
        <v>4.67</v>
      </c>
      <c r="DA105" s="51">
        <f t="shared" si="304"/>
        <v>131</v>
      </c>
      <c r="DB105" s="50">
        <v>8.7799999999999994</v>
      </c>
      <c r="DC105" s="51">
        <f t="shared" si="305"/>
        <v>81</v>
      </c>
      <c r="DD105" s="50">
        <v>5.67</v>
      </c>
      <c r="DE105" s="51">
        <f t="shared" si="306"/>
        <v>83</v>
      </c>
      <c r="DF105" s="50">
        <v>6.57</v>
      </c>
      <c r="DG105" s="51">
        <f t="shared" si="307"/>
        <v>117</v>
      </c>
      <c r="DH105" s="50">
        <v>1.03</v>
      </c>
      <c r="DI105" s="51">
        <f t="shared" si="308"/>
        <v>141</v>
      </c>
      <c r="DJ105" s="50">
        <v>1.08</v>
      </c>
      <c r="DK105" s="51">
        <f t="shared" si="309"/>
        <v>163</v>
      </c>
      <c r="DL105" s="50">
        <v>3.55</v>
      </c>
      <c r="DM105" s="51">
        <f t="shared" si="310"/>
        <v>115</v>
      </c>
      <c r="DN105" s="50">
        <v>3.98</v>
      </c>
      <c r="DO105" s="51">
        <f t="shared" si="311"/>
        <v>76</v>
      </c>
      <c r="DP105" s="50">
        <v>14.06</v>
      </c>
      <c r="DQ105" s="51">
        <f t="shared" si="312"/>
        <v>104</v>
      </c>
      <c r="DR105" s="50">
        <v>1.61</v>
      </c>
      <c r="DS105" s="51">
        <f t="shared" si="313"/>
        <v>83</v>
      </c>
      <c r="DT105" s="50">
        <v>6.02</v>
      </c>
      <c r="DU105" s="51">
        <f t="shared" si="314"/>
        <v>80</v>
      </c>
      <c r="DV105" s="50">
        <v>0.99</v>
      </c>
      <c r="DW105" s="51">
        <f t="shared" si="315"/>
        <v>149</v>
      </c>
      <c r="DX105" s="50">
        <v>71.75</v>
      </c>
      <c r="DY105" s="51">
        <f t="shared" si="316"/>
        <v>154</v>
      </c>
      <c r="DZ105" s="50">
        <v>79.13</v>
      </c>
      <c r="EA105" s="51">
        <f t="shared" si="317"/>
        <v>104</v>
      </c>
      <c r="EB105" s="50">
        <v>89.56</v>
      </c>
      <c r="EC105" s="51">
        <f t="shared" si="318"/>
        <v>9</v>
      </c>
      <c r="ED105" s="50">
        <v>0.96</v>
      </c>
      <c r="EE105" s="51">
        <f t="shared" si="319"/>
        <v>91</v>
      </c>
      <c r="EF105" s="50">
        <v>10.61</v>
      </c>
      <c r="EG105" s="51">
        <f t="shared" si="320"/>
        <v>48</v>
      </c>
      <c r="EH105" s="50">
        <v>4.08</v>
      </c>
      <c r="EI105" s="51">
        <f t="shared" si="321"/>
        <v>93</v>
      </c>
      <c r="EJ105" s="50">
        <v>21.62</v>
      </c>
      <c r="EK105" s="51">
        <f t="shared" si="322"/>
        <v>43</v>
      </c>
      <c r="EL105" s="50">
        <v>1.6</v>
      </c>
      <c r="EM105" s="51">
        <f t="shared" si="323"/>
        <v>171</v>
      </c>
      <c r="EN105" s="50">
        <v>19.920000000000002</v>
      </c>
      <c r="EO105" s="51">
        <f t="shared" si="324"/>
        <v>116</v>
      </c>
      <c r="EP105" s="50">
        <v>13.84</v>
      </c>
      <c r="EQ105" s="51">
        <f t="shared" si="325"/>
        <v>89</v>
      </c>
      <c r="ER105" s="50">
        <v>3.89</v>
      </c>
      <c r="ES105" s="51">
        <f t="shared" si="326"/>
        <v>82</v>
      </c>
      <c r="ET105" s="50">
        <v>0</v>
      </c>
      <c r="EU105" s="51">
        <f t="shared" si="327"/>
        <v>84</v>
      </c>
      <c r="EV105" s="50">
        <v>8.2200000000000006</v>
      </c>
      <c r="EW105" s="51">
        <f t="shared" si="328"/>
        <v>53</v>
      </c>
      <c r="EX105" s="50">
        <v>0.32</v>
      </c>
      <c r="EY105" s="51">
        <f t="shared" si="329"/>
        <v>52</v>
      </c>
      <c r="EZ105" s="50">
        <v>1.17</v>
      </c>
      <c r="FA105" s="51">
        <f t="shared" si="330"/>
        <v>109</v>
      </c>
      <c r="FB105" s="50">
        <v>0.84</v>
      </c>
      <c r="FC105" s="51">
        <f>RANK(FB105,$FB$2:$FB$173)</f>
        <v>111</v>
      </c>
      <c r="FD105" s="50">
        <v>0.85</v>
      </c>
      <c r="FE105" s="51">
        <f t="shared" si="332"/>
        <v>141</v>
      </c>
      <c r="FF105" s="50">
        <v>34.42</v>
      </c>
      <c r="FG105" s="51">
        <f t="shared" si="333"/>
        <v>149</v>
      </c>
      <c r="FH105" s="50">
        <v>4.24</v>
      </c>
      <c r="FI105" s="51">
        <f t="shared" si="334"/>
        <v>136</v>
      </c>
      <c r="FJ105" s="50">
        <v>2.14</v>
      </c>
      <c r="FK105" s="51">
        <f t="shared" si="335"/>
        <v>110</v>
      </c>
      <c r="FL105" s="50">
        <v>27.41</v>
      </c>
      <c r="FM105" s="51">
        <f t="shared" si="336"/>
        <v>15</v>
      </c>
      <c r="FN105" s="53">
        <f t="shared" si="266"/>
        <v>487.94000000000005</v>
      </c>
      <c r="FO105" s="51">
        <f t="shared" si="337"/>
        <v>136</v>
      </c>
      <c r="FP105" s="36">
        <v>19.02</v>
      </c>
      <c r="FQ105" s="36">
        <v>100</v>
      </c>
      <c r="FR105" s="36">
        <f t="shared" si="260"/>
        <v>1902</v>
      </c>
      <c r="FS105" s="37">
        <f t="shared" si="338"/>
        <v>78</v>
      </c>
      <c r="FT105" s="36">
        <v>5.24</v>
      </c>
      <c r="FU105" s="36">
        <v>100</v>
      </c>
      <c r="FV105" s="36">
        <f t="shared" si="261"/>
        <v>524</v>
      </c>
      <c r="FW105" s="37">
        <f t="shared" si="339"/>
        <v>144</v>
      </c>
      <c r="FX105" s="36">
        <f t="shared" si="262"/>
        <v>1378</v>
      </c>
      <c r="FY105" s="54">
        <f t="shared" si="265"/>
        <v>1772549.0151200001</v>
      </c>
      <c r="FZ105" s="37">
        <f t="shared" si="340"/>
        <v>11</v>
      </c>
      <c r="GA105" s="55">
        <f t="shared" si="341"/>
        <v>1286.3200400000001</v>
      </c>
      <c r="GB105" s="56">
        <f t="shared" si="263"/>
        <v>5453.9969696000007</v>
      </c>
      <c r="GC105" s="32">
        <f t="shared" si="342"/>
        <v>27</v>
      </c>
    </row>
    <row r="106" spans="2:185" s="1" customFormat="1" ht="18" customHeight="1" x14ac:dyDescent="0.2">
      <c r="B106" s="1">
        <f t="shared" si="343"/>
        <v>105</v>
      </c>
      <c r="C106" s="57" t="s">
        <v>111</v>
      </c>
      <c r="D106" s="30">
        <v>4062862</v>
      </c>
      <c r="E106" s="31">
        <f t="shared" si="251"/>
        <v>127</v>
      </c>
      <c r="F106" s="209">
        <v>33846</v>
      </c>
      <c r="G106" s="31">
        <f t="shared" si="252"/>
        <v>135</v>
      </c>
      <c r="H106" s="210">
        <f t="shared" si="268"/>
        <v>120.03965018022809</v>
      </c>
      <c r="I106" s="31">
        <f t="shared" si="79"/>
        <v>49</v>
      </c>
      <c r="J106" s="32" t="s">
        <v>833</v>
      </c>
      <c r="K106" s="32" t="s">
        <v>834</v>
      </c>
      <c r="L106" s="33">
        <v>49399.4</v>
      </c>
      <c r="M106" s="31">
        <f t="shared" si="174"/>
        <v>30</v>
      </c>
      <c r="N106" s="34">
        <v>9.8085129999999996</v>
      </c>
      <c r="O106" s="31">
        <f t="shared" si="173"/>
        <v>21</v>
      </c>
      <c r="P106" s="35">
        <v>3.37</v>
      </c>
      <c r="Q106" s="31">
        <f t="shared" si="269"/>
        <v>148</v>
      </c>
      <c r="R106" s="31">
        <v>14.2</v>
      </c>
      <c r="S106" s="31">
        <f t="shared" si="253"/>
        <v>138</v>
      </c>
      <c r="T106" s="31">
        <v>5.3</v>
      </c>
      <c r="U106" s="31">
        <f t="shared" si="254"/>
        <v>142</v>
      </c>
      <c r="V106" s="218">
        <v>524.79999999999995</v>
      </c>
      <c r="W106" s="31">
        <f t="shared" si="255"/>
        <v>133</v>
      </c>
      <c r="X106" s="36">
        <v>72.099999999999994</v>
      </c>
      <c r="Y106" s="37">
        <f t="shared" si="270"/>
        <v>92</v>
      </c>
      <c r="Z106" s="38">
        <v>76.2</v>
      </c>
      <c r="AA106" s="37">
        <f t="shared" si="271"/>
        <v>85</v>
      </c>
      <c r="AB106" s="38">
        <v>67.900000000000006</v>
      </c>
      <c r="AC106" s="37">
        <f t="shared" si="272"/>
        <v>97</v>
      </c>
      <c r="AD106" s="39">
        <v>5006</v>
      </c>
      <c r="AE106" s="40">
        <f t="shared" si="273"/>
        <v>121</v>
      </c>
      <c r="AF106" s="41">
        <v>26.9</v>
      </c>
      <c r="AG106" s="40">
        <f t="shared" si="274"/>
        <v>115</v>
      </c>
      <c r="AH106" s="42"/>
      <c r="AI106" s="40" t="e">
        <f t="shared" si="256"/>
        <v>#N/A</v>
      </c>
      <c r="AJ106" s="41" t="s">
        <v>177</v>
      </c>
      <c r="AK106" s="40" t="e">
        <f t="shared" si="275"/>
        <v>#VALUE!</v>
      </c>
      <c r="AL106" s="41" t="s">
        <v>177</v>
      </c>
      <c r="AM106" s="40" t="e">
        <f t="shared" si="276"/>
        <v>#VALUE!</v>
      </c>
      <c r="AN106" s="43" t="s">
        <v>177</v>
      </c>
      <c r="AO106" s="44" t="e">
        <f t="shared" si="277"/>
        <v>#VALUE!</v>
      </c>
      <c r="AP106" s="43" t="s">
        <v>177</v>
      </c>
      <c r="AQ106" s="44" t="e">
        <f t="shared" si="278"/>
        <v>#VALUE!</v>
      </c>
      <c r="AR106" s="58">
        <v>-0.22</v>
      </c>
      <c r="AS106" s="44">
        <f t="shared" si="279"/>
        <v>69</v>
      </c>
      <c r="AT106" s="46"/>
      <c r="AU106" s="45" t="e">
        <f t="shared" si="280"/>
        <v>#N/A</v>
      </c>
      <c r="AV106" s="46" t="s">
        <v>177</v>
      </c>
      <c r="AW106" s="45" t="e">
        <f t="shared" si="281"/>
        <v>#VALUE!</v>
      </c>
      <c r="AX106" s="46"/>
      <c r="AY106" s="45"/>
      <c r="AZ106" s="125">
        <v>2850</v>
      </c>
      <c r="BA106" s="45">
        <f t="shared" si="264"/>
        <v>70</v>
      </c>
      <c r="BB106" s="46" t="s">
        <v>177</v>
      </c>
      <c r="BC106" s="45" t="e">
        <f t="shared" si="282"/>
        <v>#VALUE!</v>
      </c>
      <c r="BD106" s="46">
        <v>1114.1099999999999</v>
      </c>
      <c r="BE106" s="45">
        <f t="shared" si="283"/>
        <v>56</v>
      </c>
      <c r="BF106" s="46"/>
      <c r="BG106" s="45" t="e">
        <f t="shared" si="284"/>
        <v>#N/A</v>
      </c>
      <c r="BH106" s="46">
        <v>0.4</v>
      </c>
      <c r="BI106" s="45">
        <f t="shared" si="285"/>
        <v>96</v>
      </c>
      <c r="BJ106" s="47">
        <v>2.5</v>
      </c>
      <c r="BK106" s="45">
        <f t="shared" si="286"/>
        <v>113</v>
      </c>
      <c r="BL106" s="49"/>
      <c r="BM106" s="45" t="e">
        <f t="shared" si="287"/>
        <v>#N/A</v>
      </c>
      <c r="BN106" s="46"/>
      <c r="BO106" s="45" t="e">
        <f t="shared" si="288"/>
        <v>#N/A</v>
      </c>
      <c r="BP106" s="46">
        <v>163.13</v>
      </c>
      <c r="BQ106" s="45">
        <f t="shared" si="289"/>
        <v>45</v>
      </c>
      <c r="BR106" s="133">
        <v>111.57</v>
      </c>
      <c r="BS106" s="45">
        <f t="shared" si="257"/>
        <v>68</v>
      </c>
      <c r="BT106" s="46"/>
      <c r="BU106" s="45" t="e">
        <f t="shared" si="290"/>
        <v>#N/A</v>
      </c>
      <c r="BV106" s="46"/>
      <c r="BW106" s="45" t="e">
        <f t="shared" si="291"/>
        <v>#N/A</v>
      </c>
      <c r="BX106" s="124" t="s">
        <v>1151</v>
      </c>
      <c r="BY106" s="45" t="e">
        <f t="shared" si="258"/>
        <v>#VALUE!</v>
      </c>
      <c r="BZ106" s="48">
        <f>24*1000/365</f>
        <v>65.753424657534254</v>
      </c>
      <c r="CA106" s="45">
        <f t="shared" si="292"/>
        <v>83</v>
      </c>
      <c r="CB106" s="46"/>
      <c r="CC106" s="45" t="e">
        <f t="shared" si="259"/>
        <v>#N/A</v>
      </c>
      <c r="CD106" s="46">
        <v>0.21</v>
      </c>
      <c r="CE106" s="45">
        <f t="shared" si="293"/>
        <v>81</v>
      </c>
      <c r="CF106" s="48">
        <v>172.29233973489625</v>
      </c>
      <c r="CG106" s="45">
        <f t="shared" si="294"/>
        <v>57</v>
      </c>
      <c r="CH106" s="49">
        <v>23.52</v>
      </c>
      <c r="CI106" s="45">
        <f t="shared" si="295"/>
        <v>18</v>
      </c>
      <c r="CJ106" s="50">
        <v>6.02</v>
      </c>
      <c r="CK106" s="51">
        <f t="shared" si="296"/>
        <v>11</v>
      </c>
      <c r="CL106" s="50">
        <v>3.73</v>
      </c>
      <c r="CM106" s="51">
        <f t="shared" si="297"/>
        <v>68</v>
      </c>
      <c r="CN106" s="50">
        <v>0</v>
      </c>
      <c r="CO106" s="51">
        <f t="shared" si="298"/>
        <v>166</v>
      </c>
      <c r="CP106" s="50">
        <v>0.72</v>
      </c>
      <c r="CQ106" s="51">
        <f t="shared" si="299"/>
        <v>149</v>
      </c>
      <c r="CR106" s="50">
        <v>1.28</v>
      </c>
      <c r="CS106" s="51">
        <f t="shared" si="300"/>
        <v>124</v>
      </c>
      <c r="CT106" s="50">
        <v>2.79</v>
      </c>
      <c r="CU106" s="51">
        <f t="shared" si="301"/>
        <v>64</v>
      </c>
      <c r="CV106" s="50">
        <v>20.03</v>
      </c>
      <c r="CW106" s="51">
        <f t="shared" si="302"/>
        <v>51</v>
      </c>
      <c r="CX106" s="50">
        <v>8.16</v>
      </c>
      <c r="CY106" s="51">
        <f t="shared" si="303"/>
        <v>80</v>
      </c>
      <c r="CZ106" s="50">
        <v>18.420000000000002</v>
      </c>
      <c r="DA106" s="51">
        <f t="shared" si="304"/>
        <v>15</v>
      </c>
      <c r="DB106" s="50">
        <v>12.7</v>
      </c>
      <c r="DC106" s="51">
        <f t="shared" si="305"/>
        <v>7</v>
      </c>
      <c r="DD106" s="50">
        <v>10.15</v>
      </c>
      <c r="DE106" s="51">
        <f t="shared" si="306"/>
        <v>33</v>
      </c>
      <c r="DF106" s="50">
        <v>22.55</v>
      </c>
      <c r="DG106" s="51">
        <f t="shared" si="307"/>
        <v>48</v>
      </c>
      <c r="DH106" s="50">
        <v>1.56</v>
      </c>
      <c r="DI106" s="51">
        <f t="shared" si="308"/>
        <v>120</v>
      </c>
      <c r="DJ106" s="50">
        <v>8.02</v>
      </c>
      <c r="DK106" s="51">
        <f t="shared" si="309"/>
        <v>12</v>
      </c>
      <c r="DL106" s="50">
        <v>5.09</v>
      </c>
      <c r="DM106" s="51">
        <f t="shared" si="310"/>
        <v>65</v>
      </c>
      <c r="DN106" s="50">
        <v>8.1300000000000008</v>
      </c>
      <c r="DO106" s="51">
        <f t="shared" si="311"/>
        <v>30</v>
      </c>
      <c r="DP106" s="50">
        <v>12.85</v>
      </c>
      <c r="DQ106" s="51">
        <f t="shared" si="312"/>
        <v>111</v>
      </c>
      <c r="DR106" s="50">
        <v>1.87</v>
      </c>
      <c r="DS106" s="51">
        <f t="shared" si="313"/>
        <v>67</v>
      </c>
      <c r="DT106" s="50">
        <v>12.46</v>
      </c>
      <c r="DU106" s="51">
        <f t="shared" si="314"/>
        <v>31</v>
      </c>
      <c r="DV106" s="50">
        <v>3.22</v>
      </c>
      <c r="DW106" s="51">
        <f t="shared" si="315"/>
        <v>39</v>
      </c>
      <c r="DX106" s="50">
        <v>137.97999999999999</v>
      </c>
      <c r="DY106" s="51">
        <f t="shared" si="316"/>
        <v>33</v>
      </c>
      <c r="DZ106" s="50">
        <v>336.63</v>
      </c>
      <c r="EA106" s="51">
        <f t="shared" si="317"/>
        <v>7</v>
      </c>
      <c r="EB106" s="50">
        <v>8.16</v>
      </c>
      <c r="EC106" s="51">
        <f t="shared" si="318"/>
        <v>152</v>
      </c>
      <c r="ED106" s="50">
        <v>0.71</v>
      </c>
      <c r="EE106" s="51">
        <f t="shared" si="319"/>
        <v>105</v>
      </c>
      <c r="EF106" s="50">
        <v>2.68</v>
      </c>
      <c r="EG106" s="51">
        <f t="shared" si="320"/>
        <v>137</v>
      </c>
      <c r="EH106" s="50">
        <v>1.61</v>
      </c>
      <c r="EI106" s="51">
        <f t="shared" si="321"/>
        <v>110</v>
      </c>
      <c r="EJ106" s="50">
        <v>23.54</v>
      </c>
      <c r="EK106" s="51">
        <f t="shared" si="322"/>
        <v>34</v>
      </c>
      <c r="EL106" s="50">
        <v>5.25</v>
      </c>
      <c r="EM106" s="51">
        <f t="shared" si="323"/>
        <v>116</v>
      </c>
      <c r="EN106" s="50">
        <v>22.77</v>
      </c>
      <c r="EO106" s="51">
        <f t="shared" si="324"/>
        <v>104</v>
      </c>
      <c r="EP106" s="50">
        <v>4.78</v>
      </c>
      <c r="EQ106" s="51">
        <f t="shared" si="325"/>
        <v>157</v>
      </c>
      <c r="ER106" s="50">
        <v>3.18</v>
      </c>
      <c r="ES106" s="51">
        <f t="shared" si="326"/>
        <v>109</v>
      </c>
      <c r="ET106" s="50">
        <v>0</v>
      </c>
      <c r="EU106" s="51">
        <f t="shared" si="327"/>
        <v>84</v>
      </c>
      <c r="EV106" s="50">
        <v>0</v>
      </c>
      <c r="EW106" s="51">
        <f t="shared" si="328"/>
        <v>167</v>
      </c>
      <c r="EX106" s="50">
        <v>0.28999999999999998</v>
      </c>
      <c r="EY106" s="51">
        <f t="shared" si="329"/>
        <v>62</v>
      </c>
      <c r="EZ106" s="50">
        <v>0.16</v>
      </c>
      <c r="FA106" s="51">
        <f t="shared" si="330"/>
        <v>168</v>
      </c>
      <c r="FB106" s="50">
        <v>4.4800000000000004</v>
      </c>
      <c r="FC106" s="51">
        <f t="shared" si="331"/>
        <v>28</v>
      </c>
      <c r="FD106" s="50">
        <v>2.71</v>
      </c>
      <c r="FE106" s="51">
        <f t="shared" si="332"/>
        <v>104</v>
      </c>
      <c r="FF106" s="50">
        <v>138.81</v>
      </c>
      <c r="FG106" s="51">
        <f t="shared" si="333"/>
        <v>32</v>
      </c>
      <c r="FH106" s="50">
        <v>15.06</v>
      </c>
      <c r="FI106" s="51">
        <f t="shared" si="334"/>
        <v>32</v>
      </c>
      <c r="FJ106" s="50">
        <v>10.99</v>
      </c>
      <c r="FK106" s="51">
        <f t="shared" si="335"/>
        <v>67</v>
      </c>
      <c r="FL106" s="50">
        <v>8.2200000000000006</v>
      </c>
      <c r="FM106" s="51">
        <f t="shared" si="336"/>
        <v>67</v>
      </c>
      <c r="FN106" s="53">
        <f t="shared" si="266"/>
        <v>887.75999999999976</v>
      </c>
      <c r="FO106" s="51">
        <f t="shared" si="337"/>
        <v>46</v>
      </c>
      <c r="FP106" s="36">
        <v>12.21</v>
      </c>
      <c r="FQ106" s="36">
        <v>100</v>
      </c>
      <c r="FR106" s="36">
        <f t="shared" si="260"/>
        <v>1221</v>
      </c>
      <c r="FS106" s="37">
        <f t="shared" si="338"/>
        <v>128</v>
      </c>
      <c r="FT106" s="36">
        <v>12.6</v>
      </c>
      <c r="FU106" s="36">
        <v>100</v>
      </c>
      <c r="FV106" s="36">
        <f t="shared" si="261"/>
        <v>1260</v>
      </c>
      <c r="FW106" s="37">
        <f t="shared" si="339"/>
        <v>24</v>
      </c>
      <c r="FX106" s="36">
        <f t="shared" si="262"/>
        <v>-39</v>
      </c>
      <c r="FY106" s="54">
        <f t="shared" si="265"/>
        <v>-1584.5161799999998</v>
      </c>
      <c r="FZ106" s="37">
        <f t="shared" si="340"/>
        <v>150</v>
      </c>
      <c r="GA106" s="55">
        <f t="shared" si="341"/>
        <v>40.628619999999998</v>
      </c>
      <c r="GB106" s="56">
        <f t="shared" si="263"/>
        <v>611.86701719999996</v>
      </c>
      <c r="GC106" s="32">
        <f t="shared" si="342"/>
        <v>92</v>
      </c>
    </row>
    <row r="107" spans="2:185" s="1" customFormat="1" ht="18" customHeight="1" x14ac:dyDescent="0.2">
      <c r="B107" s="1">
        <f t="shared" si="343"/>
        <v>106</v>
      </c>
      <c r="C107" s="68" t="s">
        <v>135</v>
      </c>
      <c r="D107" s="30">
        <v>3006444</v>
      </c>
      <c r="E107" s="31">
        <f t="shared" si="251"/>
        <v>134</v>
      </c>
      <c r="F107" s="209">
        <v>1564110</v>
      </c>
      <c r="G107" s="31">
        <f t="shared" si="252"/>
        <v>19</v>
      </c>
      <c r="H107" s="210">
        <f t="shared" si="268"/>
        <v>1.9221435832518172</v>
      </c>
      <c r="I107" s="31">
        <f t="shared" si="79"/>
        <v>172</v>
      </c>
      <c r="J107" s="32" t="s">
        <v>835</v>
      </c>
      <c r="K107" s="32" t="s">
        <v>836</v>
      </c>
      <c r="L107" s="33">
        <v>58834.7</v>
      </c>
      <c r="M107" s="31">
        <f t="shared" si="174"/>
        <v>2</v>
      </c>
      <c r="N107" s="34">
        <v>9.8057470000000002</v>
      </c>
      <c r="O107" s="31">
        <f t="shared" si="173"/>
        <v>27</v>
      </c>
      <c r="P107" s="35">
        <v>4.18</v>
      </c>
      <c r="Q107" s="31">
        <f t="shared" si="269"/>
        <v>129</v>
      </c>
      <c r="R107" s="31">
        <v>6</v>
      </c>
      <c r="S107" s="31">
        <f t="shared" si="253"/>
        <v>168</v>
      </c>
      <c r="T107" s="31">
        <v>-6.8</v>
      </c>
      <c r="U107" s="31">
        <f t="shared" si="254"/>
        <v>170</v>
      </c>
      <c r="V107" s="218">
        <v>236.6</v>
      </c>
      <c r="W107" s="31">
        <f t="shared" si="255"/>
        <v>155</v>
      </c>
      <c r="X107" s="36">
        <v>68.8</v>
      </c>
      <c r="Y107" s="37">
        <f t="shared" si="270"/>
        <v>113</v>
      </c>
      <c r="Z107" s="38">
        <v>73.2</v>
      </c>
      <c r="AA107" s="37">
        <f t="shared" si="271"/>
        <v>103</v>
      </c>
      <c r="AB107" s="38">
        <v>64.7</v>
      </c>
      <c r="AC107" s="37">
        <f t="shared" si="272"/>
        <v>117</v>
      </c>
      <c r="AD107" s="39">
        <v>12147</v>
      </c>
      <c r="AE107" s="40">
        <f t="shared" si="273"/>
        <v>85</v>
      </c>
      <c r="AF107" s="41" t="s">
        <v>177</v>
      </c>
      <c r="AG107" s="40" t="e">
        <f t="shared" si="274"/>
        <v>#VALUE!</v>
      </c>
      <c r="AH107" s="42"/>
      <c r="AI107" s="40" t="e">
        <f t="shared" si="256"/>
        <v>#N/A</v>
      </c>
      <c r="AJ107" s="41">
        <v>55.4</v>
      </c>
      <c r="AK107" s="40">
        <f t="shared" si="275"/>
        <v>4</v>
      </c>
      <c r="AL107" s="41">
        <v>6.1</v>
      </c>
      <c r="AM107" s="40">
        <f t="shared" si="276"/>
        <v>52</v>
      </c>
      <c r="AN107" s="43">
        <v>61.8</v>
      </c>
      <c r="AO107" s="44">
        <f t="shared" si="277"/>
        <v>12</v>
      </c>
      <c r="AP107" s="43">
        <v>134.4</v>
      </c>
      <c r="AQ107" s="44">
        <f t="shared" si="278"/>
        <v>9</v>
      </c>
      <c r="AR107" s="194">
        <v>-0.24</v>
      </c>
      <c r="AS107" s="159">
        <f t="shared" si="279"/>
        <v>74</v>
      </c>
      <c r="AT107" s="46"/>
      <c r="AU107" s="45" t="e">
        <f t="shared" si="280"/>
        <v>#N/A</v>
      </c>
      <c r="AV107" s="46" t="s">
        <v>177</v>
      </c>
      <c r="AW107" s="45" t="e">
        <f t="shared" si="281"/>
        <v>#VALUE!</v>
      </c>
      <c r="AX107" s="46"/>
      <c r="AY107" s="45"/>
      <c r="AZ107" s="125">
        <v>2240</v>
      </c>
      <c r="BA107" s="45">
        <f t="shared" si="264"/>
        <v>129</v>
      </c>
      <c r="BB107" s="47">
        <v>0.2</v>
      </c>
      <c r="BC107" s="45">
        <f t="shared" si="282"/>
        <v>48</v>
      </c>
      <c r="BD107" s="46">
        <v>957.2</v>
      </c>
      <c r="BE107" s="45">
        <f t="shared" si="283"/>
        <v>65</v>
      </c>
      <c r="BF107" s="46"/>
      <c r="BG107" s="45" t="e">
        <f t="shared" si="284"/>
        <v>#N/A</v>
      </c>
      <c r="BH107" s="46">
        <v>0.3</v>
      </c>
      <c r="BI107" s="45">
        <f t="shared" si="285"/>
        <v>100</v>
      </c>
      <c r="BJ107" s="47">
        <v>9</v>
      </c>
      <c r="BK107" s="45">
        <f t="shared" si="286"/>
        <v>47</v>
      </c>
      <c r="BL107" s="49"/>
      <c r="BM107" s="45" t="e">
        <f t="shared" si="287"/>
        <v>#N/A</v>
      </c>
      <c r="BN107" s="46"/>
      <c r="BO107" s="45" t="e">
        <f t="shared" si="288"/>
        <v>#N/A</v>
      </c>
      <c r="BP107" s="46">
        <v>145.31</v>
      </c>
      <c r="BQ107" s="45">
        <f t="shared" si="289"/>
        <v>52</v>
      </c>
      <c r="BR107" s="114">
        <v>106.13</v>
      </c>
      <c r="BS107" s="45">
        <f t="shared" si="257"/>
        <v>83</v>
      </c>
      <c r="BT107" s="46"/>
      <c r="BU107" s="45" t="e">
        <f t="shared" si="290"/>
        <v>#N/A</v>
      </c>
      <c r="BV107" s="46"/>
      <c r="BW107" s="45" t="e">
        <f t="shared" si="291"/>
        <v>#N/A</v>
      </c>
      <c r="BX107" s="124" t="s">
        <v>1151</v>
      </c>
      <c r="BY107" s="45" t="e">
        <f t="shared" si="258"/>
        <v>#VALUE!</v>
      </c>
      <c r="BZ107" s="48">
        <v>29.58</v>
      </c>
      <c r="CA107" s="45">
        <f t="shared" si="292"/>
        <v>123</v>
      </c>
      <c r="CB107" s="46"/>
      <c r="CC107" s="45" t="e">
        <f t="shared" si="259"/>
        <v>#N/A</v>
      </c>
      <c r="CD107" s="46">
        <v>0.93</v>
      </c>
      <c r="CE107" s="45">
        <f t="shared" si="293"/>
        <v>25</v>
      </c>
      <c r="CF107" s="48">
        <v>154.66777362225938</v>
      </c>
      <c r="CG107" s="45">
        <f t="shared" si="294"/>
        <v>62</v>
      </c>
      <c r="CH107" s="49">
        <v>0.86</v>
      </c>
      <c r="CI107" s="45">
        <f t="shared" si="295"/>
        <v>83</v>
      </c>
      <c r="CJ107" s="50">
        <v>4.3600000000000003</v>
      </c>
      <c r="CK107" s="51">
        <f t="shared" si="296"/>
        <v>20</v>
      </c>
      <c r="CL107" s="50">
        <v>0.71</v>
      </c>
      <c r="CM107" s="51">
        <f t="shared" si="297"/>
        <v>159</v>
      </c>
      <c r="CN107" s="50">
        <v>0.78</v>
      </c>
      <c r="CO107" s="51">
        <f t="shared" si="298"/>
        <v>79</v>
      </c>
      <c r="CP107" s="50">
        <v>3.23</v>
      </c>
      <c r="CQ107" s="51">
        <f t="shared" si="299"/>
        <v>99</v>
      </c>
      <c r="CR107" s="50">
        <v>5.62</v>
      </c>
      <c r="CS107" s="51">
        <f t="shared" si="300"/>
        <v>73</v>
      </c>
      <c r="CT107" s="50">
        <v>0.59</v>
      </c>
      <c r="CU107" s="51">
        <f t="shared" si="301"/>
        <v>166</v>
      </c>
      <c r="CV107" s="50">
        <v>4.53</v>
      </c>
      <c r="CW107" s="51">
        <f t="shared" si="302"/>
        <v>170</v>
      </c>
      <c r="CX107" s="50">
        <v>10.119999999999999</v>
      </c>
      <c r="CY107" s="51">
        <f t="shared" si="303"/>
        <v>69</v>
      </c>
      <c r="CZ107" s="50">
        <v>4.95</v>
      </c>
      <c r="DA107" s="51">
        <f t="shared" si="304"/>
        <v>122</v>
      </c>
      <c r="DB107" s="50">
        <v>10.58</v>
      </c>
      <c r="DC107" s="51">
        <f t="shared" si="305"/>
        <v>37</v>
      </c>
      <c r="DD107" s="50">
        <v>77.77</v>
      </c>
      <c r="DE107" s="52">
        <f t="shared" si="306"/>
        <v>1</v>
      </c>
      <c r="DF107" s="50">
        <v>16.760000000000002</v>
      </c>
      <c r="DG107" s="51">
        <f t="shared" si="307"/>
        <v>66</v>
      </c>
      <c r="DH107" s="50">
        <v>19.16</v>
      </c>
      <c r="DI107" s="51">
        <f t="shared" si="308"/>
        <v>3</v>
      </c>
      <c r="DJ107" s="50">
        <v>3.25</v>
      </c>
      <c r="DK107" s="51">
        <f t="shared" si="309"/>
        <v>78</v>
      </c>
      <c r="DL107" s="50">
        <v>3.15</v>
      </c>
      <c r="DM107" s="51">
        <f t="shared" si="310"/>
        <v>128</v>
      </c>
      <c r="DN107" s="50">
        <v>4.97</v>
      </c>
      <c r="DO107" s="51">
        <f t="shared" si="311"/>
        <v>63</v>
      </c>
      <c r="DP107" s="50">
        <v>2.76</v>
      </c>
      <c r="DQ107" s="51">
        <f t="shared" si="312"/>
        <v>162</v>
      </c>
      <c r="DR107" s="50">
        <v>0.92</v>
      </c>
      <c r="DS107" s="51">
        <f t="shared" si="313"/>
        <v>131</v>
      </c>
      <c r="DT107" s="50">
        <v>28.29</v>
      </c>
      <c r="DU107" s="52">
        <f t="shared" si="314"/>
        <v>1</v>
      </c>
      <c r="DV107" s="50">
        <v>1.39</v>
      </c>
      <c r="DW107" s="51">
        <f t="shared" si="315"/>
        <v>119</v>
      </c>
      <c r="DX107" s="50">
        <v>181.43</v>
      </c>
      <c r="DY107" s="51">
        <f t="shared" si="316"/>
        <v>4</v>
      </c>
      <c r="DZ107" s="50">
        <v>261.14999999999998</v>
      </c>
      <c r="EA107" s="51">
        <f t="shared" si="317"/>
        <v>11</v>
      </c>
      <c r="EB107" s="50">
        <v>6.46</v>
      </c>
      <c r="EC107" s="51">
        <f t="shared" si="318"/>
        <v>160</v>
      </c>
      <c r="ED107" s="50">
        <v>3.1</v>
      </c>
      <c r="EE107" s="51">
        <f t="shared" si="319"/>
        <v>30</v>
      </c>
      <c r="EF107" s="50">
        <v>1.8</v>
      </c>
      <c r="EG107" s="51">
        <f t="shared" si="320"/>
        <v>151</v>
      </c>
      <c r="EH107" s="50">
        <v>1.01</v>
      </c>
      <c r="EI107" s="51">
        <f t="shared" si="321"/>
        <v>116</v>
      </c>
      <c r="EJ107" s="50">
        <v>21.77</v>
      </c>
      <c r="EK107" s="51">
        <f t="shared" si="322"/>
        <v>40</v>
      </c>
      <c r="EL107" s="50">
        <v>7.93</v>
      </c>
      <c r="EM107" s="51">
        <f t="shared" si="323"/>
        <v>79</v>
      </c>
      <c r="EN107" s="50">
        <v>29.63</v>
      </c>
      <c r="EO107" s="51">
        <f t="shared" si="324"/>
        <v>88</v>
      </c>
      <c r="EP107" s="50">
        <v>21.85</v>
      </c>
      <c r="EQ107" s="51">
        <f t="shared" si="325"/>
        <v>22</v>
      </c>
      <c r="ER107" s="50">
        <v>1.1100000000000001</v>
      </c>
      <c r="ES107" s="51">
        <f t="shared" si="326"/>
        <v>157</v>
      </c>
      <c r="ET107" s="50">
        <v>0</v>
      </c>
      <c r="EU107" s="51">
        <f t="shared" si="327"/>
        <v>84</v>
      </c>
      <c r="EV107" s="50">
        <v>1.67</v>
      </c>
      <c r="EW107" s="51">
        <f t="shared" si="328"/>
        <v>93</v>
      </c>
      <c r="EX107" s="50">
        <v>0.26</v>
      </c>
      <c r="EY107" s="51">
        <f t="shared" si="329"/>
        <v>71</v>
      </c>
      <c r="EZ107" s="50">
        <v>0.27</v>
      </c>
      <c r="FA107" s="51">
        <f t="shared" si="330"/>
        <v>160</v>
      </c>
      <c r="FB107" s="50">
        <v>4.0599999999999996</v>
      </c>
      <c r="FC107" s="51">
        <f t="shared" si="331"/>
        <v>32</v>
      </c>
      <c r="FD107" s="50">
        <v>19.940000000000001</v>
      </c>
      <c r="FE107" s="65">
        <f t="shared" si="332"/>
        <v>2</v>
      </c>
      <c r="FF107" s="50">
        <v>196.83</v>
      </c>
      <c r="FG107" s="65">
        <f t="shared" si="333"/>
        <v>2</v>
      </c>
      <c r="FH107" s="50">
        <v>9.77</v>
      </c>
      <c r="FI107" s="51">
        <f t="shared" si="334"/>
        <v>73</v>
      </c>
      <c r="FJ107" s="50">
        <v>10.5</v>
      </c>
      <c r="FK107" s="51">
        <f t="shared" si="335"/>
        <v>71</v>
      </c>
      <c r="FL107" s="50">
        <v>9.3000000000000007</v>
      </c>
      <c r="FM107" s="51">
        <f t="shared" si="336"/>
        <v>55</v>
      </c>
      <c r="FN107" s="53">
        <f t="shared" si="266"/>
        <v>993.72999999999979</v>
      </c>
      <c r="FO107" s="51">
        <f t="shared" si="337"/>
        <v>31</v>
      </c>
      <c r="FP107" s="36">
        <v>20.88</v>
      </c>
      <c r="FQ107" s="36">
        <v>100</v>
      </c>
      <c r="FR107" s="36">
        <f t="shared" si="260"/>
        <v>2088</v>
      </c>
      <c r="FS107" s="37">
        <f t="shared" si="338"/>
        <v>68</v>
      </c>
      <c r="FT107" s="36">
        <v>6.38</v>
      </c>
      <c r="FU107" s="36">
        <v>100</v>
      </c>
      <c r="FV107" s="36">
        <f t="shared" si="261"/>
        <v>638</v>
      </c>
      <c r="FW107" s="37">
        <f t="shared" si="339"/>
        <v>122</v>
      </c>
      <c r="FX107" s="36">
        <f t="shared" si="262"/>
        <v>1450</v>
      </c>
      <c r="FY107" s="54">
        <f t="shared" si="265"/>
        <v>43593.438000000002</v>
      </c>
      <c r="FZ107" s="37">
        <f t="shared" si="340"/>
        <v>100</v>
      </c>
      <c r="GA107" s="55">
        <f t="shared" si="341"/>
        <v>30.064440000000001</v>
      </c>
      <c r="GB107" s="56">
        <f t="shared" si="263"/>
        <v>293.72957880000001</v>
      </c>
      <c r="GC107" s="32">
        <f t="shared" si="342"/>
        <v>125</v>
      </c>
    </row>
    <row r="108" spans="2:185" s="1" customFormat="1" ht="18" customHeight="1" x14ac:dyDescent="0.2">
      <c r="B108" s="1">
        <f t="shared" si="343"/>
        <v>107</v>
      </c>
      <c r="C108" s="66" t="s">
        <v>60</v>
      </c>
      <c r="D108" s="30">
        <v>626101</v>
      </c>
      <c r="E108" s="31">
        <f t="shared" si="251"/>
        <v>161</v>
      </c>
      <c r="F108" s="209">
        <v>13812</v>
      </c>
      <c r="G108" s="31">
        <f t="shared" si="252"/>
        <v>156</v>
      </c>
      <c r="H108" s="210">
        <f t="shared" si="268"/>
        <v>45.330220098465105</v>
      </c>
      <c r="I108" s="31">
        <f t="shared" si="79"/>
        <v>111</v>
      </c>
      <c r="J108" s="32" t="s">
        <v>837</v>
      </c>
      <c r="K108" s="32" t="s">
        <v>838</v>
      </c>
      <c r="L108" s="33">
        <v>47226.6</v>
      </c>
      <c r="M108" s="31">
        <f t="shared" si="174"/>
        <v>53</v>
      </c>
      <c r="N108" s="34">
        <v>9.8033929999999998</v>
      </c>
      <c r="O108" s="31">
        <f t="shared" si="173"/>
        <v>33</v>
      </c>
      <c r="P108" s="35">
        <v>3.88</v>
      </c>
      <c r="Q108" s="31">
        <f t="shared" si="269"/>
        <v>137</v>
      </c>
      <c r="R108" s="31">
        <v>16.899999999999999</v>
      </c>
      <c r="S108" s="31">
        <f t="shared" si="253"/>
        <v>128</v>
      </c>
      <c r="T108" s="31">
        <v>8.1999999999999993</v>
      </c>
      <c r="U108" s="31">
        <f t="shared" si="254"/>
        <v>123</v>
      </c>
      <c r="V108" s="218">
        <v>1364.8</v>
      </c>
      <c r="W108" s="31">
        <f t="shared" si="255"/>
        <v>46</v>
      </c>
      <c r="X108" s="36">
        <v>76.099999999999994</v>
      </c>
      <c r="Y108" s="37">
        <f t="shared" si="270"/>
        <v>52</v>
      </c>
      <c r="Z108" s="38">
        <v>78.099999999999994</v>
      </c>
      <c r="AA108" s="37">
        <f t="shared" si="271"/>
        <v>64</v>
      </c>
      <c r="AB108" s="38">
        <v>74.099999999999994</v>
      </c>
      <c r="AC108" s="37">
        <f t="shared" si="272"/>
        <v>46</v>
      </c>
      <c r="AD108" s="39">
        <v>16123</v>
      </c>
      <c r="AE108" s="40">
        <f t="shared" si="273"/>
        <v>70</v>
      </c>
      <c r="AF108" s="41">
        <v>40.28</v>
      </c>
      <c r="AG108" s="40">
        <f t="shared" si="274"/>
        <v>77</v>
      </c>
      <c r="AH108" s="42"/>
      <c r="AI108" s="40" t="e">
        <f t="shared" si="256"/>
        <v>#N/A</v>
      </c>
      <c r="AJ108" s="41" t="s">
        <v>177</v>
      </c>
      <c r="AK108" s="40" t="e">
        <f t="shared" si="275"/>
        <v>#VALUE!</v>
      </c>
      <c r="AL108" s="41">
        <v>17.100000000000001</v>
      </c>
      <c r="AM108" s="40">
        <f t="shared" si="276"/>
        <v>9</v>
      </c>
      <c r="AN108" s="43">
        <v>24.3</v>
      </c>
      <c r="AO108" s="44">
        <f t="shared" si="277"/>
        <v>85</v>
      </c>
      <c r="AP108" s="43" t="s">
        <v>177</v>
      </c>
      <c r="AQ108" s="44" t="e">
        <f t="shared" si="278"/>
        <v>#VALUE!</v>
      </c>
      <c r="AR108" s="43" t="s">
        <v>177</v>
      </c>
      <c r="AS108" s="44" t="e">
        <f t="shared" si="279"/>
        <v>#VALUE!</v>
      </c>
      <c r="AT108" s="46">
        <v>7</v>
      </c>
      <c r="AU108" s="45">
        <f t="shared" si="280"/>
        <v>27</v>
      </c>
      <c r="AV108" s="46">
        <v>62.1</v>
      </c>
      <c r="AW108" s="45">
        <f t="shared" si="281"/>
        <v>32</v>
      </c>
      <c r="AX108" s="46"/>
      <c r="AY108" s="45"/>
      <c r="AZ108" s="125">
        <v>2700</v>
      </c>
      <c r="BA108" s="45">
        <f t="shared" si="264"/>
        <v>86</v>
      </c>
      <c r="BB108" s="46" t="s">
        <v>177</v>
      </c>
      <c r="BC108" s="45" t="e">
        <f t="shared" si="282"/>
        <v>#VALUE!</v>
      </c>
      <c r="BD108" s="46">
        <v>1643.67</v>
      </c>
      <c r="BE108" s="45">
        <f t="shared" si="283"/>
        <v>24</v>
      </c>
      <c r="BF108" s="46"/>
      <c r="BG108" s="45" t="e">
        <f t="shared" si="284"/>
        <v>#N/A</v>
      </c>
      <c r="BH108" s="46" t="s">
        <v>177</v>
      </c>
      <c r="BI108" s="45" t="e">
        <f t="shared" si="285"/>
        <v>#VALUE!</v>
      </c>
      <c r="BJ108" s="47">
        <v>11.5</v>
      </c>
      <c r="BK108" s="45">
        <f t="shared" si="286"/>
        <v>39</v>
      </c>
      <c r="BL108" s="49"/>
      <c r="BM108" s="45" t="e">
        <f t="shared" si="287"/>
        <v>#N/A</v>
      </c>
      <c r="BN108" s="46"/>
      <c r="BO108" s="45" t="e">
        <f t="shared" si="288"/>
        <v>#N/A</v>
      </c>
      <c r="BP108" s="46">
        <v>305.87</v>
      </c>
      <c r="BQ108" s="45">
        <f t="shared" si="289"/>
        <v>6</v>
      </c>
      <c r="BR108" s="114">
        <v>171.28</v>
      </c>
      <c r="BS108" s="45">
        <f t="shared" si="257"/>
        <v>9</v>
      </c>
      <c r="BT108" s="46"/>
      <c r="BU108" s="45" t="e">
        <f t="shared" si="290"/>
        <v>#N/A</v>
      </c>
      <c r="BV108" s="46"/>
      <c r="BW108" s="45" t="e">
        <f t="shared" si="291"/>
        <v>#N/A</v>
      </c>
      <c r="BX108" s="124" t="s">
        <v>1151</v>
      </c>
      <c r="BY108" s="45" t="e">
        <f t="shared" si="258"/>
        <v>#VALUE!</v>
      </c>
      <c r="BZ108" s="48">
        <f>18.3*1000/265</f>
        <v>69.056603773584911</v>
      </c>
      <c r="CA108" s="45">
        <f t="shared" si="292"/>
        <v>79</v>
      </c>
      <c r="CB108" s="46"/>
      <c r="CC108" s="45" t="e">
        <f t="shared" si="259"/>
        <v>#N/A</v>
      </c>
      <c r="CD108" s="46">
        <v>6.4000000000000003E-3</v>
      </c>
      <c r="CE108" s="45">
        <f t="shared" si="293"/>
        <v>139</v>
      </c>
      <c r="CF108" s="48" t="s">
        <v>177</v>
      </c>
      <c r="CG108" s="45" t="e">
        <f t="shared" si="294"/>
        <v>#VALUE!</v>
      </c>
      <c r="CH108" s="49">
        <v>0.14000000000000001</v>
      </c>
      <c r="CI108" s="45">
        <f t="shared" si="295"/>
        <v>123</v>
      </c>
      <c r="CJ108" s="50">
        <v>4.49</v>
      </c>
      <c r="CK108" s="51">
        <f t="shared" si="296"/>
        <v>17</v>
      </c>
      <c r="CL108" s="50">
        <v>3.27</v>
      </c>
      <c r="CM108" s="51">
        <f t="shared" si="297"/>
        <v>82</v>
      </c>
      <c r="CN108" s="50">
        <v>0.09</v>
      </c>
      <c r="CO108" s="51">
        <f t="shared" si="298"/>
        <v>146</v>
      </c>
      <c r="CP108" s="50">
        <v>0.63</v>
      </c>
      <c r="CQ108" s="51">
        <f t="shared" si="299"/>
        <v>159</v>
      </c>
      <c r="CR108" s="50">
        <v>4.32</v>
      </c>
      <c r="CS108" s="51">
        <f t="shared" si="300"/>
        <v>80</v>
      </c>
      <c r="CT108" s="50">
        <v>4.54</v>
      </c>
      <c r="CU108" s="51">
        <f t="shared" si="301"/>
        <v>23</v>
      </c>
      <c r="CV108" s="50">
        <v>22.21</v>
      </c>
      <c r="CW108" s="51">
        <f t="shared" si="302"/>
        <v>27</v>
      </c>
      <c r="CX108" s="50">
        <v>5.83</v>
      </c>
      <c r="CY108" s="51">
        <f t="shared" si="303"/>
        <v>110</v>
      </c>
      <c r="CZ108" s="50">
        <v>18.05</v>
      </c>
      <c r="DA108" s="51">
        <f t="shared" si="304"/>
        <v>18</v>
      </c>
      <c r="DB108" s="50">
        <v>1.24</v>
      </c>
      <c r="DC108" s="51">
        <f t="shared" si="305"/>
        <v>171</v>
      </c>
      <c r="DD108" s="50">
        <v>7.7</v>
      </c>
      <c r="DE108" s="51">
        <f t="shared" si="306"/>
        <v>53</v>
      </c>
      <c r="DF108" s="50">
        <v>41.56</v>
      </c>
      <c r="DG108" s="51">
        <f t="shared" si="307"/>
        <v>5</v>
      </c>
      <c r="DH108" s="50">
        <v>2.21</v>
      </c>
      <c r="DI108" s="51">
        <f t="shared" si="308"/>
        <v>99</v>
      </c>
      <c r="DJ108" s="50">
        <v>3.39</v>
      </c>
      <c r="DK108" s="51">
        <f t="shared" si="309"/>
        <v>75</v>
      </c>
      <c r="DL108" s="50">
        <v>6.15</v>
      </c>
      <c r="DM108" s="51">
        <f t="shared" si="310"/>
        <v>39</v>
      </c>
      <c r="DN108" s="50">
        <v>8.5</v>
      </c>
      <c r="DO108" s="51">
        <f t="shared" si="311"/>
        <v>24</v>
      </c>
      <c r="DP108" s="50">
        <v>16.73</v>
      </c>
      <c r="DQ108" s="51">
        <f t="shared" si="312"/>
        <v>86</v>
      </c>
      <c r="DR108" s="50">
        <v>1.84</v>
      </c>
      <c r="DS108" s="51">
        <f t="shared" si="313"/>
        <v>69</v>
      </c>
      <c r="DT108" s="50">
        <v>8.77</v>
      </c>
      <c r="DU108" s="51">
        <f t="shared" si="314"/>
        <v>52</v>
      </c>
      <c r="DV108" s="50">
        <v>3.46</v>
      </c>
      <c r="DW108" s="51">
        <f t="shared" si="315"/>
        <v>33</v>
      </c>
      <c r="DX108" s="50">
        <v>158.24</v>
      </c>
      <c r="DY108" s="51">
        <f t="shared" si="316"/>
        <v>12</v>
      </c>
      <c r="DZ108" s="50">
        <v>122.02</v>
      </c>
      <c r="EA108" s="51">
        <f t="shared" si="317"/>
        <v>50</v>
      </c>
      <c r="EB108" s="50">
        <v>12.02</v>
      </c>
      <c r="EC108" s="51">
        <f t="shared" si="318"/>
        <v>135</v>
      </c>
      <c r="ED108" s="50">
        <v>0.87</v>
      </c>
      <c r="EE108" s="51">
        <f t="shared" si="319"/>
        <v>97</v>
      </c>
      <c r="EF108" s="50">
        <v>1.68</v>
      </c>
      <c r="EG108" s="51">
        <f t="shared" si="320"/>
        <v>154</v>
      </c>
      <c r="EH108" s="50">
        <v>0</v>
      </c>
      <c r="EI108" s="51">
        <f t="shared" si="321"/>
        <v>161</v>
      </c>
      <c r="EJ108" s="50">
        <v>2.2999999999999998</v>
      </c>
      <c r="EK108" s="51">
        <f t="shared" si="322"/>
        <v>171</v>
      </c>
      <c r="EL108" s="50">
        <v>93.72</v>
      </c>
      <c r="EM108" s="65">
        <f t="shared" si="323"/>
        <v>2</v>
      </c>
      <c r="EN108" s="50">
        <v>7.69</v>
      </c>
      <c r="EO108" s="51">
        <f t="shared" si="324"/>
        <v>161</v>
      </c>
      <c r="EP108" s="50">
        <v>7.47</v>
      </c>
      <c r="EQ108" s="51">
        <f t="shared" si="325"/>
        <v>130</v>
      </c>
      <c r="ER108" s="50">
        <v>3.8</v>
      </c>
      <c r="ES108" s="51">
        <f t="shared" si="326"/>
        <v>88</v>
      </c>
      <c r="ET108" s="50">
        <v>0</v>
      </c>
      <c r="EU108" s="51">
        <f t="shared" si="327"/>
        <v>84</v>
      </c>
      <c r="EV108" s="50">
        <v>0.19</v>
      </c>
      <c r="EW108" s="51">
        <f t="shared" si="328"/>
        <v>144</v>
      </c>
      <c r="EX108" s="50">
        <v>0.76</v>
      </c>
      <c r="EY108" s="51">
        <f t="shared" si="329"/>
        <v>25</v>
      </c>
      <c r="EZ108" s="50">
        <v>0.67</v>
      </c>
      <c r="FA108" s="51">
        <f t="shared" si="330"/>
        <v>143</v>
      </c>
      <c r="FB108" s="50">
        <v>0.78</v>
      </c>
      <c r="FC108" s="51">
        <f t="shared" si="331"/>
        <v>116</v>
      </c>
      <c r="FD108" s="50">
        <v>2.38</v>
      </c>
      <c r="FE108" s="51">
        <f t="shared" si="332"/>
        <v>109</v>
      </c>
      <c r="FF108" s="50">
        <v>112.51</v>
      </c>
      <c r="FG108" s="51">
        <f t="shared" si="333"/>
        <v>65</v>
      </c>
      <c r="FH108" s="50">
        <v>15.89</v>
      </c>
      <c r="FI108" s="51">
        <f t="shared" si="334"/>
        <v>28</v>
      </c>
      <c r="FJ108" s="50">
        <v>0.09</v>
      </c>
      <c r="FK108" s="51">
        <f t="shared" si="335"/>
        <v>169</v>
      </c>
      <c r="FL108" s="50">
        <v>2.59</v>
      </c>
      <c r="FM108" s="51">
        <f t="shared" si="336"/>
        <v>118</v>
      </c>
      <c r="FN108" s="53">
        <f t="shared" si="266"/>
        <v>710.65000000000009</v>
      </c>
      <c r="FO108" s="51">
        <f t="shared" si="337"/>
        <v>82</v>
      </c>
      <c r="FP108" s="36">
        <v>10.59</v>
      </c>
      <c r="FQ108" s="36">
        <v>100</v>
      </c>
      <c r="FR108" s="36">
        <f t="shared" si="260"/>
        <v>1059</v>
      </c>
      <c r="FS108" s="37">
        <f t="shared" si="338"/>
        <v>140</v>
      </c>
      <c r="FT108" s="36">
        <v>9.3000000000000007</v>
      </c>
      <c r="FU108" s="36">
        <v>100</v>
      </c>
      <c r="FV108" s="36">
        <f t="shared" si="261"/>
        <v>930.00000000000011</v>
      </c>
      <c r="FW108" s="37">
        <f t="shared" si="339"/>
        <v>59</v>
      </c>
      <c r="FX108" s="36">
        <f t="shared" si="262"/>
        <v>128.99999999999989</v>
      </c>
      <c r="FY108" s="54">
        <f t="shared" si="265"/>
        <v>807.67028999999923</v>
      </c>
      <c r="FZ108" s="37">
        <f t="shared" si="340"/>
        <v>145</v>
      </c>
      <c r="GA108" s="55">
        <f t="shared" si="341"/>
        <v>6.2610099999999997</v>
      </c>
      <c r="GB108" s="56">
        <f t="shared" si="263"/>
        <v>99.487448900000004</v>
      </c>
      <c r="GC108" s="32">
        <f t="shared" si="342"/>
        <v>148</v>
      </c>
    </row>
    <row r="109" spans="2:185" s="1" customFormat="1" ht="18" customHeight="1" x14ac:dyDescent="0.2">
      <c r="B109" s="1">
        <f t="shared" si="343"/>
        <v>108</v>
      </c>
      <c r="C109" s="60" t="s">
        <v>16</v>
      </c>
      <c r="D109" s="30">
        <v>34817065</v>
      </c>
      <c r="E109" s="31">
        <f t="shared" si="251"/>
        <v>39</v>
      </c>
      <c r="F109" s="209">
        <v>446550</v>
      </c>
      <c r="G109" s="31">
        <f t="shared" si="252"/>
        <v>58</v>
      </c>
      <c r="H109" s="210">
        <f t="shared" si="268"/>
        <v>77.969018027096624</v>
      </c>
      <c r="I109" s="31">
        <f t="shared" si="79"/>
        <v>83</v>
      </c>
      <c r="J109" s="32" t="s">
        <v>839</v>
      </c>
      <c r="K109" s="32" t="s">
        <v>840</v>
      </c>
      <c r="L109" s="33">
        <v>40756.199999999997</v>
      </c>
      <c r="M109" s="31">
        <f t="shared" si="174"/>
        <v>94</v>
      </c>
      <c r="N109" s="34">
        <v>9.7915150000000004</v>
      </c>
      <c r="O109" s="31">
        <f t="shared" si="173"/>
        <v>67</v>
      </c>
      <c r="P109" s="35">
        <v>5.32</v>
      </c>
      <c r="Q109" s="31">
        <f t="shared" si="269"/>
        <v>58</v>
      </c>
      <c r="R109" s="31">
        <v>22.6</v>
      </c>
      <c r="S109" s="31">
        <f t="shared" si="253"/>
        <v>107</v>
      </c>
      <c r="T109" s="31">
        <v>12.4</v>
      </c>
      <c r="U109" s="31">
        <f t="shared" si="254"/>
        <v>100</v>
      </c>
      <c r="V109" s="218">
        <v>427.3</v>
      </c>
      <c r="W109" s="31">
        <f t="shared" si="255"/>
        <v>141</v>
      </c>
      <c r="X109" s="36">
        <v>74.3</v>
      </c>
      <c r="Y109" s="37">
        <f t="shared" si="270"/>
        <v>81</v>
      </c>
      <c r="Z109" s="38">
        <v>75.400000000000006</v>
      </c>
      <c r="AA109" s="37">
        <f t="shared" si="271"/>
        <v>93</v>
      </c>
      <c r="AB109" s="38">
        <v>73.3</v>
      </c>
      <c r="AC109" s="37">
        <f t="shared" si="272"/>
        <v>55</v>
      </c>
      <c r="AD109" s="39">
        <v>8164</v>
      </c>
      <c r="AE109" s="40">
        <f t="shared" si="273"/>
        <v>105</v>
      </c>
      <c r="AF109" s="41">
        <v>35.659999999999997</v>
      </c>
      <c r="AG109" s="40">
        <f t="shared" si="274"/>
        <v>90</v>
      </c>
      <c r="AH109" s="42"/>
      <c r="AI109" s="40" t="e">
        <f t="shared" si="256"/>
        <v>#N/A</v>
      </c>
      <c r="AJ109" s="41" t="s">
        <v>177</v>
      </c>
      <c r="AK109" s="40" t="e">
        <f t="shared" si="275"/>
        <v>#VALUE!</v>
      </c>
      <c r="AL109" s="41" t="s">
        <v>177</v>
      </c>
      <c r="AM109" s="40" t="e">
        <f t="shared" si="276"/>
        <v>#VALUE!</v>
      </c>
      <c r="AN109" s="43">
        <v>18.899999999999999</v>
      </c>
      <c r="AO109" s="44">
        <f t="shared" si="277"/>
        <v>113</v>
      </c>
      <c r="AP109" s="43" t="s">
        <v>177</v>
      </c>
      <c r="AQ109" s="44" t="e">
        <f t="shared" si="278"/>
        <v>#VALUE!</v>
      </c>
      <c r="AR109" s="58">
        <v>-1.36</v>
      </c>
      <c r="AS109" s="44">
        <f t="shared" si="279"/>
        <v>121</v>
      </c>
      <c r="AT109" s="46">
        <v>0.9</v>
      </c>
      <c r="AU109" s="45">
        <f t="shared" si="280"/>
        <v>43</v>
      </c>
      <c r="AV109" s="46" t="s">
        <v>177</v>
      </c>
      <c r="AW109" s="45" t="e">
        <f t="shared" si="281"/>
        <v>#VALUE!</v>
      </c>
      <c r="AX109" s="46"/>
      <c r="AY109" s="45"/>
      <c r="AZ109" s="125">
        <v>3260</v>
      </c>
      <c r="BA109" s="45">
        <f t="shared" si="264"/>
        <v>29</v>
      </c>
      <c r="BB109" s="46" t="s">
        <v>177</v>
      </c>
      <c r="BC109" s="45" t="e">
        <f t="shared" si="282"/>
        <v>#VALUE!</v>
      </c>
      <c r="BD109" s="46">
        <v>671.12</v>
      </c>
      <c r="BE109" s="45">
        <f t="shared" si="283"/>
        <v>80</v>
      </c>
      <c r="BF109" s="46">
        <v>87</v>
      </c>
      <c r="BG109" s="45">
        <f t="shared" si="284"/>
        <v>29</v>
      </c>
      <c r="BH109" s="46">
        <v>0.9</v>
      </c>
      <c r="BI109" s="45">
        <f t="shared" si="285"/>
        <v>78</v>
      </c>
      <c r="BJ109" s="47">
        <v>2.5</v>
      </c>
      <c r="BK109" s="45">
        <f t="shared" si="286"/>
        <v>113</v>
      </c>
      <c r="BL109" s="47">
        <v>11.8</v>
      </c>
      <c r="BM109" s="45">
        <f t="shared" si="287"/>
        <v>26</v>
      </c>
      <c r="BN109" s="47">
        <v>30.1</v>
      </c>
      <c r="BO109" s="45">
        <f t="shared" si="288"/>
        <v>27</v>
      </c>
      <c r="BP109" s="46">
        <v>50</v>
      </c>
      <c r="BQ109" s="45">
        <f t="shared" si="289"/>
        <v>93</v>
      </c>
      <c r="BR109" s="199">
        <v>120.76</v>
      </c>
      <c r="BS109" s="45">
        <f t="shared" si="257"/>
        <v>51</v>
      </c>
      <c r="BT109" s="46"/>
      <c r="BU109" s="45" t="e">
        <f t="shared" si="290"/>
        <v>#N/A</v>
      </c>
      <c r="BV109" s="47">
        <v>4</v>
      </c>
      <c r="BW109" s="45">
        <f t="shared" si="291"/>
        <v>13</v>
      </c>
      <c r="BX109" s="124" t="s">
        <v>1151</v>
      </c>
      <c r="BY109" s="45" t="e">
        <f t="shared" si="258"/>
        <v>#VALUE!</v>
      </c>
      <c r="BZ109" s="48">
        <f>36.6*1000/365</f>
        <v>100.27397260273973</v>
      </c>
      <c r="CA109" s="45">
        <f t="shared" si="292"/>
        <v>36</v>
      </c>
      <c r="CB109" s="46"/>
      <c r="CC109" s="45" t="e">
        <f t="shared" si="259"/>
        <v>#N/A</v>
      </c>
      <c r="CD109" s="46">
        <v>4.34</v>
      </c>
      <c r="CE109" s="45">
        <f t="shared" si="293"/>
        <v>2</v>
      </c>
      <c r="CF109" s="48">
        <v>275.72685980280073</v>
      </c>
      <c r="CG109" s="45">
        <f t="shared" si="294"/>
        <v>7</v>
      </c>
      <c r="CH109" s="49">
        <v>1.1100000000000001</v>
      </c>
      <c r="CI109" s="45">
        <f t="shared" si="295"/>
        <v>71</v>
      </c>
      <c r="CJ109" s="50">
        <v>0.1</v>
      </c>
      <c r="CK109" s="51">
        <f t="shared" si="296"/>
        <v>137</v>
      </c>
      <c r="CL109" s="50">
        <v>2.85</v>
      </c>
      <c r="CM109" s="51">
        <f t="shared" si="297"/>
        <v>92</v>
      </c>
      <c r="CN109" s="50">
        <v>0.17</v>
      </c>
      <c r="CO109" s="51">
        <f t="shared" si="298"/>
        <v>131</v>
      </c>
      <c r="CP109" s="50">
        <v>19.420000000000002</v>
      </c>
      <c r="CQ109" s="51">
        <f t="shared" si="299"/>
        <v>11</v>
      </c>
      <c r="CR109" s="50">
        <v>8.35</v>
      </c>
      <c r="CS109" s="51">
        <f t="shared" si="300"/>
        <v>63</v>
      </c>
      <c r="CT109" s="50">
        <v>3.98</v>
      </c>
      <c r="CU109" s="51">
        <f t="shared" si="301"/>
        <v>36</v>
      </c>
      <c r="CV109" s="50">
        <v>19.86</v>
      </c>
      <c r="CW109" s="51">
        <f t="shared" si="302"/>
        <v>55</v>
      </c>
      <c r="CX109" s="50">
        <v>7.96</v>
      </c>
      <c r="CY109" s="51">
        <f t="shared" si="303"/>
        <v>84</v>
      </c>
      <c r="CZ109" s="50">
        <v>7.03</v>
      </c>
      <c r="DA109" s="51">
        <f t="shared" si="304"/>
        <v>91</v>
      </c>
      <c r="DB109" s="50">
        <v>10.36</v>
      </c>
      <c r="DC109" s="51">
        <f t="shared" si="305"/>
        <v>42</v>
      </c>
      <c r="DD109" s="50">
        <v>1.5</v>
      </c>
      <c r="DE109" s="51">
        <f t="shared" si="306"/>
        <v>170</v>
      </c>
      <c r="DF109" s="50">
        <v>14.22</v>
      </c>
      <c r="DG109" s="51">
        <f t="shared" si="307"/>
        <v>77</v>
      </c>
      <c r="DH109" s="50">
        <v>1.34</v>
      </c>
      <c r="DI109" s="51">
        <f t="shared" si="308"/>
        <v>133</v>
      </c>
      <c r="DJ109" s="50">
        <v>3.51</v>
      </c>
      <c r="DK109" s="51">
        <f t="shared" si="309"/>
        <v>72</v>
      </c>
      <c r="DL109" s="50">
        <v>3.82</v>
      </c>
      <c r="DM109" s="51">
        <f t="shared" si="310"/>
        <v>97</v>
      </c>
      <c r="DN109" s="50">
        <v>2.31</v>
      </c>
      <c r="DO109" s="51">
        <f t="shared" si="311"/>
        <v>109</v>
      </c>
      <c r="DP109" s="50">
        <v>19.34</v>
      </c>
      <c r="DQ109" s="51">
        <f t="shared" si="312"/>
        <v>64</v>
      </c>
      <c r="DR109" s="50">
        <v>1.24</v>
      </c>
      <c r="DS109" s="51">
        <f t="shared" si="313"/>
        <v>117</v>
      </c>
      <c r="DT109" s="50">
        <v>4.37</v>
      </c>
      <c r="DU109" s="51">
        <f t="shared" si="314"/>
        <v>113</v>
      </c>
      <c r="DV109" s="50">
        <v>1.2</v>
      </c>
      <c r="DW109" s="51">
        <f t="shared" si="315"/>
        <v>127</v>
      </c>
      <c r="DX109" s="50">
        <v>94.25</v>
      </c>
      <c r="DY109" s="51">
        <f t="shared" si="316"/>
        <v>109</v>
      </c>
      <c r="DZ109" s="50">
        <v>107.05</v>
      </c>
      <c r="EA109" s="51">
        <f t="shared" si="317"/>
        <v>66</v>
      </c>
      <c r="EB109" s="50">
        <v>110.57</v>
      </c>
      <c r="EC109" s="51">
        <f t="shared" si="318"/>
        <v>5</v>
      </c>
      <c r="ED109" s="50">
        <v>1.32</v>
      </c>
      <c r="EE109" s="51">
        <f t="shared" si="319"/>
        <v>77</v>
      </c>
      <c r="EF109" s="50">
        <v>9.1</v>
      </c>
      <c r="EG109" s="51">
        <f t="shared" si="320"/>
        <v>58</v>
      </c>
      <c r="EH109" s="50">
        <v>3.62</v>
      </c>
      <c r="EI109" s="51">
        <f t="shared" si="321"/>
        <v>96</v>
      </c>
      <c r="EJ109" s="50">
        <v>30.1</v>
      </c>
      <c r="EK109" s="51">
        <f t="shared" si="322"/>
        <v>22</v>
      </c>
      <c r="EL109" s="50">
        <v>15.03</v>
      </c>
      <c r="EM109" s="51">
        <f t="shared" si="323"/>
        <v>18</v>
      </c>
      <c r="EN109" s="50">
        <v>44.27</v>
      </c>
      <c r="EO109" s="51">
        <f t="shared" si="324"/>
        <v>71</v>
      </c>
      <c r="EP109" s="50">
        <v>17.14</v>
      </c>
      <c r="EQ109" s="51">
        <f t="shared" si="325"/>
        <v>60</v>
      </c>
      <c r="ER109" s="50">
        <v>3.02</v>
      </c>
      <c r="ES109" s="51">
        <f t="shared" si="326"/>
        <v>113</v>
      </c>
      <c r="ET109" s="50">
        <v>0</v>
      </c>
      <c r="EU109" s="51">
        <f t="shared" si="327"/>
        <v>84</v>
      </c>
      <c r="EV109" s="50">
        <v>7.33</v>
      </c>
      <c r="EW109" s="51">
        <f t="shared" si="328"/>
        <v>58</v>
      </c>
      <c r="EX109" s="50">
        <v>0.5</v>
      </c>
      <c r="EY109" s="51">
        <f t="shared" si="329"/>
        <v>33</v>
      </c>
      <c r="EZ109" s="50">
        <v>1.78</v>
      </c>
      <c r="FA109" s="51">
        <f t="shared" si="330"/>
        <v>91</v>
      </c>
      <c r="FB109" s="50">
        <v>1.23</v>
      </c>
      <c r="FC109" s="51">
        <f t="shared" si="331"/>
        <v>84</v>
      </c>
      <c r="FD109" s="50">
        <v>6.75</v>
      </c>
      <c r="FE109" s="51">
        <f t="shared" si="332"/>
        <v>57</v>
      </c>
      <c r="FF109" s="50">
        <v>119.87</v>
      </c>
      <c r="FG109" s="51">
        <f t="shared" si="333"/>
        <v>52</v>
      </c>
      <c r="FH109" s="50">
        <v>5.32</v>
      </c>
      <c r="FI109" s="51">
        <f t="shared" si="334"/>
        <v>119</v>
      </c>
      <c r="FJ109" s="50">
        <v>12.8</v>
      </c>
      <c r="FK109" s="51">
        <f t="shared" si="335"/>
        <v>60</v>
      </c>
      <c r="FL109" s="50">
        <v>2.61</v>
      </c>
      <c r="FM109" s="51">
        <f t="shared" si="336"/>
        <v>117</v>
      </c>
      <c r="FN109" s="53">
        <f t="shared" si="266"/>
        <v>726.59</v>
      </c>
      <c r="FO109" s="51">
        <f t="shared" si="337"/>
        <v>77</v>
      </c>
      <c r="FP109" s="36">
        <v>18.47</v>
      </c>
      <c r="FQ109" s="36">
        <v>100</v>
      </c>
      <c r="FR109" s="36">
        <f t="shared" si="260"/>
        <v>1847</v>
      </c>
      <c r="FS109" s="37">
        <f t="shared" si="338"/>
        <v>86</v>
      </c>
      <c r="FT109" s="36">
        <v>4.79</v>
      </c>
      <c r="FU109" s="36">
        <v>100</v>
      </c>
      <c r="FV109" s="36">
        <f t="shared" si="261"/>
        <v>479</v>
      </c>
      <c r="FW109" s="37">
        <f t="shared" si="339"/>
        <v>152</v>
      </c>
      <c r="FX109" s="36">
        <f t="shared" si="262"/>
        <v>1368</v>
      </c>
      <c r="FY109" s="54">
        <f t="shared" ref="FY109:FY140" si="344">D109/100000*FX109</f>
        <v>476297.44920000003</v>
      </c>
      <c r="FZ109" s="37">
        <f t="shared" si="340"/>
        <v>38</v>
      </c>
      <c r="GA109" s="55">
        <f t="shared" si="341"/>
        <v>348.17065000000002</v>
      </c>
      <c r="GB109" s="56">
        <f t="shared" si="263"/>
        <v>1852.2678580000002</v>
      </c>
      <c r="GC109" s="32">
        <f t="shared" si="342"/>
        <v>54</v>
      </c>
    </row>
    <row r="110" spans="2:185" s="1" customFormat="1" ht="18" customHeight="1" x14ac:dyDescent="0.2">
      <c r="B110" s="1">
        <f t="shared" si="343"/>
        <v>109</v>
      </c>
      <c r="C110" s="59" t="s">
        <v>59</v>
      </c>
      <c r="D110" s="30">
        <v>28751362</v>
      </c>
      <c r="E110" s="31">
        <f t="shared" si="251"/>
        <v>47</v>
      </c>
      <c r="F110" s="209">
        <v>801590</v>
      </c>
      <c r="G110" s="31">
        <f t="shared" si="252"/>
        <v>36</v>
      </c>
      <c r="H110" s="210">
        <f t="shared" si="268"/>
        <v>35.867915018899936</v>
      </c>
      <c r="I110" s="31">
        <f t="shared" si="79"/>
        <v>120</v>
      </c>
      <c r="J110" s="32" t="s">
        <v>841</v>
      </c>
      <c r="K110" s="32" t="s">
        <v>842</v>
      </c>
      <c r="L110" s="33">
        <v>31136.2</v>
      </c>
      <c r="M110" s="31">
        <f t="shared" si="174"/>
        <v>154</v>
      </c>
      <c r="N110" s="34">
        <v>9.7850619999999999</v>
      </c>
      <c r="O110" s="31">
        <f t="shared" si="173"/>
        <v>95</v>
      </c>
      <c r="P110" s="35">
        <v>5.19</v>
      </c>
      <c r="Q110" s="31">
        <f t="shared" si="269"/>
        <v>68</v>
      </c>
      <c r="R110" s="31">
        <v>29</v>
      </c>
      <c r="S110" s="31">
        <f t="shared" si="253"/>
        <v>61</v>
      </c>
      <c r="T110" s="31">
        <v>19</v>
      </c>
      <c r="U110" s="31">
        <f t="shared" si="254"/>
        <v>69</v>
      </c>
      <c r="V110" s="218">
        <v>968.6</v>
      </c>
      <c r="W110" s="31">
        <f t="shared" si="255"/>
        <v>82</v>
      </c>
      <c r="X110" s="36">
        <v>57.6</v>
      </c>
      <c r="Y110" s="37">
        <f t="shared" si="270"/>
        <v>162</v>
      </c>
      <c r="Z110" s="38">
        <v>59.4</v>
      </c>
      <c r="AA110" s="37">
        <f t="shared" si="271"/>
        <v>161</v>
      </c>
      <c r="AB110" s="38">
        <v>55.7</v>
      </c>
      <c r="AC110" s="37">
        <f t="shared" si="272"/>
        <v>164</v>
      </c>
      <c r="AD110" s="39">
        <v>1186</v>
      </c>
      <c r="AE110" s="40">
        <f t="shared" si="273"/>
        <v>163</v>
      </c>
      <c r="AF110" s="41">
        <v>32.22</v>
      </c>
      <c r="AG110" s="40">
        <f t="shared" si="274"/>
        <v>104</v>
      </c>
      <c r="AH110" s="42"/>
      <c r="AI110" s="40" t="e">
        <f t="shared" si="256"/>
        <v>#N/A</v>
      </c>
      <c r="AJ110" s="41" t="s">
        <v>177</v>
      </c>
      <c r="AK110" s="40" t="e">
        <f t="shared" si="275"/>
        <v>#VALUE!</v>
      </c>
      <c r="AL110" s="41" t="s">
        <v>177</v>
      </c>
      <c r="AM110" s="40" t="e">
        <f t="shared" si="276"/>
        <v>#VALUE!</v>
      </c>
      <c r="AN110" s="43">
        <v>22.3</v>
      </c>
      <c r="AO110" s="44">
        <f t="shared" si="277"/>
        <v>97</v>
      </c>
      <c r="AP110" s="43" t="s">
        <v>177</v>
      </c>
      <c r="AQ110" s="44" t="e">
        <f t="shared" si="278"/>
        <v>#VALUE!</v>
      </c>
      <c r="AR110" s="195">
        <v>-0.64</v>
      </c>
      <c r="AS110" s="44">
        <f t="shared" si="279"/>
        <v>103</v>
      </c>
      <c r="AT110" s="46"/>
      <c r="AU110" s="45" t="e">
        <f t="shared" si="280"/>
        <v>#N/A</v>
      </c>
      <c r="AV110" s="46" t="s">
        <v>177</v>
      </c>
      <c r="AW110" s="45" t="e">
        <f t="shared" si="281"/>
        <v>#VALUE!</v>
      </c>
      <c r="AX110" s="46"/>
      <c r="AY110" s="45"/>
      <c r="AZ110" s="125">
        <v>2070</v>
      </c>
      <c r="BA110" s="45">
        <f t="shared" si="264"/>
        <v>146</v>
      </c>
      <c r="BB110" s="46" t="s">
        <v>177</v>
      </c>
      <c r="BC110" s="45" t="e">
        <f t="shared" si="282"/>
        <v>#VALUE!</v>
      </c>
      <c r="BD110" s="46">
        <v>81.709999999999994</v>
      </c>
      <c r="BE110" s="45">
        <f t="shared" si="283"/>
        <v>159</v>
      </c>
      <c r="BF110" s="46"/>
      <c r="BG110" s="45" t="e">
        <f t="shared" si="284"/>
        <v>#N/A</v>
      </c>
      <c r="BH110" s="46" t="s">
        <v>177</v>
      </c>
      <c r="BI110" s="45" t="e">
        <f t="shared" si="285"/>
        <v>#VALUE!</v>
      </c>
      <c r="BJ110" s="47">
        <v>2.5</v>
      </c>
      <c r="BK110" s="45">
        <f t="shared" si="286"/>
        <v>113</v>
      </c>
      <c r="BL110" s="47"/>
      <c r="BM110" s="45" t="e">
        <f t="shared" si="287"/>
        <v>#N/A</v>
      </c>
      <c r="BN110" s="47"/>
      <c r="BO110" s="45" t="e">
        <f t="shared" si="288"/>
        <v>#N/A</v>
      </c>
      <c r="BP110" s="46" t="s">
        <v>177</v>
      </c>
      <c r="BQ110" s="45" t="e">
        <f t="shared" si="289"/>
        <v>#VALUE!</v>
      </c>
      <c r="BR110" s="114">
        <v>34.479999999999997</v>
      </c>
      <c r="BS110" s="45">
        <f t="shared" si="257"/>
        <v>155</v>
      </c>
      <c r="BT110" s="46"/>
      <c r="BU110" s="45" t="e">
        <f t="shared" si="290"/>
        <v>#N/A</v>
      </c>
      <c r="BV110" s="47"/>
      <c r="BW110" s="45" t="e">
        <f t="shared" si="291"/>
        <v>#N/A</v>
      </c>
      <c r="BX110" s="124" t="s">
        <v>1151</v>
      </c>
      <c r="BY110" s="45" t="e">
        <f t="shared" si="258"/>
        <v>#VALUE!</v>
      </c>
      <c r="BZ110" s="48">
        <f>10.4*1000/365</f>
        <v>28.493150684931507</v>
      </c>
      <c r="CA110" s="45">
        <f t="shared" si="292"/>
        <v>125</v>
      </c>
      <c r="CB110" s="46"/>
      <c r="CC110" s="45" t="e">
        <f t="shared" si="259"/>
        <v>#N/A</v>
      </c>
      <c r="CD110" s="46">
        <v>0.75</v>
      </c>
      <c r="CE110" s="45">
        <f t="shared" si="293"/>
        <v>35</v>
      </c>
      <c r="CF110" s="48">
        <v>25.911815934146006</v>
      </c>
      <c r="CG110" s="45">
        <f t="shared" si="294"/>
        <v>127</v>
      </c>
      <c r="CH110" s="49">
        <v>0.53</v>
      </c>
      <c r="CI110" s="45">
        <f t="shared" si="295"/>
        <v>97</v>
      </c>
      <c r="CJ110" s="50">
        <v>0.18</v>
      </c>
      <c r="CK110" s="51">
        <f t="shared" si="296"/>
        <v>126</v>
      </c>
      <c r="CL110" s="50">
        <v>3.3</v>
      </c>
      <c r="CM110" s="51">
        <f t="shared" si="297"/>
        <v>79</v>
      </c>
      <c r="CN110" s="50">
        <v>2.4</v>
      </c>
      <c r="CO110" s="51">
        <f t="shared" si="298"/>
        <v>49</v>
      </c>
      <c r="CP110" s="50">
        <v>9.25</v>
      </c>
      <c r="CQ110" s="51">
        <f t="shared" si="299"/>
        <v>51</v>
      </c>
      <c r="CR110" s="50">
        <v>18.55</v>
      </c>
      <c r="CS110" s="51">
        <f t="shared" si="300"/>
        <v>29</v>
      </c>
      <c r="CT110" s="50">
        <v>1.04</v>
      </c>
      <c r="CU110" s="51">
        <f t="shared" si="301"/>
        <v>140</v>
      </c>
      <c r="CV110" s="50">
        <v>7.41</v>
      </c>
      <c r="CW110" s="51">
        <f t="shared" si="302"/>
        <v>163</v>
      </c>
      <c r="CX110" s="50">
        <v>46.99</v>
      </c>
      <c r="CY110" s="51">
        <f t="shared" si="303"/>
        <v>3</v>
      </c>
      <c r="CZ110" s="50">
        <v>0.88</v>
      </c>
      <c r="DA110" s="51">
        <f t="shared" si="304"/>
        <v>172</v>
      </c>
      <c r="DB110" s="50">
        <v>9.5299999999999994</v>
      </c>
      <c r="DC110" s="51">
        <f t="shared" si="305"/>
        <v>60</v>
      </c>
      <c r="DD110" s="50">
        <v>4.08</v>
      </c>
      <c r="DE110" s="51">
        <f t="shared" si="306"/>
        <v>117</v>
      </c>
      <c r="DF110" s="50">
        <v>2.73</v>
      </c>
      <c r="DG110" s="51">
        <f t="shared" si="307"/>
        <v>137</v>
      </c>
      <c r="DH110" s="50">
        <v>9.3800000000000008</v>
      </c>
      <c r="DI110" s="51">
        <f t="shared" si="308"/>
        <v>19</v>
      </c>
      <c r="DJ110" s="50">
        <v>6.33</v>
      </c>
      <c r="DK110" s="51">
        <f t="shared" si="309"/>
        <v>21</v>
      </c>
      <c r="DL110" s="50">
        <v>0.73</v>
      </c>
      <c r="DM110" s="51">
        <f t="shared" si="310"/>
        <v>171</v>
      </c>
      <c r="DN110" s="50">
        <v>2.74</v>
      </c>
      <c r="DO110" s="51">
        <f t="shared" si="311"/>
        <v>97</v>
      </c>
      <c r="DP110" s="50">
        <v>10.66</v>
      </c>
      <c r="DQ110" s="51">
        <f t="shared" si="312"/>
        <v>120</v>
      </c>
      <c r="DR110" s="50">
        <v>1.78</v>
      </c>
      <c r="DS110" s="51">
        <f t="shared" si="313"/>
        <v>73</v>
      </c>
      <c r="DT110" s="50">
        <v>0.78</v>
      </c>
      <c r="DU110" s="51">
        <f t="shared" si="314"/>
        <v>172</v>
      </c>
      <c r="DV110" s="50">
        <v>1.07</v>
      </c>
      <c r="DW110" s="51">
        <f t="shared" si="315"/>
        <v>140</v>
      </c>
      <c r="DX110" s="50">
        <v>91.81</v>
      </c>
      <c r="DY110" s="51">
        <f t="shared" si="316"/>
        <v>114</v>
      </c>
      <c r="DZ110" s="50">
        <v>41.67</v>
      </c>
      <c r="EA110" s="51">
        <f t="shared" si="317"/>
        <v>162</v>
      </c>
      <c r="EB110" s="50">
        <v>30.67</v>
      </c>
      <c r="EC110" s="51">
        <f t="shared" si="318"/>
        <v>77</v>
      </c>
      <c r="ED110" s="50">
        <v>3.32</v>
      </c>
      <c r="EE110" s="51">
        <f t="shared" si="319"/>
        <v>28</v>
      </c>
      <c r="EF110" s="50">
        <v>25.7</v>
      </c>
      <c r="EG110" s="51">
        <f t="shared" si="320"/>
        <v>4</v>
      </c>
      <c r="EH110" s="50">
        <v>466.11</v>
      </c>
      <c r="EI110" s="51">
        <f t="shared" si="321"/>
        <v>3</v>
      </c>
      <c r="EJ110" s="50">
        <v>15.08</v>
      </c>
      <c r="EK110" s="51">
        <f t="shared" si="322"/>
        <v>103</v>
      </c>
      <c r="EL110" s="50">
        <v>16.690000000000001</v>
      </c>
      <c r="EM110" s="51">
        <f t="shared" si="323"/>
        <v>13</v>
      </c>
      <c r="EN110" s="50">
        <v>121.19</v>
      </c>
      <c r="EO110" s="51">
        <f t="shared" si="324"/>
        <v>33</v>
      </c>
      <c r="EP110" s="50">
        <v>30.22</v>
      </c>
      <c r="EQ110" s="51">
        <f t="shared" si="325"/>
        <v>10</v>
      </c>
      <c r="ER110" s="50">
        <v>3.75</v>
      </c>
      <c r="ES110" s="51">
        <f t="shared" si="326"/>
        <v>94</v>
      </c>
      <c r="ET110" s="50">
        <v>42.75</v>
      </c>
      <c r="EU110" s="51">
        <f t="shared" si="327"/>
        <v>27</v>
      </c>
      <c r="EV110" s="50">
        <v>37.49</v>
      </c>
      <c r="EW110" s="51">
        <f t="shared" si="328"/>
        <v>22</v>
      </c>
      <c r="EX110" s="50">
        <v>0.28000000000000003</v>
      </c>
      <c r="EY110" s="51">
        <f t="shared" si="329"/>
        <v>63</v>
      </c>
      <c r="EZ110" s="50">
        <v>2.44</v>
      </c>
      <c r="FA110" s="51">
        <f t="shared" si="330"/>
        <v>66</v>
      </c>
      <c r="FB110" s="50">
        <v>9.18</v>
      </c>
      <c r="FC110" s="51">
        <f t="shared" si="331"/>
        <v>4</v>
      </c>
      <c r="FD110" s="50">
        <v>7.14</v>
      </c>
      <c r="FE110" s="51">
        <f t="shared" si="332"/>
        <v>49</v>
      </c>
      <c r="FF110" s="50">
        <v>95.7</v>
      </c>
      <c r="FG110" s="51">
        <f t="shared" si="333"/>
        <v>81</v>
      </c>
      <c r="FH110" s="50">
        <v>25.85</v>
      </c>
      <c r="FI110" s="51">
        <f t="shared" si="334"/>
        <v>7</v>
      </c>
      <c r="FJ110" s="50">
        <v>66.930000000000007</v>
      </c>
      <c r="FK110" s="51">
        <f t="shared" si="335"/>
        <v>15</v>
      </c>
      <c r="FL110" s="50">
        <v>13.77</v>
      </c>
      <c r="FM110" s="51">
        <f t="shared" si="336"/>
        <v>35</v>
      </c>
      <c r="FN110" s="53">
        <f t="shared" si="266"/>
        <v>1287.5500000000004</v>
      </c>
      <c r="FO110" s="51">
        <f t="shared" si="337"/>
        <v>5</v>
      </c>
      <c r="FP110" s="36">
        <v>38.83</v>
      </c>
      <c r="FQ110" s="36">
        <v>100</v>
      </c>
      <c r="FR110" s="36">
        <f t="shared" si="260"/>
        <v>3883</v>
      </c>
      <c r="FS110" s="37">
        <f t="shared" si="338"/>
        <v>11</v>
      </c>
      <c r="FT110" s="36">
        <v>12.34</v>
      </c>
      <c r="FU110" s="36">
        <v>100</v>
      </c>
      <c r="FV110" s="36">
        <f t="shared" si="261"/>
        <v>1234</v>
      </c>
      <c r="FW110" s="37">
        <f t="shared" si="339"/>
        <v>25</v>
      </c>
      <c r="FX110" s="36">
        <f t="shared" si="262"/>
        <v>2649</v>
      </c>
      <c r="FY110" s="54">
        <f t="shared" si="344"/>
        <v>761623.57938000001</v>
      </c>
      <c r="FZ110" s="37">
        <f t="shared" si="340"/>
        <v>24</v>
      </c>
      <c r="GA110" s="55">
        <f t="shared" si="341"/>
        <v>287.51362</v>
      </c>
      <c r="GB110" s="56">
        <f t="shared" si="263"/>
        <v>7432.2270770000005</v>
      </c>
      <c r="GC110" s="32">
        <f t="shared" si="342"/>
        <v>18</v>
      </c>
    </row>
    <row r="111" spans="2:185" s="1" customFormat="1" ht="18" customHeight="1" x14ac:dyDescent="0.2">
      <c r="B111" s="1">
        <f t="shared" si="343"/>
        <v>110</v>
      </c>
      <c r="C111" s="29" t="s">
        <v>5</v>
      </c>
      <c r="D111" s="30">
        <v>54363426</v>
      </c>
      <c r="E111" s="31">
        <f t="shared" si="251"/>
        <v>27</v>
      </c>
      <c r="F111" s="209">
        <v>676578</v>
      </c>
      <c r="G111" s="31">
        <f t="shared" si="252"/>
        <v>40</v>
      </c>
      <c r="H111" s="210">
        <f t="shared" si="268"/>
        <v>80.350567118647078</v>
      </c>
      <c r="I111" s="31">
        <f t="shared" si="79"/>
        <v>80</v>
      </c>
      <c r="J111" s="61" t="s">
        <v>843</v>
      </c>
      <c r="K111" s="61" t="s">
        <v>844</v>
      </c>
      <c r="L111" s="62">
        <v>45867.1</v>
      </c>
      <c r="M111" s="31">
        <f t="shared" si="174"/>
        <v>62</v>
      </c>
      <c r="N111" s="63">
        <v>9.78721</v>
      </c>
      <c r="O111" s="31">
        <f t="shared" si="173"/>
        <v>84</v>
      </c>
      <c r="P111" s="64">
        <v>5.12</v>
      </c>
      <c r="Q111" s="31">
        <f t="shared" si="269"/>
        <v>77</v>
      </c>
      <c r="R111" s="31">
        <v>30.3</v>
      </c>
      <c r="S111" s="31">
        <f t="shared" si="253"/>
        <v>27</v>
      </c>
      <c r="T111" s="31">
        <v>20</v>
      </c>
      <c r="U111" s="31">
        <f t="shared" si="254"/>
        <v>63</v>
      </c>
      <c r="V111" s="218">
        <v>2459.5</v>
      </c>
      <c r="W111" s="31">
        <f t="shared" si="255"/>
        <v>10</v>
      </c>
      <c r="X111" s="36">
        <v>66.599999999999994</v>
      </c>
      <c r="Y111" s="37">
        <f t="shared" si="270"/>
        <v>119</v>
      </c>
      <c r="Z111" s="38">
        <v>68.5</v>
      </c>
      <c r="AA111" s="37">
        <f t="shared" si="271"/>
        <v>122</v>
      </c>
      <c r="AB111" s="38">
        <v>64.599999999999994</v>
      </c>
      <c r="AC111" s="37">
        <f t="shared" si="272"/>
        <v>120</v>
      </c>
      <c r="AD111" s="39">
        <v>5469</v>
      </c>
      <c r="AE111" s="40">
        <f t="shared" si="273"/>
        <v>119</v>
      </c>
      <c r="AF111" s="41" t="s">
        <v>177</v>
      </c>
      <c r="AG111" s="40" t="e">
        <f t="shared" si="274"/>
        <v>#VALUE!</v>
      </c>
      <c r="AH111" s="42"/>
      <c r="AI111" s="40" t="e">
        <f t="shared" si="256"/>
        <v>#N/A</v>
      </c>
      <c r="AJ111" s="41" t="s">
        <v>177</v>
      </c>
      <c r="AK111" s="40" t="e">
        <f t="shared" si="275"/>
        <v>#VALUE!</v>
      </c>
      <c r="AL111" s="41" t="s">
        <v>177</v>
      </c>
      <c r="AM111" s="40" t="e">
        <f t="shared" si="276"/>
        <v>#VALUE!</v>
      </c>
      <c r="AN111" s="43">
        <v>30</v>
      </c>
      <c r="AO111" s="44">
        <f t="shared" si="277"/>
        <v>62</v>
      </c>
      <c r="AP111" s="43">
        <v>69</v>
      </c>
      <c r="AQ111" s="44">
        <f t="shared" si="278"/>
        <v>21</v>
      </c>
      <c r="AR111" s="43" t="s">
        <v>177</v>
      </c>
      <c r="AS111" s="44" t="e">
        <f t="shared" si="279"/>
        <v>#VALUE!</v>
      </c>
      <c r="AT111" s="46"/>
      <c r="AU111" s="45" t="e">
        <f t="shared" si="280"/>
        <v>#N/A</v>
      </c>
      <c r="AV111" s="46" t="s">
        <v>177</v>
      </c>
      <c r="AW111" s="45" t="e">
        <f t="shared" si="281"/>
        <v>#VALUE!</v>
      </c>
      <c r="AX111" s="46"/>
      <c r="AY111" s="45"/>
      <c r="AZ111" s="124" t="s">
        <v>1155</v>
      </c>
      <c r="BA111" s="45" t="e">
        <f t="shared" si="264"/>
        <v>#VALUE!</v>
      </c>
      <c r="BB111" s="46" t="s">
        <v>177</v>
      </c>
      <c r="BC111" s="45" t="e">
        <f t="shared" si="282"/>
        <v>#VALUE!</v>
      </c>
      <c r="BD111" s="46">
        <v>205.55</v>
      </c>
      <c r="BE111" s="45">
        <f t="shared" si="283"/>
        <v>132</v>
      </c>
      <c r="BF111" s="46"/>
      <c r="BG111" s="45" t="e">
        <f t="shared" si="284"/>
        <v>#N/A</v>
      </c>
      <c r="BH111" s="46" t="s">
        <v>177</v>
      </c>
      <c r="BI111" s="45" t="e">
        <f t="shared" si="285"/>
        <v>#VALUE!</v>
      </c>
      <c r="BJ111" s="47">
        <v>2.5</v>
      </c>
      <c r="BK111" s="45">
        <f t="shared" si="286"/>
        <v>113</v>
      </c>
      <c r="BL111" s="47"/>
      <c r="BM111" s="45" t="e">
        <f t="shared" si="287"/>
        <v>#N/A</v>
      </c>
      <c r="BN111" s="47"/>
      <c r="BO111" s="45" t="e">
        <f t="shared" si="288"/>
        <v>#N/A</v>
      </c>
      <c r="BP111" s="46" t="s">
        <v>177</v>
      </c>
      <c r="BQ111" s="45" t="e">
        <f t="shared" si="289"/>
        <v>#VALUE!</v>
      </c>
      <c r="BR111" s="197" t="s">
        <v>177</v>
      </c>
      <c r="BS111" s="45" t="e">
        <f t="shared" si="257"/>
        <v>#VALUE!</v>
      </c>
      <c r="BT111" s="46"/>
      <c r="BU111" s="45" t="e">
        <f t="shared" si="290"/>
        <v>#N/A</v>
      </c>
      <c r="BV111" s="47"/>
      <c r="BW111" s="45" t="e">
        <f t="shared" si="291"/>
        <v>#N/A</v>
      </c>
      <c r="BX111" s="124" t="s">
        <v>1151</v>
      </c>
      <c r="BY111" s="45" t="e">
        <f t="shared" si="258"/>
        <v>#VALUE!</v>
      </c>
      <c r="BZ111" s="48">
        <f>0.3*1000/365</f>
        <v>0.82191780821917804</v>
      </c>
      <c r="CA111" s="45">
        <f t="shared" si="292"/>
        <v>153</v>
      </c>
      <c r="CB111" s="46"/>
      <c r="CC111" s="45" t="e">
        <f t="shared" si="259"/>
        <v>#N/A</v>
      </c>
      <c r="CD111" s="46" t="s">
        <v>177</v>
      </c>
      <c r="CE111" s="45" t="e">
        <f t="shared" si="293"/>
        <v>#VALUE!</v>
      </c>
      <c r="CF111" s="48">
        <v>10.576964005175096</v>
      </c>
      <c r="CG111" s="45">
        <f t="shared" si="294"/>
        <v>141</v>
      </c>
      <c r="CH111" s="49">
        <v>0.01</v>
      </c>
      <c r="CI111" s="45">
        <f t="shared" si="295"/>
        <v>150</v>
      </c>
      <c r="CJ111" s="50">
        <v>0.33</v>
      </c>
      <c r="CK111" s="51">
        <f t="shared" si="296"/>
        <v>114</v>
      </c>
      <c r="CL111" s="50">
        <v>0.85</v>
      </c>
      <c r="CM111" s="51">
        <f t="shared" si="297"/>
        <v>154</v>
      </c>
      <c r="CN111" s="50">
        <v>0.88</v>
      </c>
      <c r="CO111" s="51">
        <f t="shared" si="298"/>
        <v>74</v>
      </c>
      <c r="CP111" s="50">
        <v>34.299999999999997</v>
      </c>
      <c r="CQ111" s="65">
        <f t="shared" si="299"/>
        <v>2</v>
      </c>
      <c r="CR111" s="50">
        <v>12.29</v>
      </c>
      <c r="CS111" s="51">
        <f t="shared" si="300"/>
        <v>51</v>
      </c>
      <c r="CT111" s="50">
        <v>1.5</v>
      </c>
      <c r="CU111" s="51">
        <f t="shared" si="301"/>
        <v>111</v>
      </c>
      <c r="CV111" s="50">
        <v>11.08</v>
      </c>
      <c r="CW111" s="51">
        <f t="shared" si="302"/>
        <v>130</v>
      </c>
      <c r="CX111" s="50">
        <v>12.27</v>
      </c>
      <c r="CY111" s="51">
        <f t="shared" si="303"/>
        <v>62</v>
      </c>
      <c r="CZ111" s="50">
        <v>7.13</v>
      </c>
      <c r="DA111" s="51">
        <f t="shared" si="304"/>
        <v>89</v>
      </c>
      <c r="DB111" s="50">
        <v>9.1300000000000008</v>
      </c>
      <c r="DC111" s="51">
        <f t="shared" si="305"/>
        <v>68</v>
      </c>
      <c r="DD111" s="50">
        <v>10.94</v>
      </c>
      <c r="DE111" s="51">
        <f t="shared" si="306"/>
        <v>31</v>
      </c>
      <c r="DF111" s="50">
        <v>18.98</v>
      </c>
      <c r="DG111" s="51">
        <f t="shared" si="307"/>
        <v>61</v>
      </c>
      <c r="DH111" s="50">
        <v>7.21</v>
      </c>
      <c r="DI111" s="51">
        <f t="shared" si="308"/>
        <v>26</v>
      </c>
      <c r="DJ111" s="50">
        <v>10.55</v>
      </c>
      <c r="DK111" s="51">
        <f t="shared" si="309"/>
        <v>4</v>
      </c>
      <c r="DL111" s="50">
        <v>4.18</v>
      </c>
      <c r="DM111" s="51">
        <f t="shared" si="310"/>
        <v>86</v>
      </c>
      <c r="DN111" s="50">
        <v>1.85</v>
      </c>
      <c r="DO111" s="51">
        <f t="shared" si="311"/>
        <v>121</v>
      </c>
      <c r="DP111" s="50">
        <v>4.3</v>
      </c>
      <c r="DQ111" s="51">
        <f t="shared" si="312"/>
        <v>156</v>
      </c>
      <c r="DR111" s="50">
        <v>0.8</v>
      </c>
      <c r="DS111" s="51">
        <f t="shared" si="313"/>
        <v>136</v>
      </c>
      <c r="DT111" s="50">
        <v>11.18</v>
      </c>
      <c r="DU111" s="51">
        <f t="shared" si="314"/>
        <v>39</v>
      </c>
      <c r="DV111" s="50">
        <v>1</v>
      </c>
      <c r="DW111" s="51">
        <f t="shared" si="315"/>
        <v>148</v>
      </c>
      <c r="DX111" s="50">
        <v>117.63</v>
      </c>
      <c r="DY111" s="51">
        <f t="shared" si="316"/>
        <v>65</v>
      </c>
      <c r="DZ111" s="50">
        <v>81.69</v>
      </c>
      <c r="EA111" s="51">
        <f t="shared" si="317"/>
        <v>100</v>
      </c>
      <c r="EB111" s="50">
        <v>37.65</v>
      </c>
      <c r="EC111" s="51">
        <f t="shared" si="318"/>
        <v>59</v>
      </c>
      <c r="ED111" s="50">
        <v>1.44</v>
      </c>
      <c r="EE111" s="51">
        <f t="shared" si="319"/>
        <v>67</v>
      </c>
      <c r="EF111" s="50">
        <v>3.69</v>
      </c>
      <c r="EG111" s="51">
        <f t="shared" si="320"/>
        <v>112</v>
      </c>
      <c r="EH111" s="50">
        <v>20.67</v>
      </c>
      <c r="EI111" s="51">
        <f t="shared" si="321"/>
        <v>52</v>
      </c>
      <c r="EJ111" s="50">
        <v>23.8</v>
      </c>
      <c r="EK111" s="51">
        <f t="shared" si="322"/>
        <v>32</v>
      </c>
      <c r="EL111" s="50">
        <v>5.87</v>
      </c>
      <c r="EM111" s="51">
        <f t="shared" si="323"/>
        <v>108</v>
      </c>
      <c r="EN111" s="50">
        <v>103.89</v>
      </c>
      <c r="EO111" s="51">
        <f t="shared" si="324"/>
        <v>38</v>
      </c>
      <c r="EP111" s="50">
        <v>23.74</v>
      </c>
      <c r="EQ111" s="51">
        <f t="shared" si="325"/>
        <v>19</v>
      </c>
      <c r="ER111" s="50">
        <v>3.84</v>
      </c>
      <c r="ES111" s="51">
        <f t="shared" si="326"/>
        <v>86</v>
      </c>
      <c r="ET111" s="50">
        <v>5.9</v>
      </c>
      <c r="EU111" s="51">
        <f t="shared" si="327"/>
        <v>45</v>
      </c>
      <c r="EV111" s="50">
        <v>6.21</v>
      </c>
      <c r="EW111" s="51">
        <f t="shared" si="328"/>
        <v>61</v>
      </c>
      <c r="EX111" s="50">
        <v>7.0000000000000007E-2</v>
      </c>
      <c r="EY111" s="51">
        <f t="shared" si="329"/>
        <v>148</v>
      </c>
      <c r="EZ111" s="50">
        <v>0.67</v>
      </c>
      <c r="FA111" s="51">
        <f t="shared" si="330"/>
        <v>143</v>
      </c>
      <c r="FB111" s="50">
        <v>1.17</v>
      </c>
      <c r="FC111" s="51">
        <f t="shared" si="331"/>
        <v>91</v>
      </c>
      <c r="FD111" s="50">
        <v>9.3699999999999992</v>
      </c>
      <c r="FE111" s="51">
        <f t="shared" si="332"/>
        <v>25</v>
      </c>
      <c r="FF111" s="50">
        <v>153.81</v>
      </c>
      <c r="FG111" s="51">
        <f t="shared" si="333"/>
        <v>19</v>
      </c>
      <c r="FH111" s="50">
        <v>13.02</v>
      </c>
      <c r="FI111" s="51">
        <f t="shared" si="334"/>
        <v>42</v>
      </c>
      <c r="FJ111" s="50">
        <v>59.05</v>
      </c>
      <c r="FK111" s="51">
        <f t="shared" si="335"/>
        <v>19</v>
      </c>
      <c r="FL111" s="50">
        <v>15.29</v>
      </c>
      <c r="FM111" s="51">
        <f t="shared" si="336"/>
        <v>29</v>
      </c>
      <c r="FN111" s="53">
        <f t="shared" si="266"/>
        <v>849.22</v>
      </c>
      <c r="FO111" s="51">
        <f t="shared" si="337"/>
        <v>55</v>
      </c>
      <c r="FP111" s="36">
        <v>18.649999999999999</v>
      </c>
      <c r="FQ111" s="36">
        <v>100</v>
      </c>
      <c r="FR111" s="36">
        <f t="shared" si="260"/>
        <v>1864.9999999999998</v>
      </c>
      <c r="FS111" s="37">
        <f t="shared" si="338"/>
        <v>83</v>
      </c>
      <c r="FT111" s="36">
        <v>8.01</v>
      </c>
      <c r="FU111" s="36">
        <v>100</v>
      </c>
      <c r="FV111" s="36">
        <f t="shared" si="261"/>
        <v>801</v>
      </c>
      <c r="FW111" s="37">
        <f t="shared" si="339"/>
        <v>84</v>
      </c>
      <c r="FX111" s="36">
        <f t="shared" si="262"/>
        <v>1063.9999999999998</v>
      </c>
      <c r="FY111" s="54">
        <f t="shared" si="344"/>
        <v>578426.85263999994</v>
      </c>
      <c r="FZ111" s="37">
        <f t="shared" si="340"/>
        <v>33</v>
      </c>
      <c r="GA111" s="55">
        <f t="shared" si="341"/>
        <v>543.63426000000004</v>
      </c>
      <c r="GB111" s="56">
        <f t="shared" si="263"/>
        <v>7078.1180652000003</v>
      </c>
      <c r="GC111" s="32">
        <f t="shared" si="342"/>
        <v>20</v>
      </c>
    </row>
    <row r="112" spans="2:185" s="1" customFormat="1" ht="18" customHeight="1" x14ac:dyDescent="0.2">
      <c r="B112" s="1">
        <f t="shared" si="343"/>
        <v>111</v>
      </c>
      <c r="C112" s="59" t="s">
        <v>70</v>
      </c>
      <c r="D112" s="30">
        <v>2513981</v>
      </c>
      <c r="E112" s="31">
        <f t="shared" si="251"/>
        <v>138</v>
      </c>
      <c r="F112" s="209">
        <v>825615</v>
      </c>
      <c r="G112" s="31">
        <f t="shared" si="252"/>
        <v>35</v>
      </c>
      <c r="H112" s="210">
        <f t="shared" si="268"/>
        <v>3.0449798029347819</v>
      </c>
      <c r="I112" s="31">
        <f t="shared" si="79"/>
        <v>171</v>
      </c>
      <c r="J112" s="32" t="s">
        <v>845</v>
      </c>
      <c r="K112" s="32" t="s">
        <v>846</v>
      </c>
      <c r="L112" s="33">
        <v>28325.9</v>
      </c>
      <c r="M112" s="31">
        <f t="shared" si="174"/>
        <v>162</v>
      </c>
      <c r="N112" s="34">
        <v>9.7841550000000002</v>
      </c>
      <c r="O112" s="31">
        <f t="shared" si="173"/>
        <v>102</v>
      </c>
      <c r="P112" s="35">
        <v>6.1</v>
      </c>
      <c r="Q112" s="31">
        <f t="shared" si="269"/>
        <v>9</v>
      </c>
      <c r="R112" s="31">
        <v>25.5</v>
      </c>
      <c r="S112" s="31">
        <f t="shared" si="253"/>
        <v>91</v>
      </c>
      <c r="T112" s="31">
        <v>13.6</v>
      </c>
      <c r="U112" s="31">
        <f t="shared" si="254"/>
        <v>95</v>
      </c>
      <c r="V112" s="218">
        <v>309.7</v>
      </c>
      <c r="W112" s="31">
        <f t="shared" si="255"/>
        <v>152</v>
      </c>
      <c r="X112" s="36">
        <v>65.8</v>
      </c>
      <c r="Y112" s="37">
        <f t="shared" si="270"/>
        <v>125</v>
      </c>
      <c r="Z112" s="38">
        <v>68.3</v>
      </c>
      <c r="AA112" s="37">
        <f t="shared" si="271"/>
        <v>124</v>
      </c>
      <c r="AB112" s="38">
        <v>63.1</v>
      </c>
      <c r="AC112" s="37">
        <f t="shared" si="272"/>
        <v>128</v>
      </c>
      <c r="AD112" s="39">
        <v>11408</v>
      </c>
      <c r="AE112" s="40">
        <f t="shared" si="273"/>
        <v>89</v>
      </c>
      <c r="AF112" s="41">
        <v>40.659999999999997</v>
      </c>
      <c r="AG112" s="40">
        <f t="shared" si="274"/>
        <v>75</v>
      </c>
      <c r="AH112" s="42"/>
      <c r="AI112" s="40" t="e">
        <f t="shared" si="256"/>
        <v>#N/A</v>
      </c>
      <c r="AJ112" s="41" t="s">
        <v>177</v>
      </c>
      <c r="AK112" s="40" t="e">
        <f t="shared" si="275"/>
        <v>#VALUE!</v>
      </c>
      <c r="AL112" s="41" t="s">
        <v>177</v>
      </c>
      <c r="AM112" s="40" t="e">
        <f t="shared" si="276"/>
        <v>#VALUE!</v>
      </c>
      <c r="AN112" s="43">
        <v>18.399999999999999</v>
      </c>
      <c r="AO112" s="44">
        <f t="shared" si="277"/>
        <v>115</v>
      </c>
      <c r="AP112" s="43" t="s">
        <v>177</v>
      </c>
      <c r="AQ112" s="44" t="e">
        <f t="shared" si="278"/>
        <v>#VALUE!</v>
      </c>
      <c r="AR112" s="43" t="s">
        <v>177</v>
      </c>
      <c r="AS112" s="44" t="e">
        <f t="shared" si="279"/>
        <v>#VALUE!</v>
      </c>
      <c r="AT112" s="46"/>
      <c r="AU112" s="45" t="e">
        <f t="shared" si="280"/>
        <v>#N/A</v>
      </c>
      <c r="AV112" s="46">
        <v>104</v>
      </c>
      <c r="AW112" s="45">
        <f t="shared" si="281"/>
        <v>4</v>
      </c>
      <c r="AX112" s="46"/>
      <c r="AY112" s="45"/>
      <c r="AZ112" s="125">
        <v>2360</v>
      </c>
      <c r="BA112" s="45">
        <f t="shared" si="264"/>
        <v>115</v>
      </c>
      <c r="BB112" s="46" t="s">
        <v>177</v>
      </c>
      <c r="BC112" s="45" t="e">
        <f t="shared" si="282"/>
        <v>#VALUE!</v>
      </c>
      <c r="BD112" s="46">
        <v>740.25</v>
      </c>
      <c r="BE112" s="45">
        <f t="shared" si="283"/>
        <v>76</v>
      </c>
      <c r="BF112" s="46"/>
      <c r="BG112" s="45" t="e">
        <f t="shared" si="284"/>
        <v>#N/A</v>
      </c>
      <c r="BH112" s="46">
        <v>0.1</v>
      </c>
      <c r="BI112" s="45">
        <f t="shared" si="285"/>
        <v>115</v>
      </c>
      <c r="BJ112" s="47">
        <v>2.5</v>
      </c>
      <c r="BK112" s="45">
        <f t="shared" si="286"/>
        <v>113</v>
      </c>
      <c r="BL112" s="46"/>
      <c r="BM112" s="45" t="e">
        <f t="shared" si="287"/>
        <v>#N/A</v>
      </c>
      <c r="BN112" s="46"/>
      <c r="BO112" s="45" t="e">
        <f t="shared" si="288"/>
        <v>#N/A</v>
      </c>
      <c r="BP112" s="46" t="s">
        <v>177</v>
      </c>
      <c r="BQ112" s="45" t="e">
        <f t="shared" si="289"/>
        <v>#VALUE!</v>
      </c>
      <c r="BR112" s="133">
        <v>112.43</v>
      </c>
      <c r="BS112" s="45">
        <f t="shared" si="257"/>
        <v>67</v>
      </c>
      <c r="BT112" s="46"/>
      <c r="BU112" s="45" t="e">
        <f t="shared" si="290"/>
        <v>#N/A</v>
      </c>
      <c r="BV112" s="46"/>
      <c r="BW112" s="45" t="e">
        <f t="shared" si="291"/>
        <v>#N/A</v>
      </c>
      <c r="BX112" s="124" t="s">
        <v>1151</v>
      </c>
      <c r="BY112" s="45" t="e">
        <f t="shared" si="258"/>
        <v>#VALUE!</v>
      </c>
      <c r="BZ112" s="48">
        <f>15.2*1000/365</f>
        <v>41.643835616438359</v>
      </c>
      <c r="CA112" s="45">
        <f t="shared" si="292"/>
        <v>109</v>
      </c>
      <c r="CB112" s="46"/>
      <c r="CC112" s="45" t="e">
        <f t="shared" si="259"/>
        <v>#N/A</v>
      </c>
      <c r="CD112" s="46">
        <v>0.16</v>
      </c>
      <c r="CE112" s="45">
        <f t="shared" si="293"/>
        <v>86</v>
      </c>
      <c r="CF112" s="48">
        <v>57.677444658491851</v>
      </c>
      <c r="CG112" s="45">
        <f t="shared" si="294"/>
        <v>93</v>
      </c>
      <c r="CH112" s="49">
        <v>0.02</v>
      </c>
      <c r="CI112" s="45">
        <f t="shared" si="295"/>
        <v>147</v>
      </c>
      <c r="CJ112" s="50">
        <v>0.5</v>
      </c>
      <c r="CK112" s="51">
        <f t="shared" si="296"/>
        <v>104</v>
      </c>
      <c r="CL112" s="50">
        <v>3.84</v>
      </c>
      <c r="CM112" s="51">
        <f t="shared" si="297"/>
        <v>66</v>
      </c>
      <c r="CN112" s="50">
        <v>1.4</v>
      </c>
      <c r="CO112" s="51">
        <f t="shared" si="298"/>
        <v>64</v>
      </c>
      <c r="CP112" s="50">
        <v>14.62</v>
      </c>
      <c r="CQ112" s="51">
        <f t="shared" si="299"/>
        <v>17</v>
      </c>
      <c r="CR112" s="50">
        <v>8.74</v>
      </c>
      <c r="CS112" s="51">
        <f t="shared" si="300"/>
        <v>61</v>
      </c>
      <c r="CT112" s="50">
        <v>1.55</v>
      </c>
      <c r="CU112" s="51">
        <f t="shared" si="301"/>
        <v>107</v>
      </c>
      <c r="CV112" s="50">
        <v>10.47</v>
      </c>
      <c r="CW112" s="51">
        <f t="shared" si="302"/>
        <v>139</v>
      </c>
      <c r="CX112" s="50">
        <v>7.77</v>
      </c>
      <c r="CY112" s="51">
        <f t="shared" si="303"/>
        <v>86</v>
      </c>
      <c r="CZ112" s="50">
        <v>3.97</v>
      </c>
      <c r="DA112" s="51">
        <f t="shared" si="304"/>
        <v>138</v>
      </c>
      <c r="DB112" s="50">
        <v>8.64</v>
      </c>
      <c r="DC112" s="51">
        <f t="shared" si="305"/>
        <v>84</v>
      </c>
      <c r="DD112" s="50">
        <v>1.91</v>
      </c>
      <c r="DE112" s="51">
        <f t="shared" si="306"/>
        <v>164</v>
      </c>
      <c r="DF112" s="50">
        <v>3.7</v>
      </c>
      <c r="DG112" s="51">
        <f t="shared" si="307"/>
        <v>133</v>
      </c>
      <c r="DH112" s="50">
        <v>1.65</v>
      </c>
      <c r="DI112" s="51">
        <f t="shared" si="308"/>
        <v>112</v>
      </c>
      <c r="DJ112" s="50">
        <v>3.89</v>
      </c>
      <c r="DK112" s="51">
        <f t="shared" si="309"/>
        <v>67</v>
      </c>
      <c r="DL112" s="50">
        <v>2.31</v>
      </c>
      <c r="DM112" s="51">
        <f t="shared" si="310"/>
        <v>151</v>
      </c>
      <c r="DN112" s="50">
        <v>0.92</v>
      </c>
      <c r="DO112" s="51">
        <f t="shared" si="311"/>
        <v>153</v>
      </c>
      <c r="DP112" s="50">
        <v>23.09</v>
      </c>
      <c r="DQ112" s="51">
        <f t="shared" si="312"/>
        <v>45</v>
      </c>
      <c r="DR112" s="50">
        <v>1.91</v>
      </c>
      <c r="DS112" s="51">
        <f t="shared" si="313"/>
        <v>63</v>
      </c>
      <c r="DT112" s="50">
        <v>1.81</v>
      </c>
      <c r="DU112" s="51">
        <f t="shared" si="314"/>
        <v>166</v>
      </c>
      <c r="DV112" s="50">
        <v>1.28</v>
      </c>
      <c r="DW112" s="51">
        <f t="shared" si="315"/>
        <v>121</v>
      </c>
      <c r="DX112" s="50">
        <v>58.1</v>
      </c>
      <c r="DY112" s="51">
        <f t="shared" si="316"/>
        <v>168</v>
      </c>
      <c r="DZ112" s="50">
        <v>66.31</v>
      </c>
      <c r="EA112" s="51">
        <f t="shared" si="317"/>
        <v>128</v>
      </c>
      <c r="EB112" s="50">
        <v>55.37</v>
      </c>
      <c r="EC112" s="51">
        <f t="shared" si="318"/>
        <v>23</v>
      </c>
      <c r="ED112" s="50">
        <v>3.62</v>
      </c>
      <c r="EE112" s="51">
        <f t="shared" si="319"/>
        <v>23</v>
      </c>
      <c r="EF112" s="50">
        <v>8.49</v>
      </c>
      <c r="EG112" s="51">
        <f t="shared" si="320"/>
        <v>62</v>
      </c>
      <c r="EH112" s="50">
        <v>193.52</v>
      </c>
      <c r="EI112" s="51">
        <f t="shared" si="321"/>
        <v>15</v>
      </c>
      <c r="EJ112" s="50">
        <v>43.2</v>
      </c>
      <c r="EK112" s="51">
        <f t="shared" si="322"/>
        <v>6</v>
      </c>
      <c r="EL112" s="50">
        <v>22.82</v>
      </c>
      <c r="EM112" s="51">
        <f t="shared" si="323"/>
        <v>9</v>
      </c>
      <c r="EN112" s="50">
        <v>55.84</v>
      </c>
      <c r="EO112" s="51">
        <f t="shared" si="324"/>
        <v>62</v>
      </c>
      <c r="EP112" s="50">
        <v>11.98</v>
      </c>
      <c r="EQ112" s="51">
        <f t="shared" si="325"/>
        <v>103</v>
      </c>
      <c r="ER112" s="50">
        <v>1.43</v>
      </c>
      <c r="ES112" s="51">
        <f t="shared" si="326"/>
        <v>150</v>
      </c>
      <c r="ET112" s="50">
        <v>0.09</v>
      </c>
      <c r="EU112" s="51">
        <f t="shared" si="327"/>
        <v>60</v>
      </c>
      <c r="EV112" s="50">
        <v>2.42</v>
      </c>
      <c r="EW112" s="51">
        <f t="shared" si="328"/>
        <v>86</v>
      </c>
      <c r="EX112" s="50">
        <v>0.15</v>
      </c>
      <c r="EY112" s="51">
        <f t="shared" si="329"/>
        <v>120</v>
      </c>
      <c r="EZ112" s="50">
        <v>1.85</v>
      </c>
      <c r="FA112" s="51">
        <f t="shared" si="330"/>
        <v>85</v>
      </c>
      <c r="FB112" s="50">
        <v>1.33</v>
      </c>
      <c r="FC112" s="51">
        <f t="shared" si="331"/>
        <v>81</v>
      </c>
      <c r="FD112" s="50">
        <v>3.71</v>
      </c>
      <c r="FE112" s="51">
        <f t="shared" si="332"/>
        <v>91</v>
      </c>
      <c r="FF112" s="50">
        <v>115.86</v>
      </c>
      <c r="FG112" s="51">
        <f t="shared" si="333"/>
        <v>60</v>
      </c>
      <c r="FH112" s="50">
        <v>2.61</v>
      </c>
      <c r="FI112" s="51">
        <f t="shared" si="334"/>
        <v>157</v>
      </c>
      <c r="FJ112" s="50">
        <v>22.63</v>
      </c>
      <c r="FK112" s="51">
        <f t="shared" si="335"/>
        <v>48</v>
      </c>
      <c r="FL112" s="50">
        <v>20.39</v>
      </c>
      <c r="FM112" s="51">
        <f t="shared" si="336"/>
        <v>21</v>
      </c>
      <c r="FN112" s="53">
        <f t="shared" si="266"/>
        <v>795.69000000000017</v>
      </c>
      <c r="FO112" s="51">
        <f t="shared" si="337"/>
        <v>65</v>
      </c>
      <c r="FP112" s="36">
        <v>20.28</v>
      </c>
      <c r="FQ112" s="36">
        <v>100</v>
      </c>
      <c r="FR112" s="36">
        <f t="shared" si="260"/>
        <v>2028</v>
      </c>
      <c r="FS112" s="37">
        <f t="shared" si="338"/>
        <v>70</v>
      </c>
      <c r="FT112" s="36">
        <v>13.6</v>
      </c>
      <c r="FU112" s="36">
        <v>100</v>
      </c>
      <c r="FV112" s="36">
        <f t="shared" si="261"/>
        <v>1360</v>
      </c>
      <c r="FW112" s="37">
        <f t="shared" si="339"/>
        <v>14</v>
      </c>
      <c r="FX112" s="36">
        <f t="shared" si="262"/>
        <v>668</v>
      </c>
      <c r="FY112" s="54">
        <f t="shared" si="344"/>
        <v>16793.393080000002</v>
      </c>
      <c r="FZ112" s="37">
        <f t="shared" si="340"/>
        <v>121</v>
      </c>
      <c r="GA112" s="55">
        <f t="shared" si="341"/>
        <v>25.139810000000001</v>
      </c>
      <c r="GB112" s="56">
        <f t="shared" si="263"/>
        <v>65.614904100000004</v>
      </c>
      <c r="GC112" s="32">
        <f t="shared" si="342"/>
        <v>157</v>
      </c>
    </row>
    <row r="113" spans="2:185" s="1" customFormat="1" ht="18" customHeight="1" x14ac:dyDescent="0.2">
      <c r="B113" s="1">
        <f t="shared" si="343"/>
        <v>112</v>
      </c>
      <c r="C113" s="59" t="s">
        <v>62</v>
      </c>
      <c r="D113" s="30">
        <v>28850717</v>
      </c>
      <c r="E113" s="31">
        <f t="shared" si="251"/>
        <v>46</v>
      </c>
      <c r="F113" s="209">
        <v>147181</v>
      </c>
      <c r="G113" s="31">
        <f t="shared" si="252"/>
        <v>93</v>
      </c>
      <c r="H113" s="210">
        <f t="shared" si="268"/>
        <v>196.02202050536414</v>
      </c>
      <c r="I113" s="31">
        <f t="shared" si="79"/>
        <v>34</v>
      </c>
      <c r="J113" s="32" t="s">
        <v>847</v>
      </c>
      <c r="K113" s="32" t="s">
        <v>848</v>
      </c>
      <c r="L113" s="33">
        <v>48656.2</v>
      </c>
      <c r="M113" s="31">
        <f t="shared" si="174"/>
        <v>38</v>
      </c>
      <c r="N113" s="34">
        <v>9.7860879999999995</v>
      </c>
      <c r="O113" s="31">
        <f t="shared" si="173"/>
        <v>89</v>
      </c>
      <c r="P113" s="35">
        <v>5.0599999999999996</v>
      </c>
      <c r="Q113" s="31">
        <f t="shared" si="269"/>
        <v>80</v>
      </c>
      <c r="R113" s="31">
        <v>24</v>
      </c>
      <c r="S113" s="31">
        <f t="shared" si="253"/>
        <v>96</v>
      </c>
      <c r="T113" s="31">
        <v>11.5</v>
      </c>
      <c r="U113" s="31">
        <f t="shared" si="254"/>
        <v>107</v>
      </c>
      <c r="V113" s="218">
        <v>1564.1</v>
      </c>
      <c r="W113" s="31">
        <f t="shared" si="255"/>
        <v>37</v>
      </c>
      <c r="X113" s="36">
        <v>69.2</v>
      </c>
      <c r="Y113" s="37">
        <f t="shared" si="270"/>
        <v>109</v>
      </c>
      <c r="Z113" s="38">
        <v>70.8</v>
      </c>
      <c r="AA113" s="37">
        <f t="shared" si="271"/>
        <v>113</v>
      </c>
      <c r="AB113" s="38">
        <v>67.7</v>
      </c>
      <c r="AC113" s="37">
        <f t="shared" si="272"/>
        <v>100</v>
      </c>
      <c r="AD113" s="39">
        <v>2465</v>
      </c>
      <c r="AE113" s="40">
        <f t="shared" si="273"/>
        <v>142</v>
      </c>
      <c r="AF113" s="41">
        <v>28</v>
      </c>
      <c r="AG113" s="40">
        <f t="shared" si="274"/>
        <v>112</v>
      </c>
      <c r="AH113" s="42"/>
      <c r="AI113" s="40" t="e">
        <f t="shared" si="256"/>
        <v>#N/A</v>
      </c>
      <c r="AJ113" s="41" t="s">
        <v>177</v>
      </c>
      <c r="AK113" s="40" t="e">
        <f t="shared" si="275"/>
        <v>#VALUE!</v>
      </c>
      <c r="AL113" s="41" t="s">
        <v>177</v>
      </c>
      <c r="AM113" s="40" t="e">
        <f t="shared" si="276"/>
        <v>#VALUE!</v>
      </c>
      <c r="AN113" s="43">
        <v>50</v>
      </c>
      <c r="AO113" s="44">
        <f t="shared" si="277"/>
        <v>25</v>
      </c>
      <c r="AP113" s="43">
        <v>114</v>
      </c>
      <c r="AQ113" s="44">
        <f t="shared" si="278"/>
        <v>13</v>
      </c>
      <c r="AR113" s="58">
        <v>-0.28000000000000003</v>
      </c>
      <c r="AS113" s="44">
        <f t="shared" si="279"/>
        <v>76</v>
      </c>
      <c r="AT113" s="46"/>
      <c r="AU113" s="45" t="e">
        <f t="shared" si="280"/>
        <v>#N/A</v>
      </c>
      <c r="AV113" s="46" t="s">
        <v>177</v>
      </c>
      <c r="AW113" s="45" t="e">
        <f t="shared" si="281"/>
        <v>#VALUE!</v>
      </c>
      <c r="AX113" s="46"/>
      <c r="AY113" s="45"/>
      <c r="AZ113" s="125">
        <v>2340</v>
      </c>
      <c r="BA113" s="45">
        <f t="shared" si="264"/>
        <v>117</v>
      </c>
      <c r="BB113" s="46" t="s">
        <v>177</v>
      </c>
      <c r="BC113" s="45" t="e">
        <f t="shared" si="282"/>
        <v>#VALUE!</v>
      </c>
      <c r="BD113" s="46">
        <v>83</v>
      </c>
      <c r="BE113" s="45">
        <f t="shared" si="283"/>
        <v>158</v>
      </c>
      <c r="BF113" s="46"/>
      <c r="BG113" s="45" t="e">
        <f t="shared" si="284"/>
        <v>#N/A</v>
      </c>
      <c r="BH113" s="46" t="s">
        <v>177</v>
      </c>
      <c r="BI113" s="45" t="e">
        <f t="shared" si="285"/>
        <v>#VALUE!</v>
      </c>
      <c r="BJ113" s="47">
        <v>9</v>
      </c>
      <c r="BK113" s="45">
        <f t="shared" si="286"/>
        <v>47</v>
      </c>
      <c r="BL113" s="46"/>
      <c r="BM113" s="45" t="e">
        <f t="shared" si="287"/>
        <v>#N/A</v>
      </c>
      <c r="BN113" s="46"/>
      <c r="BO113" s="45" t="e">
        <f t="shared" si="288"/>
        <v>#N/A</v>
      </c>
      <c r="BP113" s="46" t="s">
        <v>177</v>
      </c>
      <c r="BQ113" s="45" t="e">
        <f t="shared" si="289"/>
        <v>#VALUE!</v>
      </c>
      <c r="BR113" s="133">
        <v>59.61</v>
      </c>
      <c r="BS113" s="45">
        <f t="shared" si="257"/>
        <v>138</v>
      </c>
      <c r="BT113" s="46"/>
      <c r="BU113" s="45" t="e">
        <f t="shared" si="290"/>
        <v>#N/A</v>
      </c>
      <c r="BV113" s="46"/>
      <c r="BW113" s="45" t="e">
        <f t="shared" si="291"/>
        <v>#N/A</v>
      </c>
      <c r="BX113" s="124" t="s">
        <v>1151</v>
      </c>
      <c r="BY113" s="45" t="e">
        <f t="shared" si="258"/>
        <v>#VALUE!</v>
      </c>
      <c r="BZ113" s="48">
        <f>3.7*1000/365</f>
        <v>10.136986301369863</v>
      </c>
      <c r="CA113" s="45">
        <f t="shared" si="292"/>
        <v>152</v>
      </c>
      <c r="CB113" s="46"/>
      <c r="CC113" s="45" t="e">
        <f t="shared" si="259"/>
        <v>#N/A</v>
      </c>
      <c r="CD113" s="46">
        <v>0.25</v>
      </c>
      <c r="CE113" s="45">
        <f t="shared" si="293"/>
        <v>73</v>
      </c>
      <c r="CF113" s="48">
        <v>68.975755437897789</v>
      </c>
      <c r="CG113" s="45">
        <f t="shared" si="294"/>
        <v>85</v>
      </c>
      <c r="CH113" s="49">
        <v>0.02</v>
      </c>
      <c r="CI113" s="45">
        <f t="shared" si="295"/>
        <v>147</v>
      </c>
      <c r="CJ113" s="50">
        <v>0.63</v>
      </c>
      <c r="CK113" s="51">
        <f t="shared" si="296"/>
        <v>97</v>
      </c>
      <c r="CL113" s="50">
        <v>1.36</v>
      </c>
      <c r="CM113" s="51">
        <f t="shared" si="297"/>
        <v>138</v>
      </c>
      <c r="CN113" s="50">
        <v>0.63</v>
      </c>
      <c r="CO113" s="51">
        <f t="shared" si="298"/>
        <v>95</v>
      </c>
      <c r="CP113" s="50">
        <v>18.989999999999998</v>
      </c>
      <c r="CQ113" s="51">
        <f t="shared" si="299"/>
        <v>13</v>
      </c>
      <c r="CR113" s="50">
        <v>10.46</v>
      </c>
      <c r="CS113" s="51">
        <f t="shared" si="300"/>
        <v>57</v>
      </c>
      <c r="CT113" s="50">
        <v>1.44</v>
      </c>
      <c r="CU113" s="51">
        <f t="shared" si="301"/>
        <v>116</v>
      </c>
      <c r="CV113" s="50">
        <v>8.1300000000000008</v>
      </c>
      <c r="CW113" s="51">
        <f t="shared" si="302"/>
        <v>159</v>
      </c>
      <c r="CX113" s="50">
        <v>13.03</v>
      </c>
      <c r="CY113" s="51">
        <f t="shared" si="303"/>
        <v>55</v>
      </c>
      <c r="CZ113" s="50">
        <v>2.8</v>
      </c>
      <c r="DA113" s="51">
        <f t="shared" si="304"/>
        <v>157</v>
      </c>
      <c r="DB113" s="50">
        <v>9.08</v>
      </c>
      <c r="DC113" s="51">
        <f t="shared" si="305"/>
        <v>73</v>
      </c>
      <c r="DD113" s="50">
        <v>0.94</v>
      </c>
      <c r="DE113" s="51">
        <f t="shared" si="306"/>
        <v>172</v>
      </c>
      <c r="DF113" s="50">
        <v>11.92</v>
      </c>
      <c r="DG113" s="51">
        <f t="shared" si="307"/>
        <v>87</v>
      </c>
      <c r="DH113" s="50">
        <v>2.4900000000000002</v>
      </c>
      <c r="DI113" s="51">
        <f t="shared" si="308"/>
        <v>90</v>
      </c>
      <c r="DJ113" s="50">
        <v>6.22</v>
      </c>
      <c r="DK113" s="51">
        <f t="shared" si="309"/>
        <v>22</v>
      </c>
      <c r="DL113" s="50">
        <v>5.13</v>
      </c>
      <c r="DM113" s="51">
        <f t="shared" si="310"/>
        <v>63</v>
      </c>
      <c r="DN113" s="50">
        <v>1.03</v>
      </c>
      <c r="DO113" s="51">
        <f t="shared" si="311"/>
        <v>146</v>
      </c>
      <c r="DP113" s="50">
        <v>1.35</v>
      </c>
      <c r="DQ113" s="51">
        <f t="shared" si="312"/>
        <v>171</v>
      </c>
      <c r="DR113" s="50">
        <v>0.18</v>
      </c>
      <c r="DS113" s="51">
        <f t="shared" si="313"/>
        <v>170</v>
      </c>
      <c r="DT113" s="50">
        <v>5.6</v>
      </c>
      <c r="DU113" s="51">
        <f t="shared" si="314"/>
        <v>88</v>
      </c>
      <c r="DV113" s="50">
        <v>0.4</v>
      </c>
      <c r="DW113" s="51">
        <f t="shared" si="315"/>
        <v>168</v>
      </c>
      <c r="DX113" s="50">
        <v>73.260000000000005</v>
      </c>
      <c r="DY113" s="51">
        <f t="shared" si="316"/>
        <v>151</v>
      </c>
      <c r="DZ113" s="50">
        <v>97.85</v>
      </c>
      <c r="EA113" s="51">
        <f t="shared" si="317"/>
        <v>73</v>
      </c>
      <c r="EB113" s="50">
        <v>29.96</v>
      </c>
      <c r="EC113" s="51">
        <f t="shared" si="318"/>
        <v>78</v>
      </c>
      <c r="ED113" s="50">
        <v>0.21</v>
      </c>
      <c r="EE113" s="51">
        <f t="shared" si="319"/>
        <v>147</v>
      </c>
      <c r="EF113" s="50">
        <v>3.22</v>
      </c>
      <c r="EG113" s="51">
        <f t="shared" si="320"/>
        <v>125</v>
      </c>
      <c r="EH113" s="50">
        <v>17.52</v>
      </c>
      <c r="EI113" s="51">
        <f t="shared" si="321"/>
        <v>57</v>
      </c>
      <c r="EJ113" s="50">
        <v>20.77</v>
      </c>
      <c r="EK113" s="51">
        <f t="shared" si="322"/>
        <v>51</v>
      </c>
      <c r="EL113" s="50">
        <v>8.17</v>
      </c>
      <c r="EM113" s="51">
        <f t="shared" si="323"/>
        <v>78</v>
      </c>
      <c r="EN113" s="50">
        <v>63.82</v>
      </c>
      <c r="EO113" s="51">
        <f t="shared" si="324"/>
        <v>55</v>
      </c>
      <c r="EP113" s="50">
        <v>20.83</v>
      </c>
      <c r="EQ113" s="51">
        <f t="shared" si="325"/>
        <v>30</v>
      </c>
      <c r="ER113" s="50">
        <v>3.39</v>
      </c>
      <c r="ES113" s="51">
        <f t="shared" si="326"/>
        <v>103</v>
      </c>
      <c r="ET113" s="50">
        <v>7.0000000000000007E-2</v>
      </c>
      <c r="EU113" s="51">
        <f t="shared" si="327"/>
        <v>62</v>
      </c>
      <c r="EV113" s="50">
        <v>8.8000000000000007</v>
      </c>
      <c r="EW113" s="51">
        <f t="shared" si="328"/>
        <v>51</v>
      </c>
      <c r="EX113" s="50">
        <v>0.17</v>
      </c>
      <c r="EY113" s="51">
        <f t="shared" si="329"/>
        <v>109</v>
      </c>
      <c r="EZ113" s="50">
        <v>1.1299999999999999</v>
      </c>
      <c r="FA113" s="51">
        <f t="shared" si="330"/>
        <v>111</v>
      </c>
      <c r="FB113" s="50">
        <v>6.76</v>
      </c>
      <c r="FC113" s="51">
        <f t="shared" si="331"/>
        <v>10</v>
      </c>
      <c r="FD113" s="50">
        <v>9.26</v>
      </c>
      <c r="FE113" s="51">
        <f t="shared" si="332"/>
        <v>26</v>
      </c>
      <c r="FF113" s="50">
        <v>90.33</v>
      </c>
      <c r="FG113" s="51">
        <f t="shared" si="333"/>
        <v>88</v>
      </c>
      <c r="FH113" s="50">
        <v>24.48</v>
      </c>
      <c r="FI113" s="51">
        <f t="shared" si="334"/>
        <v>8</v>
      </c>
      <c r="FJ113" s="50">
        <v>27.8</v>
      </c>
      <c r="FK113" s="51">
        <f t="shared" si="335"/>
        <v>43</v>
      </c>
      <c r="FL113" s="50">
        <v>2.48</v>
      </c>
      <c r="FM113" s="51">
        <f t="shared" si="336"/>
        <v>119</v>
      </c>
      <c r="FN113" s="53">
        <f t="shared" si="266"/>
        <v>612.08999999999992</v>
      </c>
      <c r="FO113" s="51">
        <f t="shared" si="337"/>
        <v>99</v>
      </c>
      <c r="FP113" s="36">
        <v>21.07</v>
      </c>
      <c r="FQ113" s="36">
        <v>100</v>
      </c>
      <c r="FR113" s="36">
        <f t="shared" si="260"/>
        <v>2107</v>
      </c>
      <c r="FS113" s="37">
        <f t="shared" si="338"/>
        <v>67</v>
      </c>
      <c r="FT113" s="36">
        <v>6.62</v>
      </c>
      <c r="FU113" s="36">
        <v>100</v>
      </c>
      <c r="FV113" s="36">
        <f t="shared" si="261"/>
        <v>662</v>
      </c>
      <c r="FW113" s="37">
        <f t="shared" si="339"/>
        <v>113</v>
      </c>
      <c r="FX113" s="36">
        <f t="shared" si="262"/>
        <v>1445</v>
      </c>
      <c r="FY113" s="54">
        <f t="shared" si="344"/>
        <v>416892.86064999999</v>
      </c>
      <c r="FZ113" s="37">
        <f t="shared" si="340"/>
        <v>43</v>
      </c>
      <c r="GA113" s="55">
        <f t="shared" si="341"/>
        <v>288.50716999999997</v>
      </c>
      <c r="GB113" s="56">
        <f t="shared" si="263"/>
        <v>7062.6555215999997</v>
      </c>
      <c r="GC113" s="32">
        <f t="shared" si="342"/>
        <v>21</v>
      </c>
    </row>
    <row r="114" spans="2:185" s="1" customFormat="1" ht="18" customHeight="1" x14ac:dyDescent="0.2">
      <c r="B114" s="1">
        <f t="shared" si="343"/>
        <v>113</v>
      </c>
      <c r="C114" s="57" t="s">
        <v>99</v>
      </c>
      <c r="D114" s="30">
        <v>16979729</v>
      </c>
      <c r="E114" s="31">
        <f t="shared" si="251"/>
        <v>65</v>
      </c>
      <c r="F114" s="209">
        <v>41850</v>
      </c>
      <c r="G114" s="31">
        <f t="shared" si="252"/>
        <v>131</v>
      </c>
      <c r="H114" s="210">
        <f t="shared" si="268"/>
        <v>405.72829151732378</v>
      </c>
      <c r="I114" s="31">
        <f t="shared" si="79"/>
        <v>14</v>
      </c>
      <c r="J114" s="32" t="s">
        <v>849</v>
      </c>
      <c r="K114" s="32" t="s">
        <v>850</v>
      </c>
      <c r="L114" s="33">
        <v>49084.5</v>
      </c>
      <c r="M114" s="31">
        <f t="shared" si="174"/>
        <v>32</v>
      </c>
      <c r="N114" s="34">
        <v>9.8125289999999996</v>
      </c>
      <c r="O114" s="31">
        <f t="shared" si="173"/>
        <v>14</v>
      </c>
      <c r="P114" s="35">
        <v>3.02</v>
      </c>
      <c r="Q114" s="31">
        <f t="shared" si="269"/>
        <v>155</v>
      </c>
      <c r="R114" s="31">
        <v>12.5</v>
      </c>
      <c r="S114" s="31">
        <f t="shared" si="253"/>
        <v>150</v>
      </c>
      <c r="T114" s="31">
        <v>6.1</v>
      </c>
      <c r="U114" s="31">
        <f t="shared" si="254"/>
        <v>136</v>
      </c>
      <c r="V114" s="218">
        <v>751.4</v>
      </c>
      <c r="W114" s="31">
        <f t="shared" si="255"/>
        <v>104</v>
      </c>
      <c r="X114" s="36">
        <v>81.900000000000006</v>
      </c>
      <c r="Y114" s="37">
        <f t="shared" si="270"/>
        <v>14</v>
      </c>
      <c r="Z114" s="38">
        <v>83.6</v>
      </c>
      <c r="AA114" s="37">
        <f t="shared" si="271"/>
        <v>20</v>
      </c>
      <c r="AB114" s="38">
        <v>80</v>
      </c>
      <c r="AC114" s="37">
        <f t="shared" si="272"/>
        <v>10</v>
      </c>
      <c r="AD114" s="39">
        <v>49166</v>
      </c>
      <c r="AE114" s="40">
        <f t="shared" si="273"/>
        <v>13</v>
      </c>
      <c r="AF114" s="41">
        <v>73.03</v>
      </c>
      <c r="AG114" s="40">
        <f t="shared" si="274"/>
        <v>20</v>
      </c>
      <c r="AH114" s="42">
        <v>3.3</v>
      </c>
      <c r="AI114" s="40">
        <f t="shared" si="256"/>
        <v>18</v>
      </c>
      <c r="AJ114" s="41">
        <v>16.899999999999999</v>
      </c>
      <c r="AK114" s="40">
        <f t="shared" si="275"/>
        <v>64</v>
      </c>
      <c r="AL114" s="41">
        <v>6.3</v>
      </c>
      <c r="AM114" s="40">
        <f t="shared" si="276"/>
        <v>50</v>
      </c>
      <c r="AN114" s="43">
        <v>16.899999999999999</v>
      </c>
      <c r="AO114" s="44">
        <f t="shared" si="277"/>
        <v>124</v>
      </c>
      <c r="AP114" s="43">
        <v>25.5</v>
      </c>
      <c r="AQ114" s="44">
        <f t="shared" si="278"/>
        <v>62</v>
      </c>
      <c r="AR114" s="58">
        <v>0.7</v>
      </c>
      <c r="AS114" s="44">
        <f t="shared" si="279"/>
        <v>21</v>
      </c>
      <c r="AT114" s="46"/>
      <c r="AU114" s="45" t="e">
        <f t="shared" si="280"/>
        <v>#N/A</v>
      </c>
      <c r="AV114" s="46">
        <v>71.400000000000006</v>
      </c>
      <c r="AW114" s="45">
        <f t="shared" si="281"/>
        <v>23</v>
      </c>
      <c r="AX114" s="46"/>
      <c r="AY114" s="45"/>
      <c r="AZ114" s="125">
        <v>3000</v>
      </c>
      <c r="BA114" s="45">
        <f t="shared" si="264"/>
        <v>56</v>
      </c>
      <c r="BB114" s="47">
        <v>20.100000000000001</v>
      </c>
      <c r="BC114" s="45">
        <f t="shared" si="282"/>
        <v>11</v>
      </c>
      <c r="BD114" s="46">
        <v>1395.97</v>
      </c>
      <c r="BE114" s="45">
        <f t="shared" si="283"/>
        <v>36</v>
      </c>
      <c r="BF114" s="46"/>
      <c r="BG114" s="45" t="e">
        <f t="shared" si="284"/>
        <v>#N/A</v>
      </c>
      <c r="BH114" s="47">
        <v>8.4</v>
      </c>
      <c r="BI114" s="45">
        <f t="shared" si="285"/>
        <v>5</v>
      </c>
      <c r="BJ114" s="47">
        <v>13</v>
      </c>
      <c r="BK114" s="45">
        <f t="shared" si="286"/>
        <v>5</v>
      </c>
      <c r="BL114" s="46"/>
      <c r="BM114" s="45" t="e">
        <f t="shared" si="287"/>
        <v>#N/A</v>
      </c>
      <c r="BN114" s="46"/>
      <c r="BO114" s="45" t="e">
        <f t="shared" si="288"/>
        <v>#N/A</v>
      </c>
      <c r="BP114" s="46">
        <v>320.14999999999998</v>
      </c>
      <c r="BQ114" s="45">
        <f t="shared" si="289"/>
        <v>3</v>
      </c>
      <c r="BR114" s="133">
        <v>117.41</v>
      </c>
      <c r="BS114" s="45">
        <f t="shared" si="257"/>
        <v>56</v>
      </c>
      <c r="BT114" s="46">
        <v>400.7</v>
      </c>
      <c r="BU114" s="45">
        <f t="shared" si="290"/>
        <v>25</v>
      </c>
      <c r="BV114" s="46"/>
      <c r="BW114" s="45" t="e">
        <f t="shared" si="291"/>
        <v>#N/A</v>
      </c>
      <c r="BX114" s="127">
        <v>0.63</v>
      </c>
      <c r="BY114" s="45">
        <f t="shared" si="258"/>
        <v>17</v>
      </c>
      <c r="BZ114" s="48">
        <f>40.6*1000/365</f>
        <v>111.23287671232876</v>
      </c>
      <c r="CA114" s="45">
        <f t="shared" si="292"/>
        <v>22</v>
      </c>
      <c r="CB114" s="46">
        <v>101</v>
      </c>
      <c r="CC114" s="45">
        <f t="shared" si="259"/>
        <v>10</v>
      </c>
      <c r="CD114" s="46">
        <v>0.71</v>
      </c>
      <c r="CE114" s="45">
        <f t="shared" si="293"/>
        <v>39</v>
      </c>
      <c r="CF114" s="48">
        <v>239.4335945398349</v>
      </c>
      <c r="CG114" s="45">
        <f t="shared" si="294"/>
        <v>23</v>
      </c>
      <c r="CH114" s="49">
        <v>20.92</v>
      </c>
      <c r="CI114" s="45">
        <f t="shared" si="295"/>
        <v>24</v>
      </c>
      <c r="CJ114" s="50">
        <v>1.1000000000000001</v>
      </c>
      <c r="CK114" s="51">
        <f t="shared" si="296"/>
        <v>75</v>
      </c>
      <c r="CL114" s="50">
        <v>29.32</v>
      </c>
      <c r="CM114" s="51">
        <f t="shared" si="297"/>
        <v>9</v>
      </c>
      <c r="CN114" s="50">
        <v>0.68</v>
      </c>
      <c r="CO114" s="51">
        <f t="shared" si="298"/>
        <v>84</v>
      </c>
      <c r="CP114" s="50">
        <v>0.24</v>
      </c>
      <c r="CQ114" s="51">
        <f t="shared" si="299"/>
        <v>172</v>
      </c>
      <c r="CR114" s="50">
        <v>0.81</v>
      </c>
      <c r="CS114" s="51">
        <f t="shared" si="300"/>
        <v>140</v>
      </c>
      <c r="CT114" s="50">
        <v>4.57</v>
      </c>
      <c r="CU114" s="51">
        <f t="shared" si="301"/>
        <v>22</v>
      </c>
      <c r="CV114" s="50">
        <v>24.97</v>
      </c>
      <c r="CW114" s="51">
        <f t="shared" si="302"/>
        <v>12</v>
      </c>
      <c r="CX114" s="50">
        <v>2.02</v>
      </c>
      <c r="CY114" s="51">
        <f t="shared" si="303"/>
        <v>153</v>
      </c>
      <c r="CZ114" s="50">
        <v>19.54</v>
      </c>
      <c r="DA114" s="51">
        <f t="shared" si="304"/>
        <v>12</v>
      </c>
      <c r="DB114" s="50">
        <v>3.7</v>
      </c>
      <c r="DC114" s="51">
        <f t="shared" si="305"/>
        <v>147</v>
      </c>
      <c r="DD114" s="50">
        <v>2.97</v>
      </c>
      <c r="DE114" s="51">
        <f t="shared" si="306"/>
        <v>151</v>
      </c>
      <c r="DF114" s="50">
        <v>38.79</v>
      </c>
      <c r="DG114" s="51">
        <f t="shared" si="307"/>
        <v>9</v>
      </c>
      <c r="DH114" s="50">
        <v>6.66</v>
      </c>
      <c r="DI114" s="51">
        <f t="shared" si="308"/>
        <v>27</v>
      </c>
      <c r="DJ114" s="50">
        <v>2.72</v>
      </c>
      <c r="DK114" s="51">
        <f t="shared" si="309"/>
        <v>92</v>
      </c>
      <c r="DL114" s="50">
        <v>7.29</v>
      </c>
      <c r="DM114" s="51">
        <f t="shared" si="310"/>
        <v>17</v>
      </c>
      <c r="DN114" s="50">
        <v>9.4</v>
      </c>
      <c r="DO114" s="51">
        <f t="shared" si="311"/>
        <v>12</v>
      </c>
      <c r="DP114" s="50">
        <v>20.23</v>
      </c>
      <c r="DQ114" s="51">
        <f t="shared" si="312"/>
        <v>58</v>
      </c>
      <c r="DR114" s="50">
        <v>4.05</v>
      </c>
      <c r="DS114" s="51">
        <f t="shared" si="313"/>
        <v>9</v>
      </c>
      <c r="DT114" s="50">
        <v>5.5</v>
      </c>
      <c r="DU114" s="51">
        <f t="shared" si="314"/>
        <v>93</v>
      </c>
      <c r="DV114" s="50">
        <v>2.97</v>
      </c>
      <c r="DW114" s="51">
        <f t="shared" si="315"/>
        <v>46</v>
      </c>
      <c r="DX114" s="50">
        <v>157.6</v>
      </c>
      <c r="DY114" s="51">
        <f t="shared" si="316"/>
        <v>13</v>
      </c>
      <c r="DZ114" s="50">
        <v>34.53</v>
      </c>
      <c r="EA114" s="51">
        <f t="shared" si="317"/>
        <v>168</v>
      </c>
      <c r="EB114" s="50">
        <v>8.99</v>
      </c>
      <c r="EC114" s="51">
        <f t="shared" si="318"/>
        <v>148</v>
      </c>
      <c r="ED114" s="50">
        <v>0.63</v>
      </c>
      <c r="EE114" s="51">
        <f t="shared" si="319"/>
        <v>111</v>
      </c>
      <c r="EF114" s="50">
        <v>3.43</v>
      </c>
      <c r="EG114" s="51">
        <f t="shared" si="320"/>
        <v>117</v>
      </c>
      <c r="EH114" s="50">
        <v>0.32</v>
      </c>
      <c r="EI114" s="51">
        <f t="shared" si="321"/>
        <v>135</v>
      </c>
      <c r="EJ114" s="50">
        <v>3.9</v>
      </c>
      <c r="EK114" s="51">
        <f t="shared" si="322"/>
        <v>164</v>
      </c>
      <c r="EL114" s="50">
        <v>4.2699999999999996</v>
      </c>
      <c r="EM114" s="51">
        <f t="shared" si="323"/>
        <v>126</v>
      </c>
      <c r="EN114" s="50">
        <v>17.350000000000001</v>
      </c>
      <c r="EO114" s="51">
        <f t="shared" si="324"/>
        <v>126</v>
      </c>
      <c r="EP114" s="50">
        <v>5.5</v>
      </c>
      <c r="EQ114" s="51">
        <f t="shared" si="325"/>
        <v>149</v>
      </c>
      <c r="ER114" s="50">
        <v>5.04</v>
      </c>
      <c r="ES114" s="51">
        <f t="shared" si="326"/>
        <v>31</v>
      </c>
      <c r="ET114" s="50">
        <v>0.01</v>
      </c>
      <c r="EU114" s="51">
        <f t="shared" si="327"/>
        <v>75</v>
      </c>
      <c r="EV114" s="50">
        <v>0.3</v>
      </c>
      <c r="EW114" s="51">
        <f t="shared" si="328"/>
        <v>133</v>
      </c>
      <c r="EX114" s="50">
        <v>0.94</v>
      </c>
      <c r="EY114" s="51">
        <f t="shared" si="329"/>
        <v>12</v>
      </c>
      <c r="EZ114" s="50">
        <v>4.04</v>
      </c>
      <c r="FA114" s="51">
        <f t="shared" si="330"/>
        <v>12</v>
      </c>
      <c r="FB114" s="50">
        <v>0.16</v>
      </c>
      <c r="FC114" s="51">
        <f t="shared" si="331"/>
        <v>167</v>
      </c>
      <c r="FD114" s="50">
        <v>0.03</v>
      </c>
      <c r="FE114" s="51">
        <f t="shared" si="332"/>
        <v>172</v>
      </c>
      <c r="FF114" s="50">
        <v>26.61</v>
      </c>
      <c r="FG114" s="51">
        <f t="shared" si="333"/>
        <v>164</v>
      </c>
      <c r="FH114" s="50">
        <v>8.5399999999999991</v>
      </c>
      <c r="FI114" s="51">
        <f t="shared" si="334"/>
        <v>86</v>
      </c>
      <c r="FJ114" s="50">
        <v>0.15</v>
      </c>
      <c r="FK114" s="51">
        <f t="shared" si="335"/>
        <v>164</v>
      </c>
      <c r="FL114" s="50">
        <v>0.92</v>
      </c>
      <c r="FM114" s="51">
        <f t="shared" si="336"/>
        <v>153</v>
      </c>
      <c r="FN114" s="53">
        <f t="shared" si="266"/>
        <v>470.79</v>
      </c>
      <c r="FO114" s="51">
        <f t="shared" si="337"/>
        <v>142</v>
      </c>
      <c r="FP114" s="36">
        <v>10.83</v>
      </c>
      <c r="FQ114" s="36">
        <v>100</v>
      </c>
      <c r="FR114" s="36">
        <f t="shared" si="260"/>
        <v>1083</v>
      </c>
      <c r="FS114" s="37">
        <f t="shared" si="338"/>
        <v>139</v>
      </c>
      <c r="FT114" s="36">
        <v>8.57</v>
      </c>
      <c r="FU114" s="36">
        <v>100</v>
      </c>
      <c r="FV114" s="36">
        <f t="shared" si="261"/>
        <v>857</v>
      </c>
      <c r="FW114" s="37">
        <f t="shared" si="339"/>
        <v>69</v>
      </c>
      <c r="FX114" s="36">
        <f t="shared" si="262"/>
        <v>226</v>
      </c>
      <c r="FY114" s="54">
        <f t="shared" si="344"/>
        <v>38374.187539999999</v>
      </c>
      <c r="FZ114" s="37">
        <f t="shared" si="340"/>
        <v>103</v>
      </c>
      <c r="GA114" s="55">
        <f t="shared" si="341"/>
        <v>169.79729</v>
      </c>
      <c r="GB114" s="56">
        <f t="shared" si="263"/>
        <v>1450.0688565999999</v>
      </c>
      <c r="GC114" s="32">
        <f t="shared" si="342"/>
        <v>64</v>
      </c>
    </row>
    <row r="115" spans="2:185" s="1" customFormat="1" ht="18" customHeight="1" x14ac:dyDescent="0.2">
      <c r="B115" s="1">
        <f t="shared" si="343"/>
        <v>114</v>
      </c>
      <c r="C115" s="60" t="s">
        <v>318</v>
      </c>
      <c r="D115" s="30">
        <v>4565185</v>
      </c>
      <c r="E115" s="31">
        <f t="shared" si="251"/>
        <v>124</v>
      </c>
      <c r="F115" s="209">
        <v>462840</v>
      </c>
      <c r="G115" s="31">
        <f t="shared" si="252"/>
        <v>55</v>
      </c>
      <c r="H115" s="210">
        <f t="shared" si="268"/>
        <v>9.8634193241725008</v>
      </c>
      <c r="I115" s="31">
        <f t="shared" si="79"/>
        <v>157</v>
      </c>
      <c r="J115" s="32" t="s">
        <v>851</v>
      </c>
      <c r="K115" s="32" t="s">
        <v>852</v>
      </c>
      <c r="L115" s="33">
        <v>41361.1</v>
      </c>
      <c r="M115" s="31">
        <f t="shared" si="174"/>
        <v>90</v>
      </c>
      <c r="N115" s="34">
        <v>9.7758669999999999</v>
      </c>
      <c r="O115" s="31">
        <f>RANK(N115,$N$2:$N$173)</f>
        <v>168</v>
      </c>
      <c r="P115" s="35">
        <v>4.8899999999999997</v>
      </c>
      <c r="Q115" s="31">
        <f t="shared" si="269"/>
        <v>94</v>
      </c>
      <c r="R115" s="31">
        <v>29.3</v>
      </c>
      <c r="S115" s="31">
        <f t="shared" si="253"/>
        <v>53</v>
      </c>
      <c r="T115" s="31">
        <v>20.8</v>
      </c>
      <c r="U115" s="31">
        <f t="shared" si="254"/>
        <v>49</v>
      </c>
      <c r="V115" s="218">
        <v>2806.4</v>
      </c>
      <c r="W115" s="31">
        <f t="shared" si="255"/>
        <v>3</v>
      </c>
      <c r="X115" s="36">
        <v>62.9</v>
      </c>
      <c r="Y115" s="37">
        <f t="shared" si="270"/>
        <v>140</v>
      </c>
      <c r="Z115" s="38">
        <v>65.400000000000006</v>
      </c>
      <c r="AA115" s="37">
        <f t="shared" si="271"/>
        <v>138</v>
      </c>
      <c r="AB115" s="38">
        <v>60.6</v>
      </c>
      <c r="AC115" s="37">
        <f t="shared" si="272"/>
        <v>141</v>
      </c>
      <c r="AD115" s="39">
        <v>2652</v>
      </c>
      <c r="AE115" s="40">
        <f t="shared" si="273"/>
        <v>140</v>
      </c>
      <c r="AF115" s="41" t="s">
        <v>177</v>
      </c>
      <c r="AG115" s="40" t="e">
        <f t="shared" si="274"/>
        <v>#VALUE!</v>
      </c>
      <c r="AH115" s="42"/>
      <c r="AI115" s="40" t="e">
        <f t="shared" si="256"/>
        <v>#N/A</v>
      </c>
      <c r="AJ115" s="41" t="s">
        <v>177</v>
      </c>
      <c r="AK115" s="40" t="e">
        <f t="shared" si="275"/>
        <v>#VALUE!</v>
      </c>
      <c r="AL115" s="41" t="s">
        <v>177</v>
      </c>
      <c r="AM115" s="40" t="e">
        <f t="shared" si="276"/>
        <v>#VALUE!</v>
      </c>
      <c r="AN115" s="43">
        <v>12</v>
      </c>
      <c r="AO115" s="44">
        <f t="shared" si="277"/>
        <v>151</v>
      </c>
      <c r="AP115" s="43" t="s">
        <v>177</v>
      </c>
      <c r="AQ115" s="44" t="e">
        <f t="shared" si="278"/>
        <v>#VALUE!</v>
      </c>
      <c r="AR115" s="58">
        <v>-0.35</v>
      </c>
      <c r="AS115" s="44">
        <f t="shared" si="279"/>
        <v>86</v>
      </c>
      <c r="AT115" s="47">
        <v>3</v>
      </c>
      <c r="AU115" s="45">
        <f t="shared" si="280"/>
        <v>39</v>
      </c>
      <c r="AV115" s="46" t="s">
        <v>177</v>
      </c>
      <c r="AW115" s="45" t="e">
        <f t="shared" si="281"/>
        <v>#VALUE!</v>
      </c>
      <c r="AX115" s="46"/>
      <c r="AY115" s="45"/>
      <c r="AZ115" s="124" t="s">
        <v>1155</v>
      </c>
      <c r="BA115" s="45" t="e">
        <f t="shared" si="264"/>
        <v>#VALUE!</v>
      </c>
      <c r="BB115" s="47">
        <v>8.6</v>
      </c>
      <c r="BC115" s="45">
        <f t="shared" si="282"/>
        <v>31</v>
      </c>
      <c r="BD115" s="46">
        <v>826.13</v>
      </c>
      <c r="BE115" s="45">
        <f t="shared" si="283"/>
        <v>75</v>
      </c>
      <c r="BF115" s="46"/>
      <c r="BG115" s="45" t="e">
        <f t="shared" si="284"/>
        <v>#N/A</v>
      </c>
      <c r="BH115" s="46" t="s">
        <v>177</v>
      </c>
      <c r="BI115" s="45" t="e">
        <f t="shared" si="285"/>
        <v>#VALUE!</v>
      </c>
      <c r="BJ115" s="47">
        <v>0.1</v>
      </c>
      <c r="BK115" s="45">
        <f t="shared" si="286"/>
        <v>170</v>
      </c>
      <c r="BL115" s="46">
        <v>18</v>
      </c>
      <c r="BM115" s="45">
        <f t="shared" si="287"/>
        <v>20</v>
      </c>
      <c r="BN115" s="46"/>
      <c r="BO115" s="45" t="e">
        <f t="shared" si="288"/>
        <v>#N/A</v>
      </c>
      <c r="BP115" s="46" t="s">
        <v>177</v>
      </c>
      <c r="BQ115" s="45" t="e">
        <f t="shared" si="289"/>
        <v>#VALUE!</v>
      </c>
      <c r="BR115" s="114">
        <v>42.93</v>
      </c>
      <c r="BS115" s="45">
        <f t="shared" si="257"/>
        <v>151</v>
      </c>
      <c r="BT115" s="46"/>
      <c r="BU115" s="45" t="e">
        <f t="shared" si="290"/>
        <v>#N/A</v>
      </c>
      <c r="BV115" s="46"/>
      <c r="BW115" s="45" t="e">
        <f t="shared" si="291"/>
        <v>#N/A</v>
      </c>
      <c r="BX115" s="124" t="s">
        <v>1151</v>
      </c>
      <c r="BY115" s="45" t="e">
        <f t="shared" si="258"/>
        <v>#VALUE!</v>
      </c>
      <c r="BZ115" s="46" t="s">
        <v>177</v>
      </c>
      <c r="CA115" s="45" t="e">
        <f t="shared" si="292"/>
        <v>#VALUE!</v>
      </c>
      <c r="CB115" s="46"/>
      <c r="CC115" s="45" t="e">
        <f t="shared" si="259"/>
        <v>#N/A</v>
      </c>
      <c r="CD115" s="46">
        <v>4.3999999999999997E-2</v>
      </c>
      <c r="CE115" s="45">
        <f t="shared" si="293"/>
        <v>121</v>
      </c>
      <c r="CF115" s="48">
        <v>210.28720632351153</v>
      </c>
      <c r="CG115" s="45">
        <f t="shared" si="294"/>
        <v>53</v>
      </c>
      <c r="CH115" s="49">
        <v>0.09</v>
      </c>
      <c r="CI115" s="45">
        <f t="shared" si="295"/>
        <v>131</v>
      </c>
      <c r="CJ115" s="50">
        <v>1.1100000000000001</v>
      </c>
      <c r="CK115" s="51">
        <f t="shared" si="296"/>
        <v>74</v>
      </c>
      <c r="CL115" s="50">
        <v>3.09</v>
      </c>
      <c r="CM115" s="51">
        <f t="shared" si="297"/>
        <v>86</v>
      </c>
      <c r="CN115" s="50">
        <v>3.09</v>
      </c>
      <c r="CO115" s="51">
        <f t="shared" si="298"/>
        <v>36</v>
      </c>
      <c r="CP115" s="50">
        <v>46.56</v>
      </c>
      <c r="CQ115" s="52">
        <f t="shared" si="299"/>
        <v>1</v>
      </c>
      <c r="CR115" s="50">
        <v>15.36</v>
      </c>
      <c r="CS115" s="51">
        <f t="shared" si="300"/>
        <v>40</v>
      </c>
      <c r="CT115" s="50">
        <v>1.04</v>
      </c>
      <c r="CU115" s="51">
        <f t="shared" si="301"/>
        <v>140</v>
      </c>
      <c r="CV115" s="50">
        <v>19.04</v>
      </c>
      <c r="CW115" s="51">
        <f t="shared" si="302"/>
        <v>60</v>
      </c>
      <c r="CX115" s="50">
        <v>22.9</v>
      </c>
      <c r="CY115" s="51">
        <f t="shared" si="303"/>
        <v>19</v>
      </c>
      <c r="CZ115" s="50">
        <v>6.83</v>
      </c>
      <c r="DA115" s="51">
        <f t="shared" si="304"/>
        <v>95</v>
      </c>
      <c r="DB115" s="50">
        <v>8.48</v>
      </c>
      <c r="DC115" s="51">
        <f t="shared" si="305"/>
        <v>90</v>
      </c>
      <c r="DD115" s="50">
        <v>11.44</v>
      </c>
      <c r="DE115" s="51">
        <f t="shared" si="306"/>
        <v>28</v>
      </c>
      <c r="DF115" s="50">
        <v>7.46</v>
      </c>
      <c r="DG115" s="51">
        <f t="shared" si="307"/>
        <v>107</v>
      </c>
      <c r="DH115" s="50">
        <v>2.71</v>
      </c>
      <c r="DI115" s="51">
        <f t="shared" si="308"/>
        <v>81</v>
      </c>
      <c r="DJ115" s="50">
        <v>18.190000000000001</v>
      </c>
      <c r="DK115" s="52">
        <f t="shared" si="309"/>
        <v>1</v>
      </c>
      <c r="DL115" s="50">
        <v>6.44</v>
      </c>
      <c r="DM115" s="51">
        <f t="shared" si="310"/>
        <v>30</v>
      </c>
      <c r="DN115" s="50">
        <v>1.41</v>
      </c>
      <c r="DO115" s="51">
        <f t="shared" si="311"/>
        <v>133</v>
      </c>
      <c r="DP115" s="50">
        <v>19.23</v>
      </c>
      <c r="DQ115" s="51">
        <f t="shared" si="312"/>
        <v>65</v>
      </c>
      <c r="DR115" s="50">
        <v>3.46</v>
      </c>
      <c r="DS115" s="51">
        <f t="shared" si="313"/>
        <v>15</v>
      </c>
      <c r="DT115" s="50">
        <v>7.31</v>
      </c>
      <c r="DU115" s="51">
        <f t="shared" si="314"/>
        <v>62</v>
      </c>
      <c r="DV115" s="50">
        <v>3.97</v>
      </c>
      <c r="DW115" s="51">
        <f t="shared" si="315"/>
        <v>26</v>
      </c>
      <c r="DX115" s="50">
        <v>133.96</v>
      </c>
      <c r="DY115" s="51">
        <f t="shared" si="316"/>
        <v>36</v>
      </c>
      <c r="DZ115" s="50">
        <v>50.34</v>
      </c>
      <c r="EA115" s="51">
        <f t="shared" si="317"/>
        <v>153</v>
      </c>
      <c r="EB115" s="50">
        <v>96.5</v>
      </c>
      <c r="EC115" s="51">
        <f t="shared" si="318"/>
        <v>6</v>
      </c>
      <c r="ED115" s="50">
        <v>2.02</v>
      </c>
      <c r="EE115" s="51">
        <f t="shared" si="319"/>
        <v>55</v>
      </c>
      <c r="EF115" s="50">
        <v>8.25</v>
      </c>
      <c r="EG115" s="51">
        <f t="shared" si="320"/>
        <v>67</v>
      </c>
      <c r="EH115" s="50">
        <v>15.49</v>
      </c>
      <c r="EI115" s="51">
        <f t="shared" si="321"/>
        <v>62</v>
      </c>
      <c r="EJ115" s="50">
        <v>8.66</v>
      </c>
      <c r="EK115" s="51">
        <f t="shared" si="322"/>
        <v>142</v>
      </c>
      <c r="EL115" s="50">
        <v>7.83</v>
      </c>
      <c r="EM115" s="51">
        <f t="shared" si="323"/>
        <v>81</v>
      </c>
      <c r="EN115" s="50">
        <v>224.71</v>
      </c>
      <c r="EO115" s="51">
        <f t="shared" si="324"/>
        <v>5</v>
      </c>
      <c r="EP115" s="50">
        <v>47.59</v>
      </c>
      <c r="EQ115" s="65">
        <f t="shared" si="325"/>
        <v>2</v>
      </c>
      <c r="ER115" s="50">
        <v>3.98</v>
      </c>
      <c r="ES115" s="51">
        <f t="shared" si="326"/>
        <v>78</v>
      </c>
      <c r="ET115" s="50">
        <v>37.57</v>
      </c>
      <c r="EU115" s="51">
        <f t="shared" si="327"/>
        <v>32</v>
      </c>
      <c r="EV115" s="50">
        <v>15.23</v>
      </c>
      <c r="EW115" s="51">
        <f t="shared" si="328"/>
        <v>42</v>
      </c>
      <c r="EX115" s="50">
        <v>0.14000000000000001</v>
      </c>
      <c r="EY115" s="51">
        <f t="shared" si="329"/>
        <v>125</v>
      </c>
      <c r="EZ115" s="50">
        <v>0.99</v>
      </c>
      <c r="FA115" s="51">
        <f t="shared" si="330"/>
        <v>118</v>
      </c>
      <c r="FB115" s="50">
        <v>16.36</v>
      </c>
      <c r="FC115" s="65">
        <f t="shared" si="331"/>
        <v>2</v>
      </c>
      <c r="FD115" s="50">
        <v>8.98</v>
      </c>
      <c r="FE115" s="51">
        <f t="shared" si="332"/>
        <v>27</v>
      </c>
      <c r="FF115" s="50">
        <v>41.43</v>
      </c>
      <c r="FG115" s="51">
        <f t="shared" si="333"/>
        <v>136</v>
      </c>
      <c r="FH115" s="50">
        <v>11.73</v>
      </c>
      <c r="FI115" s="51">
        <f t="shared" si="334"/>
        <v>54</v>
      </c>
      <c r="FJ115" s="50">
        <v>97.88</v>
      </c>
      <c r="FK115" s="51">
        <f t="shared" si="335"/>
        <v>6</v>
      </c>
      <c r="FL115" s="50">
        <v>5.87</v>
      </c>
      <c r="FM115" s="51">
        <f t="shared" si="336"/>
        <v>81</v>
      </c>
      <c r="FN115" s="53">
        <f t="shared" si="266"/>
        <v>1044.6300000000001</v>
      </c>
      <c r="FO115" s="51">
        <f t="shared" si="337"/>
        <v>22</v>
      </c>
      <c r="FP115" s="36">
        <v>24.89</v>
      </c>
      <c r="FQ115" s="36">
        <v>100</v>
      </c>
      <c r="FR115" s="36">
        <f t="shared" si="260"/>
        <v>2489</v>
      </c>
      <c r="FS115" s="37">
        <f t="shared" si="338"/>
        <v>51</v>
      </c>
      <c r="FT115" s="36">
        <v>6.53</v>
      </c>
      <c r="FU115" s="36">
        <v>100</v>
      </c>
      <c r="FV115" s="36">
        <f t="shared" si="261"/>
        <v>653</v>
      </c>
      <c r="FW115" s="37">
        <f t="shared" si="339"/>
        <v>117</v>
      </c>
      <c r="FX115" s="36">
        <f t="shared" si="262"/>
        <v>1836</v>
      </c>
      <c r="FY115" s="54">
        <f t="shared" si="344"/>
        <v>83816.796600000001</v>
      </c>
      <c r="FZ115" s="37">
        <f t="shared" si="340"/>
        <v>88</v>
      </c>
      <c r="GA115" s="55">
        <f t="shared" si="341"/>
        <v>45.651850000000003</v>
      </c>
      <c r="GB115" s="56">
        <f t="shared" si="263"/>
        <v>535.4962005000001</v>
      </c>
      <c r="GC115" s="32">
        <f t="shared" si="342"/>
        <v>100</v>
      </c>
    </row>
    <row r="116" spans="2:185" s="1" customFormat="1" ht="18" customHeight="1" x14ac:dyDescent="0.2">
      <c r="B116" s="1">
        <f t="shared" si="343"/>
        <v>115</v>
      </c>
      <c r="C116" s="68" t="s">
        <v>66</v>
      </c>
      <c r="D116" s="30">
        <v>6150035</v>
      </c>
      <c r="E116" s="31">
        <f t="shared" si="251"/>
        <v>107</v>
      </c>
      <c r="F116" s="209">
        <v>270467</v>
      </c>
      <c r="G116" s="31">
        <f t="shared" si="252"/>
        <v>75</v>
      </c>
      <c r="H116" s="210">
        <f t="shared" si="268"/>
        <v>22.73857808900901</v>
      </c>
      <c r="I116" s="31">
        <f t="shared" si="79"/>
        <v>134</v>
      </c>
      <c r="J116" s="61" t="s">
        <v>853</v>
      </c>
      <c r="K116" s="61" t="s">
        <v>854</v>
      </c>
      <c r="L116" s="62">
        <v>55759.8</v>
      </c>
      <c r="M116" s="31">
        <f t="shared" si="174"/>
        <v>4</v>
      </c>
      <c r="N116" s="63">
        <v>9.8018199999999993</v>
      </c>
      <c r="O116" s="31">
        <f t="shared" si="173"/>
        <v>37</v>
      </c>
      <c r="P116" s="64">
        <v>4.46</v>
      </c>
      <c r="Q116" s="31">
        <f t="shared" si="269"/>
        <v>119</v>
      </c>
      <c r="R116" s="31">
        <v>16.899999999999999</v>
      </c>
      <c r="S116" s="31">
        <f t="shared" si="253"/>
        <v>128</v>
      </c>
      <c r="T116" s="31">
        <v>7.6</v>
      </c>
      <c r="U116" s="31">
        <f t="shared" si="254"/>
        <v>126</v>
      </c>
      <c r="V116" s="218">
        <v>1264.5999999999999</v>
      </c>
      <c r="W116" s="31">
        <f t="shared" si="255"/>
        <v>54</v>
      </c>
      <c r="X116" s="36">
        <v>81.599999999999994</v>
      </c>
      <c r="Y116" s="37">
        <f t="shared" si="270"/>
        <v>17</v>
      </c>
      <c r="Z116" s="38">
        <v>83.3</v>
      </c>
      <c r="AA116" s="37">
        <f t="shared" si="271"/>
        <v>26</v>
      </c>
      <c r="AB116" s="38">
        <v>80</v>
      </c>
      <c r="AC116" s="37">
        <f t="shared" si="272"/>
        <v>10</v>
      </c>
      <c r="AD116" s="39">
        <v>36172</v>
      </c>
      <c r="AE116" s="40">
        <f t="shared" si="273"/>
        <v>28</v>
      </c>
      <c r="AF116" s="41">
        <v>81.53</v>
      </c>
      <c r="AG116" s="40">
        <f t="shared" si="274"/>
        <v>8</v>
      </c>
      <c r="AH116" s="42">
        <v>2.8</v>
      </c>
      <c r="AI116" s="40">
        <f t="shared" si="256"/>
        <v>25</v>
      </c>
      <c r="AJ116" s="41" t="s">
        <v>177</v>
      </c>
      <c r="AK116" s="40" t="e">
        <f t="shared" si="275"/>
        <v>#VALUE!</v>
      </c>
      <c r="AL116" s="41" t="s">
        <v>177</v>
      </c>
      <c r="AM116" s="40" t="e">
        <f t="shared" si="276"/>
        <v>#VALUE!</v>
      </c>
      <c r="AN116" s="43">
        <v>6.8</v>
      </c>
      <c r="AO116" s="44">
        <f t="shared" si="277"/>
        <v>163</v>
      </c>
      <c r="AP116" s="43">
        <v>14.1</v>
      </c>
      <c r="AQ116" s="44">
        <f t="shared" si="278"/>
        <v>81</v>
      </c>
      <c r="AR116" s="58">
        <v>1.53</v>
      </c>
      <c r="AS116" s="44">
        <f t="shared" si="279"/>
        <v>2</v>
      </c>
      <c r="AT116" s="47"/>
      <c r="AU116" s="45" t="e">
        <f t="shared" si="280"/>
        <v>#N/A</v>
      </c>
      <c r="AV116" s="46">
        <v>62.7</v>
      </c>
      <c r="AW116" s="45">
        <f t="shared" si="281"/>
        <v>31</v>
      </c>
      <c r="AX116" s="46"/>
      <c r="AY116" s="45"/>
      <c r="AZ116" s="125">
        <v>2810</v>
      </c>
      <c r="BA116" s="45">
        <f t="shared" si="264"/>
        <v>74</v>
      </c>
      <c r="BB116" s="46" t="s">
        <v>177</v>
      </c>
      <c r="BC116" s="45" t="e">
        <f t="shared" si="282"/>
        <v>#VALUE!</v>
      </c>
      <c r="BD116" s="46">
        <v>679.95</v>
      </c>
      <c r="BE116" s="45">
        <f t="shared" si="283"/>
        <v>79</v>
      </c>
      <c r="BF116" s="46"/>
      <c r="BG116" s="45" t="e">
        <f t="shared" si="284"/>
        <v>#N/A</v>
      </c>
      <c r="BH116" s="46">
        <v>3.7</v>
      </c>
      <c r="BI116" s="45">
        <f t="shared" si="285"/>
        <v>35</v>
      </c>
      <c r="BJ116" s="47">
        <v>0.1</v>
      </c>
      <c r="BK116" s="45">
        <f t="shared" si="286"/>
        <v>170</v>
      </c>
      <c r="BL116" s="46"/>
      <c r="BM116" s="45" t="e">
        <f t="shared" si="287"/>
        <v>#N/A</v>
      </c>
      <c r="BN116" s="46"/>
      <c r="BO116" s="45" t="e">
        <f t="shared" si="288"/>
        <v>#N/A</v>
      </c>
      <c r="BP116" s="46">
        <v>103.79</v>
      </c>
      <c r="BQ116" s="45">
        <f t="shared" si="289"/>
        <v>79</v>
      </c>
      <c r="BR116" s="133">
        <v>113.73</v>
      </c>
      <c r="BS116" s="45">
        <f t="shared" si="257"/>
        <v>63</v>
      </c>
      <c r="BT116" s="46">
        <v>254.1</v>
      </c>
      <c r="BU116" s="45">
        <f t="shared" si="290"/>
        <v>35</v>
      </c>
      <c r="BV116" s="46"/>
      <c r="BW116" s="45" t="e">
        <f t="shared" si="291"/>
        <v>#N/A</v>
      </c>
      <c r="BX116" s="127">
        <v>0.63</v>
      </c>
      <c r="BY116" s="45">
        <f t="shared" si="258"/>
        <v>17</v>
      </c>
      <c r="BZ116" s="48">
        <f>40.3*1000/365</f>
        <v>110.41095890410959</v>
      </c>
      <c r="CA116" s="45">
        <f t="shared" si="292"/>
        <v>24</v>
      </c>
      <c r="CB116" s="46"/>
      <c r="CC116" s="45" t="e">
        <f t="shared" si="259"/>
        <v>#N/A</v>
      </c>
      <c r="CD116" s="46">
        <v>0.65</v>
      </c>
      <c r="CE116" s="45">
        <f t="shared" si="293"/>
        <v>42</v>
      </c>
      <c r="CF116" s="48">
        <v>29.268126116355436</v>
      </c>
      <c r="CG116" s="45">
        <f t="shared" si="294"/>
        <v>122</v>
      </c>
      <c r="CH116" s="49">
        <v>21.65</v>
      </c>
      <c r="CI116" s="45">
        <f t="shared" si="295"/>
        <v>21</v>
      </c>
      <c r="CJ116" s="50">
        <v>1.29</v>
      </c>
      <c r="CK116" s="51">
        <f t="shared" si="296"/>
        <v>70</v>
      </c>
      <c r="CL116" s="50">
        <v>19.02</v>
      </c>
      <c r="CM116" s="51">
        <f t="shared" si="297"/>
        <v>19</v>
      </c>
      <c r="CN116" s="50">
        <v>0.15</v>
      </c>
      <c r="CO116" s="51">
        <f t="shared" si="298"/>
        <v>132</v>
      </c>
      <c r="CP116" s="50">
        <v>0.89</v>
      </c>
      <c r="CQ116" s="51">
        <f t="shared" si="299"/>
        <v>141</v>
      </c>
      <c r="CR116" s="50">
        <v>0.87</v>
      </c>
      <c r="CS116" s="51">
        <f t="shared" si="300"/>
        <v>136</v>
      </c>
      <c r="CT116" s="50">
        <v>2.93</v>
      </c>
      <c r="CU116" s="51">
        <f t="shared" si="301"/>
        <v>60</v>
      </c>
      <c r="CV116" s="50">
        <v>18.940000000000001</v>
      </c>
      <c r="CW116" s="51">
        <f t="shared" si="302"/>
        <v>62</v>
      </c>
      <c r="CX116" s="50">
        <v>1.74</v>
      </c>
      <c r="CY116" s="51">
        <f t="shared" si="303"/>
        <v>158</v>
      </c>
      <c r="CZ116" s="50">
        <v>18.41</v>
      </c>
      <c r="DA116" s="51">
        <f t="shared" si="304"/>
        <v>16</v>
      </c>
      <c r="DB116" s="50">
        <v>4.16</v>
      </c>
      <c r="DC116" s="51">
        <f t="shared" si="305"/>
        <v>141</v>
      </c>
      <c r="DD116" s="50">
        <v>3.81</v>
      </c>
      <c r="DE116" s="51">
        <f t="shared" si="306"/>
        <v>128</v>
      </c>
      <c r="DF116" s="50">
        <v>22.61</v>
      </c>
      <c r="DG116" s="51">
        <f t="shared" si="307"/>
        <v>47</v>
      </c>
      <c r="DH116" s="50">
        <v>3.81</v>
      </c>
      <c r="DI116" s="51">
        <f t="shared" si="308"/>
        <v>58</v>
      </c>
      <c r="DJ116" s="50">
        <v>2.0099999999999998</v>
      </c>
      <c r="DK116" s="51">
        <f t="shared" si="309"/>
        <v>123</v>
      </c>
      <c r="DL116" s="50">
        <v>5.73</v>
      </c>
      <c r="DM116" s="51">
        <f t="shared" si="310"/>
        <v>46</v>
      </c>
      <c r="DN116" s="50">
        <v>6.17</v>
      </c>
      <c r="DO116" s="51">
        <f t="shared" si="311"/>
        <v>49</v>
      </c>
      <c r="DP116" s="50">
        <v>17.059999999999999</v>
      </c>
      <c r="DQ116" s="51">
        <f t="shared" si="312"/>
        <v>81</v>
      </c>
      <c r="DR116" s="50">
        <v>7.68</v>
      </c>
      <c r="DS116" s="52">
        <f t="shared" si="313"/>
        <v>1</v>
      </c>
      <c r="DT116" s="50">
        <v>3.76</v>
      </c>
      <c r="DU116" s="51">
        <f t="shared" si="314"/>
        <v>125</v>
      </c>
      <c r="DV116" s="50">
        <v>3.05</v>
      </c>
      <c r="DW116" s="51">
        <f t="shared" si="315"/>
        <v>43</v>
      </c>
      <c r="DX116" s="50">
        <v>120.28</v>
      </c>
      <c r="DY116" s="51">
        <f t="shared" si="316"/>
        <v>58</v>
      </c>
      <c r="DZ116" s="50">
        <v>62.78</v>
      </c>
      <c r="EA116" s="51">
        <f t="shared" si="317"/>
        <v>134</v>
      </c>
      <c r="EB116" s="50">
        <v>11.71</v>
      </c>
      <c r="EC116" s="51">
        <f t="shared" si="318"/>
        <v>137</v>
      </c>
      <c r="ED116" s="50">
        <v>2.39</v>
      </c>
      <c r="EE116" s="51">
        <f t="shared" si="319"/>
        <v>46</v>
      </c>
      <c r="EF116" s="50">
        <v>6.16</v>
      </c>
      <c r="EG116" s="51">
        <f t="shared" si="320"/>
        <v>83</v>
      </c>
      <c r="EH116" s="50">
        <v>0.11</v>
      </c>
      <c r="EI116" s="51">
        <f t="shared" si="321"/>
        <v>148</v>
      </c>
      <c r="EJ116" s="50">
        <v>5.43</v>
      </c>
      <c r="EK116" s="51">
        <f t="shared" si="322"/>
        <v>158</v>
      </c>
      <c r="EL116" s="50">
        <v>3.45</v>
      </c>
      <c r="EM116" s="51">
        <f t="shared" si="323"/>
        <v>140</v>
      </c>
      <c r="EN116" s="50">
        <v>8.39</v>
      </c>
      <c r="EO116" s="51">
        <f t="shared" si="324"/>
        <v>156</v>
      </c>
      <c r="EP116" s="50">
        <v>5.52</v>
      </c>
      <c r="EQ116" s="51">
        <f t="shared" si="325"/>
        <v>148</v>
      </c>
      <c r="ER116" s="50">
        <v>3.99</v>
      </c>
      <c r="ES116" s="51">
        <f t="shared" si="326"/>
        <v>77</v>
      </c>
      <c r="ET116" s="50">
        <v>0</v>
      </c>
      <c r="EU116" s="51">
        <f t="shared" si="327"/>
        <v>84</v>
      </c>
      <c r="EV116" s="50">
        <v>0.13</v>
      </c>
      <c r="EW116" s="51">
        <f t="shared" si="328"/>
        <v>150</v>
      </c>
      <c r="EX116" s="50">
        <v>0.82</v>
      </c>
      <c r="EY116" s="51">
        <f t="shared" si="329"/>
        <v>20</v>
      </c>
      <c r="EZ116" s="50">
        <v>2.83</v>
      </c>
      <c r="FA116" s="51">
        <f t="shared" si="330"/>
        <v>48</v>
      </c>
      <c r="FB116" s="50">
        <v>0.39</v>
      </c>
      <c r="FC116" s="51">
        <f t="shared" si="331"/>
        <v>151</v>
      </c>
      <c r="FD116" s="50">
        <v>3.13</v>
      </c>
      <c r="FE116" s="51">
        <f t="shared" si="332"/>
        <v>98</v>
      </c>
      <c r="FF116" s="50">
        <v>28.73</v>
      </c>
      <c r="FG116" s="51">
        <f t="shared" si="333"/>
        <v>160</v>
      </c>
      <c r="FH116" s="50">
        <v>9.84</v>
      </c>
      <c r="FI116" s="51">
        <f t="shared" si="334"/>
        <v>72</v>
      </c>
      <c r="FJ116" s="50">
        <v>0.15</v>
      </c>
      <c r="FK116" s="51">
        <f t="shared" si="335"/>
        <v>164</v>
      </c>
      <c r="FL116" s="50">
        <v>1.64</v>
      </c>
      <c r="FM116" s="51">
        <f t="shared" si="336"/>
        <v>136</v>
      </c>
      <c r="FN116" s="53">
        <f t="shared" si="266"/>
        <v>421.95999999999987</v>
      </c>
      <c r="FO116" s="51">
        <f t="shared" si="337"/>
        <v>161</v>
      </c>
      <c r="FP116" s="36">
        <v>13.4</v>
      </c>
      <c r="FQ116" s="36">
        <v>100</v>
      </c>
      <c r="FR116" s="36">
        <f t="shared" si="260"/>
        <v>1340</v>
      </c>
      <c r="FS116" s="37">
        <f t="shared" si="338"/>
        <v>121</v>
      </c>
      <c r="FT116" s="36">
        <v>7.3</v>
      </c>
      <c r="FU116" s="36">
        <v>100</v>
      </c>
      <c r="FV116" s="36">
        <f t="shared" si="261"/>
        <v>730</v>
      </c>
      <c r="FW116" s="37">
        <f t="shared" si="339"/>
        <v>99</v>
      </c>
      <c r="FX116" s="36">
        <f t="shared" si="262"/>
        <v>610</v>
      </c>
      <c r="FY116" s="54">
        <f t="shared" si="344"/>
        <v>37515.213499999998</v>
      </c>
      <c r="FZ116" s="37">
        <f t="shared" si="340"/>
        <v>105</v>
      </c>
      <c r="GA116" s="55">
        <f t="shared" si="341"/>
        <v>61.500349999999997</v>
      </c>
      <c r="GB116" s="56">
        <f t="shared" si="263"/>
        <v>605.16344399999991</v>
      </c>
      <c r="GC116" s="32">
        <f t="shared" si="342"/>
        <v>93</v>
      </c>
    </row>
    <row r="117" spans="2:185" s="1" customFormat="1" ht="18" customHeight="1" x14ac:dyDescent="0.2">
      <c r="B117" s="1">
        <f t="shared" si="343"/>
        <v>116</v>
      </c>
      <c r="C117" s="60" t="s">
        <v>115</v>
      </c>
      <c r="D117" s="30">
        <v>20715285</v>
      </c>
      <c r="E117" s="31">
        <f t="shared" si="251"/>
        <v>57</v>
      </c>
      <c r="F117" s="209">
        <v>130373</v>
      </c>
      <c r="G117" s="31">
        <f t="shared" si="252"/>
        <v>96</v>
      </c>
      <c r="H117" s="210">
        <f t="shared" si="268"/>
        <v>158.89244705575541</v>
      </c>
      <c r="I117" s="31">
        <f t="shared" si="79"/>
        <v>36</v>
      </c>
      <c r="J117" s="32" t="s">
        <v>855</v>
      </c>
      <c r="K117" s="61" t="s">
        <v>856</v>
      </c>
      <c r="L117" s="62">
        <v>36308.1</v>
      </c>
      <c r="M117" s="31">
        <f t="shared" si="174"/>
        <v>111</v>
      </c>
      <c r="N117" s="63">
        <v>9.7831720000000004</v>
      </c>
      <c r="O117" s="31">
        <f t="shared" si="173"/>
        <v>111</v>
      </c>
      <c r="P117" s="64">
        <v>5.51</v>
      </c>
      <c r="Q117" s="31">
        <f t="shared" si="269"/>
        <v>43</v>
      </c>
      <c r="R117" s="31">
        <v>29.3</v>
      </c>
      <c r="S117" s="31">
        <f t="shared" si="253"/>
        <v>53</v>
      </c>
      <c r="T117" s="31">
        <v>23.3</v>
      </c>
      <c r="U117" s="31">
        <f t="shared" si="254"/>
        <v>9</v>
      </c>
      <c r="V117" s="218">
        <v>2623.5</v>
      </c>
      <c r="W117" s="31">
        <f t="shared" si="255"/>
        <v>7</v>
      </c>
      <c r="X117" s="36">
        <v>74.8</v>
      </c>
      <c r="Y117" s="37">
        <f t="shared" si="270"/>
        <v>71</v>
      </c>
      <c r="Z117" s="38">
        <v>77.900000000000006</v>
      </c>
      <c r="AA117" s="37">
        <f t="shared" si="271"/>
        <v>69</v>
      </c>
      <c r="AB117" s="38">
        <v>71.5</v>
      </c>
      <c r="AC117" s="37">
        <f t="shared" si="272"/>
        <v>75</v>
      </c>
      <c r="AD117" s="39">
        <v>4997</v>
      </c>
      <c r="AE117" s="40">
        <f t="shared" si="273"/>
        <v>123</v>
      </c>
      <c r="AF117" s="41" t="s">
        <v>177</v>
      </c>
      <c r="AG117" s="40" t="e">
        <f t="shared" si="274"/>
        <v>#VALUE!</v>
      </c>
      <c r="AH117" s="42"/>
      <c r="AI117" s="40" t="e">
        <f t="shared" si="256"/>
        <v>#N/A</v>
      </c>
      <c r="AJ117" s="41" t="s">
        <v>177</v>
      </c>
      <c r="AK117" s="40" t="e">
        <f t="shared" si="275"/>
        <v>#VALUE!</v>
      </c>
      <c r="AL117" s="41" t="s">
        <v>177</v>
      </c>
      <c r="AM117" s="40" t="e">
        <f t="shared" si="276"/>
        <v>#VALUE!</v>
      </c>
      <c r="AN117" s="43">
        <v>26</v>
      </c>
      <c r="AO117" s="44">
        <f t="shared" si="277"/>
        <v>74</v>
      </c>
      <c r="AP117" s="43" t="s">
        <v>177</v>
      </c>
      <c r="AQ117" s="44" t="e">
        <f t="shared" si="278"/>
        <v>#VALUE!</v>
      </c>
      <c r="AR117" s="58">
        <v>-0.32</v>
      </c>
      <c r="AS117" s="44">
        <f t="shared" si="279"/>
        <v>82</v>
      </c>
      <c r="AT117" s="46"/>
      <c r="AU117" s="45" t="e">
        <f t="shared" si="280"/>
        <v>#N/A</v>
      </c>
      <c r="AV117" s="46" t="s">
        <v>177</v>
      </c>
      <c r="AW117" s="45" t="e">
        <f t="shared" si="281"/>
        <v>#VALUE!</v>
      </c>
      <c r="AX117" s="46"/>
      <c r="AY117" s="45"/>
      <c r="AZ117" s="125">
        <v>2420</v>
      </c>
      <c r="BA117" s="45">
        <f t="shared" si="264"/>
        <v>110</v>
      </c>
      <c r="BB117" s="46" t="s">
        <v>177</v>
      </c>
      <c r="BC117" s="45" t="e">
        <f t="shared" si="282"/>
        <v>#VALUE!</v>
      </c>
      <c r="BD117" s="46">
        <v>487.84</v>
      </c>
      <c r="BE117" s="45">
        <f t="shared" si="283"/>
        <v>102</v>
      </c>
      <c r="BF117" s="46"/>
      <c r="BG117" s="45" t="e">
        <f t="shared" si="284"/>
        <v>#N/A</v>
      </c>
      <c r="BH117" s="46">
        <v>2</v>
      </c>
      <c r="BI117" s="45">
        <f t="shared" si="285"/>
        <v>50</v>
      </c>
      <c r="BJ117" s="47">
        <v>4.4000000000000004</v>
      </c>
      <c r="BK117" s="45">
        <f t="shared" si="286"/>
        <v>110</v>
      </c>
      <c r="BL117" s="46"/>
      <c r="BM117" s="45" t="e">
        <f t="shared" si="287"/>
        <v>#N/A</v>
      </c>
      <c r="BN117" s="46"/>
      <c r="BO117" s="45" t="e">
        <f t="shared" si="288"/>
        <v>#N/A</v>
      </c>
      <c r="BP117" s="46">
        <v>84.23</v>
      </c>
      <c r="BQ117" s="45">
        <f t="shared" si="289"/>
        <v>90</v>
      </c>
      <c r="BR117" s="114">
        <v>93.34</v>
      </c>
      <c r="BS117" s="45">
        <f t="shared" si="257"/>
        <v>101</v>
      </c>
      <c r="BT117" s="46"/>
      <c r="BU117" s="45" t="e">
        <f t="shared" si="290"/>
        <v>#N/A</v>
      </c>
      <c r="BV117" s="46"/>
      <c r="BW117" s="45" t="e">
        <f t="shared" si="291"/>
        <v>#N/A</v>
      </c>
      <c r="BX117" s="124" t="s">
        <v>1151</v>
      </c>
      <c r="BY117" s="45" t="e">
        <f t="shared" si="258"/>
        <v>#VALUE!</v>
      </c>
      <c r="BZ117" s="48">
        <f>34*1000/365</f>
        <v>93.150684931506845</v>
      </c>
      <c r="CA117" s="45">
        <f t="shared" si="292"/>
        <v>41</v>
      </c>
      <c r="CB117" s="46"/>
      <c r="CC117" s="45" t="e">
        <f t="shared" si="259"/>
        <v>#N/A</v>
      </c>
      <c r="CD117" s="46">
        <v>2.5999999999999999E-3</v>
      </c>
      <c r="CE117" s="45">
        <f t="shared" si="293"/>
        <v>144</v>
      </c>
      <c r="CF117" s="48">
        <v>10.378809656734147</v>
      </c>
      <c r="CG117" s="45">
        <f t="shared" si="294"/>
        <v>142</v>
      </c>
      <c r="CH117" s="49">
        <v>0.11</v>
      </c>
      <c r="CI117" s="45">
        <f t="shared" si="295"/>
        <v>126</v>
      </c>
      <c r="CJ117" s="50">
        <v>2.99</v>
      </c>
      <c r="CK117" s="51">
        <f t="shared" si="296"/>
        <v>38</v>
      </c>
      <c r="CL117" s="50">
        <v>1.63</v>
      </c>
      <c r="CM117" s="51">
        <f t="shared" si="297"/>
        <v>132</v>
      </c>
      <c r="CN117" s="50">
        <v>1.17</v>
      </c>
      <c r="CO117" s="51">
        <f t="shared" si="298"/>
        <v>68</v>
      </c>
      <c r="CP117" s="50">
        <v>3.64</v>
      </c>
      <c r="CQ117" s="51">
        <f t="shared" si="299"/>
        <v>92</v>
      </c>
      <c r="CR117" s="50">
        <v>4.2</v>
      </c>
      <c r="CS117" s="51">
        <f t="shared" si="300"/>
        <v>81</v>
      </c>
      <c r="CT117" s="50">
        <v>0.66</v>
      </c>
      <c r="CU117" s="51">
        <f t="shared" si="301"/>
        <v>159</v>
      </c>
      <c r="CV117" s="50">
        <v>10.84</v>
      </c>
      <c r="CW117" s="51">
        <f t="shared" si="302"/>
        <v>135</v>
      </c>
      <c r="CX117" s="50">
        <v>19.420000000000002</v>
      </c>
      <c r="CY117" s="51">
        <f t="shared" si="303"/>
        <v>31</v>
      </c>
      <c r="CZ117" s="50">
        <v>6.15</v>
      </c>
      <c r="DA117" s="51">
        <f t="shared" si="304"/>
        <v>103</v>
      </c>
      <c r="DB117" s="50">
        <v>10.37</v>
      </c>
      <c r="DC117" s="51">
        <f t="shared" si="305"/>
        <v>41</v>
      </c>
      <c r="DD117" s="50">
        <v>11</v>
      </c>
      <c r="DE117" s="51">
        <f t="shared" si="306"/>
        <v>30</v>
      </c>
      <c r="DF117" s="50">
        <v>7.1</v>
      </c>
      <c r="DG117" s="51">
        <f t="shared" si="307"/>
        <v>114</v>
      </c>
      <c r="DH117" s="50">
        <v>0.84</v>
      </c>
      <c r="DI117" s="51">
        <f t="shared" si="308"/>
        <v>149</v>
      </c>
      <c r="DJ117" s="50">
        <v>0.88</v>
      </c>
      <c r="DK117" s="51">
        <f t="shared" si="309"/>
        <v>167</v>
      </c>
      <c r="DL117" s="50">
        <v>1.95</v>
      </c>
      <c r="DM117" s="51">
        <f t="shared" si="310"/>
        <v>157</v>
      </c>
      <c r="DN117" s="50">
        <v>4.08</v>
      </c>
      <c r="DO117" s="51">
        <f t="shared" si="311"/>
        <v>74</v>
      </c>
      <c r="DP117" s="50">
        <v>19.21</v>
      </c>
      <c r="DQ117" s="51">
        <f t="shared" si="312"/>
        <v>66</v>
      </c>
      <c r="DR117" s="50">
        <v>1.42</v>
      </c>
      <c r="DS117" s="51">
        <f t="shared" si="313"/>
        <v>99</v>
      </c>
      <c r="DT117" s="50">
        <v>11.24</v>
      </c>
      <c r="DU117" s="51">
        <f t="shared" si="314"/>
        <v>38</v>
      </c>
      <c r="DV117" s="50">
        <v>0.9</v>
      </c>
      <c r="DW117" s="51">
        <f t="shared" si="315"/>
        <v>154</v>
      </c>
      <c r="DX117" s="50">
        <v>91.44</v>
      </c>
      <c r="DY117" s="51">
        <f t="shared" si="316"/>
        <v>115</v>
      </c>
      <c r="DZ117" s="50">
        <v>121.3</v>
      </c>
      <c r="EA117" s="51">
        <f t="shared" si="317"/>
        <v>51</v>
      </c>
      <c r="EB117" s="50">
        <v>43.99</v>
      </c>
      <c r="EC117" s="51">
        <f t="shared" si="318"/>
        <v>38</v>
      </c>
      <c r="ED117" s="50">
        <v>0.75</v>
      </c>
      <c r="EE117" s="51">
        <f t="shared" si="319"/>
        <v>103</v>
      </c>
      <c r="EF117" s="50">
        <v>5.52</v>
      </c>
      <c r="EG117" s="51">
        <f t="shared" si="320"/>
        <v>92</v>
      </c>
      <c r="EH117" s="50">
        <v>2.97</v>
      </c>
      <c r="EI117" s="51">
        <f t="shared" si="321"/>
        <v>101</v>
      </c>
      <c r="EJ117" s="50">
        <v>20.95</v>
      </c>
      <c r="EK117" s="51">
        <f t="shared" si="322"/>
        <v>49</v>
      </c>
      <c r="EL117" s="50">
        <v>5.0999999999999996</v>
      </c>
      <c r="EM117" s="51">
        <f t="shared" si="323"/>
        <v>119</v>
      </c>
      <c r="EN117" s="50">
        <v>27.63</v>
      </c>
      <c r="EO117" s="51">
        <f t="shared" si="324"/>
        <v>91</v>
      </c>
      <c r="EP117" s="50">
        <v>52.92</v>
      </c>
      <c r="EQ117" s="52">
        <f t="shared" si="325"/>
        <v>1</v>
      </c>
      <c r="ER117" s="50">
        <v>4.01</v>
      </c>
      <c r="ES117" s="51">
        <f t="shared" si="326"/>
        <v>75</v>
      </c>
      <c r="ET117" s="50">
        <v>0</v>
      </c>
      <c r="EU117" s="51">
        <f t="shared" si="327"/>
        <v>84</v>
      </c>
      <c r="EV117" s="50">
        <v>3.94</v>
      </c>
      <c r="EW117" s="51">
        <f t="shared" si="328"/>
        <v>73</v>
      </c>
      <c r="EX117" s="50">
        <v>0.16</v>
      </c>
      <c r="EY117" s="51">
        <f t="shared" si="329"/>
        <v>116</v>
      </c>
      <c r="EZ117" s="50">
        <v>1.21</v>
      </c>
      <c r="FA117" s="51">
        <f t="shared" si="330"/>
        <v>107</v>
      </c>
      <c r="FB117" s="50">
        <v>0.57999999999999996</v>
      </c>
      <c r="FC117" s="51">
        <f t="shared" si="331"/>
        <v>137</v>
      </c>
      <c r="FD117" s="50">
        <v>2.54</v>
      </c>
      <c r="FE117" s="51">
        <f t="shared" si="332"/>
        <v>107</v>
      </c>
      <c r="FF117" s="50">
        <v>71.400000000000006</v>
      </c>
      <c r="FG117" s="51">
        <f t="shared" si="333"/>
        <v>108</v>
      </c>
      <c r="FH117" s="50">
        <v>9.99</v>
      </c>
      <c r="FI117" s="51">
        <f t="shared" si="334"/>
        <v>71</v>
      </c>
      <c r="FJ117" s="50">
        <v>4.71</v>
      </c>
      <c r="FK117" s="51">
        <f t="shared" si="335"/>
        <v>88</v>
      </c>
      <c r="FL117" s="50">
        <v>13.52</v>
      </c>
      <c r="FM117" s="51">
        <f t="shared" si="336"/>
        <v>36</v>
      </c>
      <c r="FN117" s="53">
        <f t="shared" si="266"/>
        <v>604.32000000000005</v>
      </c>
      <c r="FO117" s="51">
        <f t="shared" si="337"/>
        <v>101</v>
      </c>
      <c r="FP117" s="36">
        <v>18.41</v>
      </c>
      <c r="FQ117" s="36">
        <v>100</v>
      </c>
      <c r="FR117" s="36">
        <f t="shared" si="260"/>
        <v>1841</v>
      </c>
      <c r="FS117" s="37">
        <f t="shared" si="338"/>
        <v>88</v>
      </c>
      <c r="FT117" s="36">
        <v>5.07</v>
      </c>
      <c r="FU117" s="36">
        <v>100</v>
      </c>
      <c r="FV117" s="36">
        <f t="shared" si="261"/>
        <v>507</v>
      </c>
      <c r="FW117" s="37">
        <f t="shared" si="339"/>
        <v>146</v>
      </c>
      <c r="FX117" s="36">
        <f t="shared" si="262"/>
        <v>1334</v>
      </c>
      <c r="FY117" s="54">
        <f t="shared" si="344"/>
        <v>276341.9019</v>
      </c>
      <c r="FZ117" s="37">
        <f t="shared" si="340"/>
        <v>57</v>
      </c>
      <c r="GA117" s="55">
        <f t="shared" si="341"/>
        <v>207.15285</v>
      </c>
      <c r="GB117" s="56">
        <f t="shared" si="263"/>
        <v>2069.4569715000002</v>
      </c>
      <c r="GC117" s="32">
        <f t="shared" si="342"/>
        <v>48</v>
      </c>
    </row>
    <row r="118" spans="2:185" s="1" customFormat="1" ht="18" customHeight="1" x14ac:dyDescent="0.2">
      <c r="B118" s="1">
        <f t="shared" si="343"/>
        <v>117</v>
      </c>
      <c r="C118" s="59" t="s">
        <v>172</v>
      </c>
      <c r="D118" s="30">
        <v>186987563</v>
      </c>
      <c r="E118" s="31">
        <f t="shared" si="251"/>
        <v>7</v>
      </c>
      <c r="F118" s="209">
        <v>1267000</v>
      </c>
      <c r="G118" s="31">
        <f t="shared" si="252"/>
        <v>22</v>
      </c>
      <c r="H118" s="210">
        <f t="shared" si="268"/>
        <v>147.5829226519337</v>
      </c>
      <c r="I118" s="31">
        <f t="shared" si="79"/>
        <v>39</v>
      </c>
      <c r="J118" s="61" t="s">
        <v>857</v>
      </c>
      <c r="K118" s="32" t="s">
        <v>858</v>
      </c>
      <c r="L118" s="33">
        <v>36013.800000000003</v>
      </c>
      <c r="M118" s="31">
        <f t="shared" si="174"/>
        <v>114</v>
      </c>
      <c r="N118" s="34">
        <v>9.7843699999999991</v>
      </c>
      <c r="O118" s="31">
        <f t="shared" si="173"/>
        <v>101</v>
      </c>
      <c r="P118" s="35">
        <v>6.02</v>
      </c>
      <c r="Q118" s="31">
        <f t="shared" si="269"/>
        <v>12</v>
      </c>
      <c r="R118" s="31">
        <v>34.299999999999997</v>
      </c>
      <c r="S118" s="31">
        <f t="shared" si="253"/>
        <v>3</v>
      </c>
      <c r="T118" s="31">
        <v>21.8</v>
      </c>
      <c r="U118" s="31">
        <f t="shared" si="254"/>
        <v>34</v>
      </c>
      <c r="V118" s="218">
        <v>585</v>
      </c>
      <c r="W118" s="31">
        <f t="shared" si="255"/>
        <v>125</v>
      </c>
      <c r="X118" s="36">
        <v>61.8</v>
      </c>
      <c r="Y118" s="37">
        <f t="shared" si="270"/>
        <v>144</v>
      </c>
      <c r="Z118" s="38">
        <v>62.8</v>
      </c>
      <c r="AA118" s="37">
        <f t="shared" si="271"/>
        <v>147</v>
      </c>
      <c r="AB118" s="38">
        <v>60.9</v>
      </c>
      <c r="AC118" s="37">
        <f t="shared" si="272"/>
        <v>139</v>
      </c>
      <c r="AD118" s="39">
        <v>1080</v>
      </c>
      <c r="AE118" s="40">
        <f t="shared" si="273"/>
        <v>165</v>
      </c>
      <c r="AF118" s="41" t="s">
        <v>177</v>
      </c>
      <c r="AG118" s="40" t="e">
        <f t="shared" si="274"/>
        <v>#VALUE!</v>
      </c>
      <c r="AH118" s="42"/>
      <c r="AI118" s="40" t="e">
        <f t="shared" si="256"/>
        <v>#N/A</v>
      </c>
      <c r="AJ118" s="41" t="s">
        <v>177</v>
      </c>
      <c r="AK118" s="40" t="e">
        <f t="shared" si="275"/>
        <v>#VALUE!</v>
      </c>
      <c r="AL118" s="41" t="s">
        <v>177</v>
      </c>
      <c r="AM118" s="40" t="e">
        <f t="shared" si="276"/>
        <v>#VALUE!</v>
      </c>
      <c r="AN118" s="43">
        <v>51.5</v>
      </c>
      <c r="AO118" s="44">
        <f t="shared" si="277"/>
        <v>21</v>
      </c>
      <c r="AP118" s="43" t="s">
        <v>177</v>
      </c>
      <c r="AQ118" s="44" t="e">
        <f t="shared" si="278"/>
        <v>#VALUE!</v>
      </c>
      <c r="AR118" s="58">
        <v>-1.04</v>
      </c>
      <c r="AS118" s="44">
        <f t="shared" si="279"/>
        <v>117</v>
      </c>
      <c r="AT118" s="46"/>
      <c r="AU118" s="45" t="e">
        <f t="shared" si="280"/>
        <v>#N/A</v>
      </c>
      <c r="AV118" s="46" t="s">
        <v>177</v>
      </c>
      <c r="AW118" s="45" t="e">
        <f t="shared" si="281"/>
        <v>#VALUE!</v>
      </c>
      <c r="AX118" s="46"/>
      <c r="AY118" s="45"/>
      <c r="AZ118" s="125">
        <v>2390</v>
      </c>
      <c r="BA118" s="45">
        <f t="shared" si="264"/>
        <v>113</v>
      </c>
      <c r="BB118" s="46" t="s">
        <v>177</v>
      </c>
      <c r="BC118" s="45" t="e">
        <f t="shared" si="282"/>
        <v>#VALUE!</v>
      </c>
      <c r="BD118" s="46">
        <v>105.36</v>
      </c>
      <c r="BE118" s="45">
        <f t="shared" si="283"/>
        <v>151</v>
      </c>
      <c r="BF118" s="46"/>
      <c r="BG118" s="45" t="e">
        <f t="shared" si="284"/>
        <v>#N/A</v>
      </c>
      <c r="BH118" s="46">
        <v>0.2</v>
      </c>
      <c r="BI118" s="45">
        <f t="shared" si="285"/>
        <v>109</v>
      </c>
      <c r="BJ118" s="47">
        <v>2.5</v>
      </c>
      <c r="BK118" s="45">
        <f t="shared" si="286"/>
        <v>113</v>
      </c>
      <c r="BL118" s="46"/>
      <c r="BM118" s="45" t="e">
        <f t="shared" si="287"/>
        <v>#N/A</v>
      </c>
      <c r="BN118" s="46"/>
      <c r="BO118" s="45" t="e">
        <f t="shared" si="288"/>
        <v>#N/A</v>
      </c>
      <c r="BP118" s="46" t="s">
        <v>177</v>
      </c>
      <c r="BQ118" s="45" t="e">
        <f t="shared" si="289"/>
        <v>#VALUE!</v>
      </c>
      <c r="BR118" s="133">
        <v>33.04</v>
      </c>
      <c r="BS118" s="45">
        <f t="shared" si="257"/>
        <v>157</v>
      </c>
      <c r="BT118" s="46"/>
      <c r="BU118" s="45" t="e">
        <f t="shared" si="290"/>
        <v>#N/A</v>
      </c>
      <c r="BV118" s="46"/>
      <c r="BW118" s="45" t="e">
        <f t="shared" si="291"/>
        <v>#N/A</v>
      </c>
      <c r="BX118" s="124" t="s">
        <v>1151</v>
      </c>
      <c r="BY118" s="45" t="e">
        <f t="shared" si="258"/>
        <v>#VALUE!</v>
      </c>
      <c r="BZ118" s="48">
        <f>4.5*1000/365</f>
        <v>12.328767123287671</v>
      </c>
      <c r="CA118" s="45">
        <f t="shared" si="292"/>
        <v>149</v>
      </c>
      <c r="CB118" s="46"/>
      <c r="CC118" s="45" t="e">
        <f t="shared" si="259"/>
        <v>#N/A</v>
      </c>
      <c r="CD118" s="46">
        <v>0.16</v>
      </c>
      <c r="CE118" s="45">
        <f t="shared" si="293"/>
        <v>86</v>
      </c>
      <c r="CF118" s="48">
        <v>20.75004314591768</v>
      </c>
      <c r="CG118" s="45">
        <f t="shared" si="294"/>
        <v>132</v>
      </c>
      <c r="CH118" s="49">
        <v>0.05</v>
      </c>
      <c r="CI118" s="45">
        <f t="shared" si="295"/>
        <v>139</v>
      </c>
      <c r="CJ118" s="50">
        <v>0</v>
      </c>
      <c r="CK118" s="51">
        <f t="shared" si="296"/>
        <v>166</v>
      </c>
      <c r="CL118" s="50">
        <v>2.57</v>
      </c>
      <c r="CM118" s="51">
        <f t="shared" si="297"/>
        <v>102</v>
      </c>
      <c r="CN118" s="22">
        <v>20.71</v>
      </c>
      <c r="CO118" s="51">
        <f t="shared" si="298"/>
        <v>4</v>
      </c>
      <c r="CP118" s="50">
        <v>11.65</v>
      </c>
      <c r="CQ118" s="51">
        <f t="shared" si="299"/>
        <v>28</v>
      </c>
      <c r="CR118" s="50">
        <v>15.3</v>
      </c>
      <c r="CS118" s="51">
        <f t="shared" si="300"/>
        <v>41</v>
      </c>
      <c r="CT118" s="50">
        <v>1.38</v>
      </c>
      <c r="CU118" s="51">
        <f t="shared" si="301"/>
        <v>121</v>
      </c>
      <c r="CV118" s="50">
        <v>14.54</v>
      </c>
      <c r="CW118" s="51">
        <f t="shared" si="302"/>
        <v>101</v>
      </c>
      <c r="CX118" s="50">
        <v>6.75</v>
      </c>
      <c r="CY118" s="51">
        <f t="shared" si="303"/>
        <v>99</v>
      </c>
      <c r="CZ118" s="50">
        <v>4.1100000000000003</v>
      </c>
      <c r="DA118" s="51">
        <f t="shared" si="304"/>
        <v>136</v>
      </c>
      <c r="DB118" s="50">
        <v>7.32</v>
      </c>
      <c r="DC118" s="51">
        <f t="shared" si="305"/>
        <v>108</v>
      </c>
      <c r="DD118" s="50">
        <v>5.47</v>
      </c>
      <c r="DE118" s="51">
        <f t="shared" si="306"/>
        <v>84</v>
      </c>
      <c r="DF118" s="50">
        <v>0.2</v>
      </c>
      <c r="DG118" s="51">
        <f t="shared" si="307"/>
        <v>172</v>
      </c>
      <c r="DH118" s="50">
        <v>0.61</v>
      </c>
      <c r="DI118" s="51">
        <f t="shared" si="308"/>
        <v>163</v>
      </c>
      <c r="DJ118" s="50">
        <v>2.27</v>
      </c>
      <c r="DK118" s="51">
        <f t="shared" si="309"/>
        <v>110</v>
      </c>
      <c r="DL118" s="50">
        <v>6.25</v>
      </c>
      <c r="DM118" s="51">
        <f t="shared" si="310"/>
        <v>37</v>
      </c>
      <c r="DN118" s="50">
        <v>1.44</v>
      </c>
      <c r="DO118" s="51">
        <f t="shared" si="311"/>
        <v>130</v>
      </c>
      <c r="DP118" s="50">
        <v>8.67</v>
      </c>
      <c r="DQ118" s="51">
        <f t="shared" si="312"/>
        <v>134</v>
      </c>
      <c r="DR118" s="50">
        <v>1.36</v>
      </c>
      <c r="DS118" s="51">
        <f t="shared" si="313"/>
        <v>104</v>
      </c>
      <c r="DT118" s="50">
        <v>1.68</v>
      </c>
      <c r="DU118" s="51">
        <f t="shared" si="314"/>
        <v>167</v>
      </c>
      <c r="DV118" s="50">
        <v>1.41</v>
      </c>
      <c r="DW118" s="51">
        <f t="shared" si="315"/>
        <v>115</v>
      </c>
      <c r="DX118" s="50">
        <v>53.01</v>
      </c>
      <c r="DY118" s="51">
        <f t="shared" si="316"/>
        <v>171</v>
      </c>
      <c r="DZ118" s="50">
        <v>89.61</v>
      </c>
      <c r="EA118" s="51">
        <f t="shared" si="317"/>
        <v>87</v>
      </c>
      <c r="EB118" s="50">
        <v>38.64</v>
      </c>
      <c r="EC118" s="51">
        <f t="shared" si="318"/>
        <v>57</v>
      </c>
      <c r="ED118" s="50">
        <v>0.17</v>
      </c>
      <c r="EE118" s="51">
        <f t="shared" si="319"/>
        <v>152</v>
      </c>
      <c r="EF118" s="50">
        <v>9.6199999999999992</v>
      </c>
      <c r="EG118" s="51">
        <f t="shared" si="320"/>
        <v>55</v>
      </c>
      <c r="EH118" s="50">
        <v>24.59</v>
      </c>
      <c r="EI118" s="51">
        <f t="shared" si="321"/>
        <v>50</v>
      </c>
      <c r="EJ118" s="50">
        <v>14.33</v>
      </c>
      <c r="EK118" s="51">
        <f t="shared" si="322"/>
        <v>108</v>
      </c>
      <c r="EL118" s="50">
        <v>9.61</v>
      </c>
      <c r="EM118" s="51">
        <f t="shared" si="323"/>
        <v>60</v>
      </c>
      <c r="EN118" s="50">
        <v>209.03</v>
      </c>
      <c r="EO118" s="51">
        <f t="shared" si="324"/>
        <v>9</v>
      </c>
      <c r="EP118" s="50">
        <v>19.23</v>
      </c>
      <c r="EQ118" s="51">
        <f t="shared" si="325"/>
        <v>42</v>
      </c>
      <c r="ER118" s="50">
        <v>1.1299999999999999</v>
      </c>
      <c r="ES118" s="51">
        <f t="shared" si="326"/>
        <v>154</v>
      </c>
      <c r="ET118" s="50">
        <v>58.61</v>
      </c>
      <c r="EU118" s="51">
        <f t="shared" si="327"/>
        <v>14</v>
      </c>
      <c r="EV118" s="50">
        <v>56.01</v>
      </c>
      <c r="EW118" s="51">
        <f t="shared" si="328"/>
        <v>10</v>
      </c>
      <c r="EX118" s="50">
        <v>0.19</v>
      </c>
      <c r="EY118" s="51">
        <f t="shared" si="329"/>
        <v>101</v>
      </c>
      <c r="EZ118" s="50">
        <v>4.04</v>
      </c>
      <c r="FA118" s="51">
        <f t="shared" si="330"/>
        <v>12</v>
      </c>
      <c r="FB118" s="50">
        <v>3.25</v>
      </c>
      <c r="FC118" s="51">
        <f t="shared" si="331"/>
        <v>44</v>
      </c>
      <c r="FD118" s="50">
        <v>8.74</v>
      </c>
      <c r="FE118" s="51">
        <f t="shared" si="332"/>
        <v>29</v>
      </c>
      <c r="FF118" s="50">
        <v>135.94999999999999</v>
      </c>
      <c r="FG118" s="51">
        <f t="shared" si="333"/>
        <v>35</v>
      </c>
      <c r="FH118" s="50">
        <v>3.29</v>
      </c>
      <c r="FI118" s="51">
        <f t="shared" si="334"/>
        <v>144</v>
      </c>
      <c r="FJ118" s="50">
        <v>17.3</v>
      </c>
      <c r="FK118" s="51">
        <f t="shared" si="335"/>
        <v>54</v>
      </c>
      <c r="FL118" s="50">
        <v>5.51</v>
      </c>
      <c r="FM118" s="51">
        <f t="shared" si="336"/>
        <v>87</v>
      </c>
      <c r="FN118" s="53">
        <f t="shared" si="266"/>
        <v>875.55</v>
      </c>
      <c r="FO118" s="51">
        <f t="shared" si="337"/>
        <v>48</v>
      </c>
      <c r="FP118" s="36">
        <v>46.12</v>
      </c>
      <c r="FQ118" s="36">
        <v>100</v>
      </c>
      <c r="FR118" s="36">
        <f t="shared" si="260"/>
        <v>4612</v>
      </c>
      <c r="FS118" s="37">
        <f t="shared" si="338"/>
        <v>1</v>
      </c>
      <c r="FT118" s="36">
        <v>12.73</v>
      </c>
      <c r="FU118" s="36">
        <v>100</v>
      </c>
      <c r="FV118" s="36">
        <f t="shared" si="261"/>
        <v>1273</v>
      </c>
      <c r="FW118" s="37">
        <f t="shared" si="339"/>
        <v>22</v>
      </c>
      <c r="FX118" s="36">
        <f t="shared" si="262"/>
        <v>3339</v>
      </c>
      <c r="FY118" s="54">
        <f t="shared" si="344"/>
        <v>6243514.7285700003</v>
      </c>
      <c r="FZ118" s="37">
        <f t="shared" si="340"/>
        <v>3</v>
      </c>
      <c r="GA118" s="55">
        <f t="shared" si="341"/>
        <v>1869.87563</v>
      </c>
      <c r="GB118" s="56">
        <f t="shared" si="263"/>
        <v>6151.8908227000002</v>
      </c>
      <c r="GC118" s="32">
        <f t="shared" si="342"/>
        <v>25</v>
      </c>
    </row>
    <row r="119" spans="2:185" s="1" customFormat="1" ht="18" customHeight="1" x14ac:dyDescent="0.2">
      <c r="B119" s="1">
        <f t="shared" si="343"/>
        <v>118</v>
      </c>
      <c r="C119" s="60" t="s">
        <v>124</v>
      </c>
      <c r="D119" s="30">
        <v>25281327</v>
      </c>
      <c r="E119" s="31">
        <f t="shared" si="251"/>
        <v>51</v>
      </c>
      <c r="F119" s="209">
        <v>923768</v>
      </c>
      <c r="G119" s="31">
        <f t="shared" si="252"/>
        <v>32</v>
      </c>
      <c r="H119" s="210">
        <f t="shared" si="268"/>
        <v>27.367615028881712</v>
      </c>
      <c r="I119" s="31">
        <f t="shared" si="79"/>
        <v>130</v>
      </c>
      <c r="J119" s="61" t="s">
        <v>859</v>
      </c>
      <c r="K119" s="32" t="s">
        <v>860</v>
      </c>
      <c r="L119" s="33">
        <v>33745.1</v>
      </c>
      <c r="M119" s="31">
        <f t="shared" si="174"/>
        <v>123</v>
      </c>
      <c r="N119" s="34">
        <v>9.7812040000000007</v>
      </c>
      <c r="O119" s="31">
        <f t="shared" ref="O119:O173" si="345">RANK(N119,$N$2:$N$173)</f>
        <v>128</v>
      </c>
      <c r="P119" s="35">
        <v>5.47</v>
      </c>
      <c r="Q119" s="31">
        <f t="shared" si="269"/>
        <v>48</v>
      </c>
      <c r="R119" s="31">
        <v>31</v>
      </c>
      <c r="S119" s="31">
        <f t="shared" si="253"/>
        <v>21</v>
      </c>
      <c r="T119" s="31">
        <v>21.9</v>
      </c>
      <c r="U119" s="31">
        <f t="shared" si="254"/>
        <v>32</v>
      </c>
      <c r="V119" s="218">
        <v>1283.5999999999999</v>
      </c>
      <c r="W119" s="31">
        <f t="shared" si="255"/>
        <v>50</v>
      </c>
      <c r="X119" s="36">
        <v>54.5</v>
      </c>
      <c r="Y119" s="37">
        <f t="shared" si="270"/>
        <v>166</v>
      </c>
      <c r="Z119" s="38">
        <v>55.6</v>
      </c>
      <c r="AA119" s="37">
        <f t="shared" si="271"/>
        <v>166</v>
      </c>
      <c r="AB119" s="38">
        <v>53.4</v>
      </c>
      <c r="AC119" s="37">
        <f t="shared" si="272"/>
        <v>166</v>
      </c>
      <c r="AD119" s="39">
        <v>6108</v>
      </c>
      <c r="AE119" s="40">
        <f t="shared" si="273"/>
        <v>115</v>
      </c>
      <c r="AF119" s="41">
        <v>32.71</v>
      </c>
      <c r="AG119" s="40">
        <f t="shared" si="274"/>
        <v>101</v>
      </c>
      <c r="AH119" s="42"/>
      <c r="AI119" s="40" t="e">
        <f t="shared" si="256"/>
        <v>#N/A</v>
      </c>
      <c r="AJ119" s="41">
        <v>70.099999999999994</v>
      </c>
      <c r="AK119" s="52">
        <f t="shared" si="275"/>
        <v>1</v>
      </c>
      <c r="AL119" s="41">
        <v>23.9</v>
      </c>
      <c r="AM119" s="40">
        <f t="shared" si="276"/>
        <v>6</v>
      </c>
      <c r="AN119" s="43">
        <v>37.6</v>
      </c>
      <c r="AO119" s="44">
        <f t="shared" si="277"/>
        <v>40</v>
      </c>
      <c r="AP119" s="43" t="s">
        <v>177</v>
      </c>
      <c r="AQ119" s="44" t="e">
        <f t="shared" si="278"/>
        <v>#VALUE!</v>
      </c>
      <c r="AR119" s="195">
        <v>-0.62</v>
      </c>
      <c r="AS119" s="44">
        <f t="shared" si="279"/>
        <v>102</v>
      </c>
      <c r="AT119" s="46">
        <v>10.1</v>
      </c>
      <c r="AU119" s="45">
        <f t="shared" si="280"/>
        <v>14</v>
      </c>
      <c r="AV119" s="46" t="s">
        <v>177</v>
      </c>
      <c r="AW119" s="45" t="e">
        <f t="shared" si="281"/>
        <v>#VALUE!</v>
      </c>
      <c r="AX119" s="46"/>
      <c r="AY119" s="45"/>
      <c r="AZ119" s="125">
        <v>2710</v>
      </c>
      <c r="BA119" s="45">
        <f t="shared" si="264"/>
        <v>82</v>
      </c>
      <c r="BB119" s="46" t="s">
        <v>177</v>
      </c>
      <c r="BC119" s="45" t="e">
        <f t="shared" si="282"/>
        <v>#VALUE!</v>
      </c>
      <c r="BD119" s="46">
        <v>172.68</v>
      </c>
      <c r="BE119" s="45">
        <f t="shared" si="283"/>
        <v>138</v>
      </c>
      <c r="BF119" s="46">
        <v>26</v>
      </c>
      <c r="BG119" s="45">
        <f t="shared" si="284"/>
        <v>34</v>
      </c>
      <c r="BH119" s="46" t="s">
        <v>177</v>
      </c>
      <c r="BI119" s="45" t="e">
        <f t="shared" si="285"/>
        <v>#VALUE!</v>
      </c>
      <c r="BJ119" s="47">
        <v>2.5</v>
      </c>
      <c r="BK119" s="45">
        <f t="shared" si="286"/>
        <v>113</v>
      </c>
      <c r="BL119" s="49">
        <v>9</v>
      </c>
      <c r="BM119" s="45">
        <f t="shared" si="287"/>
        <v>28</v>
      </c>
      <c r="BN119" s="46">
        <v>25.6</v>
      </c>
      <c r="BO119" s="45">
        <f t="shared" si="288"/>
        <v>30</v>
      </c>
      <c r="BP119" s="46" t="s">
        <v>177</v>
      </c>
      <c r="BQ119" s="45" t="e">
        <f t="shared" si="289"/>
        <v>#VALUE!</v>
      </c>
      <c r="BR119" s="114">
        <v>66.290000000000006</v>
      </c>
      <c r="BS119" s="45">
        <f t="shared" si="257"/>
        <v>132</v>
      </c>
      <c r="BT119" s="46"/>
      <c r="BU119" s="45" t="e">
        <f t="shared" si="290"/>
        <v>#N/A</v>
      </c>
      <c r="BV119" s="46">
        <v>2.7</v>
      </c>
      <c r="BW119" s="45">
        <f t="shared" si="291"/>
        <v>35</v>
      </c>
      <c r="BX119" s="127">
        <v>0.53</v>
      </c>
      <c r="BY119" s="45">
        <f t="shared" si="258"/>
        <v>23</v>
      </c>
      <c r="BZ119" s="48">
        <v>16.440000000000001</v>
      </c>
      <c r="CA119" s="45">
        <f t="shared" si="292"/>
        <v>142</v>
      </c>
      <c r="CB119" s="46"/>
      <c r="CC119" s="45" t="e">
        <f t="shared" si="259"/>
        <v>#N/A</v>
      </c>
      <c r="CD119" s="46">
        <v>2.3E-2</v>
      </c>
      <c r="CE119" s="45">
        <f t="shared" si="293"/>
        <v>131</v>
      </c>
      <c r="CF119" s="48">
        <v>165.93274553982076</v>
      </c>
      <c r="CG119" s="45">
        <f t="shared" si="294"/>
        <v>59</v>
      </c>
      <c r="CH119" s="49">
        <v>0.18</v>
      </c>
      <c r="CI119" s="45">
        <f t="shared" si="295"/>
        <v>115</v>
      </c>
      <c r="CJ119" s="50">
        <v>0.11</v>
      </c>
      <c r="CK119" s="51">
        <f t="shared" si="296"/>
        <v>135</v>
      </c>
      <c r="CL119" s="50">
        <v>3.29</v>
      </c>
      <c r="CM119" s="51">
        <f t="shared" si="297"/>
        <v>81</v>
      </c>
      <c r="CN119" s="67">
        <v>11.58</v>
      </c>
      <c r="CO119" s="51">
        <f t="shared" si="298"/>
        <v>17</v>
      </c>
      <c r="CP119" s="50">
        <v>8.91</v>
      </c>
      <c r="CQ119" s="51">
        <f t="shared" si="299"/>
        <v>53</v>
      </c>
      <c r="CR119" s="50">
        <v>26.64</v>
      </c>
      <c r="CS119" s="51">
        <f t="shared" si="300"/>
        <v>8</v>
      </c>
      <c r="CT119" s="50">
        <v>0.87</v>
      </c>
      <c r="CU119" s="51">
        <f t="shared" si="301"/>
        <v>151</v>
      </c>
      <c r="CV119" s="50">
        <v>28.11</v>
      </c>
      <c r="CW119" s="51">
        <f t="shared" si="302"/>
        <v>4</v>
      </c>
      <c r="CX119" s="50">
        <v>20.61</v>
      </c>
      <c r="CY119" s="51">
        <f t="shared" si="303"/>
        <v>28</v>
      </c>
      <c r="CZ119" s="50">
        <v>3.82</v>
      </c>
      <c r="DA119" s="51">
        <f t="shared" si="304"/>
        <v>142</v>
      </c>
      <c r="DB119" s="50">
        <v>8.94</v>
      </c>
      <c r="DC119" s="51">
        <f t="shared" si="305"/>
        <v>78</v>
      </c>
      <c r="DD119" s="50">
        <v>12.6</v>
      </c>
      <c r="DE119" s="51">
        <f t="shared" si="306"/>
        <v>24</v>
      </c>
      <c r="DF119" s="50">
        <v>1.08</v>
      </c>
      <c r="DG119" s="51">
        <f t="shared" si="307"/>
        <v>166</v>
      </c>
      <c r="DH119" s="50">
        <v>0.41</v>
      </c>
      <c r="DI119" s="51">
        <f t="shared" si="308"/>
        <v>172</v>
      </c>
      <c r="DJ119" s="50">
        <v>1.94</v>
      </c>
      <c r="DK119" s="51">
        <f t="shared" si="309"/>
        <v>128</v>
      </c>
      <c r="DL119" s="50">
        <v>2.86</v>
      </c>
      <c r="DM119" s="51">
        <f t="shared" si="310"/>
        <v>138</v>
      </c>
      <c r="DN119" s="50">
        <v>2.06</v>
      </c>
      <c r="DO119" s="51">
        <f t="shared" si="311"/>
        <v>114</v>
      </c>
      <c r="DP119" s="50">
        <v>41.48</v>
      </c>
      <c r="DQ119" s="51">
        <f t="shared" si="312"/>
        <v>11</v>
      </c>
      <c r="DR119" s="50">
        <v>0.96</v>
      </c>
      <c r="DS119" s="51">
        <f t="shared" si="313"/>
        <v>129</v>
      </c>
      <c r="DT119" s="50">
        <v>2.35</v>
      </c>
      <c r="DU119" s="51">
        <f t="shared" si="314"/>
        <v>156</v>
      </c>
      <c r="DV119" s="50">
        <v>1.74</v>
      </c>
      <c r="DW119" s="51">
        <f t="shared" si="315"/>
        <v>96</v>
      </c>
      <c r="DX119" s="50">
        <v>88.45</v>
      </c>
      <c r="DY119" s="51">
        <f t="shared" si="316"/>
        <v>119</v>
      </c>
      <c r="DZ119" s="50">
        <v>77.489999999999995</v>
      </c>
      <c r="EA119" s="51">
        <f t="shared" si="317"/>
        <v>111</v>
      </c>
      <c r="EB119" s="50">
        <v>42.95</v>
      </c>
      <c r="EC119" s="51">
        <f t="shared" si="318"/>
        <v>41</v>
      </c>
      <c r="ED119" s="50">
        <v>1.37</v>
      </c>
      <c r="EE119" s="51">
        <f t="shared" si="319"/>
        <v>73</v>
      </c>
      <c r="EF119" s="50">
        <v>15.13</v>
      </c>
      <c r="EG119" s="51">
        <f t="shared" si="320"/>
        <v>24</v>
      </c>
      <c r="EH119" s="50">
        <v>170.85</v>
      </c>
      <c r="EI119" s="51">
        <f t="shared" si="321"/>
        <v>18</v>
      </c>
      <c r="EJ119" s="50">
        <v>13.62</v>
      </c>
      <c r="EK119" s="51">
        <f t="shared" si="322"/>
        <v>112</v>
      </c>
      <c r="EL119" s="50">
        <v>8.44</v>
      </c>
      <c r="EM119" s="51">
        <f t="shared" si="323"/>
        <v>72</v>
      </c>
      <c r="EN119" s="50">
        <v>234.12</v>
      </c>
      <c r="EO119" s="51">
        <f t="shared" si="324"/>
        <v>4</v>
      </c>
      <c r="EP119" s="50">
        <v>17.239999999999998</v>
      </c>
      <c r="EQ119" s="51">
        <f t="shared" si="325"/>
        <v>58</v>
      </c>
      <c r="ER119" s="50">
        <v>1.63</v>
      </c>
      <c r="ES119" s="51">
        <f t="shared" si="326"/>
        <v>146</v>
      </c>
      <c r="ET119" s="50">
        <v>60.46</v>
      </c>
      <c r="EU119" s="51">
        <f t="shared" si="327"/>
        <v>13</v>
      </c>
      <c r="EV119" s="50">
        <v>31.2</v>
      </c>
      <c r="EW119" s="51">
        <f t="shared" si="328"/>
        <v>31</v>
      </c>
      <c r="EX119" s="50">
        <v>0.23</v>
      </c>
      <c r="EY119" s="51">
        <f t="shared" si="329"/>
        <v>88</v>
      </c>
      <c r="EZ119" s="50">
        <v>3.49</v>
      </c>
      <c r="FA119" s="51">
        <f t="shared" si="330"/>
        <v>23</v>
      </c>
      <c r="FB119" s="50">
        <v>2.2799999999999998</v>
      </c>
      <c r="FC119" s="51">
        <f t="shared" si="331"/>
        <v>61</v>
      </c>
      <c r="FD119" s="50">
        <v>5.52</v>
      </c>
      <c r="FE119" s="51">
        <f t="shared" si="332"/>
        <v>70</v>
      </c>
      <c r="FF119" s="50">
        <v>104.23</v>
      </c>
      <c r="FG119" s="51">
        <f t="shared" si="333"/>
        <v>73</v>
      </c>
      <c r="FH119" s="50">
        <v>6.11</v>
      </c>
      <c r="FI119" s="51">
        <f t="shared" si="334"/>
        <v>106</v>
      </c>
      <c r="FJ119" s="50">
        <v>29.12</v>
      </c>
      <c r="FK119" s="51">
        <f t="shared" si="335"/>
        <v>38</v>
      </c>
      <c r="FL119" s="50">
        <v>21.57</v>
      </c>
      <c r="FM119" s="51">
        <f t="shared" si="336"/>
        <v>19</v>
      </c>
      <c r="FN119" s="53">
        <f t="shared" si="266"/>
        <v>1115.8599999999999</v>
      </c>
      <c r="FO119" s="51">
        <f t="shared" si="337"/>
        <v>18</v>
      </c>
      <c r="FP119" s="36">
        <v>38.03</v>
      </c>
      <c r="FQ119" s="36">
        <v>100</v>
      </c>
      <c r="FR119" s="36">
        <f t="shared" si="260"/>
        <v>3803</v>
      </c>
      <c r="FS119" s="37">
        <f t="shared" si="338"/>
        <v>12</v>
      </c>
      <c r="FT119" s="36">
        <v>13.16</v>
      </c>
      <c r="FU119" s="36">
        <v>100</v>
      </c>
      <c r="FV119" s="36">
        <f t="shared" si="261"/>
        <v>1316</v>
      </c>
      <c r="FW119" s="37">
        <f t="shared" si="339"/>
        <v>19</v>
      </c>
      <c r="FX119" s="36">
        <f t="shared" si="262"/>
        <v>2487</v>
      </c>
      <c r="FY119" s="54">
        <f t="shared" si="344"/>
        <v>628746.60248999996</v>
      </c>
      <c r="FZ119" s="37">
        <f t="shared" si="340"/>
        <v>29</v>
      </c>
      <c r="GA119" s="55">
        <f t="shared" si="341"/>
        <v>252.81326999999999</v>
      </c>
      <c r="GB119" s="56">
        <f t="shared" si="263"/>
        <v>1544.6890797000001</v>
      </c>
      <c r="GC119" s="32">
        <f t="shared" si="342"/>
        <v>61</v>
      </c>
    </row>
    <row r="120" spans="2:185" s="1" customFormat="1" ht="18" customHeight="1" x14ac:dyDescent="0.2">
      <c r="B120" s="1">
        <f t="shared" si="343"/>
        <v>119</v>
      </c>
      <c r="C120" s="66" t="s">
        <v>15</v>
      </c>
      <c r="D120" s="30">
        <v>5271958</v>
      </c>
      <c r="E120" s="31">
        <f t="shared" si="251"/>
        <v>117</v>
      </c>
      <c r="F120" s="209">
        <v>120540</v>
      </c>
      <c r="G120" s="31">
        <f t="shared" si="252"/>
        <v>97</v>
      </c>
      <c r="H120" s="210">
        <f t="shared" si="268"/>
        <v>43.73617056578729</v>
      </c>
      <c r="I120" s="31">
        <f t="shared" si="79"/>
        <v>113</v>
      </c>
      <c r="J120" s="61" t="s">
        <v>861</v>
      </c>
      <c r="K120" s="61" t="s">
        <v>862</v>
      </c>
      <c r="L120" s="62">
        <v>52455.7</v>
      </c>
      <c r="M120" s="31">
        <f t="shared" si="174"/>
        <v>11</v>
      </c>
      <c r="N120" s="63">
        <v>9.8018730000000005</v>
      </c>
      <c r="O120" s="31">
        <f t="shared" si="345"/>
        <v>35</v>
      </c>
      <c r="P120" s="64">
        <v>4.03</v>
      </c>
      <c r="Q120" s="31">
        <f t="shared" si="269"/>
        <v>133</v>
      </c>
      <c r="R120" s="31">
        <v>12.7</v>
      </c>
      <c r="S120" s="31">
        <f t="shared" si="253"/>
        <v>147</v>
      </c>
      <c r="T120" s="31">
        <v>3.9</v>
      </c>
      <c r="U120" s="31">
        <f t="shared" si="254"/>
        <v>150</v>
      </c>
      <c r="V120" s="218">
        <v>917.6</v>
      </c>
      <c r="W120" s="31">
        <f t="shared" si="255"/>
        <v>88</v>
      </c>
      <c r="X120" s="36">
        <v>70.599999999999994</v>
      </c>
      <c r="Y120" s="37">
        <f t="shared" si="270"/>
        <v>101</v>
      </c>
      <c r="Z120" s="38">
        <v>74</v>
      </c>
      <c r="AA120" s="37">
        <f t="shared" si="271"/>
        <v>100</v>
      </c>
      <c r="AB120" s="38">
        <v>67</v>
      </c>
      <c r="AC120" s="37">
        <f t="shared" si="272"/>
        <v>104</v>
      </c>
      <c r="AD120" s="41" t="s">
        <v>178</v>
      </c>
      <c r="AE120" s="40" t="e">
        <f t="shared" si="273"/>
        <v>#VALUE!</v>
      </c>
      <c r="AF120" s="41" t="s">
        <v>177</v>
      </c>
      <c r="AG120" s="40" t="e">
        <f t="shared" si="274"/>
        <v>#VALUE!</v>
      </c>
      <c r="AH120" s="42"/>
      <c r="AI120" s="40" t="e">
        <f t="shared" si="256"/>
        <v>#N/A</v>
      </c>
      <c r="AJ120" s="41" t="s">
        <v>177</v>
      </c>
      <c r="AK120" s="40" t="e">
        <f t="shared" si="275"/>
        <v>#VALUE!</v>
      </c>
      <c r="AL120" s="41" t="s">
        <v>177</v>
      </c>
      <c r="AM120" s="40" t="e">
        <f t="shared" si="276"/>
        <v>#VALUE!</v>
      </c>
      <c r="AN120" s="43">
        <v>31.4</v>
      </c>
      <c r="AO120" s="44">
        <f t="shared" si="277"/>
        <v>59</v>
      </c>
      <c r="AP120" s="43" t="s">
        <v>177</v>
      </c>
      <c r="AQ120" s="44" t="e">
        <f t="shared" si="278"/>
        <v>#VALUE!</v>
      </c>
      <c r="AR120" s="43" t="s">
        <v>177</v>
      </c>
      <c r="AS120" s="44" t="e">
        <f t="shared" si="279"/>
        <v>#VALUE!</v>
      </c>
      <c r="AT120" s="46"/>
      <c r="AU120" s="45" t="e">
        <f t="shared" si="280"/>
        <v>#N/A</v>
      </c>
      <c r="AV120" s="46" t="s">
        <v>177</v>
      </c>
      <c r="AW120" s="45" t="e">
        <f t="shared" si="281"/>
        <v>#VALUE!</v>
      </c>
      <c r="AX120" s="46"/>
      <c r="AY120" s="45"/>
      <c r="AZ120" s="125">
        <v>2110</v>
      </c>
      <c r="BA120" s="45">
        <f t="shared" si="264"/>
        <v>143</v>
      </c>
      <c r="BB120" s="46" t="s">
        <v>177</v>
      </c>
      <c r="BC120" s="45" t="e">
        <f t="shared" si="282"/>
        <v>#VALUE!</v>
      </c>
      <c r="BD120" s="46">
        <v>609.66999999999996</v>
      </c>
      <c r="BE120" s="45">
        <f t="shared" si="283"/>
        <v>85</v>
      </c>
      <c r="BF120" s="46"/>
      <c r="BG120" s="45" t="e">
        <f t="shared" si="284"/>
        <v>#N/A</v>
      </c>
      <c r="BH120" s="46" t="s">
        <v>177</v>
      </c>
      <c r="BI120" s="45" t="e">
        <f t="shared" si="285"/>
        <v>#VALUE!</v>
      </c>
      <c r="BJ120" s="47">
        <v>9</v>
      </c>
      <c r="BK120" s="45">
        <f t="shared" si="286"/>
        <v>47</v>
      </c>
      <c r="BL120" s="49"/>
      <c r="BM120" s="45" t="e">
        <f t="shared" si="287"/>
        <v>#N/A</v>
      </c>
      <c r="BN120" s="46"/>
      <c r="BO120" s="45" t="e">
        <f t="shared" si="288"/>
        <v>#N/A</v>
      </c>
      <c r="BP120" s="46" t="s">
        <v>177</v>
      </c>
      <c r="BQ120" s="45" t="e">
        <f t="shared" si="289"/>
        <v>#VALUE!</v>
      </c>
      <c r="BR120" s="133">
        <v>6.91</v>
      </c>
      <c r="BS120" s="45">
        <f t="shared" si="257"/>
        <v>166</v>
      </c>
      <c r="BT120" s="46"/>
      <c r="BU120" s="45" t="e">
        <f t="shared" si="290"/>
        <v>#N/A</v>
      </c>
      <c r="BV120" s="46"/>
      <c r="BW120" s="45" t="e">
        <f t="shared" si="291"/>
        <v>#N/A</v>
      </c>
      <c r="BX120" s="124" t="s">
        <v>1151</v>
      </c>
      <c r="BY120" s="45" t="e">
        <f t="shared" si="258"/>
        <v>#VALUE!</v>
      </c>
      <c r="BZ120" s="48" t="s">
        <v>177</v>
      </c>
      <c r="CA120" s="45" t="e">
        <f t="shared" si="292"/>
        <v>#VALUE!</v>
      </c>
      <c r="CB120" s="46"/>
      <c r="CC120" s="45" t="e">
        <f t="shared" si="259"/>
        <v>#N/A</v>
      </c>
      <c r="CD120" s="46" t="s">
        <v>177</v>
      </c>
      <c r="CE120" s="45" t="e">
        <f t="shared" si="293"/>
        <v>#VALUE!</v>
      </c>
      <c r="CF120" s="48">
        <v>139.41689216795734</v>
      </c>
      <c r="CG120" s="45">
        <f t="shared" si="294"/>
        <v>67</v>
      </c>
      <c r="CH120" s="49">
        <v>0.01</v>
      </c>
      <c r="CI120" s="45">
        <f t="shared" si="295"/>
        <v>150</v>
      </c>
      <c r="CJ120" s="50">
        <v>0.45</v>
      </c>
      <c r="CK120" s="51">
        <f t="shared" si="296"/>
        <v>106</v>
      </c>
      <c r="CL120" s="50">
        <v>2.2000000000000002</v>
      </c>
      <c r="CM120" s="51">
        <f t="shared" si="297"/>
        <v>117</v>
      </c>
      <c r="CN120" s="50">
        <v>0.62</v>
      </c>
      <c r="CO120" s="51">
        <f t="shared" si="298"/>
        <v>96</v>
      </c>
      <c r="CP120" s="50">
        <v>4.6500000000000004</v>
      </c>
      <c r="CQ120" s="51">
        <f t="shared" si="299"/>
        <v>84</v>
      </c>
      <c r="CR120" s="50">
        <v>5.51</v>
      </c>
      <c r="CS120" s="51">
        <f t="shared" si="300"/>
        <v>74</v>
      </c>
      <c r="CT120" s="50">
        <v>2.62</v>
      </c>
      <c r="CU120" s="51">
        <f t="shared" si="301"/>
        <v>66</v>
      </c>
      <c r="CV120" s="50">
        <v>15.68</v>
      </c>
      <c r="CW120" s="51">
        <f t="shared" si="302"/>
        <v>94</v>
      </c>
      <c r="CX120" s="50">
        <v>7.75</v>
      </c>
      <c r="CY120" s="51">
        <f t="shared" si="303"/>
        <v>88</v>
      </c>
      <c r="CZ120" s="50">
        <v>14.48</v>
      </c>
      <c r="DA120" s="51">
        <f t="shared" si="304"/>
        <v>47</v>
      </c>
      <c r="DB120" s="50">
        <v>9.4499999999999993</v>
      </c>
      <c r="DC120" s="51">
        <f t="shared" si="305"/>
        <v>61</v>
      </c>
      <c r="DD120" s="50">
        <v>17.97</v>
      </c>
      <c r="DE120" s="51">
        <f t="shared" si="306"/>
        <v>10</v>
      </c>
      <c r="DF120" s="50">
        <v>48</v>
      </c>
      <c r="DG120" s="51">
        <f t="shared" si="307"/>
        <v>3</v>
      </c>
      <c r="DH120" s="50">
        <v>5.23</v>
      </c>
      <c r="DI120" s="51">
        <f t="shared" si="308"/>
        <v>36</v>
      </c>
      <c r="DJ120" s="50">
        <v>1.77</v>
      </c>
      <c r="DK120" s="51">
        <f t="shared" si="309"/>
        <v>135</v>
      </c>
      <c r="DL120" s="50">
        <v>3.63</v>
      </c>
      <c r="DM120" s="51">
        <f t="shared" si="310"/>
        <v>110</v>
      </c>
      <c r="DN120" s="50">
        <v>5.65</v>
      </c>
      <c r="DO120" s="51">
        <f t="shared" si="311"/>
        <v>54</v>
      </c>
      <c r="DP120" s="50">
        <v>1.62</v>
      </c>
      <c r="DQ120" s="51">
        <f t="shared" si="312"/>
        <v>169</v>
      </c>
      <c r="DR120" s="50">
        <v>0.59</v>
      </c>
      <c r="DS120" s="51">
        <f t="shared" si="313"/>
        <v>152</v>
      </c>
      <c r="DT120" s="50">
        <v>12.31</v>
      </c>
      <c r="DU120" s="51">
        <f t="shared" si="314"/>
        <v>34</v>
      </c>
      <c r="DV120" s="50">
        <v>2.19</v>
      </c>
      <c r="DW120" s="51">
        <f t="shared" si="315"/>
        <v>76</v>
      </c>
      <c r="DX120" s="50">
        <v>146.6</v>
      </c>
      <c r="DY120" s="51">
        <f t="shared" si="316"/>
        <v>23</v>
      </c>
      <c r="DZ120" s="50">
        <v>98.75</v>
      </c>
      <c r="EA120" s="51">
        <f t="shared" si="317"/>
        <v>71</v>
      </c>
      <c r="EB120" s="50">
        <v>15.46</v>
      </c>
      <c r="EC120" s="51">
        <f t="shared" si="318"/>
        <v>120</v>
      </c>
      <c r="ED120" s="50">
        <v>2.19</v>
      </c>
      <c r="EE120" s="51">
        <f t="shared" si="319"/>
        <v>52</v>
      </c>
      <c r="EF120" s="50">
        <v>3.2</v>
      </c>
      <c r="EG120" s="51">
        <f t="shared" si="320"/>
        <v>128</v>
      </c>
      <c r="EH120" s="50">
        <v>0.48</v>
      </c>
      <c r="EI120" s="51">
        <f t="shared" si="321"/>
        <v>126</v>
      </c>
      <c r="EJ120" s="50">
        <v>16.09</v>
      </c>
      <c r="EK120" s="51">
        <f t="shared" si="322"/>
        <v>95</v>
      </c>
      <c r="EL120" s="50">
        <v>6.28</v>
      </c>
      <c r="EM120" s="51">
        <f t="shared" si="323"/>
        <v>101</v>
      </c>
      <c r="EN120" s="50">
        <v>50.33</v>
      </c>
      <c r="EO120" s="51">
        <f t="shared" si="324"/>
        <v>66</v>
      </c>
      <c r="EP120" s="50">
        <v>16.29</v>
      </c>
      <c r="EQ120" s="51">
        <f t="shared" si="325"/>
        <v>67</v>
      </c>
      <c r="ER120" s="50">
        <v>3.22</v>
      </c>
      <c r="ES120" s="51">
        <f t="shared" si="326"/>
        <v>107</v>
      </c>
      <c r="ET120" s="50">
        <v>0</v>
      </c>
      <c r="EU120" s="51">
        <f t="shared" si="327"/>
        <v>84</v>
      </c>
      <c r="EV120" s="50">
        <v>1.64</v>
      </c>
      <c r="EW120" s="51">
        <f t="shared" si="328"/>
        <v>95</v>
      </c>
      <c r="EX120" s="50">
        <v>0.18</v>
      </c>
      <c r="EY120" s="51">
        <f t="shared" si="329"/>
        <v>103</v>
      </c>
      <c r="EZ120" s="50">
        <v>1.1100000000000001</v>
      </c>
      <c r="FA120" s="51">
        <f t="shared" si="330"/>
        <v>113</v>
      </c>
      <c r="FB120" s="50">
        <v>3.17</v>
      </c>
      <c r="FC120" s="51">
        <f t="shared" si="331"/>
        <v>45</v>
      </c>
      <c r="FD120" s="50">
        <v>9.48</v>
      </c>
      <c r="FE120" s="51">
        <f t="shared" si="332"/>
        <v>24</v>
      </c>
      <c r="FF120" s="50">
        <v>168.46</v>
      </c>
      <c r="FG120" s="51">
        <f t="shared" si="333"/>
        <v>13</v>
      </c>
      <c r="FH120" s="50">
        <v>37.44</v>
      </c>
      <c r="FI120" s="65">
        <f t="shared" si="334"/>
        <v>2</v>
      </c>
      <c r="FJ120" s="50">
        <v>8.52</v>
      </c>
      <c r="FK120" s="51">
        <f t="shared" si="335"/>
        <v>78</v>
      </c>
      <c r="FL120" s="50">
        <v>5.13</v>
      </c>
      <c r="FM120" s="51">
        <f t="shared" si="336"/>
        <v>90</v>
      </c>
      <c r="FN120" s="53">
        <f t="shared" si="266"/>
        <v>756.39</v>
      </c>
      <c r="FO120" s="51">
        <f t="shared" si="337"/>
        <v>70</v>
      </c>
      <c r="FP120" s="36">
        <v>14.51</v>
      </c>
      <c r="FQ120" s="36">
        <v>100</v>
      </c>
      <c r="FR120" s="36">
        <f t="shared" si="260"/>
        <v>1451</v>
      </c>
      <c r="FS120" s="37">
        <f t="shared" si="338"/>
        <v>114</v>
      </c>
      <c r="FT120" s="36">
        <v>9.18</v>
      </c>
      <c r="FU120" s="36">
        <v>100</v>
      </c>
      <c r="FV120" s="36">
        <f t="shared" si="261"/>
        <v>918</v>
      </c>
      <c r="FW120" s="37">
        <f t="shared" si="339"/>
        <v>61</v>
      </c>
      <c r="FX120" s="36">
        <f t="shared" si="262"/>
        <v>533</v>
      </c>
      <c r="FY120" s="54">
        <f t="shared" si="344"/>
        <v>28099.53614</v>
      </c>
      <c r="FZ120" s="37">
        <f t="shared" si="340"/>
        <v>109</v>
      </c>
      <c r="GA120" s="55">
        <f t="shared" si="341"/>
        <v>52.719580000000001</v>
      </c>
      <c r="GB120" s="56">
        <f t="shared" si="263"/>
        <v>1973.8210752</v>
      </c>
      <c r="GC120" s="32">
        <f t="shared" si="342"/>
        <v>51</v>
      </c>
    </row>
    <row r="121" spans="2:185" s="1" customFormat="1" ht="18" customHeight="1" x14ac:dyDescent="0.2">
      <c r="B121" s="1">
        <f t="shared" si="343"/>
        <v>120</v>
      </c>
      <c r="C121" s="66" t="s">
        <v>108</v>
      </c>
      <c r="D121" s="30">
        <v>4654471</v>
      </c>
      <c r="E121" s="31">
        <f t="shared" si="251"/>
        <v>122</v>
      </c>
      <c r="F121" s="209">
        <v>323802</v>
      </c>
      <c r="G121" s="31">
        <f t="shared" si="252"/>
        <v>67</v>
      </c>
      <c r="H121" s="210">
        <f t="shared" si="268"/>
        <v>14.374435611886277</v>
      </c>
      <c r="I121" s="31">
        <f t="shared" si="79"/>
        <v>152</v>
      </c>
      <c r="J121" s="32" t="s">
        <v>527</v>
      </c>
      <c r="K121" s="32" t="s">
        <v>526</v>
      </c>
      <c r="L121" s="33">
        <v>51151.5</v>
      </c>
      <c r="M121" s="31">
        <f t="shared" si="174"/>
        <v>18</v>
      </c>
      <c r="N121" s="34">
        <v>9.8184690000000003</v>
      </c>
      <c r="O121" s="31">
        <f t="shared" si="345"/>
        <v>5</v>
      </c>
      <c r="P121" s="35">
        <v>2.5499999999999998</v>
      </c>
      <c r="Q121" s="31">
        <f t="shared" si="269"/>
        <v>169</v>
      </c>
      <c r="R121" s="31">
        <v>6.6</v>
      </c>
      <c r="S121" s="31">
        <f t="shared" si="253"/>
        <v>166</v>
      </c>
      <c r="T121" s="31">
        <v>0.9</v>
      </c>
      <c r="U121" s="31">
        <f t="shared" si="254"/>
        <v>162</v>
      </c>
      <c r="V121" s="218">
        <v>1121.0999999999999</v>
      </c>
      <c r="W121" s="31">
        <f t="shared" si="255"/>
        <v>63</v>
      </c>
      <c r="X121" s="36">
        <v>81.8</v>
      </c>
      <c r="Y121" s="37">
        <f t="shared" si="270"/>
        <v>15</v>
      </c>
      <c r="Z121" s="38">
        <v>83.7</v>
      </c>
      <c r="AA121" s="37">
        <f t="shared" si="271"/>
        <v>17</v>
      </c>
      <c r="AB121" s="38">
        <v>79.8</v>
      </c>
      <c r="AC121" s="37">
        <f t="shared" si="272"/>
        <v>13</v>
      </c>
      <c r="AD121" s="39">
        <v>68430</v>
      </c>
      <c r="AE121" s="40">
        <f t="shared" si="273"/>
        <v>6</v>
      </c>
      <c r="AF121" s="41">
        <v>104.26</v>
      </c>
      <c r="AG121" s="40">
        <f t="shared" si="274"/>
        <v>3</v>
      </c>
      <c r="AH121" s="42">
        <v>4.3</v>
      </c>
      <c r="AI121" s="40">
        <f t="shared" si="256"/>
        <v>4</v>
      </c>
      <c r="AJ121" s="41">
        <v>5.4</v>
      </c>
      <c r="AK121" s="40">
        <f t="shared" si="275"/>
        <v>74</v>
      </c>
      <c r="AL121" s="41">
        <v>3.1</v>
      </c>
      <c r="AM121" s="40">
        <f t="shared" si="276"/>
        <v>72</v>
      </c>
      <c r="AN121" s="43">
        <v>10.9</v>
      </c>
      <c r="AO121" s="44">
        <f t="shared" si="277"/>
        <v>153</v>
      </c>
      <c r="AP121" s="43">
        <v>20.3</v>
      </c>
      <c r="AQ121" s="44">
        <f t="shared" si="278"/>
        <v>77</v>
      </c>
      <c r="AR121" s="58">
        <v>1.31</v>
      </c>
      <c r="AS121" s="44">
        <f t="shared" si="279"/>
        <v>6</v>
      </c>
      <c r="AT121" s="46"/>
      <c r="AU121" s="45" t="e">
        <f t="shared" si="280"/>
        <v>#N/A</v>
      </c>
      <c r="AV121" s="46" t="s">
        <v>177</v>
      </c>
      <c r="AW121" s="45" t="e">
        <f t="shared" si="281"/>
        <v>#VALUE!</v>
      </c>
      <c r="AX121" s="46"/>
      <c r="AY121" s="45"/>
      <c r="AZ121" s="125">
        <v>3450</v>
      </c>
      <c r="BA121" s="45">
        <f t="shared" si="264"/>
        <v>18</v>
      </c>
      <c r="BB121" s="47">
        <v>18.899999999999999</v>
      </c>
      <c r="BC121" s="45">
        <f t="shared" si="282"/>
        <v>13</v>
      </c>
      <c r="BD121" s="46">
        <v>556.04</v>
      </c>
      <c r="BE121" s="45">
        <f t="shared" si="283"/>
        <v>92</v>
      </c>
      <c r="BF121" s="46"/>
      <c r="BG121" s="45" t="e">
        <f t="shared" si="284"/>
        <v>#N/A</v>
      </c>
      <c r="BH121" s="47">
        <v>9.9</v>
      </c>
      <c r="BI121" s="65">
        <f t="shared" si="285"/>
        <v>2</v>
      </c>
      <c r="BJ121" s="47">
        <v>13</v>
      </c>
      <c r="BK121" s="45">
        <f t="shared" si="286"/>
        <v>5</v>
      </c>
      <c r="BL121" s="49"/>
      <c r="BM121" s="45" t="e">
        <f t="shared" si="287"/>
        <v>#N/A</v>
      </c>
      <c r="BN121" s="46"/>
      <c r="BO121" s="45" t="e">
        <f t="shared" si="288"/>
        <v>#N/A</v>
      </c>
      <c r="BP121" s="46">
        <v>261.52</v>
      </c>
      <c r="BQ121" s="45">
        <f t="shared" si="289"/>
        <v>13</v>
      </c>
      <c r="BR121" s="133">
        <v>121.77</v>
      </c>
      <c r="BS121" s="45">
        <f t="shared" si="257"/>
        <v>50</v>
      </c>
      <c r="BT121" s="46">
        <v>457.4</v>
      </c>
      <c r="BU121" s="45">
        <f t="shared" si="290"/>
        <v>23</v>
      </c>
      <c r="BV121" s="46"/>
      <c r="BW121" s="45" t="e">
        <f t="shared" si="291"/>
        <v>#N/A</v>
      </c>
      <c r="BX121" s="124" t="s">
        <v>1151</v>
      </c>
      <c r="BY121" s="45" t="e">
        <f t="shared" si="258"/>
        <v>#VALUE!</v>
      </c>
      <c r="BZ121" s="48">
        <f>28.7*1000/365</f>
        <v>78.630136986301366</v>
      </c>
      <c r="CA121" s="45">
        <f t="shared" si="292"/>
        <v>62</v>
      </c>
      <c r="CB121" s="46">
        <v>116</v>
      </c>
      <c r="CC121" s="45">
        <f t="shared" si="259"/>
        <v>6</v>
      </c>
      <c r="CD121" s="46">
        <v>0.22</v>
      </c>
      <c r="CE121" s="45">
        <f t="shared" si="293"/>
        <v>78</v>
      </c>
      <c r="CF121" s="48">
        <v>161.13539003680546</v>
      </c>
      <c r="CG121" s="45">
        <f t="shared" si="294"/>
        <v>61</v>
      </c>
      <c r="CH121" s="49">
        <v>18.100000000000001</v>
      </c>
      <c r="CI121" s="45">
        <f t="shared" si="295"/>
        <v>31</v>
      </c>
      <c r="CJ121" s="50">
        <v>3.83</v>
      </c>
      <c r="CK121" s="51">
        <f t="shared" si="296"/>
        <v>28</v>
      </c>
      <c r="CL121" s="50">
        <v>30.24</v>
      </c>
      <c r="CM121" s="51">
        <f t="shared" si="297"/>
        <v>7</v>
      </c>
      <c r="CN121" s="50">
        <v>0.61</v>
      </c>
      <c r="CO121" s="51">
        <f t="shared" si="298"/>
        <v>97</v>
      </c>
      <c r="CP121" s="50">
        <v>0.94</v>
      </c>
      <c r="CQ121" s="51">
        <f t="shared" si="299"/>
        <v>139</v>
      </c>
      <c r="CR121" s="50">
        <v>0.51</v>
      </c>
      <c r="CS121" s="51">
        <f t="shared" si="300"/>
        <v>157</v>
      </c>
      <c r="CT121" s="50">
        <v>3.71</v>
      </c>
      <c r="CU121" s="51">
        <f t="shared" si="301"/>
        <v>44</v>
      </c>
      <c r="CV121" s="50">
        <v>16.45</v>
      </c>
      <c r="CW121" s="51">
        <f t="shared" si="302"/>
        <v>88</v>
      </c>
      <c r="CX121" s="50">
        <v>2.8</v>
      </c>
      <c r="CY121" s="51">
        <f t="shared" si="303"/>
        <v>138</v>
      </c>
      <c r="CZ121" s="50">
        <v>20.239999999999998</v>
      </c>
      <c r="DA121" s="51">
        <f t="shared" si="304"/>
        <v>10</v>
      </c>
      <c r="DB121" s="50">
        <v>3.46</v>
      </c>
      <c r="DC121" s="51">
        <f t="shared" si="305"/>
        <v>151</v>
      </c>
      <c r="DD121" s="50">
        <v>3.02</v>
      </c>
      <c r="DE121" s="51">
        <f t="shared" si="306"/>
        <v>150</v>
      </c>
      <c r="DF121" s="50">
        <v>26.87</v>
      </c>
      <c r="DG121" s="51">
        <f t="shared" si="307"/>
        <v>35</v>
      </c>
      <c r="DH121" s="50">
        <v>2.81</v>
      </c>
      <c r="DI121" s="51">
        <f t="shared" si="308"/>
        <v>79</v>
      </c>
      <c r="DJ121" s="50">
        <v>1.95</v>
      </c>
      <c r="DK121" s="51">
        <f t="shared" si="309"/>
        <v>126</v>
      </c>
      <c r="DL121" s="50">
        <v>7.91</v>
      </c>
      <c r="DM121" s="51">
        <f t="shared" si="310"/>
        <v>11</v>
      </c>
      <c r="DN121" s="50">
        <v>8.74</v>
      </c>
      <c r="DO121" s="51">
        <f t="shared" si="311"/>
        <v>19</v>
      </c>
      <c r="DP121" s="50">
        <v>26.51</v>
      </c>
      <c r="DQ121" s="51">
        <f t="shared" si="312"/>
        <v>34</v>
      </c>
      <c r="DR121" s="50">
        <v>4.8</v>
      </c>
      <c r="DS121" s="51">
        <f t="shared" si="313"/>
        <v>4</v>
      </c>
      <c r="DT121" s="50">
        <v>4.1399999999999997</v>
      </c>
      <c r="DU121" s="51">
        <f t="shared" si="314"/>
        <v>116</v>
      </c>
      <c r="DV121" s="50">
        <v>2.72</v>
      </c>
      <c r="DW121" s="51">
        <f t="shared" si="315"/>
        <v>58</v>
      </c>
      <c r="DX121" s="50">
        <v>132.12</v>
      </c>
      <c r="DY121" s="51">
        <f t="shared" si="316"/>
        <v>38</v>
      </c>
      <c r="DZ121" s="50">
        <v>56.96</v>
      </c>
      <c r="EA121" s="51">
        <f t="shared" si="317"/>
        <v>143</v>
      </c>
      <c r="EB121" s="50">
        <v>8.64</v>
      </c>
      <c r="EC121" s="51">
        <f t="shared" si="318"/>
        <v>151</v>
      </c>
      <c r="ED121" s="50">
        <v>3.96</v>
      </c>
      <c r="EE121" s="51">
        <f t="shared" si="319"/>
        <v>16</v>
      </c>
      <c r="EF121" s="50">
        <v>4.07</v>
      </c>
      <c r="EG121" s="51">
        <f t="shared" si="320"/>
        <v>109</v>
      </c>
      <c r="EH121" s="50">
        <v>0.2</v>
      </c>
      <c r="EI121" s="51">
        <f t="shared" si="321"/>
        <v>143</v>
      </c>
      <c r="EJ121" s="50">
        <v>4.57</v>
      </c>
      <c r="EK121" s="51">
        <f t="shared" si="322"/>
        <v>161</v>
      </c>
      <c r="EL121" s="50">
        <v>2.66</v>
      </c>
      <c r="EM121" s="51">
        <f t="shared" si="323"/>
        <v>159</v>
      </c>
      <c r="EN121" s="50">
        <v>18.329999999999998</v>
      </c>
      <c r="EO121" s="51">
        <f t="shared" si="324"/>
        <v>122</v>
      </c>
      <c r="EP121" s="50">
        <v>5.31</v>
      </c>
      <c r="EQ121" s="51">
        <f t="shared" si="325"/>
        <v>153</v>
      </c>
      <c r="ER121" s="50">
        <v>4.4400000000000004</v>
      </c>
      <c r="ES121" s="51">
        <f t="shared" si="326"/>
        <v>53</v>
      </c>
      <c r="ET121" s="50">
        <v>0</v>
      </c>
      <c r="EU121" s="51">
        <f t="shared" si="327"/>
        <v>84</v>
      </c>
      <c r="EV121" s="50">
        <v>1.07</v>
      </c>
      <c r="EW121" s="51">
        <f t="shared" si="328"/>
        <v>107</v>
      </c>
      <c r="EX121" s="50">
        <v>1.62</v>
      </c>
      <c r="EY121" s="65">
        <f t="shared" si="329"/>
        <v>2</v>
      </c>
      <c r="EZ121" s="50">
        <v>3.03</v>
      </c>
      <c r="FA121" s="51">
        <f t="shared" si="330"/>
        <v>41</v>
      </c>
      <c r="FB121" s="50">
        <v>0.84</v>
      </c>
      <c r="FC121" s="51">
        <f t="shared" si="331"/>
        <v>111</v>
      </c>
      <c r="FD121" s="50">
        <v>0.46</v>
      </c>
      <c r="FE121" s="51">
        <f t="shared" si="332"/>
        <v>163</v>
      </c>
      <c r="FF121" s="50">
        <v>34.17</v>
      </c>
      <c r="FG121" s="51">
        <f t="shared" si="333"/>
        <v>150</v>
      </c>
      <c r="FH121" s="50">
        <v>9.2799999999999994</v>
      </c>
      <c r="FI121" s="51">
        <f t="shared" si="334"/>
        <v>80</v>
      </c>
      <c r="FJ121" s="50">
        <v>0.26</v>
      </c>
      <c r="FK121" s="51">
        <f t="shared" si="335"/>
        <v>155</v>
      </c>
      <c r="FL121" s="50">
        <v>0.56000000000000005</v>
      </c>
      <c r="FM121" s="51">
        <f t="shared" si="336"/>
        <v>169</v>
      </c>
      <c r="FN121" s="53">
        <f t="shared" si="266"/>
        <v>464.80999999999983</v>
      </c>
      <c r="FO121" s="51">
        <f t="shared" si="337"/>
        <v>145</v>
      </c>
      <c r="FP121" s="36">
        <v>12.09</v>
      </c>
      <c r="FQ121" s="36">
        <v>100</v>
      </c>
      <c r="FR121" s="36">
        <f t="shared" si="260"/>
        <v>1209</v>
      </c>
      <c r="FS121" s="37">
        <f t="shared" si="338"/>
        <v>131</v>
      </c>
      <c r="FT121" s="36">
        <v>8.19</v>
      </c>
      <c r="FU121" s="36">
        <v>100</v>
      </c>
      <c r="FV121" s="36">
        <f t="shared" si="261"/>
        <v>819</v>
      </c>
      <c r="FW121" s="37">
        <f t="shared" si="339"/>
        <v>81</v>
      </c>
      <c r="FX121" s="36">
        <f t="shared" si="262"/>
        <v>390</v>
      </c>
      <c r="FY121" s="54">
        <f t="shared" si="344"/>
        <v>18152.436900000001</v>
      </c>
      <c r="FZ121" s="37">
        <f t="shared" si="340"/>
        <v>119</v>
      </c>
      <c r="GA121" s="55">
        <f t="shared" si="341"/>
        <v>46.544710000000002</v>
      </c>
      <c r="GB121" s="56">
        <f t="shared" si="263"/>
        <v>431.93490880000002</v>
      </c>
      <c r="GC121" s="32">
        <f t="shared" si="342"/>
        <v>110</v>
      </c>
    </row>
    <row r="122" spans="2:185" s="1" customFormat="1" ht="18" customHeight="1" x14ac:dyDescent="0.2">
      <c r="B122" s="1">
        <f t="shared" si="343"/>
        <v>121</v>
      </c>
      <c r="C122" s="59" t="s">
        <v>37</v>
      </c>
      <c r="D122" s="30">
        <v>192826502</v>
      </c>
      <c r="E122" s="31">
        <f t="shared" si="251"/>
        <v>6</v>
      </c>
      <c r="F122" s="209">
        <v>309500</v>
      </c>
      <c r="G122" s="31">
        <f t="shared" si="252"/>
        <v>70</v>
      </c>
      <c r="H122" s="210">
        <f t="shared" si="268"/>
        <v>623.02585460420028</v>
      </c>
      <c r="I122" s="31">
        <f t="shared" si="79"/>
        <v>8</v>
      </c>
      <c r="J122" s="32" t="s">
        <v>528</v>
      </c>
      <c r="K122" s="32" t="s">
        <v>529</v>
      </c>
      <c r="L122" s="33">
        <v>42337.9</v>
      </c>
      <c r="M122" s="31">
        <f t="shared" si="174"/>
        <v>82</v>
      </c>
      <c r="N122" s="34">
        <v>9.7868619999999993</v>
      </c>
      <c r="O122" s="31">
        <f t="shared" si="345"/>
        <v>86</v>
      </c>
      <c r="P122" s="35">
        <v>6.01</v>
      </c>
      <c r="Q122" s="31">
        <f t="shared" si="269"/>
        <v>13</v>
      </c>
      <c r="R122" s="31">
        <v>31.3</v>
      </c>
      <c r="S122" s="31">
        <f t="shared" si="253"/>
        <v>19</v>
      </c>
      <c r="T122" s="31">
        <v>21.7</v>
      </c>
      <c r="U122" s="31">
        <f t="shared" si="254"/>
        <v>36</v>
      </c>
      <c r="V122" s="218">
        <v>95</v>
      </c>
      <c r="W122" s="31">
        <f t="shared" si="255"/>
        <v>166</v>
      </c>
      <c r="X122" s="36">
        <v>76.599999999999994</v>
      </c>
      <c r="Y122" s="37">
        <f t="shared" si="270"/>
        <v>48</v>
      </c>
      <c r="Z122" s="38">
        <v>79.2</v>
      </c>
      <c r="AA122" s="37">
        <f t="shared" si="271"/>
        <v>47</v>
      </c>
      <c r="AB122" s="38">
        <v>75</v>
      </c>
      <c r="AC122" s="37">
        <f t="shared" si="272"/>
        <v>40</v>
      </c>
      <c r="AD122" s="39">
        <v>44628</v>
      </c>
      <c r="AE122" s="40">
        <f t="shared" si="273"/>
        <v>21</v>
      </c>
      <c r="AF122" s="41">
        <v>49.04</v>
      </c>
      <c r="AG122" s="40">
        <f t="shared" si="274"/>
        <v>53</v>
      </c>
      <c r="AH122" s="42"/>
      <c r="AI122" s="40" t="e">
        <f t="shared" si="256"/>
        <v>#N/A</v>
      </c>
      <c r="AJ122" s="41" t="s">
        <v>177</v>
      </c>
      <c r="AK122" s="40" t="e">
        <f t="shared" si="275"/>
        <v>#VALUE!</v>
      </c>
      <c r="AL122" s="41" t="s">
        <v>177</v>
      </c>
      <c r="AM122" s="40" t="e">
        <f t="shared" si="276"/>
        <v>#VALUE!</v>
      </c>
      <c r="AN122" s="43">
        <v>31</v>
      </c>
      <c r="AO122" s="44">
        <f t="shared" si="277"/>
        <v>61</v>
      </c>
      <c r="AP122" s="43">
        <v>82</v>
      </c>
      <c r="AQ122" s="44">
        <f t="shared" si="278"/>
        <v>17</v>
      </c>
      <c r="AR122" s="43" t="s">
        <v>177</v>
      </c>
      <c r="AS122" s="44" t="e">
        <f t="shared" si="279"/>
        <v>#VALUE!</v>
      </c>
      <c r="AT122" s="46"/>
      <c r="AU122" s="45" t="e">
        <f t="shared" si="280"/>
        <v>#N/A</v>
      </c>
      <c r="AV122" s="46" t="s">
        <v>177</v>
      </c>
      <c r="AW122" s="45" t="e">
        <f t="shared" si="281"/>
        <v>#VALUE!</v>
      </c>
      <c r="AX122" s="46"/>
      <c r="AY122" s="45"/>
      <c r="AZ122" s="124" t="s">
        <v>1155</v>
      </c>
      <c r="BA122" s="45" t="e">
        <f t="shared" si="264"/>
        <v>#VALUE!</v>
      </c>
      <c r="BB122" s="46" t="s">
        <v>177</v>
      </c>
      <c r="BC122" s="45" t="e">
        <f t="shared" si="282"/>
        <v>#VALUE!</v>
      </c>
      <c r="BD122" s="46">
        <v>576.54999999999995</v>
      </c>
      <c r="BE122" s="45">
        <f t="shared" si="283"/>
        <v>88</v>
      </c>
      <c r="BF122" s="46"/>
      <c r="BG122" s="45" t="e">
        <f t="shared" si="284"/>
        <v>#N/A</v>
      </c>
      <c r="BH122" s="46">
        <v>1</v>
      </c>
      <c r="BI122" s="45">
        <f t="shared" si="285"/>
        <v>73</v>
      </c>
      <c r="BJ122" s="47">
        <v>9</v>
      </c>
      <c r="BK122" s="45">
        <f t="shared" si="286"/>
        <v>47</v>
      </c>
      <c r="BL122" s="49"/>
      <c r="BM122" s="45" t="e">
        <f t="shared" si="287"/>
        <v>#N/A</v>
      </c>
      <c r="BN122" s="46"/>
      <c r="BO122" s="45" t="e">
        <f t="shared" si="288"/>
        <v>#N/A</v>
      </c>
      <c r="BP122" s="46" t="s">
        <v>177</v>
      </c>
      <c r="BQ122" s="45" t="e">
        <f t="shared" si="289"/>
        <v>#VALUE!</v>
      </c>
      <c r="BR122" s="133">
        <v>170.8</v>
      </c>
      <c r="BS122" s="45">
        <f t="shared" si="257"/>
        <v>11</v>
      </c>
      <c r="BT122" s="46"/>
      <c r="BU122" s="45" t="e">
        <f t="shared" si="290"/>
        <v>#N/A</v>
      </c>
      <c r="BV122" s="46"/>
      <c r="BW122" s="45" t="e">
        <f t="shared" si="291"/>
        <v>#N/A</v>
      </c>
      <c r="BX122" s="124" t="s">
        <v>1151</v>
      </c>
      <c r="BY122" s="45" t="e">
        <f t="shared" si="258"/>
        <v>#VALUE!</v>
      </c>
      <c r="BZ122" s="48">
        <f>28.7*1000/365</f>
        <v>78.630136986301366</v>
      </c>
      <c r="CA122" s="45">
        <f t="shared" si="292"/>
        <v>62</v>
      </c>
      <c r="CB122" s="46"/>
      <c r="CC122" s="45" t="e">
        <f t="shared" si="259"/>
        <v>#N/A</v>
      </c>
      <c r="CD122" s="46" t="s">
        <v>177</v>
      </c>
      <c r="CE122" s="45" t="e">
        <f t="shared" si="293"/>
        <v>#VALUE!</v>
      </c>
      <c r="CF122" s="48">
        <v>127.05722370050565</v>
      </c>
      <c r="CG122" s="45">
        <f t="shared" si="294"/>
        <v>71</v>
      </c>
      <c r="CH122" s="49">
        <v>0.15</v>
      </c>
      <c r="CI122" s="45">
        <f t="shared" si="295"/>
        <v>119</v>
      </c>
      <c r="CJ122" s="50">
        <v>0.04</v>
      </c>
      <c r="CK122" s="51">
        <f t="shared" si="296"/>
        <v>160</v>
      </c>
      <c r="CL122" s="50">
        <v>2.38</v>
      </c>
      <c r="CM122" s="51">
        <f t="shared" si="297"/>
        <v>112</v>
      </c>
      <c r="CN122" s="50">
        <v>0.11</v>
      </c>
      <c r="CO122" s="51">
        <f t="shared" si="298"/>
        <v>143</v>
      </c>
      <c r="CP122" s="50">
        <v>2.98</v>
      </c>
      <c r="CQ122" s="51">
        <f t="shared" si="299"/>
        <v>101</v>
      </c>
      <c r="CR122" s="50">
        <v>2.57</v>
      </c>
      <c r="CS122" s="51">
        <f t="shared" si="300"/>
        <v>102</v>
      </c>
      <c r="CT122" s="50">
        <v>2.62</v>
      </c>
      <c r="CU122" s="51">
        <f t="shared" si="301"/>
        <v>66</v>
      </c>
      <c r="CV122" s="50">
        <v>8.84</v>
      </c>
      <c r="CW122" s="51">
        <f t="shared" si="302"/>
        <v>156</v>
      </c>
      <c r="CX122" s="50">
        <v>2.2200000000000002</v>
      </c>
      <c r="CY122" s="51">
        <f t="shared" si="303"/>
        <v>148</v>
      </c>
      <c r="CZ122" s="50">
        <v>4.8099999999999996</v>
      </c>
      <c r="DA122" s="51">
        <f t="shared" si="304"/>
        <v>125</v>
      </c>
      <c r="DB122" s="50">
        <v>8.5399999999999991</v>
      </c>
      <c r="DC122" s="51">
        <f t="shared" si="305"/>
        <v>89</v>
      </c>
      <c r="DD122" s="50">
        <v>3.92</v>
      </c>
      <c r="DE122" s="51">
        <f t="shared" si="306"/>
        <v>124</v>
      </c>
      <c r="DF122" s="50">
        <v>4.97</v>
      </c>
      <c r="DG122" s="51">
        <f t="shared" si="307"/>
        <v>129</v>
      </c>
      <c r="DH122" s="50">
        <v>1.6</v>
      </c>
      <c r="DI122" s="51">
        <f t="shared" si="308"/>
        <v>115</v>
      </c>
      <c r="DJ122" s="50">
        <v>1</v>
      </c>
      <c r="DK122" s="51">
        <f t="shared" si="309"/>
        <v>165</v>
      </c>
      <c r="DL122" s="50">
        <v>2.46</v>
      </c>
      <c r="DM122" s="51">
        <f t="shared" si="310"/>
        <v>149</v>
      </c>
      <c r="DN122" s="50">
        <v>2.33</v>
      </c>
      <c r="DO122" s="51">
        <f t="shared" si="311"/>
        <v>108</v>
      </c>
      <c r="DP122" s="50">
        <v>7.42</v>
      </c>
      <c r="DQ122" s="51">
        <f t="shared" si="312"/>
        <v>140</v>
      </c>
      <c r="DR122" s="50">
        <v>0.75</v>
      </c>
      <c r="DS122" s="51">
        <f t="shared" si="313"/>
        <v>142</v>
      </c>
      <c r="DT122" s="50">
        <v>4.95</v>
      </c>
      <c r="DU122" s="51">
        <f t="shared" si="314"/>
        <v>103</v>
      </c>
      <c r="DV122" s="50">
        <v>1.05</v>
      </c>
      <c r="DW122" s="51">
        <f t="shared" si="315"/>
        <v>143</v>
      </c>
      <c r="DX122" s="50">
        <v>57.66</v>
      </c>
      <c r="DY122" s="51">
        <f t="shared" si="316"/>
        <v>169</v>
      </c>
      <c r="DZ122" s="50">
        <v>110.48</v>
      </c>
      <c r="EA122" s="51">
        <f t="shared" si="317"/>
        <v>64</v>
      </c>
      <c r="EB122" s="50">
        <v>76.61</v>
      </c>
      <c r="EC122" s="51">
        <f t="shared" si="318"/>
        <v>12</v>
      </c>
      <c r="ED122" s="50">
        <v>0</v>
      </c>
      <c r="EE122" s="51">
        <f t="shared" si="319"/>
        <v>165</v>
      </c>
      <c r="EF122" s="50">
        <v>6.95</v>
      </c>
      <c r="EG122" s="51">
        <f t="shared" si="320"/>
        <v>72</v>
      </c>
      <c r="EH122" s="50">
        <v>6.09</v>
      </c>
      <c r="EI122" s="51">
        <f t="shared" si="321"/>
        <v>81</v>
      </c>
      <c r="EJ122" s="50">
        <v>17.829999999999998</v>
      </c>
      <c r="EK122" s="51">
        <f t="shared" si="322"/>
        <v>79</v>
      </c>
      <c r="EL122" s="50">
        <v>2.46</v>
      </c>
      <c r="EM122" s="51">
        <f t="shared" si="323"/>
        <v>163</v>
      </c>
      <c r="EN122" s="50">
        <v>38.28</v>
      </c>
      <c r="EO122" s="51">
        <f t="shared" si="324"/>
        <v>79</v>
      </c>
      <c r="EP122" s="50">
        <v>18.100000000000001</v>
      </c>
      <c r="EQ122" s="51">
        <f t="shared" si="325"/>
        <v>51</v>
      </c>
      <c r="ER122" s="50">
        <v>4.32</v>
      </c>
      <c r="ES122" s="51">
        <f t="shared" si="326"/>
        <v>59</v>
      </c>
      <c r="ET122" s="50">
        <v>0</v>
      </c>
      <c r="EU122" s="51">
        <f t="shared" si="327"/>
        <v>84</v>
      </c>
      <c r="EV122" s="50">
        <v>5.71</v>
      </c>
      <c r="EW122" s="51">
        <f t="shared" si="328"/>
        <v>62</v>
      </c>
      <c r="EX122" s="50">
        <v>0.12</v>
      </c>
      <c r="EY122" s="51">
        <f t="shared" si="329"/>
        <v>130</v>
      </c>
      <c r="EZ122" s="50">
        <v>0.93</v>
      </c>
      <c r="FA122" s="51">
        <f t="shared" si="330"/>
        <v>124</v>
      </c>
      <c r="FB122" s="50">
        <v>0.51</v>
      </c>
      <c r="FC122" s="51">
        <f t="shared" si="331"/>
        <v>143</v>
      </c>
      <c r="FD122" s="50">
        <v>14.17</v>
      </c>
      <c r="FE122" s="51">
        <f t="shared" si="332"/>
        <v>7</v>
      </c>
      <c r="FF122" s="50">
        <v>73.290000000000006</v>
      </c>
      <c r="FG122" s="51">
        <f t="shared" si="333"/>
        <v>103</v>
      </c>
      <c r="FH122" s="50">
        <v>1.03</v>
      </c>
      <c r="FI122" s="51">
        <f t="shared" si="334"/>
        <v>168</v>
      </c>
      <c r="FJ122" s="50">
        <v>2.04</v>
      </c>
      <c r="FK122" s="51">
        <f t="shared" si="335"/>
        <v>113</v>
      </c>
      <c r="FL122" s="50">
        <v>1.27</v>
      </c>
      <c r="FM122" s="51">
        <f t="shared" si="336"/>
        <v>143</v>
      </c>
      <c r="FN122" s="53">
        <f t="shared" si="266"/>
        <v>503.40999999999997</v>
      </c>
      <c r="FO122" s="51">
        <f t="shared" si="337"/>
        <v>132</v>
      </c>
      <c r="FP122" s="36">
        <v>24.47</v>
      </c>
      <c r="FQ122" s="36">
        <v>100</v>
      </c>
      <c r="FR122" s="36">
        <f t="shared" si="260"/>
        <v>2447</v>
      </c>
      <c r="FS122" s="37">
        <f t="shared" si="338"/>
        <v>53</v>
      </c>
      <c r="FT122" s="36">
        <v>3.38</v>
      </c>
      <c r="FU122" s="36">
        <v>100</v>
      </c>
      <c r="FV122" s="36">
        <f t="shared" si="261"/>
        <v>338</v>
      </c>
      <c r="FW122" s="37">
        <f t="shared" si="339"/>
        <v>166</v>
      </c>
      <c r="FX122" s="36">
        <f t="shared" si="262"/>
        <v>2109</v>
      </c>
      <c r="FY122" s="54">
        <f t="shared" si="344"/>
        <v>4066710.9271800001</v>
      </c>
      <c r="FZ122" s="37">
        <f t="shared" si="340"/>
        <v>4</v>
      </c>
      <c r="GA122" s="55">
        <f t="shared" si="341"/>
        <v>1928.26502</v>
      </c>
      <c r="GB122" s="56">
        <f t="shared" si="263"/>
        <v>1986.1129706000002</v>
      </c>
      <c r="GC122" s="32">
        <f t="shared" si="342"/>
        <v>50</v>
      </c>
    </row>
    <row r="123" spans="2:185" s="1" customFormat="1" ht="18" customHeight="1" x14ac:dyDescent="0.2">
      <c r="B123" s="1">
        <f t="shared" si="343"/>
        <v>122</v>
      </c>
      <c r="C123" s="60" t="s">
        <v>160</v>
      </c>
      <c r="D123" s="30">
        <v>3990406</v>
      </c>
      <c r="E123" s="31">
        <f t="shared" si="251"/>
        <v>129</v>
      </c>
      <c r="F123" s="209">
        <v>881912</v>
      </c>
      <c r="G123" s="31">
        <f t="shared" si="252"/>
        <v>34</v>
      </c>
      <c r="H123" s="210">
        <f t="shared" si="268"/>
        <v>4.5247212873846827</v>
      </c>
      <c r="I123" s="31">
        <f t="shared" si="79"/>
        <v>162</v>
      </c>
      <c r="J123" s="32" t="s">
        <v>530</v>
      </c>
      <c r="K123" s="32" t="s">
        <v>531</v>
      </c>
      <c r="L123" s="33">
        <v>48095.1</v>
      </c>
      <c r="M123" s="31">
        <f t="shared" ref="M123:M173" si="346">RANK(L123,$L$2:$L$173)</f>
        <v>44</v>
      </c>
      <c r="N123" s="34">
        <v>9.7903000000000002</v>
      </c>
      <c r="O123" s="31">
        <f t="shared" si="345"/>
        <v>71</v>
      </c>
      <c r="P123" s="35">
        <v>5.14</v>
      </c>
      <c r="Q123" s="31">
        <f t="shared" si="269"/>
        <v>74</v>
      </c>
      <c r="R123" s="31">
        <v>28.4</v>
      </c>
      <c r="S123" s="31">
        <f t="shared" si="253"/>
        <v>69</v>
      </c>
      <c r="T123" s="31">
        <v>14.9</v>
      </c>
      <c r="U123" s="31">
        <f t="shared" si="254"/>
        <v>86</v>
      </c>
      <c r="V123" s="218">
        <v>405</v>
      </c>
      <c r="W123" s="31">
        <f t="shared" si="255"/>
        <v>143</v>
      </c>
      <c r="X123" s="36">
        <v>66.400000000000006</v>
      </c>
      <c r="Y123" s="37">
        <f t="shared" si="270"/>
        <v>120</v>
      </c>
      <c r="Z123" s="38">
        <v>67.5</v>
      </c>
      <c r="AA123" s="37">
        <f t="shared" si="271"/>
        <v>126</v>
      </c>
      <c r="AB123" s="38">
        <v>65.5</v>
      </c>
      <c r="AC123" s="37">
        <f t="shared" si="272"/>
        <v>115</v>
      </c>
      <c r="AD123" s="39">
        <v>5000</v>
      </c>
      <c r="AE123" s="40">
        <f t="shared" si="273"/>
        <v>122</v>
      </c>
      <c r="AF123" s="41">
        <v>26.33</v>
      </c>
      <c r="AG123" s="71">
        <f t="shared" si="274"/>
        <v>116</v>
      </c>
      <c r="AH123" s="42"/>
      <c r="AI123" s="40" t="e">
        <f t="shared" si="256"/>
        <v>#N/A</v>
      </c>
      <c r="AJ123" s="41">
        <v>52.7</v>
      </c>
      <c r="AK123" s="40">
        <f t="shared" si="275"/>
        <v>7</v>
      </c>
      <c r="AL123" s="41">
        <v>9.1999999999999993</v>
      </c>
      <c r="AM123" s="40">
        <f t="shared" si="276"/>
        <v>29</v>
      </c>
      <c r="AN123" s="43">
        <v>115.7</v>
      </c>
      <c r="AO123" s="79">
        <f t="shared" si="277"/>
        <v>1</v>
      </c>
      <c r="AP123" s="43">
        <v>295.8</v>
      </c>
      <c r="AQ123" s="79">
        <f t="shared" si="278"/>
        <v>1</v>
      </c>
      <c r="AR123" s="58">
        <v>-0.3</v>
      </c>
      <c r="AS123" s="44">
        <f t="shared" si="279"/>
        <v>80</v>
      </c>
      <c r="AT123" s="46">
        <v>0.1</v>
      </c>
      <c r="AU123" s="45">
        <f t="shared" si="280"/>
        <v>46</v>
      </c>
      <c r="AV123" s="46" t="s">
        <v>177</v>
      </c>
      <c r="AW123" s="45" t="e">
        <f t="shared" si="281"/>
        <v>#VALUE!</v>
      </c>
      <c r="AX123" s="46"/>
      <c r="AY123" s="45"/>
      <c r="AZ123" s="125">
        <v>2280</v>
      </c>
      <c r="BA123" s="45">
        <f t="shared" si="264"/>
        <v>122</v>
      </c>
      <c r="BB123" s="46" t="s">
        <v>177</v>
      </c>
      <c r="BC123" s="45" t="e">
        <f t="shared" si="282"/>
        <v>#VALUE!</v>
      </c>
      <c r="BD123" s="46">
        <v>510.59</v>
      </c>
      <c r="BE123" s="45">
        <f t="shared" si="283"/>
        <v>97</v>
      </c>
      <c r="BF123" s="46">
        <v>21</v>
      </c>
      <c r="BG123" s="45">
        <f t="shared" si="284"/>
        <v>35</v>
      </c>
      <c r="BH123" s="46" t="s">
        <v>177</v>
      </c>
      <c r="BI123" s="45" t="e">
        <f t="shared" si="285"/>
        <v>#VALUE!</v>
      </c>
      <c r="BJ123" s="47">
        <v>9</v>
      </c>
      <c r="BK123" s="45">
        <f t="shared" si="286"/>
        <v>47</v>
      </c>
      <c r="BL123" s="46">
        <v>1.8</v>
      </c>
      <c r="BM123" s="45">
        <f t="shared" si="287"/>
        <v>37</v>
      </c>
      <c r="BN123" s="46">
        <v>14.7</v>
      </c>
      <c r="BO123" s="45">
        <f t="shared" si="288"/>
        <v>36</v>
      </c>
      <c r="BP123" s="46">
        <v>159</v>
      </c>
      <c r="BQ123" s="45">
        <f t="shared" si="289"/>
        <v>47</v>
      </c>
      <c r="BR123" s="114">
        <v>64.69</v>
      </c>
      <c r="BS123" s="45">
        <f t="shared" si="257"/>
        <v>134</v>
      </c>
      <c r="BT123" s="46"/>
      <c r="BU123" s="45" t="e">
        <f t="shared" si="290"/>
        <v>#N/A</v>
      </c>
      <c r="BV123" s="46">
        <v>4.2</v>
      </c>
      <c r="BW123" s="45">
        <f t="shared" si="291"/>
        <v>8</v>
      </c>
      <c r="BX123" s="124" t="s">
        <v>1151</v>
      </c>
      <c r="BY123" s="45" t="e">
        <f t="shared" si="258"/>
        <v>#VALUE!</v>
      </c>
      <c r="BZ123" s="48">
        <v>73.97</v>
      </c>
      <c r="CA123" s="45">
        <f t="shared" si="292"/>
        <v>72</v>
      </c>
      <c r="CB123" s="46"/>
      <c r="CC123" s="45" t="e">
        <f t="shared" si="259"/>
        <v>#N/A</v>
      </c>
      <c r="CD123" s="46">
        <v>1.01</v>
      </c>
      <c r="CE123" s="45">
        <f t="shared" si="293"/>
        <v>20</v>
      </c>
      <c r="CF123" s="48">
        <v>38.843165332048919</v>
      </c>
      <c r="CG123" s="45">
        <f t="shared" si="294"/>
        <v>112</v>
      </c>
      <c r="CH123" s="49">
        <v>0</v>
      </c>
      <c r="CI123" s="45">
        <f t="shared" si="295"/>
        <v>162</v>
      </c>
      <c r="CJ123" s="50">
        <v>0.16</v>
      </c>
      <c r="CK123" s="51">
        <f t="shared" si="296"/>
        <v>131</v>
      </c>
      <c r="CL123" s="50">
        <v>1.78</v>
      </c>
      <c r="CM123" s="51">
        <f t="shared" si="297"/>
        <v>126</v>
      </c>
      <c r="CN123" s="50">
        <v>0.45</v>
      </c>
      <c r="CO123" s="51">
        <f t="shared" si="298"/>
        <v>107</v>
      </c>
      <c r="CP123" s="50">
        <v>10.3</v>
      </c>
      <c r="CQ123" s="51">
        <f t="shared" si="299"/>
        <v>39</v>
      </c>
      <c r="CR123" s="50">
        <v>21.59</v>
      </c>
      <c r="CS123" s="51">
        <f t="shared" si="300"/>
        <v>18</v>
      </c>
      <c r="CT123" s="50">
        <v>2.34</v>
      </c>
      <c r="CU123" s="51">
        <f t="shared" si="301"/>
        <v>76</v>
      </c>
      <c r="CV123" s="50">
        <v>26.76</v>
      </c>
      <c r="CW123" s="51">
        <f t="shared" si="302"/>
        <v>7</v>
      </c>
      <c r="CX123" s="50">
        <v>4.76</v>
      </c>
      <c r="CY123" s="51">
        <f t="shared" si="303"/>
        <v>121</v>
      </c>
      <c r="CZ123" s="50">
        <v>3.24</v>
      </c>
      <c r="DA123" s="51">
        <f t="shared" si="304"/>
        <v>153</v>
      </c>
      <c r="DB123" s="50">
        <v>14.01</v>
      </c>
      <c r="DC123" s="51">
        <f t="shared" si="305"/>
        <v>5</v>
      </c>
      <c r="DD123" s="50">
        <v>3.66</v>
      </c>
      <c r="DE123" s="51">
        <f t="shared" si="306"/>
        <v>131</v>
      </c>
      <c r="DF123" s="50">
        <v>5.53</v>
      </c>
      <c r="DG123" s="51">
        <f t="shared" si="307"/>
        <v>124</v>
      </c>
      <c r="DH123" s="50">
        <v>4.05</v>
      </c>
      <c r="DI123" s="51">
        <f t="shared" si="308"/>
        <v>55</v>
      </c>
      <c r="DJ123" s="50">
        <v>8.7100000000000009</v>
      </c>
      <c r="DK123" s="51">
        <f t="shared" si="309"/>
        <v>10</v>
      </c>
      <c r="DL123" s="50">
        <v>4.57</v>
      </c>
      <c r="DM123" s="51">
        <f t="shared" si="310"/>
        <v>77</v>
      </c>
      <c r="DN123" s="50">
        <v>0.47</v>
      </c>
      <c r="DO123" s="51">
        <f t="shared" si="311"/>
        <v>167</v>
      </c>
      <c r="DP123" s="50">
        <v>4.9000000000000004</v>
      </c>
      <c r="DQ123" s="51">
        <f t="shared" si="312"/>
        <v>153</v>
      </c>
      <c r="DR123" s="50">
        <v>0.21</v>
      </c>
      <c r="DS123" s="51">
        <f t="shared" si="313"/>
        <v>168</v>
      </c>
      <c r="DT123" s="50">
        <v>3.03</v>
      </c>
      <c r="DU123" s="51">
        <f t="shared" si="314"/>
        <v>139</v>
      </c>
      <c r="DV123" s="50">
        <v>1.52</v>
      </c>
      <c r="DW123" s="51">
        <f t="shared" si="315"/>
        <v>105</v>
      </c>
      <c r="DX123" s="50">
        <v>84.74</v>
      </c>
      <c r="DY123" s="51">
        <f t="shared" si="316"/>
        <v>123</v>
      </c>
      <c r="DZ123" s="50">
        <v>110.65</v>
      </c>
      <c r="EA123" s="51">
        <f t="shared" si="317"/>
        <v>63</v>
      </c>
      <c r="EB123" s="50">
        <v>39.65</v>
      </c>
      <c r="EC123" s="51">
        <f t="shared" si="318"/>
        <v>53</v>
      </c>
      <c r="ED123" s="50">
        <v>1.1000000000000001</v>
      </c>
      <c r="EE123" s="51">
        <f t="shared" si="319"/>
        <v>86</v>
      </c>
      <c r="EF123" s="50">
        <v>8.42</v>
      </c>
      <c r="EG123" s="51">
        <f t="shared" si="320"/>
        <v>64</v>
      </c>
      <c r="EH123" s="50">
        <v>2.36</v>
      </c>
      <c r="EI123" s="51">
        <f t="shared" si="321"/>
        <v>104</v>
      </c>
      <c r="EJ123" s="50">
        <v>22.06</v>
      </c>
      <c r="EK123" s="51">
        <f t="shared" si="322"/>
        <v>38</v>
      </c>
      <c r="EL123" s="50">
        <v>9.31</v>
      </c>
      <c r="EM123" s="51">
        <f t="shared" si="323"/>
        <v>63</v>
      </c>
      <c r="EN123" s="50">
        <v>62.83</v>
      </c>
      <c r="EO123" s="51">
        <f t="shared" si="324"/>
        <v>58</v>
      </c>
      <c r="EP123" s="50">
        <v>24.77</v>
      </c>
      <c r="EQ123" s="51">
        <f t="shared" si="325"/>
        <v>14</v>
      </c>
      <c r="ER123" s="50">
        <v>2.69</v>
      </c>
      <c r="ES123" s="51">
        <f t="shared" si="326"/>
        <v>121</v>
      </c>
      <c r="ET123" s="50">
        <v>1.34</v>
      </c>
      <c r="EU123" s="51">
        <f t="shared" si="327"/>
        <v>52</v>
      </c>
      <c r="EV123" s="50">
        <v>8.01</v>
      </c>
      <c r="EW123" s="51">
        <f t="shared" si="328"/>
        <v>54</v>
      </c>
      <c r="EX123" s="50">
        <v>0.17</v>
      </c>
      <c r="EY123" s="51">
        <f t="shared" si="329"/>
        <v>109</v>
      </c>
      <c r="EZ123" s="50">
        <v>1.1599999999999999</v>
      </c>
      <c r="FA123" s="51">
        <f t="shared" si="330"/>
        <v>110</v>
      </c>
      <c r="FB123" s="50">
        <v>6.1</v>
      </c>
      <c r="FC123" s="51">
        <f t="shared" si="331"/>
        <v>14</v>
      </c>
      <c r="FD123" s="50">
        <v>7.52</v>
      </c>
      <c r="FE123" s="51">
        <f t="shared" si="332"/>
        <v>42</v>
      </c>
      <c r="FF123" s="50">
        <v>87.21</v>
      </c>
      <c r="FG123" s="51">
        <f t="shared" si="333"/>
        <v>90</v>
      </c>
      <c r="FH123" s="50">
        <v>9.16</v>
      </c>
      <c r="FI123" s="51">
        <f t="shared" si="334"/>
        <v>83</v>
      </c>
      <c r="FJ123" s="50">
        <v>52.8</v>
      </c>
      <c r="FK123" s="51">
        <f t="shared" si="335"/>
        <v>22</v>
      </c>
      <c r="FL123" s="50">
        <v>6.64</v>
      </c>
      <c r="FM123" s="51">
        <f t="shared" si="336"/>
        <v>76</v>
      </c>
      <c r="FN123" s="53">
        <f t="shared" si="266"/>
        <v>670.7299999999999</v>
      </c>
      <c r="FO123" s="51">
        <f t="shared" si="337"/>
        <v>86</v>
      </c>
      <c r="FP123" s="36">
        <v>23.19</v>
      </c>
      <c r="FQ123" s="36">
        <v>100</v>
      </c>
      <c r="FR123" s="36">
        <f t="shared" si="260"/>
        <v>2319</v>
      </c>
      <c r="FS123" s="37">
        <f t="shared" si="338"/>
        <v>62</v>
      </c>
      <c r="FT123" s="36">
        <v>6.58</v>
      </c>
      <c r="FU123" s="36">
        <v>100</v>
      </c>
      <c r="FV123" s="36">
        <f t="shared" si="261"/>
        <v>658</v>
      </c>
      <c r="FW123" s="37">
        <f t="shared" si="339"/>
        <v>115</v>
      </c>
      <c r="FX123" s="36">
        <f t="shared" si="262"/>
        <v>1661</v>
      </c>
      <c r="FY123" s="54">
        <f t="shared" si="344"/>
        <v>66280.643660000002</v>
      </c>
      <c r="FZ123" s="37">
        <f t="shared" si="340"/>
        <v>96</v>
      </c>
      <c r="GA123" s="55">
        <f t="shared" si="341"/>
        <v>39.904060000000001</v>
      </c>
      <c r="GB123" s="56">
        <f t="shared" si="263"/>
        <v>365.52118960000001</v>
      </c>
      <c r="GC123" s="32">
        <f t="shared" si="342"/>
        <v>117</v>
      </c>
    </row>
    <row r="124" spans="2:185" s="1" customFormat="1" ht="18" customHeight="1" x14ac:dyDescent="0.2">
      <c r="B124" s="1">
        <f t="shared" si="343"/>
        <v>123</v>
      </c>
      <c r="C124" s="59" t="s">
        <v>77</v>
      </c>
      <c r="D124" s="30">
        <v>7776115</v>
      </c>
      <c r="E124" s="31">
        <f t="shared" si="251"/>
        <v>99</v>
      </c>
      <c r="F124" s="209">
        <v>75417</v>
      </c>
      <c r="G124" s="31">
        <f t="shared" si="252"/>
        <v>116</v>
      </c>
      <c r="H124" s="210">
        <f t="shared" si="268"/>
        <v>103.10825145524218</v>
      </c>
      <c r="I124" s="31">
        <f t="shared" si="79"/>
        <v>57</v>
      </c>
      <c r="J124" s="32" t="s">
        <v>532</v>
      </c>
      <c r="K124" s="32" t="s">
        <v>533</v>
      </c>
      <c r="L124" s="33">
        <v>33479.9</v>
      </c>
      <c r="M124" s="31">
        <f t="shared" si="346"/>
        <v>129</v>
      </c>
      <c r="N124" s="34">
        <v>9.778276</v>
      </c>
      <c r="O124" s="31">
        <f t="shared" si="345"/>
        <v>162</v>
      </c>
      <c r="P124" s="35">
        <v>5.12</v>
      </c>
      <c r="Q124" s="31">
        <f t="shared" si="269"/>
        <v>77</v>
      </c>
      <c r="R124" s="31">
        <v>30</v>
      </c>
      <c r="S124" s="31">
        <f t="shared" si="253"/>
        <v>37</v>
      </c>
      <c r="T124" s="31">
        <v>22.9</v>
      </c>
      <c r="U124" s="31">
        <f t="shared" si="254"/>
        <v>13</v>
      </c>
      <c r="V124" s="218">
        <v>2236.4</v>
      </c>
      <c r="W124" s="31">
        <f t="shared" si="255"/>
        <v>17</v>
      </c>
      <c r="X124" s="36">
        <v>77.8</v>
      </c>
      <c r="Y124" s="37">
        <f t="shared" si="270"/>
        <v>37</v>
      </c>
      <c r="Z124" s="38">
        <v>81.099999999999994</v>
      </c>
      <c r="AA124" s="37">
        <f t="shared" si="271"/>
        <v>37</v>
      </c>
      <c r="AB124" s="38">
        <v>74.7</v>
      </c>
      <c r="AC124" s="37">
        <f t="shared" si="272"/>
        <v>42</v>
      </c>
      <c r="AD124" s="39">
        <v>21765</v>
      </c>
      <c r="AE124" s="40">
        <f t="shared" si="273"/>
        <v>52</v>
      </c>
      <c r="AF124" s="41">
        <v>51.92</v>
      </c>
      <c r="AG124" s="40">
        <f t="shared" si="274"/>
        <v>45</v>
      </c>
      <c r="AH124" s="42"/>
      <c r="AI124" s="40" t="e">
        <f t="shared" si="256"/>
        <v>#N/A</v>
      </c>
      <c r="AJ124" s="41">
        <v>44.3</v>
      </c>
      <c r="AK124" s="40">
        <f t="shared" si="275"/>
        <v>22</v>
      </c>
      <c r="AL124" s="41">
        <v>4.2</v>
      </c>
      <c r="AM124" s="40">
        <f t="shared" si="276"/>
        <v>66</v>
      </c>
      <c r="AN124" s="43">
        <v>67.7</v>
      </c>
      <c r="AO124" s="44">
        <f t="shared" si="277"/>
        <v>9</v>
      </c>
      <c r="AP124" s="43" t="s">
        <v>177</v>
      </c>
      <c r="AQ124" s="44" t="e">
        <f t="shared" si="278"/>
        <v>#VALUE!</v>
      </c>
      <c r="AR124" s="58">
        <v>0.11</v>
      </c>
      <c r="AS124" s="44">
        <f t="shared" si="279"/>
        <v>42</v>
      </c>
      <c r="AT124" s="47">
        <v>8</v>
      </c>
      <c r="AU124" s="45">
        <f t="shared" si="280"/>
        <v>21</v>
      </c>
      <c r="AV124" s="46">
        <v>76.599999999999994</v>
      </c>
      <c r="AW124" s="45">
        <f t="shared" si="281"/>
        <v>15</v>
      </c>
      <c r="AX124" s="46"/>
      <c r="AY124" s="45"/>
      <c r="AZ124" s="125">
        <v>2450</v>
      </c>
      <c r="BA124" s="45">
        <f t="shared" si="264"/>
        <v>109</v>
      </c>
      <c r="BB124" s="46" t="s">
        <v>177</v>
      </c>
      <c r="BC124" s="45" t="e">
        <f t="shared" si="282"/>
        <v>#VALUE!</v>
      </c>
      <c r="BD124" s="46">
        <v>224.27</v>
      </c>
      <c r="BE124" s="45">
        <f t="shared" si="283"/>
        <v>128</v>
      </c>
      <c r="BF124" s="46">
        <v>416</v>
      </c>
      <c r="BG124" s="45">
        <f t="shared" si="284"/>
        <v>3</v>
      </c>
      <c r="BH124" s="46">
        <v>1.2</v>
      </c>
      <c r="BI124" s="45">
        <f t="shared" si="285"/>
        <v>67</v>
      </c>
      <c r="BJ124" s="47">
        <v>4.7</v>
      </c>
      <c r="BK124" s="45">
        <f t="shared" si="286"/>
        <v>109</v>
      </c>
      <c r="BL124" s="46">
        <v>12.4</v>
      </c>
      <c r="BM124" s="45">
        <f t="shared" si="287"/>
        <v>24</v>
      </c>
      <c r="BN124" s="46">
        <v>63.5</v>
      </c>
      <c r="BO124" s="45">
        <f t="shared" si="288"/>
        <v>17</v>
      </c>
      <c r="BP124" s="46">
        <v>100</v>
      </c>
      <c r="BQ124" s="45">
        <f t="shared" si="289"/>
        <v>80</v>
      </c>
      <c r="BR124" s="133">
        <v>192.88</v>
      </c>
      <c r="BS124" s="45">
        <f t="shared" si="257"/>
        <v>4</v>
      </c>
      <c r="BT124" s="46"/>
      <c r="BU124" s="45" t="e">
        <f t="shared" si="290"/>
        <v>#N/A</v>
      </c>
      <c r="BV124" s="46">
        <v>4.2</v>
      </c>
      <c r="BW124" s="45">
        <f t="shared" si="291"/>
        <v>8</v>
      </c>
      <c r="BX124" s="124" t="s">
        <v>1151</v>
      </c>
      <c r="BY124" s="45" t="e">
        <f t="shared" si="258"/>
        <v>#VALUE!</v>
      </c>
      <c r="BZ124" s="48">
        <v>87.67</v>
      </c>
      <c r="CA124" s="45">
        <f t="shared" si="292"/>
        <v>55</v>
      </c>
      <c r="CB124" s="46"/>
      <c r="CC124" s="45" t="e">
        <f t="shared" si="259"/>
        <v>#N/A</v>
      </c>
      <c r="CD124" s="46">
        <v>0.12</v>
      </c>
      <c r="CE124" s="45">
        <f t="shared" si="293"/>
        <v>99</v>
      </c>
      <c r="CF124" s="48">
        <v>32.792724901830802</v>
      </c>
      <c r="CG124" s="45">
        <f t="shared" si="294"/>
        <v>119</v>
      </c>
      <c r="CH124" s="49">
        <v>1.45</v>
      </c>
      <c r="CI124" s="45">
        <f t="shared" si="295"/>
        <v>67</v>
      </c>
      <c r="CJ124" s="50">
        <v>0.67</v>
      </c>
      <c r="CK124" s="51">
        <f t="shared" si="296"/>
        <v>94</v>
      </c>
      <c r="CL124" s="50">
        <v>3.69</v>
      </c>
      <c r="CM124" s="51">
        <f t="shared" si="297"/>
        <v>70</v>
      </c>
      <c r="CN124" s="50">
        <v>0.72</v>
      </c>
      <c r="CO124" s="51">
        <f t="shared" si="298"/>
        <v>82</v>
      </c>
      <c r="CP124" s="50">
        <v>2.39</v>
      </c>
      <c r="CQ124" s="51">
        <f t="shared" si="299"/>
        <v>108</v>
      </c>
      <c r="CR124" s="50">
        <v>1.75</v>
      </c>
      <c r="CS124" s="51">
        <f t="shared" si="300"/>
        <v>115</v>
      </c>
      <c r="CT124" s="50">
        <v>1.24</v>
      </c>
      <c r="CU124" s="51">
        <f t="shared" si="301"/>
        <v>133</v>
      </c>
      <c r="CV124" s="50">
        <v>14.36</v>
      </c>
      <c r="CW124" s="51">
        <f t="shared" si="302"/>
        <v>104</v>
      </c>
      <c r="CX124" s="50">
        <v>7.52</v>
      </c>
      <c r="CY124" s="51">
        <f t="shared" si="303"/>
        <v>93</v>
      </c>
      <c r="CZ124" s="50">
        <v>8.94</v>
      </c>
      <c r="DA124" s="51">
        <f t="shared" si="304"/>
        <v>74</v>
      </c>
      <c r="DB124" s="50">
        <v>8.5500000000000007</v>
      </c>
      <c r="DC124" s="51">
        <f t="shared" si="305"/>
        <v>87</v>
      </c>
      <c r="DD124" s="50">
        <v>4.79</v>
      </c>
      <c r="DE124" s="51">
        <f t="shared" si="306"/>
        <v>99</v>
      </c>
      <c r="DF124" s="50">
        <v>8.81</v>
      </c>
      <c r="DG124" s="51">
        <f t="shared" si="307"/>
        <v>97</v>
      </c>
      <c r="DH124" s="50">
        <v>1.58</v>
      </c>
      <c r="DI124" s="51">
        <f t="shared" si="308"/>
        <v>117</v>
      </c>
      <c r="DJ124" s="50">
        <v>2.4900000000000002</v>
      </c>
      <c r="DK124" s="51">
        <f t="shared" si="309"/>
        <v>99</v>
      </c>
      <c r="DL124" s="50">
        <v>4.92</v>
      </c>
      <c r="DM124" s="51">
        <f t="shared" si="310"/>
        <v>70</v>
      </c>
      <c r="DN124" s="50">
        <v>3.31</v>
      </c>
      <c r="DO124" s="51">
        <f t="shared" si="311"/>
        <v>88</v>
      </c>
      <c r="DP124" s="50">
        <v>22.94</v>
      </c>
      <c r="DQ124" s="51">
        <f t="shared" si="312"/>
        <v>46</v>
      </c>
      <c r="DR124" s="50">
        <v>1.83</v>
      </c>
      <c r="DS124" s="51">
        <f t="shared" si="313"/>
        <v>70</v>
      </c>
      <c r="DT124" s="50">
        <v>12.1</v>
      </c>
      <c r="DU124" s="51">
        <f t="shared" si="314"/>
        <v>37</v>
      </c>
      <c r="DV124" s="50">
        <v>2.2799999999999998</v>
      </c>
      <c r="DW124" s="51">
        <f t="shared" si="315"/>
        <v>72</v>
      </c>
      <c r="DX124" s="50">
        <v>93.69</v>
      </c>
      <c r="DY124" s="51">
        <f t="shared" si="316"/>
        <v>110</v>
      </c>
      <c r="DZ124" s="50">
        <v>65.55</v>
      </c>
      <c r="EA124" s="51">
        <f t="shared" si="317"/>
        <v>130</v>
      </c>
      <c r="EB124" s="50">
        <v>28.16</v>
      </c>
      <c r="EC124" s="51">
        <f t="shared" si="318"/>
        <v>83</v>
      </c>
      <c r="ED124" s="50">
        <v>1.42</v>
      </c>
      <c r="EE124" s="51">
        <f t="shared" si="319"/>
        <v>70</v>
      </c>
      <c r="EF124" s="50">
        <v>4.8499999999999996</v>
      </c>
      <c r="EG124" s="51">
        <f t="shared" si="320"/>
        <v>99</v>
      </c>
      <c r="EH124" s="50">
        <v>13.95</v>
      </c>
      <c r="EI124" s="51">
        <f t="shared" si="321"/>
        <v>65</v>
      </c>
      <c r="EJ124" s="50">
        <v>12.76</v>
      </c>
      <c r="EK124" s="51">
        <f t="shared" si="322"/>
        <v>119</v>
      </c>
      <c r="EL124" s="50">
        <v>8.5299999999999994</v>
      </c>
      <c r="EM124" s="51">
        <f t="shared" si="323"/>
        <v>71</v>
      </c>
      <c r="EN124" s="50">
        <v>25.34</v>
      </c>
      <c r="EO124" s="51">
        <f t="shared" si="324"/>
        <v>95</v>
      </c>
      <c r="EP124" s="50">
        <v>16.440000000000001</v>
      </c>
      <c r="EQ124" s="51">
        <f t="shared" si="325"/>
        <v>63</v>
      </c>
      <c r="ER124" s="50">
        <v>6.28</v>
      </c>
      <c r="ES124" s="51">
        <f t="shared" si="326"/>
        <v>3</v>
      </c>
      <c r="ET124" s="50">
        <v>0</v>
      </c>
      <c r="EU124" s="51">
        <f t="shared" si="327"/>
        <v>84</v>
      </c>
      <c r="EV124" s="50">
        <v>2.69</v>
      </c>
      <c r="EW124" s="51">
        <f t="shared" si="328"/>
        <v>81</v>
      </c>
      <c r="EX124" s="50">
        <v>0.12</v>
      </c>
      <c r="EY124" s="51">
        <f t="shared" si="329"/>
        <v>130</v>
      </c>
      <c r="EZ124" s="50">
        <v>2.17</v>
      </c>
      <c r="FA124" s="51">
        <f t="shared" si="330"/>
        <v>77</v>
      </c>
      <c r="FB124" s="50">
        <v>0.62</v>
      </c>
      <c r="FC124" s="51">
        <f t="shared" si="331"/>
        <v>128</v>
      </c>
      <c r="FD124" s="50">
        <v>0.6</v>
      </c>
      <c r="FE124" s="51">
        <f t="shared" si="332"/>
        <v>156</v>
      </c>
      <c r="FF124" s="50">
        <v>48.73</v>
      </c>
      <c r="FG124" s="51">
        <f t="shared" si="333"/>
        <v>130</v>
      </c>
      <c r="FH124" s="50">
        <v>4.5199999999999996</v>
      </c>
      <c r="FI124" s="51">
        <f t="shared" si="334"/>
        <v>129</v>
      </c>
      <c r="FJ124" s="50">
        <v>7.76</v>
      </c>
      <c r="FK124" s="51">
        <f t="shared" si="335"/>
        <v>79</v>
      </c>
      <c r="FL124" s="50">
        <v>34.35</v>
      </c>
      <c r="FM124" s="51">
        <f t="shared" si="336"/>
        <v>11</v>
      </c>
      <c r="FN124" s="53">
        <f t="shared" si="266"/>
        <v>493.41</v>
      </c>
      <c r="FO124" s="51">
        <f t="shared" si="337"/>
        <v>135</v>
      </c>
      <c r="FP124" s="36">
        <v>18.61</v>
      </c>
      <c r="FQ124" s="36">
        <v>100</v>
      </c>
      <c r="FR124" s="36">
        <f t="shared" si="260"/>
        <v>1861</v>
      </c>
      <c r="FS124" s="37">
        <f t="shared" si="338"/>
        <v>84</v>
      </c>
      <c r="FT124" s="36">
        <v>4.7699999999999996</v>
      </c>
      <c r="FU124" s="36">
        <v>100</v>
      </c>
      <c r="FV124" s="36">
        <f t="shared" si="261"/>
        <v>476.99999999999994</v>
      </c>
      <c r="FW124" s="37">
        <f t="shared" si="339"/>
        <v>153</v>
      </c>
      <c r="FX124" s="36">
        <f t="shared" si="262"/>
        <v>1384</v>
      </c>
      <c r="FY124" s="54">
        <f t="shared" si="344"/>
        <v>107621.4316</v>
      </c>
      <c r="FZ124" s="37">
        <f t="shared" si="340"/>
        <v>81</v>
      </c>
      <c r="GA124" s="55">
        <f t="shared" si="341"/>
        <v>77.761150000000001</v>
      </c>
      <c r="GB124" s="56">
        <f t="shared" si="263"/>
        <v>351.48039799999998</v>
      </c>
      <c r="GC124" s="32">
        <f t="shared" si="342"/>
        <v>120</v>
      </c>
    </row>
    <row r="125" spans="2:185" s="1" customFormat="1" ht="18" customHeight="1" x14ac:dyDescent="0.2">
      <c r="B125" s="1">
        <f t="shared" si="343"/>
        <v>124</v>
      </c>
      <c r="C125" s="59" t="s">
        <v>100</v>
      </c>
      <c r="D125" s="30">
        <v>6725430</v>
      </c>
      <c r="E125" s="31">
        <f t="shared" si="251"/>
        <v>104</v>
      </c>
      <c r="F125" s="209">
        <v>406752</v>
      </c>
      <c r="G125" s="31">
        <f t="shared" si="252"/>
        <v>60</v>
      </c>
      <c r="H125" s="210">
        <f t="shared" si="268"/>
        <v>16.534473094170405</v>
      </c>
      <c r="I125" s="31">
        <f t="shared" si="79"/>
        <v>146</v>
      </c>
      <c r="J125" s="32" t="s">
        <v>534</v>
      </c>
      <c r="K125" s="32" t="s">
        <v>535</v>
      </c>
      <c r="L125" s="33">
        <v>22372.5</v>
      </c>
      <c r="M125" s="31">
        <f t="shared" si="346"/>
        <v>172</v>
      </c>
      <c r="N125" s="34">
        <v>9.7883809999999993</v>
      </c>
      <c r="O125" s="31">
        <f t="shared" si="345"/>
        <v>79</v>
      </c>
      <c r="P125" s="35">
        <v>4.97</v>
      </c>
      <c r="Q125" s="31">
        <f t="shared" si="269"/>
        <v>88</v>
      </c>
      <c r="R125" s="31">
        <v>27.8</v>
      </c>
      <c r="S125" s="31">
        <f t="shared" si="253"/>
        <v>75</v>
      </c>
      <c r="T125" s="31">
        <v>17.2</v>
      </c>
      <c r="U125" s="31">
        <f t="shared" si="254"/>
        <v>77</v>
      </c>
      <c r="V125" s="218">
        <v>1575.6</v>
      </c>
      <c r="W125" s="31">
        <f t="shared" si="255"/>
        <v>36</v>
      </c>
      <c r="X125" s="36">
        <v>74</v>
      </c>
      <c r="Y125" s="37">
        <f t="shared" si="270"/>
        <v>84</v>
      </c>
      <c r="Z125" s="38">
        <v>76</v>
      </c>
      <c r="AA125" s="37">
        <f t="shared" si="271"/>
        <v>87</v>
      </c>
      <c r="AB125" s="38">
        <v>72.2</v>
      </c>
      <c r="AC125" s="37">
        <f t="shared" si="272"/>
        <v>71</v>
      </c>
      <c r="AD125" s="39">
        <v>8708</v>
      </c>
      <c r="AE125" s="40">
        <f t="shared" si="273"/>
        <v>99</v>
      </c>
      <c r="AF125" s="41" t="s">
        <v>177</v>
      </c>
      <c r="AG125" s="40" t="e">
        <f t="shared" si="274"/>
        <v>#VALUE!</v>
      </c>
      <c r="AH125" s="42"/>
      <c r="AI125" s="40" t="e">
        <f t="shared" si="256"/>
        <v>#N/A</v>
      </c>
      <c r="AJ125" s="41" t="s">
        <v>177</v>
      </c>
      <c r="AK125" s="40" t="e">
        <f t="shared" si="275"/>
        <v>#VALUE!</v>
      </c>
      <c r="AL125" s="41" t="s">
        <v>177</v>
      </c>
      <c r="AM125" s="40" t="e">
        <f t="shared" si="276"/>
        <v>#VALUE!</v>
      </c>
      <c r="AN125" s="43">
        <v>18</v>
      </c>
      <c r="AO125" s="44">
        <f t="shared" si="277"/>
        <v>117</v>
      </c>
      <c r="AP125" s="43"/>
      <c r="AQ125" s="44" t="e">
        <f t="shared" si="278"/>
        <v>#N/A</v>
      </c>
      <c r="AR125" s="58">
        <v>-0.37</v>
      </c>
      <c r="AS125" s="44">
        <f t="shared" si="279"/>
        <v>90</v>
      </c>
      <c r="AT125" s="47"/>
      <c r="AU125" s="45" t="e">
        <f t="shared" si="280"/>
        <v>#N/A</v>
      </c>
      <c r="AV125" s="46" t="s">
        <v>177</v>
      </c>
      <c r="AW125" s="45" t="e">
        <f t="shared" si="281"/>
        <v>#VALUE!</v>
      </c>
      <c r="AX125" s="46"/>
      <c r="AY125" s="45"/>
      <c r="AZ125" s="125">
        <v>2660</v>
      </c>
      <c r="BA125" s="45">
        <f t="shared" si="264"/>
        <v>91</v>
      </c>
      <c r="BB125" s="46" t="s">
        <v>177</v>
      </c>
      <c r="BC125" s="45" t="e">
        <f t="shared" si="282"/>
        <v>#VALUE!</v>
      </c>
      <c r="BD125" s="46">
        <v>166</v>
      </c>
      <c r="BE125" s="45">
        <f t="shared" si="283"/>
        <v>139</v>
      </c>
      <c r="BF125" s="46"/>
      <c r="BG125" s="45" t="e">
        <f t="shared" si="284"/>
        <v>#N/A</v>
      </c>
      <c r="BH125" s="46">
        <v>0.2</v>
      </c>
      <c r="BI125" s="45">
        <f t="shared" si="285"/>
        <v>109</v>
      </c>
      <c r="BJ125" s="47">
        <v>19</v>
      </c>
      <c r="BK125" s="52">
        <f t="shared" si="286"/>
        <v>1</v>
      </c>
      <c r="BL125" s="46"/>
      <c r="BM125" s="45" t="e">
        <f t="shared" si="287"/>
        <v>#N/A</v>
      </c>
      <c r="BN125" s="46"/>
      <c r="BO125" s="45" t="e">
        <f t="shared" si="288"/>
        <v>#N/A</v>
      </c>
      <c r="BP125" s="46" t="s">
        <v>177</v>
      </c>
      <c r="BQ125" s="45" t="e">
        <f t="shared" si="289"/>
        <v>#VALUE!</v>
      </c>
      <c r="BR125" s="133">
        <v>103.8</v>
      </c>
      <c r="BS125" s="45">
        <f t="shared" si="257"/>
        <v>88</v>
      </c>
      <c r="BT125" s="46"/>
      <c r="BU125" s="45" t="e">
        <f t="shared" si="290"/>
        <v>#N/A</v>
      </c>
      <c r="BV125" s="46"/>
      <c r="BW125" s="45" t="e">
        <f t="shared" si="291"/>
        <v>#N/A</v>
      </c>
      <c r="BX125" s="124" t="s">
        <v>1151</v>
      </c>
      <c r="BY125" s="45" t="e">
        <f t="shared" si="258"/>
        <v>#VALUE!</v>
      </c>
      <c r="BZ125" s="48">
        <f>22.6*1000/365</f>
        <v>61.917808219178085</v>
      </c>
      <c r="CA125" s="45">
        <f t="shared" si="292"/>
        <v>90</v>
      </c>
      <c r="CB125" s="46"/>
      <c r="CC125" s="45" t="e">
        <f t="shared" si="259"/>
        <v>#N/A</v>
      </c>
      <c r="CD125" s="46" t="s">
        <v>177</v>
      </c>
      <c r="CE125" s="45" t="e">
        <f t="shared" si="293"/>
        <v>#VALUE!</v>
      </c>
      <c r="CF125" s="48">
        <v>68.39711364180431</v>
      </c>
      <c r="CG125" s="45">
        <f t="shared" si="294"/>
        <v>86</v>
      </c>
      <c r="CH125" s="49">
        <v>5.04</v>
      </c>
      <c r="CI125" s="45">
        <f t="shared" si="295"/>
        <v>52</v>
      </c>
      <c r="CJ125" s="50">
        <v>2.65</v>
      </c>
      <c r="CK125" s="51">
        <f t="shared" si="296"/>
        <v>43</v>
      </c>
      <c r="CL125" s="50">
        <v>1.27</v>
      </c>
      <c r="CM125" s="51">
        <f t="shared" si="297"/>
        <v>141</v>
      </c>
      <c r="CN125" s="50">
        <v>1.26</v>
      </c>
      <c r="CO125" s="51">
        <f t="shared" si="298"/>
        <v>67</v>
      </c>
      <c r="CP125" s="50">
        <v>2.04</v>
      </c>
      <c r="CQ125" s="51">
        <f t="shared" si="299"/>
        <v>113</v>
      </c>
      <c r="CR125" s="50">
        <v>3.19</v>
      </c>
      <c r="CS125" s="51">
        <f t="shared" si="300"/>
        <v>91</v>
      </c>
      <c r="CT125" s="50">
        <v>1.27</v>
      </c>
      <c r="CU125" s="51">
        <f t="shared" si="301"/>
        <v>129</v>
      </c>
      <c r="CV125" s="50">
        <v>17.09</v>
      </c>
      <c r="CW125" s="51">
        <f t="shared" si="302"/>
        <v>79</v>
      </c>
      <c r="CX125" s="50">
        <v>17.22</v>
      </c>
      <c r="CY125" s="51">
        <f t="shared" si="303"/>
        <v>37</v>
      </c>
      <c r="CZ125" s="50">
        <v>8.69</v>
      </c>
      <c r="DA125" s="51">
        <f t="shared" si="304"/>
        <v>75</v>
      </c>
      <c r="DB125" s="50">
        <v>10.07</v>
      </c>
      <c r="DC125" s="51">
        <f t="shared" si="305"/>
        <v>47</v>
      </c>
      <c r="DD125" s="50">
        <v>3.39</v>
      </c>
      <c r="DE125" s="51">
        <f t="shared" si="306"/>
        <v>140</v>
      </c>
      <c r="DF125" s="50">
        <v>14.05</v>
      </c>
      <c r="DG125" s="51">
        <f t="shared" si="307"/>
        <v>78</v>
      </c>
      <c r="DH125" s="50">
        <v>3.04</v>
      </c>
      <c r="DI125" s="51">
        <f t="shared" si="308"/>
        <v>74</v>
      </c>
      <c r="DJ125" s="50">
        <v>2.12</v>
      </c>
      <c r="DK125" s="51">
        <f t="shared" si="309"/>
        <v>116</v>
      </c>
      <c r="DL125" s="50">
        <v>3.83</v>
      </c>
      <c r="DM125" s="51">
        <f t="shared" si="310"/>
        <v>95</v>
      </c>
      <c r="DN125" s="50">
        <v>5.18</v>
      </c>
      <c r="DO125" s="51">
        <f t="shared" si="311"/>
        <v>60</v>
      </c>
      <c r="DP125" s="50">
        <v>26.17</v>
      </c>
      <c r="DQ125" s="51">
        <f t="shared" si="312"/>
        <v>35</v>
      </c>
      <c r="DR125" s="50">
        <v>1.91</v>
      </c>
      <c r="DS125" s="51">
        <f t="shared" si="313"/>
        <v>63</v>
      </c>
      <c r="DT125" s="50">
        <v>6.33</v>
      </c>
      <c r="DU125" s="51">
        <f t="shared" si="314"/>
        <v>71</v>
      </c>
      <c r="DV125" s="50">
        <v>2.2599999999999998</v>
      </c>
      <c r="DW125" s="51">
        <f t="shared" si="315"/>
        <v>73</v>
      </c>
      <c r="DX125" s="50">
        <v>105.47</v>
      </c>
      <c r="DY125" s="51">
        <f t="shared" si="316"/>
        <v>89</v>
      </c>
      <c r="DZ125" s="50">
        <v>89.76</v>
      </c>
      <c r="EA125" s="51">
        <f t="shared" si="317"/>
        <v>86</v>
      </c>
      <c r="EB125" s="50">
        <v>45.98</v>
      </c>
      <c r="EC125" s="51">
        <f t="shared" si="318"/>
        <v>33</v>
      </c>
      <c r="ED125" s="50">
        <v>0.35</v>
      </c>
      <c r="EE125" s="51">
        <f t="shared" si="319"/>
        <v>135</v>
      </c>
      <c r="EF125" s="50">
        <v>3.24</v>
      </c>
      <c r="EG125" s="51">
        <f t="shared" si="320"/>
        <v>124</v>
      </c>
      <c r="EH125" s="50">
        <v>4.3099999999999996</v>
      </c>
      <c r="EI125" s="51">
        <f t="shared" si="321"/>
        <v>90</v>
      </c>
      <c r="EJ125" s="50">
        <v>17.41</v>
      </c>
      <c r="EK125" s="51">
        <f t="shared" si="322"/>
        <v>84</v>
      </c>
      <c r="EL125" s="50">
        <v>6.86</v>
      </c>
      <c r="EM125" s="51">
        <f t="shared" si="323"/>
        <v>91</v>
      </c>
      <c r="EN125" s="50">
        <v>31.32</v>
      </c>
      <c r="EO125" s="51">
        <f t="shared" si="324"/>
        <v>85</v>
      </c>
      <c r="EP125" s="50">
        <v>21.24</v>
      </c>
      <c r="EQ125" s="51">
        <f t="shared" si="325"/>
        <v>27</v>
      </c>
      <c r="ER125" s="50">
        <v>5.12</v>
      </c>
      <c r="ES125" s="51">
        <f t="shared" si="326"/>
        <v>27</v>
      </c>
      <c r="ET125" s="50">
        <v>0</v>
      </c>
      <c r="EU125" s="51">
        <f t="shared" si="327"/>
        <v>84</v>
      </c>
      <c r="EV125" s="50">
        <v>2.46</v>
      </c>
      <c r="EW125" s="51">
        <f t="shared" si="328"/>
        <v>85</v>
      </c>
      <c r="EX125" s="50">
        <v>0.12</v>
      </c>
      <c r="EY125" s="51">
        <f t="shared" si="329"/>
        <v>130</v>
      </c>
      <c r="EZ125" s="50">
        <v>1.02</v>
      </c>
      <c r="FA125" s="51">
        <f t="shared" si="330"/>
        <v>116</v>
      </c>
      <c r="FB125" s="50">
        <v>0.38</v>
      </c>
      <c r="FC125" s="51">
        <f t="shared" si="331"/>
        <v>152</v>
      </c>
      <c r="FD125" s="50">
        <v>2.88</v>
      </c>
      <c r="FE125" s="51">
        <f t="shared" si="332"/>
        <v>101</v>
      </c>
      <c r="FF125" s="50">
        <v>87.13</v>
      </c>
      <c r="FG125" s="51">
        <f t="shared" si="333"/>
        <v>91</v>
      </c>
      <c r="FH125" s="50">
        <v>6.04</v>
      </c>
      <c r="FI125" s="51">
        <f t="shared" si="334"/>
        <v>108</v>
      </c>
      <c r="FJ125" s="50">
        <v>4.17</v>
      </c>
      <c r="FK125" s="51">
        <f t="shared" si="335"/>
        <v>93</v>
      </c>
      <c r="FL125" s="50">
        <v>16.71</v>
      </c>
      <c r="FM125" s="51">
        <f t="shared" si="336"/>
        <v>26</v>
      </c>
      <c r="FN125" s="53">
        <f t="shared" si="266"/>
        <v>585</v>
      </c>
      <c r="FO125" s="51">
        <f t="shared" si="337"/>
        <v>107</v>
      </c>
      <c r="FP125" s="36">
        <v>16.66</v>
      </c>
      <c r="FQ125" s="36">
        <v>100</v>
      </c>
      <c r="FR125" s="36">
        <f t="shared" si="260"/>
        <v>1666</v>
      </c>
      <c r="FS125" s="37">
        <f t="shared" si="338"/>
        <v>103</v>
      </c>
      <c r="FT125" s="36">
        <v>4.6399999999999997</v>
      </c>
      <c r="FU125" s="36">
        <v>100</v>
      </c>
      <c r="FV125" s="36">
        <f t="shared" si="261"/>
        <v>463.99999999999994</v>
      </c>
      <c r="FW125" s="37">
        <f t="shared" si="339"/>
        <v>155</v>
      </c>
      <c r="FX125" s="36">
        <f t="shared" si="262"/>
        <v>1202</v>
      </c>
      <c r="FY125" s="54">
        <f t="shared" si="344"/>
        <v>80839.668600000005</v>
      </c>
      <c r="FZ125" s="37">
        <f t="shared" si="340"/>
        <v>90</v>
      </c>
      <c r="GA125" s="55">
        <f t="shared" si="341"/>
        <v>67.254300000000001</v>
      </c>
      <c r="GB125" s="56">
        <f t="shared" si="263"/>
        <v>406.21597200000002</v>
      </c>
      <c r="GC125" s="32">
        <f t="shared" si="342"/>
        <v>115</v>
      </c>
    </row>
    <row r="126" spans="2:185" s="1" customFormat="1" ht="18" customHeight="1" x14ac:dyDescent="0.2">
      <c r="B126" s="1">
        <f t="shared" si="343"/>
        <v>125</v>
      </c>
      <c r="C126" s="69" t="s">
        <v>57</v>
      </c>
      <c r="D126" s="30">
        <v>31774225</v>
      </c>
      <c r="E126" s="31">
        <f t="shared" si="251"/>
        <v>42</v>
      </c>
      <c r="F126" s="209">
        <v>1285216</v>
      </c>
      <c r="G126" s="31">
        <f t="shared" si="252"/>
        <v>20</v>
      </c>
      <c r="H126" s="210">
        <f t="shared" si="268"/>
        <v>24.722867595797126</v>
      </c>
      <c r="I126" s="31">
        <f t="shared" si="79"/>
        <v>131</v>
      </c>
      <c r="J126" s="61" t="s">
        <v>536</v>
      </c>
      <c r="K126" s="61" t="s">
        <v>537</v>
      </c>
      <c r="L126" s="62">
        <v>25557.5</v>
      </c>
      <c r="M126" s="31">
        <f t="shared" si="346"/>
        <v>166</v>
      </c>
      <c r="N126" s="63">
        <v>9.7807370000000002</v>
      </c>
      <c r="O126" s="31">
        <f t="shared" si="345"/>
        <v>135</v>
      </c>
      <c r="P126" s="64">
        <v>4.37</v>
      </c>
      <c r="Q126" s="31">
        <f t="shared" si="269"/>
        <v>122</v>
      </c>
      <c r="R126" s="31">
        <v>22.8</v>
      </c>
      <c r="S126" s="31">
        <f t="shared" si="253"/>
        <v>105</v>
      </c>
      <c r="T126" s="31">
        <v>11.4</v>
      </c>
      <c r="U126" s="31">
        <f t="shared" si="254"/>
        <v>108</v>
      </c>
      <c r="V126" s="218">
        <v>621.5</v>
      </c>
      <c r="W126" s="31">
        <f t="shared" si="255"/>
        <v>122</v>
      </c>
      <c r="X126" s="36">
        <v>75.5</v>
      </c>
      <c r="Y126" s="37">
        <f t="shared" si="270"/>
        <v>61</v>
      </c>
      <c r="Z126" s="38">
        <v>78</v>
      </c>
      <c r="AA126" s="37">
        <f t="shared" si="271"/>
        <v>65</v>
      </c>
      <c r="AB126" s="38">
        <v>73.099999999999994</v>
      </c>
      <c r="AC126" s="37">
        <f t="shared" si="272"/>
        <v>58</v>
      </c>
      <c r="AD126" s="39">
        <v>12195</v>
      </c>
      <c r="AE126" s="40">
        <f t="shared" si="273"/>
        <v>84</v>
      </c>
      <c r="AF126" s="41">
        <v>38.36</v>
      </c>
      <c r="AG126" s="40">
        <f t="shared" si="274"/>
        <v>82</v>
      </c>
      <c r="AH126" s="42"/>
      <c r="AI126" s="40" t="e">
        <f t="shared" si="256"/>
        <v>#N/A</v>
      </c>
      <c r="AJ126" s="41">
        <v>44.2</v>
      </c>
      <c r="AK126" s="40">
        <f t="shared" si="275"/>
        <v>23</v>
      </c>
      <c r="AL126" s="41">
        <v>6.8</v>
      </c>
      <c r="AM126" s="40">
        <f t="shared" si="276"/>
        <v>45</v>
      </c>
      <c r="AN126" s="43">
        <v>38</v>
      </c>
      <c r="AO126" s="44">
        <f t="shared" si="277"/>
        <v>39</v>
      </c>
      <c r="AP126" s="43">
        <v>63</v>
      </c>
      <c r="AQ126" s="44">
        <f t="shared" si="278"/>
        <v>23</v>
      </c>
      <c r="AR126" s="58">
        <v>-0.08</v>
      </c>
      <c r="AS126" s="44">
        <f t="shared" si="279"/>
        <v>58</v>
      </c>
      <c r="AT126" s="46">
        <v>8.1</v>
      </c>
      <c r="AU126" s="45">
        <f t="shared" si="280"/>
        <v>20</v>
      </c>
      <c r="AV126" s="46" t="s">
        <v>177</v>
      </c>
      <c r="AW126" s="45" t="e">
        <f t="shared" si="281"/>
        <v>#VALUE!</v>
      </c>
      <c r="AX126" s="46"/>
      <c r="AY126" s="45"/>
      <c r="AZ126" s="125">
        <v>2410</v>
      </c>
      <c r="BA126" s="45">
        <f t="shared" si="264"/>
        <v>111</v>
      </c>
      <c r="BB126" s="46" t="s">
        <v>177</v>
      </c>
      <c r="BC126" s="45" t="e">
        <f t="shared" si="282"/>
        <v>#VALUE!</v>
      </c>
      <c r="BD126" s="46">
        <v>116.33</v>
      </c>
      <c r="BE126" s="45">
        <f t="shared" si="283"/>
        <v>147</v>
      </c>
      <c r="BF126" s="46">
        <v>219</v>
      </c>
      <c r="BG126" s="45">
        <f t="shared" si="284"/>
        <v>15</v>
      </c>
      <c r="BH126" s="46">
        <v>0.2</v>
      </c>
      <c r="BI126" s="45">
        <f t="shared" si="285"/>
        <v>109</v>
      </c>
      <c r="BJ126" s="47">
        <v>6.9</v>
      </c>
      <c r="BK126" s="45">
        <f t="shared" si="286"/>
        <v>105</v>
      </c>
      <c r="BL126" s="46">
        <v>19.899999999999999</v>
      </c>
      <c r="BM126" s="45">
        <f t="shared" si="287"/>
        <v>19</v>
      </c>
      <c r="BN126" s="46">
        <v>20.8</v>
      </c>
      <c r="BO126" s="45">
        <f t="shared" si="288"/>
        <v>34</v>
      </c>
      <c r="BP126" s="46" t="s">
        <v>177</v>
      </c>
      <c r="BQ126" s="45" t="e">
        <f t="shared" si="289"/>
        <v>#VALUE!</v>
      </c>
      <c r="BR126" s="133">
        <v>99.49</v>
      </c>
      <c r="BS126" s="45">
        <f t="shared" si="257"/>
        <v>92</v>
      </c>
      <c r="BT126" s="46"/>
      <c r="BU126" s="45" t="e">
        <f t="shared" si="290"/>
        <v>#N/A</v>
      </c>
      <c r="BV126" s="46">
        <v>3.2</v>
      </c>
      <c r="BW126" s="45">
        <f t="shared" si="291"/>
        <v>29</v>
      </c>
      <c r="BX126" s="124" t="s">
        <v>1151</v>
      </c>
      <c r="BY126" s="45" t="e">
        <f t="shared" si="258"/>
        <v>#VALUE!</v>
      </c>
      <c r="BZ126" s="48">
        <v>104.11</v>
      </c>
      <c r="CA126" s="45">
        <f t="shared" si="292"/>
        <v>31</v>
      </c>
      <c r="CB126" s="46"/>
      <c r="CC126" s="45" t="e">
        <f t="shared" si="259"/>
        <v>#N/A</v>
      </c>
      <c r="CD126" s="46">
        <v>0.13</v>
      </c>
      <c r="CE126" s="45">
        <f t="shared" si="293"/>
        <v>93</v>
      </c>
      <c r="CF126" s="48">
        <v>65.77658463739084</v>
      </c>
      <c r="CG126" s="45">
        <f t="shared" si="294"/>
        <v>90</v>
      </c>
      <c r="CH126" s="49">
        <v>2.48</v>
      </c>
      <c r="CI126" s="45">
        <f t="shared" si="295"/>
        <v>60</v>
      </c>
      <c r="CJ126" s="50">
        <v>1.85</v>
      </c>
      <c r="CK126" s="51">
        <f t="shared" si="296"/>
        <v>55</v>
      </c>
      <c r="CL126" s="50">
        <v>1.03</v>
      </c>
      <c r="CM126" s="51">
        <f t="shared" si="297"/>
        <v>150</v>
      </c>
      <c r="CN126" s="50">
        <v>3.03</v>
      </c>
      <c r="CO126" s="51">
        <f t="shared" si="298"/>
        <v>38</v>
      </c>
      <c r="CP126" s="50">
        <v>1.37</v>
      </c>
      <c r="CQ126" s="51">
        <f t="shared" si="299"/>
        <v>127</v>
      </c>
      <c r="CR126" s="50">
        <v>2.68</v>
      </c>
      <c r="CS126" s="51">
        <f t="shared" si="300"/>
        <v>101</v>
      </c>
      <c r="CT126" s="50">
        <v>1.51</v>
      </c>
      <c r="CU126" s="51">
        <f t="shared" si="301"/>
        <v>109</v>
      </c>
      <c r="CV126" s="50">
        <v>9.1999999999999993</v>
      </c>
      <c r="CW126" s="51">
        <f t="shared" si="302"/>
        <v>151</v>
      </c>
      <c r="CX126" s="50">
        <v>13.06</v>
      </c>
      <c r="CY126" s="51">
        <f t="shared" si="303"/>
        <v>54</v>
      </c>
      <c r="CZ126" s="50">
        <v>7.59</v>
      </c>
      <c r="DA126" s="51">
        <f t="shared" si="304"/>
        <v>82</v>
      </c>
      <c r="DB126" s="50">
        <v>8.7899999999999991</v>
      </c>
      <c r="DC126" s="51">
        <f t="shared" si="305"/>
        <v>79</v>
      </c>
      <c r="DD126" s="50">
        <v>7.12</v>
      </c>
      <c r="DE126" s="51">
        <f t="shared" si="306"/>
        <v>60</v>
      </c>
      <c r="DF126" s="50">
        <v>10.43</v>
      </c>
      <c r="DG126" s="51">
        <f t="shared" si="307"/>
        <v>92</v>
      </c>
      <c r="DH126" s="50">
        <v>1.31</v>
      </c>
      <c r="DI126" s="51">
        <f t="shared" si="308"/>
        <v>134</v>
      </c>
      <c r="DJ126" s="50">
        <v>1.17</v>
      </c>
      <c r="DK126" s="51">
        <f t="shared" si="309"/>
        <v>160</v>
      </c>
      <c r="DL126" s="50">
        <v>3.5</v>
      </c>
      <c r="DM126" s="51">
        <f t="shared" si="310"/>
        <v>119</v>
      </c>
      <c r="DN126" s="50">
        <v>5.14</v>
      </c>
      <c r="DO126" s="51">
        <f t="shared" si="311"/>
        <v>61</v>
      </c>
      <c r="DP126" s="50">
        <v>19.89</v>
      </c>
      <c r="DQ126" s="51">
        <f t="shared" si="312"/>
        <v>61</v>
      </c>
      <c r="DR126" s="50">
        <v>1.5</v>
      </c>
      <c r="DS126" s="51">
        <f t="shared" si="313"/>
        <v>95</v>
      </c>
      <c r="DT126" s="50">
        <v>15.34</v>
      </c>
      <c r="DU126" s="51">
        <f t="shared" si="314"/>
        <v>20</v>
      </c>
      <c r="DV126" s="50">
        <v>0.89</v>
      </c>
      <c r="DW126" s="51">
        <f t="shared" si="315"/>
        <v>155</v>
      </c>
      <c r="DX126" s="50">
        <v>108.21</v>
      </c>
      <c r="DY126" s="51">
        <f t="shared" si="316"/>
        <v>81</v>
      </c>
      <c r="DZ126" s="50">
        <v>56.73</v>
      </c>
      <c r="EA126" s="51">
        <f t="shared" si="317"/>
        <v>144</v>
      </c>
      <c r="EB126" s="50">
        <v>12.54</v>
      </c>
      <c r="EC126" s="51">
        <f t="shared" si="318"/>
        <v>134</v>
      </c>
      <c r="ED126" s="50">
        <v>1.35</v>
      </c>
      <c r="EE126" s="51">
        <f t="shared" si="319"/>
        <v>75</v>
      </c>
      <c r="EF126" s="50">
        <v>3.65</v>
      </c>
      <c r="EG126" s="51">
        <f t="shared" si="320"/>
        <v>113</v>
      </c>
      <c r="EH126" s="50">
        <v>5.83</v>
      </c>
      <c r="EI126" s="51">
        <f t="shared" si="321"/>
        <v>85</v>
      </c>
      <c r="EJ126" s="50">
        <v>7.57</v>
      </c>
      <c r="EK126" s="51">
        <f t="shared" si="322"/>
        <v>153</v>
      </c>
      <c r="EL126" s="50">
        <v>5.34</v>
      </c>
      <c r="EM126" s="51">
        <f t="shared" si="323"/>
        <v>115</v>
      </c>
      <c r="EN126" s="50">
        <v>73.150000000000006</v>
      </c>
      <c r="EO126" s="51">
        <f t="shared" si="324"/>
        <v>52</v>
      </c>
      <c r="EP126" s="50">
        <v>16.13</v>
      </c>
      <c r="EQ126" s="51">
        <f t="shared" si="325"/>
        <v>69</v>
      </c>
      <c r="ER126" s="50">
        <v>3.85</v>
      </c>
      <c r="ES126" s="51">
        <f t="shared" si="326"/>
        <v>85</v>
      </c>
      <c r="ET126" s="50">
        <v>0.06</v>
      </c>
      <c r="EU126" s="51">
        <f t="shared" si="327"/>
        <v>64</v>
      </c>
      <c r="EV126" s="50">
        <v>5.19</v>
      </c>
      <c r="EW126" s="51">
        <f t="shared" si="328"/>
        <v>66</v>
      </c>
      <c r="EX126" s="50">
        <v>0.09</v>
      </c>
      <c r="EY126" s="51">
        <f t="shared" si="329"/>
        <v>139</v>
      </c>
      <c r="EZ126" s="50">
        <v>1.33</v>
      </c>
      <c r="FA126" s="51">
        <f t="shared" si="330"/>
        <v>105</v>
      </c>
      <c r="FB126" s="50">
        <v>0.71</v>
      </c>
      <c r="FC126" s="51">
        <f t="shared" si="331"/>
        <v>122</v>
      </c>
      <c r="FD126" s="50">
        <v>2.74</v>
      </c>
      <c r="FE126" s="51">
        <f t="shared" si="332"/>
        <v>103</v>
      </c>
      <c r="FF126" s="50">
        <v>37.119999999999997</v>
      </c>
      <c r="FG126" s="51">
        <f t="shared" si="333"/>
        <v>141</v>
      </c>
      <c r="FH126" s="50">
        <v>3.23</v>
      </c>
      <c r="FI126" s="51">
        <f t="shared" si="334"/>
        <v>146</v>
      </c>
      <c r="FJ126" s="50">
        <v>6.18</v>
      </c>
      <c r="FK126" s="51">
        <f t="shared" si="335"/>
        <v>81</v>
      </c>
      <c r="FL126" s="50">
        <v>6.43</v>
      </c>
      <c r="FM126" s="51">
        <f t="shared" si="336"/>
        <v>79</v>
      </c>
      <c r="FN126" s="53">
        <f t="shared" si="266"/>
        <v>473.83</v>
      </c>
      <c r="FO126" s="51">
        <f t="shared" si="337"/>
        <v>140</v>
      </c>
      <c r="FP126" s="36">
        <v>18.57</v>
      </c>
      <c r="FQ126" s="36">
        <v>100</v>
      </c>
      <c r="FR126" s="36">
        <f t="shared" si="260"/>
        <v>1857</v>
      </c>
      <c r="FS126" s="37">
        <f t="shared" si="338"/>
        <v>85</v>
      </c>
      <c r="FT126" s="36">
        <v>5.99</v>
      </c>
      <c r="FU126" s="36">
        <v>100</v>
      </c>
      <c r="FV126" s="36">
        <f t="shared" si="261"/>
        <v>599</v>
      </c>
      <c r="FW126" s="37">
        <f t="shared" si="339"/>
        <v>132</v>
      </c>
      <c r="FX126" s="36">
        <f t="shared" si="262"/>
        <v>1258</v>
      </c>
      <c r="FY126" s="54">
        <f t="shared" si="344"/>
        <v>399719.75050000002</v>
      </c>
      <c r="FZ126" s="37">
        <f t="shared" si="340"/>
        <v>45</v>
      </c>
      <c r="GA126" s="55">
        <f t="shared" si="341"/>
        <v>317.74225000000001</v>
      </c>
      <c r="GB126" s="56">
        <f t="shared" si="263"/>
        <v>1026.3074675</v>
      </c>
      <c r="GC126" s="32">
        <f t="shared" si="342"/>
        <v>74</v>
      </c>
    </row>
    <row r="127" spans="2:185" s="1" customFormat="1" ht="18" customHeight="1" x14ac:dyDescent="0.2">
      <c r="B127" s="1">
        <f t="shared" si="343"/>
        <v>126</v>
      </c>
      <c r="C127" s="60" t="s">
        <v>61</v>
      </c>
      <c r="D127" s="30">
        <v>102250133</v>
      </c>
      <c r="E127" s="31">
        <f t="shared" si="251"/>
        <v>12</v>
      </c>
      <c r="F127" s="209">
        <v>300000</v>
      </c>
      <c r="G127" s="31">
        <f t="shared" si="252"/>
        <v>72</v>
      </c>
      <c r="H127" s="210">
        <f t="shared" si="268"/>
        <v>340.83377666666667</v>
      </c>
      <c r="I127" s="31">
        <f t="shared" si="79"/>
        <v>18</v>
      </c>
      <c r="J127" s="61" t="s">
        <v>538</v>
      </c>
      <c r="K127" s="61" t="s">
        <v>539</v>
      </c>
      <c r="L127" s="62">
        <v>40449.4</v>
      </c>
      <c r="M127" s="31">
        <f t="shared" si="346"/>
        <v>97</v>
      </c>
      <c r="N127" s="63">
        <v>9.7834179999999993</v>
      </c>
      <c r="O127" s="31">
        <f t="shared" si="345"/>
        <v>110</v>
      </c>
      <c r="P127" s="64">
        <v>4.9400000000000004</v>
      </c>
      <c r="Q127" s="31">
        <f t="shared" si="269"/>
        <v>92</v>
      </c>
      <c r="R127" s="31">
        <v>30.2</v>
      </c>
      <c r="S127" s="31">
        <f t="shared" si="253"/>
        <v>30</v>
      </c>
      <c r="T127" s="31">
        <v>22.6</v>
      </c>
      <c r="U127" s="31">
        <f t="shared" si="254"/>
        <v>18</v>
      </c>
      <c r="V127" s="218">
        <v>2450.1999999999998</v>
      </c>
      <c r="W127" s="31">
        <f t="shared" si="255"/>
        <v>11</v>
      </c>
      <c r="X127" s="36">
        <v>68.5</v>
      </c>
      <c r="Y127" s="37">
        <f t="shared" si="270"/>
        <v>115</v>
      </c>
      <c r="Z127" s="38">
        <v>72</v>
      </c>
      <c r="AA127" s="37">
        <f t="shared" si="271"/>
        <v>109</v>
      </c>
      <c r="AB127" s="38">
        <v>65.3</v>
      </c>
      <c r="AC127" s="37">
        <f t="shared" si="272"/>
        <v>116</v>
      </c>
      <c r="AD127" s="39">
        <v>7254</v>
      </c>
      <c r="AE127" s="40">
        <f t="shared" si="273"/>
        <v>110</v>
      </c>
      <c r="AF127" s="41">
        <v>35.270000000000003</v>
      </c>
      <c r="AG127" s="40">
        <f t="shared" si="274"/>
        <v>92</v>
      </c>
      <c r="AH127" s="42"/>
      <c r="AI127" s="40" t="e">
        <f t="shared" si="256"/>
        <v>#N/A</v>
      </c>
      <c r="AJ127" s="41">
        <v>45.2</v>
      </c>
      <c r="AK127" s="40">
        <f t="shared" si="275"/>
        <v>18</v>
      </c>
      <c r="AL127" s="41">
        <v>7</v>
      </c>
      <c r="AM127" s="40">
        <f t="shared" si="276"/>
        <v>42</v>
      </c>
      <c r="AN127" s="43">
        <v>22.6</v>
      </c>
      <c r="AO127" s="44">
        <f t="shared" si="277"/>
        <v>96</v>
      </c>
      <c r="AP127" s="43">
        <v>50.2</v>
      </c>
      <c r="AQ127" s="44">
        <f t="shared" si="278"/>
        <v>35</v>
      </c>
      <c r="AR127" s="58">
        <v>0.91</v>
      </c>
      <c r="AS127" s="44">
        <f t="shared" si="279"/>
        <v>15</v>
      </c>
      <c r="AT127" s="46">
        <v>5.4</v>
      </c>
      <c r="AU127" s="45">
        <f t="shared" si="280"/>
        <v>32</v>
      </c>
      <c r="AV127" s="46" t="s">
        <v>177</v>
      </c>
      <c r="AW127" s="45" t="e">
        <f t="shared" si="281"/>
        <v>#VALUE!</v>
      </c>
      <c r="AX127" s="46"/>
      <c r="AY127" s="45"/>
      <c r="AZ127" s="125">
        <v>2580</v>
      </c>
      <c r="BA127" s="45">
        <f t="shared" si="264"/>
        <v>96</v>
      </c>
      <c r="BB127" s="46" t="s">
        <v>177</v>
      </c>
      <c r="BC127" s="45" t="e">
        <f t="shared" si="282"/>
        <v>#VALUE!</v>
      </c>
      <c r="BD127" s="46">
        <v>1291.08</v>
      </c>
      <c r="BE127" s="45">
        <f t="shared" si="283"/>
        <v>45</v>
      </c>
      <c r="BF127" s="46">
        <v>131</v>
      </c>
      <c r="BG127" s="45">
        <f t="shared" si="284"/>
        <v>23</v>
      </c>
      <c r="BH127" s="46">
        <v>0.7</v>
      </c>
      <c r="BI127" s="45">
        <f t="shared" si="285"/>
        <v>84</v>
      </c>
      <c r="BJ127" s="47">
        <v>9</v>
      </c>
      <c r="BK127" s="45">
        <f t="shared" si="286"/>
        <v>47</v>
      </c>
      <c r="BL127" s="46">
        <v>33.6</v>
      </c>
      <c r="BM127" s="45">
        <f t="shared" si="287"/>
        <v>5</v>
      </c>
      <c r="BN127" s="46">
        <v>33.6</v>
      </c>
      <c r="BO127" s="45">
        <f t="shared" si="288"/>
        <v>26</v>
      </c>
      <c r="BP127" s="46" t="s">
        <v>177</v>
      </c>
      <c r="BQ127" s="45" t="e">
        <f t="shared" si="289"/>
        <v>#VALUE!</v>
      </c>
      <c r="BR127" s="133">
        <v>99.25</v>
      </c>
      <c r="BS127" s="45">
        <f t="shared" si="257"/>
        <v>93</v>
      </c>
      <c r="BT127" s="46"/>
      <c r="BU127" s="45" t="e">
        <f t="shared" si="290"/>
        <v>#N/A</v>
      </c>
      <c r="BV127" s="46">
        <v>5.5</v>
      </c>
      <c r="BW127" s="45">
        <f t="shared" si="291"/>
        <v>1</v>
      </c>
      <c r="BX127" s="124" t="s">
        <v>1151</v>
      </c>
      <c r="BY127" s="45" t="e">
        <f t="shared" si="258"/>
        <v>#VALUE!</v>
      </c>
      <c r="BZ127" s="48">
        <v>76.709999999999994</v>
      </c>
      <c r="CA127" s="45">
        <f t="shared" si="292"/>
        <v>66</v>
      </c>
      <c r="CB127" s="46"/>
      <c r="CC127" s="45" t="e">
        <f t="shared" si="259"/>
        <v>#N/A</v>
      </c>
      <c r="CD127" s="46">
        <v>1.4E-2</v>
      </c>
      <c r="CE127" s="45">
        <f t="shared" si="293"/>
        <v>134</v>
      </c>
      <c r="CF127" s="48">
        <v>47.432701138882628</v>
      </c>
      <c r="CG127" s="45">
        <f t="shared" si="294"/>
        <v>104</v>
      </c>
      <c r="CH127" s="49">
        <v>0.08</v>
      </c>
      <c r="CI127" s="45">
        <f t="shared" si="295"/>
        <v>134</v>
      </c>
      <c r="CJ127" s="50">
        <v>0.91</v>
      </c>
      <c r="CK127" s="51">
        <f t="shared" si="296"/>
        <v>81</v>
      </c>
      <c r="CL127" s="50">
        <v>1.2</v>
      </c>
      <c r="CM127" s="51">
        <f t="shared" si="297"/>
        <v>145</v>
      </c>
      <c r="CN127" s="50">
        <v>0.96</v>
      </c>
      <c r="CO127" s="51">
        <f t="shared" si="298"/>
        <v>72</v>
      </c>
      <c r="CP127" s="50">
        <v>21.2</v>
      </c>
      <c r="CQ127" s="51">
        <f t="shared" si="299"/>
        <v>9</v>
      </c>
      <c r="CR127" s="50">
        <v>6.28</v>
      </c>
      <c r="CS127" s="51">
        <f t="shared" si="300"/>
        <v>70</v>
      </c>
      <c r="CT127" s="50">
        <v>0.63</v>
      </c>
      <c r="CU127" s="51">
        <f t="shared" si="301"/>
        <v>162</v>
      </c>
      <c r="CV127" s="50">
        <v>22.01</v>
      </c>
      <c r="CW127" s="51">
        <f t="shared" si="302"/>
        <v>30</v>
      </c>
      <c r="CX127" s="50">
        <v>5.84</v>
      </c>
      <c r="CY127" s="51">
        <f t="shared" si="303"/>
        <v>109</v>
      </c>
      <c r="CZ127" s="50">
        <v>11.46</v>
      </c>
      <c r="DA127" s="51">
        <f t="shared" si="304"/>
        <v>59</v>
      </c>
      <c r="DB127" s="50">
        <v>7.96</v>
      </c>
      <c r="DC127" s="51">
        <f t="shared" si="305"/>
        <v>100</v>
      </c>
      <c r="DD127" s="50">
        <v>9.9700000000000006</v>
      </c>
      <c r="DE127" s="51">
        <f t="shared" si="306"/>
        <v>34</v>
      </c>
      <c r="DF127" s="50">
        <v>17.23</v>
      </c>
      <c r="DG127" s="51">
        <f t="shared" si="307"/>
        <v>64</v>
      </c>
      <c r="DH127" s="50">
        <v>1.06</v>
      </c>
      <c r="DI127" s="51">
        <f t="shared" si="308"/>
        <v>140</v>
      </c>
      <c r="DJ127" s="50">
        <v>4.55</v>
      </c>
      <c r="DK127" s="51">
        <f t="shared" si="309"/>
        <v>52</v>
      </c>
      <c r="DL127" s="50">
        <v>3.7</v>
      </c>
      <c r="DM127" s="51">
        <f t="shared" si="310"/>
        <v>102</v>
      </c>
      <c r="DN127" s="50">
        <v>2.15</v>
      </c>
      <c r="DO127" s="51">
        <f t="shared" si="311"/>
        <v>111</v>
      </c>
      <c r="DP127" s="50">
        <v>15.99</v>
      </c>
      <c r="DQ127" s="51">
        <f t="shared" si="312"/>
        <v>92</v>
      </c>
      <c r="DR127" s="50">
        <v>0.57999999999999996</v>
      </c>
      <c r="DS127" s="51">
        <f t="shared" si="313"/>
        <v>153</v>
      </c>
      <c r="DT127" s="50">
        <v>2.73</v>
      </c>
      <c r="DU127" s="51">
        <f t="shared" si="314"/>
        <v>148</v>
      </c>
      <c r="DV127" s="50">
        <v>1.08</v>
      </c>
      <c r="DW127" s="51">
        <f t="shared" si="315"/>
        <v>139</v>
      </c>
      <c r="DX127" s="50">
        <v>93.53</v>
      </c>
      <c r="DY127" s="51">
        <f t="shared" si="316"/>
        <v>111</v>
      </c>
      <c r="DZ127" s="50">
        <v>161.43</v>
      </c>
      <c r="EA127" s="51">
        <f t="shared" si="317"/>
        <v>29</v>
      </c>
      <c r="EB127" s="50">
        <v>60.44</v>
      </c>
      <c r="EC127" s="51">
        <f t="shared" si="318"/>
        <v>20</v>
      </c>
      <c r="ED127" s="50">
        <v>0.41</v>
      </c>
      <c r="EE127" s="51">
        <f t="shared" si="319"/>
        <v>129</v>
      </c>
      <c r="EF127" s="50">
        <v>11.4</v>
      </c>
      <c r="EG127" s="51">
        <f t="shared" si="320"/>
        <v>44</v>
      </c>
      <c r="EH127" s="50">
        <v>0.06</v>
      </c>
      <c r="EI127" s="51">
        <f t="shared" si="321"/>
        <v>154</v>
      </c>
      <c r="EJ127" s="50">
        <v>38.200000000000003</v>
      </c>
      <c r="EK127" s="51">
        <f t="shared" si="322"/>
        <v>11</v>
      </c>
      <c r="EL127" s="50">
        <v>5.95</v>
      </c>
      <c r="EM127" s="51">
        <f t="shared" si="323"/>
        <v>107</v>
      </c>
      <c r="EN127" s="50">
        <v>90.4</v>
      </c>
      <c r="EO127" s="51">
        <f t="shared" si="324"/>
        <v>46</v>
      </c>
      <c r="EP127" s="50">
        <v>25.71</v>
      </c>
      <c r="EQ127" s="51">
        <f t="shared" si="325"/>
        <v>13</v>
      </c>
      <c r="ER127" s="50">
        <v>3.53</v>
      </c>
      <c r="ES127" s="51">
        <f t="shared" si="326"/>
        <v>99</v>
      </c>
      <c r="ET127" s="50">
        <v>0.11</v>
      </c>
      <c r="EU127" s="51">
        <f t="shared" si="327"/>
        <v>57</v>
      </c>
      <c r="EV127" s="50">
        <v>6.96</v>
      </c>
      <c r="EW127" s="51">
        <f t="shared" si="328"/>
        <v>59</v>
      </c>
      <c r="EX127" s="50">
        <v>0.06</v>
      </c>
      <c r="EY127" s="51">
        <f t="shared" si="329"/>
        <v>150</v>
      </c>
      <c r="EZ127" s="50">
        <v>0.72</v>
      </c>
      <c r="FA127" s="51">
        <f t="shared" si="330"/>
        <v>138</v>
      </c>
      <c r="FB127" s="50">
        <v>0.23</v>
      </c>
      <c r="FC127" s="51">
        <f t="shared" si="331"/>
        <v>163</v>
      </c>
      <c r="FD127" s="50">
        <v>6.78</v>
      </c>
      <c r="FE127" s="51">
        <f t="shared" si="332"/>
        <v>56</v>
      </c>
      <c r="FF127" s="50">
        <v>119.21</v>
      </c>
      <c r="FG127" s="51">
        <f t="shared" si="333"/>
        <v>54</v>
      </c>
      <c r="FH127" s="50">
        <v>2.94</v>
      </c>
      <c r="FI127" s="51">
        <f t="shared" si="334"/>
        <v>153</v>
      </c>
      <c r="FJ127" s="50">
        <v>41.83</v>
      </c>
      <c r="FK127" s="51">
        <f t="shared" si="335"/>
        <v>27</v>
      </c>
      <c r="FL127" s="50">
        <v>18.559999999999999</v>
      </c>
      <c r="FM127" s="51">
        <f t="shared" si="336"/>
        <v>25</v>
      </c>
      <c r="FN127" s="53">
        <f t="shared" si="266"/>
        <v>825.95000000000016</v>
      </c>
      <c r="FO127" s="51">
        <f t="shared" si="337"/>
        <v>57</v>
      </c>
      <c r="FP127" s="36">
        <v>24.24</v>
      </c>
      <c r="FQ127" s="36">
        <v>100</v>
      </c>
      <c r="FR127" s="36">
        <f t="shared" si="260"/>
        <v>2424</v>
      </c>
      <c r="FS127" s="37">
        <f t="shared" si="338"/>
        <v>55</v>
      </c>
      <c r="FT127" s="36">
        <v>4.92</v>
      </c>
      <c r="FU127" s="36">
        <v>100</v>
      </c>
      <c r="FV127" s="36">
        <f t="shared" si="261"/>
        <v>492</v>
      </c>
      <c r="FW127" s="37">
        <f t="shared" si="339"/>
        <v>150</v>
      </c>
      <c r="FX127" s="36">
        <f t="shared" si="262"/>
        <v>1932</v>
      </c>
      <c r="FY127" s="54">
        <f t="shared" si="344"/>
        <v>1975472.5695600002</v>
      </c>
      <c r="FZ127" s="37">
        <f t="shared" si="340"/>
        <v>10</v>
      </c>
      <c r="GA127" s="55">
        <f t="shared" si="341"/>
        <v>1022.5013300000001</v>
      </c>
      <c r="GB127" s="56">
        <f t="shared" si="263"/>
        <v>3006.1539102000002</v>
      </c>
      <c r="GC127" s="32">
        <f t="shared" si="342"/>
        <v>35</v>
      </c>
    </row>
    <row r="128" spans="2:185" s="1" customFormat="1" ht="18" customHeight="1" x14ac:dyDescent="0.2">
      <c r="B128" s="1">
        <f t="shared" si="343"/>
        <v>127</v>
      </c>
      <c r="C128" s="69" t="s">
        <v>78</v>
      </c>
      <c r="D128" s="30">
        <v>38593161</v>
      </c>
      <c r="E128" s="31">
        <f t="shared" si="251"/>
        <v>36</v>
      </c>
      <c r="F128" s="209">
        <v>312679</v>
      </c>
      <c r="G128" s="31">
        <f t="shared" si="252"/>
        <v>69</v>
      </c>
      <c r="H128" s="210">
        <f t="shared" si="268"/>
        <v>123.42741597612887</v>
      </c>
      <c r="I128" s="31">
        <f t="shared" si="79"/>
        <v>48</v>
      </c>
      <c r="J128" s="32" t="s">
        <v>540</v>
      </c>
      <c r="K128" s="32" t="s">
        <v>541</v>
      </c>
      <c r="L128" s="33">
        <v>49794.2</v>
      </c>
      <c r="M128" s="31">
        <f t="shared" si="346"/>
        <v>25</v>
      </c>
      <c r="N128" s="34">
        <v>9.8119700000000005</v>
      </c>
      <c r="O128" s="31">
        <f t="shared" si="345"/>
        <v>15</v>
      </c>
      <c r="P128" s="35">
        <v>2.85</v>
      </c>
      <c r="Q128" s="31">
        <f t="shared" si="269"/>
        <v>162</v>
      </c>
      <c r="R128" s="31">
        <v>13.2</v>
      </c>
      <c r="S128" s="31">
        <f t="shared" si="253"/>
        <v>143</v>
      </c>
      <c r="T128" s="31">
        <v>1</v>
      </c>
      <c r="U128" s="31">
        <f t="shared" si="254"/>
        <v>160</v>
      </c>
      <c r="V128" s="218">
        <v>623.4</v>
      </c>
      <c r="W128" s="31">
        <f t="shared" si="255"/>
        <v>121</v>
      </c>
      <c r="X128" s="36">
        <v>77.5</v>
      </c>
      <c r="Y128" s="37">
        <f t="shared" si="270"/>
        <v>41</v>
      </c>
      <c r="Z128" s="38">
        <v>81.3</v>
      </c>
      <c r="AA128" s="37">
        <f t="shared" si="271"/>
        <v>35</v>
      </c>
      <c r="AB128" s="38">
        <v>73.599999999999994</v>
      </c>
      <c r="AC128" s="37">
        <f t="shared" si="272"/>
        <v>51</v>
      </c>
      <c r="AD128" s="39">
        <v>26455</v>
      </c>
      <c r="AE128" s="40">
        <f t="shared" si="273"/>
        <v>42</v>
      </c>
      <c r="AF128" s="41">
        <v>38.39</v>
      </c>
      <c r="AG128" s="40">
        <f t="shared" si="274"/>
        <v>81</v>
      </c>
      <c r="AH128" s="42">
        <v>2.2000000000000002</v>
      </c>
      <c r="AI128" s="40">
        <f t="shared" si="256"/>
        <v>33</v>
      </c>
      <c r="AJ128" s="41">
        <v>32.799999999999997</v>
      </c>
      <c r="AK128" s="40">
        <f t="shared" si="275"/>
        <v>46</v>
      </c>
      <c r="AL128" s="41">
        <v>11</v>
      </c>
      <c r="AM128" s="40">
        <f t="shared" si="276"/>
        <v>23</v>
      </c>
      <c r="AN128" s="43">
        <v>26.9</v>
      </c>
      <c r="AO128" s="44">
        <f t="shared" si="277"/>
        <v>69</v>
      </c>
      <c r="AP128" s="43">
        <v>38.299999999999997</v>
      </c>
      <c r="AQ128" s="44">
        <f t="shared" si="278"/>
        <v>44</v>
      </c>
      <c r="AR128" s="58">
        <v>0.37</v>
      </c>
      <c r="AS128" s="44">
        <f t="shared" si="279"/>
        <v>34</v>
      </c>
      <c r="AT128" s="46"/>
      <c r="AU128" s="45" t="e">
        <f t="shared" si="280"/>
        <v>#N/A</v>
      </c>
      <c r="AV128" s="46">
        <v>97.8</v>
      </c>
      <c r="AW128" s="45">
        <f t="shared" si="281"/>
        <v>5</v>
      </c>
      <c r="AX128" s="46">
        <v>95</v>
      </c>
      <c r="AY128" s="45">
        <f>RANK(AX128,$AX$2:$AX$173)</f>
        <v>16</v>
      </c>
      <c r="AZ128" s="125">
        <v>3410</v>
      </c>
      <c r="BA128" s="45">
        <f t="shared" si="264"/>
        <v>23</v>
      </c>
      <c r="BB128" s="47">
        <v>16</v>
      </c>
      <c r="BC128" s="45">
        <f t="shared" si="282"/>
        <v>19</v>
      </c>
      <c r="BD128" s="46">
        <v>1396.06</v>
      </c>
      <c r="BE128" s="45">
        <f t="shared" si="283"/>
        <v>35</v>
      </c>
      <c r="BF128" s="46"/>
      <c r="BG128" s="45" t="e">
        <f t="shared" si="284"/>
        <v>#N/A</v>
      </c>
      <c r="BH128" s="46">
        <v>2.4</v>
      </c>
      <c r="BI128" s="45">
        <f t="shared" si="285"/>
        <v>44</v>
      </c>
      <c r="BJ128" s="47">
        <v>13</v>
      </c>
      <c r="BK128" s="45">
        <f t="shared" si="286"/>
        <v>5</v>
      </c>
      <c r="BL128" s="46"/>
      <c r="BM128" s="45" t="e">
        <f t="shared" si="287"/>
        <v>#N/A</v>
      </c>
      <c r="BN128" s="46"/>
      <c r="BO128" s="45" t="e">
        <f t="shared" si="288"/>
        <v>#N/A</v>
      </c>
      <c r="BP128" s="46">
        <v>198.51</v>
      </c>
      <c r="BQ128" s="45">
        <f t="shared" si="289"/>
        <v>31</v>
      </c>
      <c r="BR128" s="133">
        <v>132.34</v>
      </c>
      <c r="BS128" s="45">
        <f t="shared" si="257"/>
        <v>36</v>
      </c>
      <c r="BT128" s="46">
        <v>339</v>
      </c>
      <c r="BU128" s="45">
        <f t="shared" si="290"/>
        <v>29</v>
      </c>
      <c r="BV128" s="46"/>
      <c r="BW128" s="45" t="e">
        <f t="shared" si="291"/>
        <v>#N/A</v>
      </c>
      <c r="BX128" s="127">
        <v>0.76</v>
      </c>
      <c r="BY128" s="45">
        <f t="shared" si="258"/>
        <v>5</v>
      </c>
      <c r="BZ128" s="48">
        <f>40.6*1000/365</f>
        <v>111.23287671232876</v>
      </c>
      <c r="CA128" s="45">
        <f t="shared" si="292"/>
        <v>22</v>
      </c>
      <c r="CB128" s="46"/>
      <c r="CC128" s="45" t="e">
        <f t="shared" si="259"/>
        <v>#N/A</v>
      </c>
      <c r="CD128" s="46">
        <v>0.87</v>
      </c>
      <c r="CE128" s="45">
        <f t="shared" si="293"/>
        <v>29</v>
      </c>
      <c r="CF128" s="48">
        <v>239.43359453983496</v>
      </c>
      <c r="CG128" s="45">
        <f t="shared" si="294"/>
        <v>13</v>
      </c>
      <c r="CH128" s="49">
        <v>2.2200000000000002</v>
      </c>
      <c r="CI128" s="45">
        <f t="shared" si="295"/>
        <v>63</v>
      </c>
      <c r="CJ128" s="50">
        <v>4.34</v>
      </c>
      <c r="CK128" s="51">
        <f t="shared" si="296"/>
        <v>21</v>
      </c>
      <c r="CL128" s="50">
        <v>3.36</v>
      </c>
      <c r="CM128" s="51">
        <f t="shared" si="297"/>
        <v>76</v>
      </c>
      <c r="CN128" s="50">
        <v>0.14000000000000001</v>
      </c>
      <c r="CO128" s="51">
        <f t="shared" si="298"/>
        <v>135</v>
      </c>
      <c r="CP128" s="50">
        <v>0.99</v>
      </c>
      <c r="CQ128" s="51">
        <f t="shared" si="299"/>
        <v>137</v>
      </c>
      <c r="CR128" s="50">
        <v>0.52</v>
      </c>
      <c r="CS128" s="51">
        <f t="shared" si="300"/>
        <v>155</v>
      </c>
      <c r="CT128" s="50">
        <v>5.12</v>
      </c>
      <c r="CU128" s="51">
        <f t="shared" si="301"/>
        <v>13</v>
      </c>
      <c r="CV128" s="50">
        <v>16.72</v>
      </c>
      <c r="CW128" s="51">
        <f t="shared" si="302"/>
        <v>83</v>
      </c>
      <c r="CX128" s="50">
        <v>6.33</v>
      </c>
      <c r="CY128" s="51">
        <f t="shared" si="303"/>
        <v>106</v>
      </c>
      <c r="CZ128" s="50">
        <v>18.079999999999998</v>
      </c>
      <c r="DA128" s="51">
        <f t="shared" si="304"/>
        <v>17</v>
      </c>
      <c r="DB128" s="50">
        <v>4.82</v>
      </c>
      <c r="DC128" s="51">
        <f t="shared" si="305"/>
        <v>128</v>
      </c>
      <c r="DD128" s="50">
        <v>3.38</v>
      </c>
      <c r="DE128" s="51">
        <f t="shared" si="306"/>
        <v>141</v>
      </c>
      <c r="DF128" s="50">
        <v>39.520000000000003</v>
      </c>
      <c r="DG128" s="51">
        <f t="shared" si="307"/>
        <v>6</v>
      </c>
      <c r="DH128" s="50">
        <v>2.4900000000000002</v>
      </c>
      <c r="DI128" s="51">
        <f t="shared" si="308"/>
        <v>90</v>
      </c>
      <c r="DJ128" s="50">
        <v>4.49</v>
      </c>
      <c r="DK128" s="51">
        <f t="shared" si="309"/>
        <v>55</v>
      </c>
      <c r="DL128" s="50">
        <v>8.6</v>
      </c>
      <c r="DM128" s="51">
        <f t="shared" si="310"/>
        <v>7</v>
      </c>
      <c r="DN128" s="50">
        <v>8.06</v>
      </c>
      <c r="DO128" s="51">
        <f t="shared" si="311"/>
        <v>32</v>
      </c>
      <c r="DP128" s="50">
        <v>16.34</v>
      </c>
      <c r="DQ128" s="51">
        <f t="shared" si="312"/>
        <v>89</v>
      </c>
      <c r="DR128" s="50">
        <v>3.25</v>
      </c>
      <c r="DS128" s="51">
        <f t="shared" si="313"/>
        <v>18</v>
      </c>
      <c r="DT128" s="50">
        <v>8.5</v>
      </c>
      <c r="DU128" s="51">
        <f t="shared" si="314"/>
        <v>54</v>
      </c>
      <c r="DV128" s="50">
        <v>3.65</v>
      </c>
      <c r="DW128" s="51">
        <f t="shared" si="315"/>
        <v>31</v>
      </c>
      <c r="DX128" s="50">
        <v>159.68</v>
      </c>
      <c r="DY128" s="51">
        <f t="shared" si="316"/>
        <v>11</v>
      </c>
      <c r="DZ128" s="50">
        <v>136.72</v>
      </c>
      <c r="EA128" s="51">
        <f t="shared" si="317"/>
        <v>40</v>
      </c>
      <c r="EB128" s="50">
        <v>10.07</v>
      </c>
      <c r="EC128" s="51">
        <f t="shared" si="318"/>
        <v>141</v>
      </c>
      <c r="ED128" s="50">
        <v>1.24</v>
      </c>
      <c r="EE128" s="51">
        <f t="shared" si="319"/>
        <v>81</v>
      </c>
      <c r="EF128" s="50">
        <v>1.65</v>
      </c>
      <c r="EG128" s="51">
        <f t="shared" si="320"/>
        <v>156</v>
      </c>
      <c r="EH128" s="50">
        <v>0.38</v>
      </c>
      <c r="EI128" s="51">
        <f t="shared" si="321"/>
        <v>132</v>
      </c>
      <c r="EJ128" s="50">
        <v>13.89</v>
      </c>
      <c r="EK128" s="51">
        <f t="shared" si="322"/>
        <v>111</v>
      </c>
      <c r="EL128" s="50">
        <v>10.16</v>
      </c>
      <c r="EM128" s="51">
        <f t="shared" si="323"/>
        <v>53</v>
      </c>
      <c r="EN128" s="50">
        <v>16.11</v>
      </c>
      <c r="EO128" s="51">
        <f t="shared" si="324"/>
        <v>134</v>
      </c>
      <c r="EP128" s="50">
        <v>6.72</v>
      </c>
      <c r="EQ128" s="51">
        <f t="shared" si="325"/>
        <v>137</v>
      </c>
      <c r="ER128" s="50">
        <v>4.55</v>
      </c>
      <c r="ES128" s="51">
        <f t="shared" si="326"/>
        <v>49</v>
      </c>
      <c r="ET128" s="50">
        <v>0</v>
      </c>
      <c r="EU128" s="51">
        <f t="shared" si="327"/>
        <v>84</v>
      </c>
      <c r="EV128" s="50">
        <v>0.28999999999999998</v>
      </c>
      <c r="EW128" s="51">
        <f t="shared" si="328"/>
        <v>135</v>
      </c>
      <c r="EX128" s="50">
        <v>1.05</v>
      </c>
      <c r="EY128" s="51">
        <f t="shared" si="329"/>
        <v>10</v>
      </c>
      <c r="EZ128" s="50">
        <v>0.93</v>
      </c>
      <c r="FA128" s="51">
        <f t="shared" si="330"/>
        <v>124</v>
      </c>
      <c r="FB128" s="50">
        <v>1.37</v>
      </c>
      <c r="FC128" s="51">
        <f t="shared" si="331"/>
        <v>80</v>
      </c>
      <c r="FD128" s="50">
        <v>4.66</v>
      </c>
      <c r="FE128" s="51">
        <f t="shared" si="332"/>
        <v>79</v>
      </c>
      <c r="FF128" s="50">
        <v>96.03</v>
      </c>
      <c r="FG128" s="51">
        <f t="shared" si="333"/>
        <v>80</v>
      </c>
      <c r="FH128" s="50">
        <v>16.95</v>
      </c>
      <c r="FI128" s="51">
        <f t="shared" si="334"/>
        <v>24</v>
      </c>
      <c r="FJ128" s="50">
        <v>1.24</v>
      </c>
      <c r="FK128" s="51">
        <f t="shared" si="335"/>
        <v>122</v>
      </c>
      <c r="FL128" s="50">
        <v>2.29</v>
      </c>
      <c r="FM128" s="51">
        <f t="shared" si="336"/>
        <v>123</v>
      </c>
      <c r="FN128" s="53">
        <f t="shared" si="266"/>
        <v>644.67999999999984</v>
      </c>
      <c r="FO128" s="51">
        <f t="shared" si="337"/>
        <v>92</v>
      </c>
      <c r="FP128" s="36">
        <v>9.77</v>
      </c>
      <c r="FQ128" s="36">
        <v>100</v>
      </c>
      <c r="FR128" s="36">
        <f t="shared" si="260"/>
        <v>977</v>
      </c>
      <c r="FS128" s="37">
        <f t="shared" si="338"/>
        <v>154</v>
      </c>
      <c r="FT128" s="36">
        <v>10.37</v>
      </c>
      <c r="FU128" s="36">
        <v>100</v>
      </c>
      <c r="FV128" s="36">
        <f t="shared" si="261"/>
        <v>1037</v>
      </c>
      <c r="FW128" s="37">
        <f t="shared" si="339"/>
        <v>43</v>
      </c>
      <c r="FX128" s="36">
        <f t="shared" si="262"/>
        <v>-60</v>
      </c>
      <c r="FY128" s="54">
        <f t="shared" si="344"/>
        <v>-23155.8966</v>
      </c>
      <c r="FZ128" s="37">
        <f t="shared" si="340"/>
        <v>161</v>
      </c>
      <c r="GA128" s="55">
        <f t="shared" si="341"/>
        <v>385.93160999999998</v>
      </c>
      <c r="GB128" s="56">
        <f t="shared" si="263"/>
        <v>6541.5407894999989</v>
      </c>
      <c r="GC128" s="32">
        <f t="shared" si="342"/>
        <v>23</v>
      </c>
    </row>
    <row r="129" spans="2:185" s="1" customFormat="1" ht="18" customHeight="1" x14ac:dyDescent="0.2">
      <c r="B129" s="1">
        <f t="shared" si="343"/>
        <v>128</v>
      </c>
      <c r="C129" s="59" t="s">
        <v>149</v>
      </c>
      <c r="D129" s="30">
        <v>10304434</v>
      </c>
      <c r="E129" s="31">
        <f t="shared" si="251"/>
        <v>87</v>
      </c>
      <c r="F129" s="209">
        <v>92090</v>
      </c>
      <c r="G129" s="31">
        <f t="shared" si="252"/>
        <v>109</v>
      </c>
      <c r="H129" s="210">
        <f t="shared" si="268"/>
        <v>111.89525464219786</v>
      </c>
      <c r="I129" s="31">
        <f t="shared" si="79"/>
        <v>52</v>
      </c>
      <c r="J129" s="32" t="s">
        <v>542</v>
      </c>
      <c r="K129" s="32" t="s">
        <v>543</v>
      </c>
      <c r="L129" s="33">
        <v>44126.5</v>
      </c>
      <c r="M129" s="31">
        <f t="shared" si="346"/>
        <v>73</v>
      </c>
      <c r="N129" s="34">
        <v>9.8011940000000006</v>
      </c>
      <c r="O129" s="31">
        <f t="shared" si="345"/>
        <v>42</v>
      </c>
      <c r="P129" s="35">
        <v>4.3600000000000003</v>
      </c>
      <c r="Q129" s="31">
        <f t="shared" si="269"/>
        <v>124</v>
      </c>
      <c r="R129" s="31">
        <v>20.100000000000001</v>
      </c>
      <c r="S129" s="31">
        <f t="shared" si="253"/>
        <v>117</v>
      </c>
      <c r="T129" s="31">
        <v>12.2</v>
      </c>
      <c r="U129" s="31">
        <f t="shared" si="254"/>
        <v>101</v>
      </c>
      <c r="V129" s="218">
        <v>821</v>
      </c>
      <c r="W129" s="31">
        <f t="shared" si="255"/>
        <v>97</v>
      </c>
      <c r="X129" s="36">
        <v>81.099999999999994</v>
      </c>
      <c r="Y129" s="37">
        <f t="shared" si="270"/>
        <v>21</v>
      </c>
      <c r="Z129" s="38">
        <v>83.9</v>
      </c>
      <c r="AA129" s="37">
        <f t="shared" si="271"/>
        <v>14</v>
      </c>
      <c r="AB129" s="38">
        <v>78.2</v>
      </c>
      <c r="AC129" s="37">
        <f t="shared" si="272"/>
        <v>27</v>
      </c>
      <c r="AD129" s="39">
        <v>27835</v>
      </c>
      <c r="AE129" s="40">
        <f t="shared" si="273"/>
        <v>41</v>
      </c>
      <c r="AF129" s="41">
        <v>49.82</v>
      </c>
      <c r="AG129" s="40">
        <f t="shared" si="274"/>
        <v>48</v>
      </c>
      <c r="AH129" s="42">
        <v>4.3</v>
      </c>
      <c r="AI129" s="40">
        <f t="shared" si="256"/>
        <v>4</v>
      </c>
      <c r="AJ129" s="41">
        <v>33.799999999999997</v>
      </c>
      <c r="AK129" s="40">
        <f t="shared" si="275"/>
        <v>43</v>
      </c>
      <c r="AL129" s="41">
        <v>18.3</v>
      </c>
      <c r="AM129" s="40">
        <f t="shared" si="276"/>
        <v>8</v>
      </c>
      <c r="AN129" s="43">
        <v>12.3</v>
      </c>
      <c r="AO129" s="44">
        <f t="shared" si="277"/>
        <v>150</v>
      </c>
      <c r="AP129" s="43">
        <v>29.2</v>
      </c>
      <c r="AQ129" s="44">
        <f t="shared" si="278"/>
        <v>55</v>
      </c>
      <c r="AR129" s="58">
        <v>1.0900000000000001</v>
      </c>
      <c r="AS129" s="44">
        <f t="shared" si="279"/>
        <v>11</v>
      </c>
      <c r="AT129" s="46"/>
      <c r="AU129" s="45" t="e">
        <f t="shared" si="280"/>
        <v>#N/A</v>
      </c>
      <c r="AV129" s="46" t="s">
        <v>177</v>
      </c>
      <c r="AW129" s="45" t="e">
        <f t="shared" si="281"/>
        <v>#VALUE!</v>
      </c>
      <c r="AX129" s="46"/>
      <c r="AY129" s="45"/>
      <c r="AZ129" s="125">
        <v>3580</v>
      </c>
      <c r="BA129" s="45">
        <f t="shared" si="264"/>
        <v>9</v>
      </c>
      <c r="BB129" s="46" t="s">
        <v>177</v>
      </c>
      <c r="BC129" s="45" t="e">
        <f t="shared" si="282"/>
        <v>#VALUE!</v>
      </c>
      <c r="BD129" s="46">
        <v>1112.8</v>
      </c>
      <c r="BE129" s="45">
        <f t="shared" si="283"/>
        <v>57</v>
      </c>
      <c r="BF129" s="46"/>
      <c r="BG129" s="45" t="e">
        <f t="shared" si="284"/>
        <v>#N/A</v>
      </c>
      <c r="BH129" s="47">
        <v>4.3</v>
      </c>
      <c r="BI129" s="45">
        <f t="shared" si="285"/>
        <v>25</v>
      </c>
      <c r="BJ129" s="47">
        <v>13</v>
      </c>
      <c r="BK129" s="45">
        <f t="shared" si="286"/>
        <v>5</v>
      </c>
      <c r="BL129" s="46"/>
      <c r="BM129" s="45" t="e">
        <f t="shared" si="287"/>
        <v>#N/A</v>
      </c>
      <c r="BN129" s="46"/>
      <c r="BO129" s="45" t="e">
        <f t="shared" si="288"/>
        <v>#N/A</v>
      </c>
      <c r="BP129" s="46">
        <v>222.94</v>
      </c>
      <c r="BQ129" s="45">
        <f t="shared" si="289"/>
        <v>26</v>
      </c>
      <c r="BR129" s="133">
        <v>114.2</v>
      </c>
      <c r="BS129" s="45">
        <f t="shared" si="257"/>
        <v>62</v>
      </c>
      <c r="BT129" s="46">
        <v>398.6</v>
      </c>
      <c r="BU129" s="45">
        <f t="shared" si="290"/>
        <v>26</v>
      </c>
      <c r="BV129" s="46"/>
      <c r="BW129" s="45" t="e">
        <f t="shared" si="291"/>
        <v>#N/A</v>
      </c>
      <c r="BX129" s="124" t="s">
        <v>1151</v>
      </c>
      <c r="BY129" s="45" t="e">
        <f t="shared" si="258"/>
        <v>#VALUE!</v>
      </c>
      <c r="BZ129" s="48">
        <f>21.7*1000/365</f>
        <v>59.452054794520549</v>
      </c>
      <c r="CA129" s="45">
        <f t="shared" si="292"/>
        <v>92</v>
      </c>
      <c r="CB129" s="46">
        <v>88</v>
      </c>
      <c r="CC129" s="45">
        <f t="shared" si="259"/>
        <v>17</v>
      </c>
      <c r="CD129" s="46">
        <v>9.1999999999999998E-2</v>
      </c>
      <c r="CE129" s="45">
        <f t="shared" si="293"/>
        <v>106</v>
      </c>
      <c r="CF129" s="48">
        <v>239.4335945398349</v>
      </c>
      <c r="CG129" s="45">
        <f t="shared" si="294"/>
        <v>23</v>
      </c>
      <c r="CH129" s="49">
        <v>42.2</v>
      </c>
      <c r="CI129" s="45">
        <f t="shared" si="295"/>
        <v>4</v>
      </c>
      <c r="CJ129" s="50">
        <v>1</v>
      </c>
      <c r="CK129" s="51">
        <f t="shared" si="296"/>
        <v>78</v>
      </c>
      <c r="CL129" s="50">
        <v>6.61</v>
      </c>
      <c r="CM129" s="51">
        <f t="shared" si="297"/>
        <v>37</v>
      </c>
      <c r="CN129" s="50">
        <v>0.75</v>
      </c>
      <c r="CO129" s="51">
        <f t="shared" si="298"/>
        <v>80</v>
      </c>
      <c r="CP129" s="50">
        <v>0.59</v>
      </c>
      <c r="CQ129" s="51">
        <f t="shared" si="299"/>
        <v>162</v>
      </c>
      <c r="CR129" s="50">
        <v>0.43</v>
      </c>
      <c r="CS129" s="51">
        <f t="shared" si="300"/>
        <v>163</v>
      </c>
      <c r="CT129" s="50">
        <v>4.37</v>
      </c>
      <c r="CU129" s="51">
        <f t="shared" si="301"/>
        <v>27</v>
      </c>
      <c r="CV129" s="50">
        <v>17.72</v>
      </c>
      <c r="CW129" s="51">
        <f t="shared" si="302"/>
        <v>73</v>
      </c>
      <c r="CX129" s="50">
        <v>4.4400000000000004</v>
      </c>
      <c r="CY129" s="51">
        <f t="shared" si="303"/>
        <v>123</v>
      </c>
      <c r="CZ129" s="50">
        <v>20.02</v>
      </c>
      <c r="DA129" s="51">
        <f t="shared" si="304"/>
        <v>11</v>
      </c>
      <c r="DB129" s="50">
        <v>2.72</v>
      </c>
      <c r="DC129" s="51">
        <f t="shared" si="305"/>
        <v>160</v>
      </c>
      <c r="DD129" s="50">
        <v>5.43</v>
      </c>
      <c r="DE129" s="51">
        <f t="shared" si="306"/>
        <v>85</v>
      </c>
      <c r="DF129" s="50">
        <v>21.52</v>
      </c>
      <c r="DG129" s="51">
        <f t="shared" si="307"/>
        <v>51</v>
      </c>
      <c r="DH129" s="50">
        <v>3.74</v>
      </c>
      <c r="DI129" s="51">
        <f t="shared" si="308"/>
        <v>61</v>
      </c>
      <c r="DJ129" s="50">
        <v>5.47</v>
      </c>
      <c r="DK129" s="51">
        <f t="shared" si="309"/>
        <v>35</v>
      </c>
      <c r="DL129" s="50">
        <v>3.65</v>
      </c>
      <c r="DM129" s="51">
        <f t="shared" si="310"/>
        <v>108</v>
      </c>
      <c r="DN129" s="50">
        <v>6.85</v>
      </c>
      <c r="DO129" s="51">
        <f t="shared" si="311"/>
        <v>45</v>
      </c>
      <c r="DP129" s="50">
        <v>19.010000000000002</v>
      </c>
      <c r="DQ129" s="51">
        <f t="shared" si="312"/>
        <v>67</v>
      </c>
      <c r="DR129" s="50">
        <v>2.4500000000000002</v>
      </c>
      <c r="DS129" s="51">
        <f t="shared" si="313"/>
        <v>36</v>
      </c>
      <c r="DT129" s="50">
        <v>12.84</v>
      </c>
      <c r="DU129" s="51">
        <f t="shared" si="314"/>
        <v>29</v>
      </c>
      <c r="DV129" s="50">
        <v>2.6</v>
      </c>
      <c r="DW129" s="51">
        <f t="shared" si="315"/>
        <v>62</v>
      </c>
      <c r="DX129" s="50">
        <v>137.05000000000001</v>
      </c>
      <c r="DY129" s="51">
        <f t="shared" si="316"/>
        <v>34</v>
      </c>
      <c r="DZ129" s="50">
        <v>35.56</v>
      </c>
      <c r="EA129" s="51">
        <f t="shared" si="317"/>
        <v>167</v>
      </c>
      <c r="EB129" s="50">
        <v>19.260000000000002</v>
      </c>
      <c r="EC129" s="51">
        <f t="shared" si="318"/>
        <v>107</v>
      </c>
      <c r="ED129" s="50">
        <v>0.6</v>
      </c>
      <c r="EE129" s="51">
        <f t="shared" si="319"/>
        <v>114</v>
      </c>
      <c r="EF129" s="50">
        <v>5.67</v>
      </c>
      <c r="EG129" s="51">
        <f t="shared" si="320"/>
        <v>91</v>
      </c>
      <c r="EH129" s="50">
        <v>5.42</v>
      </c>
      <c r="EI129" s="51">
        <f t="shared" si="321"/>
        <v>88</v>
      </c>
      <c r="EJ129" s="50">
        <v>7.64</v>
      </c>
      <c r="EK129" s="51">
        <f t="shared" si="322"/>
        <v>151</v>
      </c>
      <c r="EL129" s="50">
        <v>3.16</v>
      </c>
      <c r="EM129" s="51">
        <f t="shared" si="323"/>
        <v>147</v>
      </c>
      <c r="EN129" s="50">
        <v>25.25</v>
      </c>
      <c r="EO129" s="51">
        <f t="shared" si="324"/>
        <v>98</v>
      </c>
      <c r="EP129" s="50">
        <v>7.05</v>
      </c>
      <c r="EQ129" s="51">
        <f t="shared" si="325"/>
        <v>134</v>
      </c>
      <c r="ER129" s="50">
        <v>4.71</v>
      </c>
      <c r="ES129" s="51">
        <f t="shared" si="326"/>
        <v>42</v>
      </c>
      <c r="ET129" s="50">
        <v>0.03</v>
      </c>
      <c r="EU129" s="51">
        <f t="shared" si="327"/>
        <v>70</v>
      </c>
      <c r="EV129" s="50">
        <v>0.17</v>
      </c>
      <c r="EW129" s="51">
        <f t="shared" si="328"/>
        <v>147</v>
      </c>
      <c r="EX129" s="50">
        <v>0.28000000000000003</v>
      </c>
      <c r="EY129" s="51">
        <f t="shared" si="329"/>
        <v>63</v>
      </c>
      <c r="EZ129" s="50">
        <v>2.2599999999999998</v>
      </c>
      <c r="FA129" s="51">
        <f t="shared" si="330"/>
        <v>73</v>
      </c>
      <c r="FB129" s="50">
        <v>0.25</v>
      </c>
      <c r="FC129" s="51">
        <f t="shared" si="331"/>
        <v>161</v>
      </c>
      <c r="FD129" s="50">
        <v>0.77</v>
      </c>
      <c r="FE129" s="51">
        <f t="shared" si="332"/>
        <v>146</v>
      </c>
      <c r="FF129" s="50">
        <v>51.9</v>
      </c>
      <c r="FG129" s="51">
        <f t="shared" si="333"/>
        <v>126</v>
      </c>
      <c r="FH129" s="50">
        <v>8.49</v>
      </c>
      <c r="FI129" s="51">
        <f t="shared" si="334"/>
        <v>88</v>
      </c>
      <c r="FJ129" s="50">
        <v>1.05</v>
      </c>
      <c r="FK129" s="51">
        <f t="shared" si="335"/>
        <v>128</v>
      </c>
      <c r="FL129" s="50">
        <v>1.1000000000000001</v>
      </c>
      <c r="FM129" s="51">
        <f t="shared" si="336"/>
        <v>146</v>
      </c>
      <c r="FN129" s="53">
        <f t="shared" si="266"/>
        <v>459.88</v>
      </c>
      <c r="FO129" s="51">
        <f t="shared" si="337"/>
        <v>147</v>
      </c>
      <c r="FP129" s="36">
        <v>9.42</v>
      </c>
      <c r="FQ129" s="36">
        <v>100</v>
      </c>
      <c r="FR129" s="36">
        <f t="shared" si="260"/>
        <v>942</v>
      </c>
      <c r="FS129" s="37">
        <f t="shared" si="338"/>
        <v>156</v>
      </c>
      <c r="FT129" s="36">
        <v>10.97</v>
      </c>
      <c r="FU129" s="36">
        <v>100</v>
      </c>
      <c r="FV129" s="36">
        <f t="shared" si="261"/>
        <v>1097</v>
      </c>
      <c r="FW129" s="37">
        <f t="shared" si="339"/>
        <v>35</v>
      </c>
      <c r="FX129" s="36">
        <f t="shared" si="262"/>
        <v>-155</v>
      </c>
      <c r="FY129" s="54">
        <f t="shared" si="344"/>
        <v>-15971.872700000002</v>
      </c>
      <c r="FZ129" s="37">
        <f t="shared" si="340"/>
        <v>160</v>
      </c>
      <c r="GA129" s="55">
        <f t="shared" si="341"/>
        <v>103.04434000000001</v>
      </c>
      <c r="GB129" s="56">
        <f t="shared" si="263"/>
        <v>874.84644660000004</v>
      </c>
      <c r="GC129" s="32">
        <f t="shared" si="342"/>
        <v>78</v>
      </c>
    </row>
    <row r="130" spans="2:185" s="1" customFormat="1" ht="18" customHeight="1" x14ac:dyDescent="0.2">
      <c r="B130" s="1">
        <f t="shared" si="343"/>
        <v>129</v>
      </c>
      <c r="C130" s="60" t="s">
        <v>79</v>
      </c>
      <c r="D130" s="30">
        <v>2291368</v>
      </c>
      <c r="E130" s="31">
        <f t="shared" si="251"/>
        <v>140</v>
      </c>
      <c r="F130" s="209">
        <v>11586</v>
      </c>
      <c r="G130" s="31">
        <f t="shared" si="252"/>
        <v>157</v>
      </c>
      <c r="H130" s="210">
        <f t="shared" ref="H130:H161" si="347">D130/F130</f>
        <v>197.77041256689108</v>
      </c>
      <c r="I130" s="31">
        <f t="shared" si="79"/>
        <v>33</v>
      </c>
      <c r="J130" s="32" t="s">
        <v>544</v>
      </c>
      <c r="K130" s="32" t="s">
        <v>545</v>
      </c>
      <c r="L130" s="33">
        <v>43653.4</v>
      </c>
      <c r="M130" s="31">
        <f t="shared" si="346"/>
        <v>75</v>
      </c>
      <c r="N130" s="34">
        <v>9.7894059999999996</v>
      </c>
      <c r="O130" s="31">
        <f t="shared" si="345"/>
        <v>76</v>
      </c>
      <c r="P130" s="35">
        <v>5.33</v>
      </c>
      <c r="Q130" s="31">
        <f t="shared" ref="Q130:Q161" si="348">RANK(P130,$P$2:$P$173)</f>
        <v>57</v>
      </c>
      <c r="R130" s="31">
        <v>31.5</v>
      </c>
      <c r="S130" s="31">
        <f t="shared" si="253"/>
        <v>17</v>
      </c>
      <c r="T130" s="31">
        <v>22</v>
      </c>
      <c r="U130" s="31">
        <f t="shared" si="254"/>
        <v>29</v>
      </c>
      <c r="V130" s="218">
        <v>77</v>
      </c>
      <c r="W130" s="31">
        <f t="shared" si="255"/>
        <v>167</v>
      </c>
      <c r="X130" s="36">
        <v>78.2</v>
      </c>
      <c r="Y130" s="37">
        <f t="shared" ref="Y130:Y161" si="349">RANK(X130,$X$2:$X$173)</f>
        <v>35</v>
      </c>
      <c r="Z130" s="38">
        <v>80</v>
      </c>
      <c r="AA130" s="37">
        <f t="shared" ref="AA130:AA161" si="350">RANK(Z130,$Z$2:$Z$173)</f>
        <v>43</v>
      </c>
      <c r="AB130" s="38">
        <v>77.400000000000006</v>
      </c>
      <c r="AC130" s="37">
        <f t="shared" ref="AC130:AC161" si="351">RANK(AB130,$AB$2:$AB$173)</f>
        <v>29</v>
      </c>
      <c r="AD130" s="39">
        <v>132099</v>
      </c>
      <c r="AE130" s="40">
        <f t="shared" ref="AE130:AE161" si="352">RANK(AD130,$AD$2:$AD$173)</f>
        <v>1</v>
      </c>
      <c r="AF130" s="41">
        <v>67.98</v>
      </c>
      <c r="AG130" s="40">
        <f t="shared" ref="AG130:AG161" si="353">RANK(AF130,$AF$2:$AF$173)</f>
        <v>25</v>
      </c>
      <c r="AH130" s="42"/>
      <c r="AI130" s="40" t="e">
        <f t="shared" si="256"/>
        <v>#N/A</v>
      </c>
      <c r="AJ130" s="41" t="s">
        <v>177</v>
      </c>
      <c r="AK130" s="40" t="e">
        <f t="shared" ref="AK130:AK161" si="354">RANK(AJ130,$AJ$2:$AJ$173)</f>
        <v>#VALUE!</v>
      </c>
      <c r="AL130" s="41" t="s">
        <v>177</v>
      </c>
      <c r="AM130" s="40" t="e">
        <f t="shared" ref="AM130:AM161" si="355">RANK(AL130,$AL$2:$AL$173)</f>
        <v>#VALUE!</v>
      </c>
      <c r="AN130" s="43">
        <v>92.4</v>
      </c>
      <c r="AO130" s="44">
        <f t="shared" ref="AO130:AO161" si="356">RANK(AN130,$AN$2:$AN$173)</f>
        <v>2</v>
      </c>
      <c r="AP130" s="43">
        <v>166.9</v>
      </c>
      <c r="AQ130" s="44">
        <f t="shared" ref="AQ130:AQ161" si="357">RANK(AP130,$AP$2:$AP$173)</f>
        <v>7</v>
      </c>
      <c r="AR130" s="43" t="s">
        <v>177</v>
      </c>
      <c r="AS130" s="44" t="e">
        <f t="shared" ref="AS130:AS161" si="358">RANK(AR130,$AR$2:$AR$173)</f>
        <v>#VALUE!</v>
      </c>
      <c r="AT130" s="46"/>
      <c r="AU130" s="45" t="e">
        <f t="shared" ref="AU130:AU161" si="359">RANK(AT130,$AT$2:$AT$173)</f>
        <v>#N/A</v>
      </c>
      <c r="AV130" s="46" t="s">
        <v>177</v>
      </c>
      <c r="AW130" s="45" t="e">
        <f t="shared" ref="AW130:AW161" si="360">RANK(AV130,$AV$2:$AV$173)</f>
        <v>#VALUE!</v>
      </c>
      <c r="AX130" s="46"/>
      <c r="AY130" s="45"/>
      <c r="AZ130" s="124" t="s">
        <v>1155</v>
      </c>
      <c r="BA130" s="45" t="e">
        <f t="shared" si="264"/>
        <v>#VALUE!</v>
      </c>
      <c r="BB130" s="46" t="s">
        <v>177</v>
      </c>
      <c r="BC130" s="45" t="e">
        <f t="shared" ref="BC130:BC161" si="361">RANK(BB130,$BB$2:$BB$173)</f>
        <v>#VALUE!</v>
      </c>
      <c r="BD130" s="46">
        <v>697.73</v>
      </c>
      <c r="BE130" s="45">
        <f t="shared" ref="BE130:BE161" si="362">RANK(BD130,$BD$2:$BD$173)</f>
        <v>77</v>
      </c>
      <c r="BF130" s="46"/>
      <c r="BG130" s="45" t="e">
        <f t="shared" ref="BG130:BG161" si="363">RANK(BF130,$BF$2:$BF$173)</f>
        <v>#N/A</v>
      </c>
      <c r="BH130" s="46">
        <v>2.2000000000000002</v>
      </c>
      <c r="BI130" s="45">
        <f t="shared" ref="BI130:BI161" si="364">RANK(BH130,$BH$2:$BH$173)</f>
        <v>48</v>
      </c>
      <c r="BJ130" s="47">
        <v>9</v>
      </c>
      <c r="BK130" s="45">
        <f t="shared" ref="BK130:BK161" si="365">RANK(BJ130,$BJ$2:$BJ$173)</f>
        <v>47</v>
      </c>
      <c r="BL130" s="46"/>
      <c r="BM130" s="45" t="e">
        <f t="shared" ref="BM130:BM161" si="366">RANK(BL130,$BL$2:$BL$173)</f>
        <v>#N/A</v>
      </c>
      <c r="BN130" s="46"/>
      <c r="BO130" s="45" t="e">
        <f t="shared" ref="BO130:BO161" si="367">RANK(BN130,$BN$2:$BN$173)</f>
        <v>#N/A</v>
      </c>
      <c r="BP130" s="46" t="s">
        <v>177</v>
      </c>
      <c r="BQ130" s="45" t="e">
        <f t="shared" ref="BQ130:BQ161" si="368">RANK(BP130,$BP$2:$BP$173)</f>
        <v>#VALUE!</v>
      </c>
      <c r="BR130" s="133">
        <v>133.22</v>
      </c>
      <c r="BS130" s="45">
        <f t="shared" si="257"/>
        <v>33</v>
      </c>
      <c r="BT130" s="46"/>
      <c r="BU130" s="45" t="e">
        <f t="shared" ref="BU130:BU161" si="369">RANK(BT130,$BT$2:$BT$173)</f>
        <v>#N/A</v>
      </c>
      <c r="BV130" s="46"/>
      <c r="BW130" s="45" t="e">
        <f t="shared" ref="BW130:BW161" si="370">RANK(BV130,$BV$2:$BV$173)</f>
        <v>#N/A</v>
      </c>
      <c r="BX130" s="124" t="s">
        <v>1151</v>
      </c>
      <c r="BY130" s="45" t="e">
        <f t="shared" si="258"/>
        <v>#VALUE!</v>
      </c>
      <c r="BZ130" s="47" t="s">
        <v>177</v>
      </c>
      <c r="CA130" s="45" t="e">
        <f t="shared" ref="CA130:CA161" si="371">RANK(BZ130,$BZ$2:$BZ$173)</f>
        <v>#VALUE!</v>
      </c>
      <c r="CB130" s="46"/>
      <c r="CC130" s="45" t="e">
        <f t="shared" si="259"/>
        <v>#N/A</v>
      </c>
      <c r="CD130" s="46">
        <v>1.6</v>
      </c>
      <c r="CE130" s="45">
        <f t="shared" ref="CE130:CE161" si="372">RANK(CD130,$CD$2:$CD$173)</f>
        <v>8</v>
      </c>
      <c r="CF130" s="48" t="s">
        <v>177</v>
      </c>
      <c r="CG130" s="45" t="e">
        <f t="shared" ref="CG130:CG161" si="373">RANK(CF130,$CF$2:$CF$173)</f>
        <v>#VALUE!</v>
      </c>
      <c r="CH130" s="49">
        <v>0.94</v>
      </c>
      <c r="CI130" s="45">
        <f t="shared" ref="CI130:CI161" si="374">RANK(CH130,$CH$2:$CH$173)</f>
        <v>79</v>
      </c>
      <c r="CJ130" s="50">
        <v>7.0000000000000007E-2</v>
      </c>
      <c r="CK130" s="51">
        <f t="shared" ref="CK130:CK161" si="375">RANK(CJ130,$CJ$2:$CJ$173)</f>
        <v>148</v>
      </c>
      <c r="CL130" s="50">
        <v>6.43</v>
      </c>
      <c r="CM130" s="51">
        <f t="shared" ref="CM130:CM161" si="376">RANK(CL130,$CL$2:$CL$173)</f>
        <v>41</v>
      </c>
      <c r="CN130" s="50">
        <v>0</v>
      </c>
      <c r="CO130" s="51">
        <f t="shared" ref="CO130:CO161" si="377">RANK(CN130,$CN$2:$CN$173)</f>
        <v>166</v>
      </c>
      <c r="CP130" s="50">
        <v>2.36</v>
      </c>
      <c r="CQ130" s="51">
        <f t="shared" ref="CQ130:CQ161" si="378">RANK(CP130,$CP$2:$CP$173)</f>
        <v>111</v>
      </c>
      <c r="CR130" s="50">
        <v>1.23</v>
      </c>
      <c r="CS130" s="51">
        <f t="shared" ref="CS130:CS161" si="379">RANK(CR130,$CR$2:$CR$173)</f>
        <v>127</v>
      </c>
      <c r="CT130" s="50">
        <v>2.1800000000000002</v>
      </c>
      <c r="CU130" s="51">
        <f t="shared" ref="CU130:CU161" si="380">RANK(CT130,$CT$2:$CT$173)</f>
        <v>83</v>
      </c>
      <c r="CV130" s="50">
        <v>10.050000000000001</v>
      </c>
      <c r="CW130" s="51">
        <f t="shared" ref="CW130:CW161" si="381">RANK(CV130,$CV$2:$CV$173)</f>
        <v>145</v>
      </c>
      <c r="CX130" s="50">
        <v>2.81</v>
      </c>
      <c r="CY130" s="51">
        <f t="shared" ref="CY130:CY161" si="382">RANK(CX130,$CX$2:$CX$173)</f>
        <v>137</v>
      </c>
      <c r="CZ130" s="50">
        <v>7.82</v>
      </c>
      <c r="DA130" s="51">
        <f t="shared" ref="DA130:DA161" si="383">RANK(CZ130,$CZ$2:$CZ$173)</f>
        <v>81</v>
      </c>
      <c r="DB130" s="50">
        <v>4.66</v>
      </c>
      <c r="DC130" s="51">
        <f t="shared" ref="DC130:DC161" si="384">RANK(DB130,$DB$2:$DB$173)</f>
        <v>133</v>
      </c>
      <c r="DD130" s="50">
        <v>8.9499999999999993</v>
      </c>
      <c r="DE130" s="51">
        <f t="shared" ref="DE130:DE161" si="385">RANK(DD130,$DD$2:$DD$173)</f>
        <v>40</v>
      </c>
      <c r="DF130" s="50">
        <v>11.27</v>
      </c>
      <c r="DG130" s="51">
        <f t="shared" ref="DG130:DG161" si="386">RANK(DF130,$DF$2:$DF$173)</f>
        <v>88</v>
      </c>
      <c r="DH130" s="50">
        <v>2.0499999999999998</v>
      </c>
      <c r="DI130" s="51">
        <f t="shared" ref="DI130:DI161" si="387">RANK(DH130,$DH$2:$DH$173)</f>
        <v>103</v>
      </c>
      <c r="DJ130" s="50">
        <v>1.6</v>
      </c>
      <c r="DK130" s="51">
        <f t="shared" ref="DK130:DK161" si="388">RANK(DJ130,$DJ$2:$DJ$173)</f>
        <v>142</v>
      </c>
      <c r="DL130" s="50">
        <v>2.61</v>
      </c>
      <c r="DM130" s="51">
        <f t="shared" ref="DM130:DM161" si="389">RANK(DL130,$DL$2:$DL$173)</f>
        <v>148</v>
      </c>
      <c r="DN130" s="50">
        <v>2.0099999999999998</v>
      </c>
      <c r="DO130" s="51">
        <f t="shared" ref="DO130:DO161" si="390">RANK(DN130,$DN$2:$DN$173)</f>
        <v>116</v>
      </c>
      <c r="DP130" s="50">
        <v>7.25</v>
      </c>
      <c r="DQ130" s="51">
        <f t="shared" ref="DQ130:DQ161" si="391">RANK(DP130,$DP$2:$DP$173)</f>
        <v>141</v>
      </c>
      <c r="DR130" s="50">
        <v>0.45</v>
      </c>
      <c r="DS130" s="51">
        <f t="shared" ref="DS130:DS161" si="392">RANK(DR130,$DR$2:$DR$173)</f>
        <v>162</v>
      </c>
      <c r="DT130" s="50">
        <v>5.62</v>
      </c>
      <c r="DU130" s="51">
        <f t="shared" ref="DU130:DU161" si="393">RANK(DT130,$DT$2:$DT$173)</f>
        <v>87</v>
      </c>
      <c r="DV130" s="50">
        <v>2.16</v>
      </c>
      <c r="DW130" s="51">
        <f t="shared" ref="DW130:DW161" si="394">RANK(DV130,$DV$2:$DV$173)</f>
        <v>79</v>
      </c>
      <c r="DX130" s="50">
        <v>76.22</v>
      </c>
      <c r="DY130" s="51">
        <f t="shared" ref="DY130:DY161" si="395">RANK(DX130,$DX$2:$DX$173)</f>
        <v>144</v>
      </c>
      <c r="DZ130" s="50">
        <v>72.89</v>
      </c>
      <c r="EA130" s="51">
        <f t="shared" ref="EA130:EA161" si="396">RANK(DZ130,$DZ$2:$DZ$173)</f>
        <v>119</v>
      </c>
      <c r="EB130" s="50">
        <v>52.34</v>
      </c>
      <c r="EC130" s="51">
        <f t="shared" ref="EC130:EC161" si="397">RANK(EB130,$EB$2:$EB$173)</f>
        <v>26</v>
      </c>
      <c r="ED130" s="50">
        <v>0</v>
      </c>
      <c r="EE130" s="51">
        <f t="shared" ref="EE130:EE161" si="398">RANK(ED130,$ED$2:$ED$173)</f>
        <v>165</v>
      </c>
      <c r="EF130" s="50">
        <v>8.9700000000000006</v>
      </c>
      <c r="EG130" s="51">
        <f t="shared" ref="EG130:EG161" si="399">RANK(EF130,$EF$2:$EF$173)</f>
        <v>59</v>
      </c>
      <c r="EH130" s="50">
        <v>0.14000000000000001</v>
      </c>
      <c r="EI130" s="51">
        <f t="shared" ref="EI130:EI161" si="400">RANK(EH130,$EH$2:$EH$173)</f>
        <v>146</v>
      </c>
      <c r="EJ130" s="50">
        <v>3.48</v>
      </c>
      <c r="EK130" s="51">
        <f t="shared" ref="EK130:EK161" si="401">RANK(EJ130,$EJ$2:$EJ$173)</f>
        <v>168</v>
      </c>
      <c r="EL130" s="50">
        <v>4.03</v>
      </c>
      <c r="EM130" s="51">
        <f t="shared" ref="EM130:EM161" si="402">RANK(EL130,$EL$2:$EL$173)</f>
        <v>133</v>
      </c>
      <c r="EN130" s="50">
        <v>8.2200000000000006</v>
      </c>
      <c r="EO130" s="51">
        <f t="shared" ref="EO130:EO161" si="403">RANK(EN130,$EN$2:$EN$173)</f>
        <v>158</v>
      </c>
      <c r="EP130" s="50">
        <v>10.86</v>
      </c>
      <c r="EQ130" s="51">
        <f t="shared" ref="EQ130:EQ161" si="404">RANK(EP130,$EP$2:$EP$173)</f>
        <v>111</v>
      </c>
      <c r="ER130" s="50">
        <v>3.53</v>
      </c>
      <c r="ES130" s="51">
        <f t="shared" ref="ES130:ES161" si="405">RANK(ER130,$ER$2:$ER$173)</f>
        <v>99</v>
      </c>
      <c r="ET130" s="50">
        <v>0</v>
      </c>
      <c r="EU130" s="51">
        <f t="shared" ref="EU130:EU161" si="406">RANK(ET130,$ET$2:$ET$173)</f>
        <v>84</v>
      </c>
      <c r="EV130" s="50">
        <v>0.48</v>
      </c>
      <c r="EW130" s="51">
        <f t="shared" ref="EW130:EW161" si="407">RANK(EV130,$EV$2:$EV$173)</f>
        <v>124</v>
      </c>
      <c r="EX130" s="50">
        <v>0.92</v>
      </c>
      <c r="EY130" s="51">
        <f t="shared" ref="EY130:EY161" si="408">RANK(EX130,$EX$2:$EX$173)</f>
        <v>15</v>
      </c>
      <c r="EZ130" s="50">
        <v>4.17</v>
      </c>
      <c r="FA130" s="51">
        <f t="shared" ref="FA130:FA161" si="409">RANK(EZ130,$EZ$2:$EZ$173)</f>
        <v>9</v>
      </c>
      <c r="FB130" s="50">
        <v>1.03</v>
      </c>
      <c r="FC130" s="51">
        <f t="shared" ref="FC130:FC161" si="410">RANK(FB130,$FB$2:$FB$173)</f>
        <v>100</v>
      </c>
      <c r="FD130" s="50">
        <v>1.23</v>
      </c>
      <c r="FE130" s="51">
        <f t="shared" ref="FE130:FE161" si="411">RANK(FD130,$FD$2:$FD$173)</f>
        <v>127</v>
      </c>
      <c r="FF130" s="50">
        <v>24.02</v>
      </c>
      <c r="FG130" s="51">
        <f t="shared" ref="FG130:FG161" si="412">RANK(FF130,$FF$2:$FF$173)</f>
        <v>169</v>
      </c>
      <c r="FH130" s="50">
        <v>4.3099999999999996</v>
      </c>
      <c r="FI130" s="51">
        <f t="shared" ref="FI130:FI161" si="413">RANK(FH130,$FH$2:$FH$173)</f>
        <v>134</v>
      </c>
      <c r="FJ130" s="50">
        <v>0.71</v>
      </c>
      <c r="FK130" s="51">
        <f t="shared" ref="FK130:FK161" si="414">RANK(FJ130,$FJ$2:$FJ$173)</f>
        <v>138</v>
      </c>
      <c r="FL130" s="50">
        <v>0.83</v>
      </c>
      <c r="FM130" s="51">
        <f t="shared" ref="FM130:FM161" si="415">RANK(FL130,$FL$2:$FL$173)</f>
        <v>158</v>
      </c>
      <c r="FN130" s="53">
        <f t="shared" si="266"/>
        <v>359.96</v>
      </c>
      <c r="FO130" s="51">
        <f t="shared" ref="FO130:FO161" si="416">RANK(FN130,$FN$2:$FN$173)</f>
        <v>172</v>
      </c>
      <c r="FP130" s="36">
        <v>9.9499999999999993</v>
      </c>
      <c r="FQ130" s="36">
        <v>100</v>
      </c>
      <c r="FR130" s="36">
        <f t="shared" si="260"/>
        <v>994.99999999999989</v>
      </c>
      <c r="FS130" s="37">
        <f t="shared" ref="FS130:FS161" si="417">RANK(FP130,$FP$2:$FP$173)</f>
        <v>149</v>
      </c>
      <c r="FT130" s="36">
        <v>1.53</v>
      </c>
      <c r="FU130" s="36">
        <v>100</v>
      </c>
      <c r="FV130" s="36">
        <f t="shared" si="261"/>
        <v>153</v>
      </c>
      <c r="FW130" s="37">
        <f t="shared" ref="FW130:FW161" si="418">RANK(FT130,$FT$2:$FT$173)</f>
        <v>171</v>
      </c>
      <c r="FX130" s="36">
        <f t="shared" si="262"/>
        <v>841.99999999999989</v>
      </c>
      <c r="FY130" s="54">
        <f t="shared" si="344"/>
        <v>19293.318559999996</v>
      </c>
      <c r="FZ130" s="37">
        <f t="shared" ref="FZ130:FZ161" si="419">RANK(FY130,$FY$2:$FY$173)</f>
        <v>116</v>
      </c>
      <c r="GA130" s="55">
        <f t="shared" ref="GA130:GA161" si="420">D130/100000</f>
        <v>22.913679999999999</v>
      </c>
      <c r="GB130" s="56">
        <f t="shared" si="263"/>
        <v>98.757960799999992</v>
      </c>
      <c r="GC130" s="32">
        <f t="shared" ref="GC130:GC161" si="421">RANK(GB130,$GB$2:$GB$173)</f>
        <v>149</v>
      </c>
    </row>
    <row r="131" spans="2:185" s="1" customFormat="1" ht="18" customHeight="1" x14ac:dyDescent="0.2">
      <c r="B131" s="1">
        <f t="shared" si="343"/>
        <v>130</v>
      </c>
      <c r="C131" s="66" t="s">
        <v>132</v>
      </c>
      <c r="D131" s="30">
        <v>19372734</v>
      </c>
      <c r="E131" s="31">
        <f t="shared" ref="E131:E173" si="422">RANK(D131,$D$2:$D$173)</f>
        <v>58</v>
      </c>
      <c r="F131" s="209">
        <v>238397</v>
      </c>
      <c r="G131" s="31">
        <f t="shared" ref="G131:G173" si="423">RANK(F131,$F$2:$F$173)</f>
        <v>81</v>
      </c>
      <c r="H131" s="210">
        <f t="shared" si="347"/>
        <v>81.262490719262402</v>
      </c>
      <c r="I131" s="31">
        <f t="shared" si="79"/>
        <v>78</v>
      </c>
      <c r="J131" s="32" t="s">
        <v>546</v>
      </c>
      <c r="K131" s="32" t="s">
        <v>547</v>
      </c>
      <c r="L131" s="33">
        <v>48679.1</v>
      </c>
      <c r="M131" s="31">
        <f t="shared" si="346"/>
        <v>37</v>
      </c>
      <c r="N131" s="34"/>
      <c r="O131" s="31" t="e">
        <f t="shared" si="345"/>
        <v>#N/A</v>
      </c>
      <c r="P131" s="35">
        <v>3.3</v>
      </c>
      <c r="Q131" s="31">
        <f t="shared" si="348"/>
        <v>150</v>
      </c>
      <c r="R131" s="31">
        <v>13.6</v>
      </c>
      <c r="S131" s="31">
        <f t="shared" ref="S131:S173" si="424">RANK(R131,$R$2:$R$173)</f>
        <v>142</v>
      </c>
      <c r="T131" s="31">
        <v>4.7</v>
      </c>
      <c r="U131" s="31">
        <f t="shared" ref="U131:U173" si="425">RANK(T131,$T$2:$T$173)</f>
        <v>146</v>
      </c>
      <c r="V131" s="218">
        <v>626.20000000000005</v>
      </c>
      <c r="W131" s="31">
        <f t="shared" ref="W131:W173" si="426">RANK(V131,$V$2:$V$173)</f>
        <v>119</v>
      </c>
      <c r="X131" s="36">
        <v>75</v>
      </c>
      <c r="Y131" s="37">
        <f t="shared" si="349"/>
        <v>65</v>
      </c>
      <c r="Z131" s="38">
        <v>78.8</v>
      </c>
      <c r="AA131" s="37">
        <f t="shared" si="350"/>
        <v>55</v>
      </c>
      <c r="AB131" s="38">
        <v>71.400000000000006</v>
      </c>
      <c r="AC131" s="37">
        <f t="shared" si="351"/>
        <v>76</v>
      </c>
      <c r="AD131" s="39">
        <v>20787</v>
      </c>
      <c r="AE131" s="40">
        <f t="shared" si="352"/>
        <v>55</v>
      </c>
      <c r="AF131" s="41">
        <v>35.729999999999997</v>
      </c>
      <c r="AG131" s="40">
        <f t="shared" si="353"/>
        <v>89</v>
      </c>
      <c r="AH131" s="42"/>
      <c r="AI131" s="40" t="e">
        <f t="shared" ref="AI131:AI173" si="427">RANK(AH131,$AH$2:$AH$173)</f>
        <v>#N/A</v>
      </c>
      <c r="AJ131" s="41">
        <v>35.6</v>
      </c>
      <c r="AK131" s="40">
        <f t="shared" si="354"/>
        <v>39</v>
      </c>
      <c r="AL131" s="41">
        <v>7</v>
      </c>
      <c r="AM131" s="40">
        <f t="shared" si="355"/>
        <v>42</v>
      </c>
      <c r="AN131" s="43">
        <v>21</v>
      </c>
      <c r="AO131" s="44">
        <f t="shared" si="356"/>
        <v>104</v>
      </c>
      <c r="AP131" s="43">
        <v>37.1</v>
      </c>
      <c r="AQ131" s="44">
        <f t="shared" si="357"/>
        <v>45</v>
      </c>
      <c r="AR131" s="58">
        <v>-0.13</v>
      </c>
      <c r="AS131" s="44">
        <f t="shared" si="358"/>
        <v>61</v>
      </c>
      <c r="AT131" s="46">
        <v>9</v>
      </c>
      <c r="AU131" s="45">
        <f t="shared" si="359"/>
        <v>19</v>
      </c>
      <c r="AV131" s="46">
        <v>85.9</v>
      </c>
      <c r="AW131" s="45">
        <f t="shared" si="360"/>
        <v>11</v>
      </c>
      <c r="AX131" s="46">
        <v>90</v>
      </c>
      <c r="AY131" s="45">
        <f>RANK(AX131,$AX$2:$AX$173)</f>
        <v>18</v>
      </c>
      <c r="AZ131" s="125">
        <v>3490</v>
      </c>
      <c r="BA131" s="45">
        <f t="shared" si="264"/>
        <v>16</v>
      </c>
      <c r="BB131" s="46" t="s">
        <v>177</v>
      </c>
      <c r="BC131" s="45" t="e">
        <f t="shared" si="361"/>
        <v>#VALUE!</v>
      </c>
      <c r="BD131" s="46">
        <v>1619.82</v>
      </c>
      <c r="BE131" s="45">
        <f t="shared" si="362"/>
        <v>27</v>
      </c>
      <c r="BF131" s="46"/>
      <c r="BG131" s="45" t="e">
        <f t="shared" si="363"/>
        <v>#N/A</v>
      </c>
      <c r="BH131" s="46">
        <v>2.2999999999999998</v>
      </c>
      <c r="BI131" s="45">
        <f t="shared" si="364"/>
        <v>45</v>
      </c>
      <c r="BJ131" s="47">
        <v>13</v>
      </c>
      <c r="BK131" s="45">
        <f t="shared" si="365"/>
        <v>5</v>
      </c>
      <c r="BL131" s="46"/>
      <c r="BM131" s="45" t="e">
        <f t="shared" si="366"/>
        <v>#N/A</v>
      </c>
      <c r="BN131" s="46"/>
      <c r="BO131" s="45" t="e">
        <f t="shared" si="367"/>
        <v>#N/A</v>
      </c>
      <c r="BP131" s="46">
        <v>266.19</v>
      </c>
      <c r="BQ131" s="45">
        <f t="shared" si="368"/>
        <v>10</v>
      </c>
      <c r="BR131" s="133">
        <v>103.9</v>
      </c>
      <c r="BS131" s="45">
        <f t="shared" ref="BS131:BS173" si="428">RANK(BR131,$BR$2:$BR$173)</f>
        <v>86</v>
      </c>
      <c r="BT131" s="46"/>
      <c r="BU131" s="45" t="e">
        <f t="shared" si="369"/>
        <v>#N/A</v>
      </c>
      <c r="BV131" s="46"/>
      <c r="BW131" s="45" t="e">
        <f t="shared" si="370"/>
        <v>#N/A</v>
      </c>
      <c r="BX131" s="124" t="s">
        <v>1151</v>
      </c>
      <c r="BY131" s="45" t="e">
        <f t="shared" ref="BY131:BY173" si="429">RANK(BX131,$BX$2:$BX$173)</f>
        <v>#VALUE!</v>
      </c>
      <c r="BZ131" s="48">
        <f>18.9*1000/365</f>
        <v>51.780821917808218</v>
      </c>
      <c r="CA131" s="45">
        <f t="shared" si="371"/>
        <v>100</v>
      </c>
      <c r="CB131" s="46"/>
      <c r="CC131" s="45" t="e">
        <f t="shared" ref="CC131:CC173" si="430">RANK(CB131,$CB$2:$CB$173)</f>
        <v>#N/A</v>
      </c>
      <c r="CD131" s="46">
        <v>0.03</v>
      </c>
      <c r="CE131" s="45">
        <f t="shared" si="372"/>
        <v>127</v>
      </c>
      <c r="CF131" s="48">
        <v>239.43359453983493</v>
      </c>
      <c r="CG131" s="45">
        <f t="shared" si="373"/>
        <v>14</v>
      </c>
      <c r="CH131" s="49">
        <v>25.42</v>
      </c>
      <c r="CI131" s="45">
        <f t="shared" si="374"/>
        <v>14</v>
      </c>
      <c r="CJ131" s="50">
        <v>3.08</v>
      </c>
      <c r="CK131" s="51">
        <f t="shared" si="375"/>
        <v>36</v>
      </c>
      <c r="CL131" s="50">
        <v>3.82</v>
      </c>
      <c r="CM131" s="51">
        <f t="shared" si="376"/>
        <v>67</v>
      </c>
      <c r="CN131" s="50">
        <v>0.12</v>
      </c>
      <c r="CO131" s="51">
        <f t="shared" si="377"/>
        <v>142</v>
      </c>
      <c r="CP131" s="50">
        <v>0.72</v>
      </c>
      <c r="CQ131" s="51">
        <f t="shared" si="378"/>
        <v>149</v>
      </c>
      <c r="CR131" s="50">
        <v>1.1000000000000001</v>
      </c>
      <c r="CS131" s="51">
        <f t="shared" si="379"/>
        <v>130</v>
      </c>
      <c r="CT131" s="50">
        <v>4.13</v>
      </c>
      <c r="CU131" s="51">
        <f t="shared" si="380"/>
        <v>32</v>
      </c>
      <c r="CV131" s="50">
        <v>18.77</v>
      </c>
      <c r="CW131" s="51">
        <f t="shared" si="381"/>
        <v>63</v>
      </c>
      <c r="CX131" s="50">
        <v>12.44</v>
      </c>
      <c r="CY131" s="51">
        <f t="shared" si="382"/>
        <v>61</v>
      </c>
      <c r="CZ131" s="50">
        <v>16.93</v>
      </c>
      <c r="DA131" s="51">
        <f t="shared" si="383"/>
        <v>23</v>
      </c>
      <c r="DB131" s="50">
        <v>5.81</v>
      </c>
      <c r="DC131" s="51">
        <f t="shared" si="384"/>
        <v>123</v>
      </c>
      <c r="DD131" s="50">
        <v>8.36</v>
      </c>
      <c r="DE131" s="51">
        <f t="shared" si="385"/>
        <v>46</v>
      </c>
      <c r="DF131" s="50">
        <v>31.38</v>
      </c>
      <c r="DG131" s="51">
        <f t="shared" si="386"/>
        <v>19</v>
      </c>
      <c r="DH131" s="50">
        <v>2.5099999999999998</v>
      </c>
      <c r="DI131" s="51">
        <f t="shared" si="387"/>
        <v>88</v>
      </c>
      <c r="DJ131" s="50">
        <v>7.83</v>
      </c>
      <c r="DK131" s="51">
        <f t="shared" si="388"/>
        <v>13</v>
      </c>
      <c r="DL131" s="50">
        <v>5.87</v>
      </c>
      <c r="DM131" s="51">
        <f t="shared" si="389"/>
        <v>42</v>
      </c>
      <c r="DN131" s="50">
        <v>8.09</v>
      </c>
      <c r="DO131" s="51">
        <f t="shared" si="390"/>
        <v>31</v>
      </c>
      <c r="DP131" s="50">
        <v>13.06</v>
      </c>
      <c r="DQ131" s="51">
        <f t="shared" si="391"/>
        <v>109</v>
      </c>
      <c r="DR131" s="50">
        <v>2.5499999999999998</v>
      </c>
      <c r="DS131" s="51">
        <f t="shared" si="392"/>
        <v>31</v>
      </c>
      <c r="DT131" s="50">
        <v>10.63</v>
      </c>
      <c r="DU131" s="51">
        <f t="shared" si="393"/>
        <v>41</v>
      </c>
      <c r="DV131" s="50">
        <v>2.1</v>
      </c>
      <c r="DW131" s="51">
        <f t="shared" si="394"/>
        <v>82</v>
      </c>
      <c r="DX131" s="50">
        <v>148.97999999999999</v>
      </c>
      <c r="DY131" s="51">
        <f t="shared" si="395"/>
        <v>19</v>
      </c>
      <c r="DZ131" s="50">
        <v>139.54</v>
      </c>
      <c r="EA131" s="51">
        <f t="shared" si="396"/>
        <v>38</v>
      </c>
      <c r="EB131" s="50">
        <v>6.52</v>
      </c>
      <c r="EC131" s="51">
        <f t="shared" si="397"/>
        <v>159</v>
      </c>
      <c r="ED131" s="50">
        <v>0.76</v>
      </c>
      <c r="EE131" s="51">
        <f t="shared" si="398"/>
        <v>101</v>
      </c>
      <c r="EF131" s="50">
        <v>0.52</v>
      </c>
      <c r="EG131" s="51">
        <f t="shared" si="399"/>
        <v>171</v>
      </c>
      <c r="EH131" s="50">
        <v>1.18</v>
      </c>
      <c r="EI131" s="51">
        <f t="shared" si="400"/>
        <v>113</v>
      </c>
      <c r="EJ131" s="50">
        <v>70.05</v>
      </c>
      <c r="EK131" s="65">
        <f t="shared" si="401"/>
        <v>2</v>
      </c>
      <c r="EL131" s="50">
        <v>11.02</v>
      </c>
      <c r="EM131" s="51">
        <f t="shared" si="402"/>
        <v>44</v>
      </c>
      <c r="EN131" s="50">
        <v>20.77</v>
      </c>
      <c r="EO131" s="51">
        <f t="shared" si="403"/>
        <v>110</v>
      </c>
      <c r="EP131" s="50">
        <v>7.11</v>
      </c>
      <c r="EQ131" s="51">
        <f t="shared" si="404"/>
        <v>132</v>
      </c>
      <c r="ER131" s="50">
        <v>4.09</v>
      </c>
      <c r="ES131" s="51">
        <f t="shared" si="405"/>
        <v>72</v>
      </c>
      <c r="ET131" s="50">
        <v>0.01</v>
      </c>
      <c r="EU131" s="51">
        <f t="shared" si="406"/>
        <v>75</v>
      </c>
      <c r="EV131" s="50">
        <v>0.28000000000000003</v>
      </c>
      <c r="EW131" s="51">
        <f t="shared" si="407"/>
        <v>136</v>
      </c>
      <c r="EX131" s="50">
        <v>0.31</v>
      </c>
      <c r="EY131" s="51">
        <f t="shared" si="408"/>
        <v>54</v>
      </c>
      <c r="EZ131" s="50">
        <v>0.95</v>
      </c>
      <c r="FA131" s="51">
        <f t="shared" si="409"/>
        <v>123</v>
      </c>
      <c r="FB131" s="50">
        <v>1.86</v>
      </c>
      <c r="FC131" s="51">
        <f t="shared" si="410"/>
        <v>65</v>
      </c>
      <c r="FD131" s="50">
        <v>1.01</v>
      </c>
      <c r="FE131" s="51">
        <f t="shared" si="411"/>
        <v>135</v>
      </c>
      <c r="FF131" s="50">
        <v>112.28</v>
      </c>
      <c r="FG131" s="51">
        <f t="shared" si="412"/>
        <v>66</v>
      </c>
      <c r="FH131" s="50">
        <v>10.61</v>
      </c>
      <c r="FI131" s="51">
        <f t="shared" si="413"/>
        <v>64</v>
      </c>
      <c r="FJ131" s="50">
        <v>5.0599999999999996</v>
      </c>
      <c r="FK131" s="51">
        <f t="shared" si="414"/>
        <v>86</v>
      </c>
      <c r="FL131" s="50">
        <v>1.92</v>
      </c>
      <c r="FM131" s="51">
        <f t="shared" si="415"/>
        <v>131</v>
      </c>
      <c r="FN131" s="53">
        <f t="shared" si="266"/>
        <v>704.12999999999977</v>
      </c>
      <c r="FO131" s="51">
        <f t="shared" si="416"/>
        <v>83</v>
      </c>
      <c r="FP131" s="36">
        <v>9.27</v>
      </c>
      <c r="FQ131" s="36">
        <v>100</v>
      </c>
      <c r="FR131" s="36">
        <f t="shared" ref="FR131:FR173" si="431">FP131*FQ131</f>
        <v>927</v>
      </c>
      <c r="FS131" s="37">
        <f t="shared" si="417"/>
        <v>159</v>
      </c>
      <c r="FT131" s="36">
        <v>11.88</v>
      </c>
      <c r="FU131" s="36">
        <v>100</v>
      </c>
      <c r="FV131" s="36">
        <f t="shared" ref="FV131:FV173" si="432">FT131*FU131</f>
        <v>1188</v>
      </c>
      <c r="FW131" s="37">
        <f t="shared" si="418"/>
        <v>28</v>
      </c>
      <c r="FX131" s="36">
        <f t="shared" ref="FX131:FX173" si="433">FR131-FV131</f>
        <v>-261</v>
      </c>
      <c r="FY131" s="54">
        <f t="shared" si="344"/>
        <v>-50562.835740000002</v>
      </c>
      <c r="FZ131" s="37">
        <f t="shared" si="419"/>
        <v>167</v>
      </c>
      <c r="GA131" s="55">
        <f t="shared" si="420"/>
        <v>193.72734</v>
      </c>
      <c r="GB131" s="56">
        <f t="shared" ref="GB131:GB173" si="434">FH131*GA131</f>
        <v>2055.4470773999997</v>
      </c>
      <c r="GC131" s="32">
        <f t="shared" si="421"/>
        <v>49</v>
      </c>
    </row>
    <row r="132" spans="2:185" s="1" customFormat="1" ht="18" customHeight="1" x14ac:dyDescent="0.2">
      <c r="B132" s="1">
        <f t="shared" si="343"/>
        <v>131</v>
      </c>
      <c r="C132" s="68" t="s">
        <v>156</v>
      </c>
      <c r="D132" s="30">
        <v>143439832</v>
      </c>
      <c r="E132" s="31">
        <f t="shared" si="422"/>
        <v>9</v>
      </c>
      <c r="F132" s="215">
        <v>17098246</v>
      </c>
      <c r="G132" s="31">
        <f t="shared" si="423"/>
        <v>1</v>
      </c>
      <c r="H132" s="210">
        <f t="shared" si="347"/>
        <v>8.3891547706121443</v>
      </c>
      <c r="I132" s="31">
        <f t="shared" si="79"/>
        <v>158</v>
      </c>
      <c r="J132" s="32" t="s">
        <v>548</v>
      </c>
      <c r="K132" s="32" t="s">
        <v>549</v>
      </c>
      <c r="L132" s="33">
        <v>61613.3</v>
      </c>
      <c r="M132" s="31">
        <f t="shared" si="346"/>
        <v>1</v>
      </c>
      <c r="N132" s="34">
        <v>9.818956</v>
      </c>
      <c r="O132" s="31">
        <f t="shared" si="345"/>
        <v>3</v>
      </c>
      <c r="P132" s="35">
        <v>2.83</v>
      </c>
      <c r="Q132" s="31">
        <f t="shared" si="348"/>
        <v>165</v>
      </c>
      <c r="R132" s="31">
        <v>3.6</v>
      </c>
      <c r="S132" s="31">
        <f t="shared" si="424"/>
        <v>170</v>
      </c>
      <c r="T132" s="31">
        <v>-4.9000000000000004</v>
      </c>
      <c r="U132" s="31">
        <f t="shared" si="425"/>
        <v>169</v>
      </c>
      <c r="V132" s="218">
        <v>510.8</v>
      </c>
      <c r="W132" s="31">
        <f t="shared" si="426"/>
        <v>135</v>
      </c>
      <c r="X132" s="36">
        <v>70.5</v>
      </c>
      <c r="Y132" s="37">
        <f t="shared" si="349"/>
        <v>102</v>
      </c>
      <c r="Z132" s="38">
        <v>76.3</v>
      </c>
      <c r="AA132" s="37">
        <f t="shared" si="350"/>
        <v>84</v>
      </c>
      <c r="AB132" s="38">
        <v>64.7</v>
      </c>
      <c r="AC132" s="37">
        <f t="shared" si="351"/>
        <v>117</v>
      </c>
      <c r="AD132" s="39">
        <v>25411</v>
      </c>
      <c r="AE132" s="40">
        <f t="shared" si="352"/>
        <v>46</v>
      </c>
      <c r="AF132" s="41">
        <v>35.630000000000003</v>
      </c>
      <c r="AG132" s="40">
        <f t="shared" si="353"/>
        <v>91</v>
      </c>
      <c r="AH132" s="42">
        <v>4.9000000000000004</v>
      </c>
      <c r="AI132" s="40">
        <f t="shared" si="427"/>
        <v>3</v>
      </c>
      <c r="AJ132" s="41">
        <v>43.8</v>
      </c>
      <c r="AK132" s="40">
        <f t="shared" si="354"/>
        <v>25</v>
      </c>
      <c r="AL132" s="41">
        <v>5.5</v>
      </c>
      <c r="AM132" s="40">
        <f t="shared" si="355"/>
        <v>58</v>
      </c>
      <c r="AN132" s="43">
        <v>22</v>
      </c>
      <c r="AO132" s="44">
        <f t="shared" si="356"/>
        <v>98</v>
      </c>
      <c r="AP132" s="43">
        <v>33</v>
      </c>
      <c r="AQ132" s="44">
        <f t="shared" si="357"/>
        <v>51</v>
      </c>
      <c r="AR132" s="58">
        <v>1.3</v>
      </c>
      <c r="AS132" s="44">
        <f t="shared" si="358"/>
        <v>7</v>
      </c>
      <c r="AT132" s="46">
        <v>15.1</v>
      </c>
      <c r="AU132" s="45">
        <f t="shared" si="359"/>
        <v>1</v>
      </c>
      <c r="AV132" s="46">
        <v>74.099999999999994</v>
      </c>
      <c r="AW132" s="45">
        <f t="shared" si="360"/>
        <v>19</v>
      </c>
      <c r="AX132" s="46"/>
      <c r="AY132" s="45"/>
      <c r="AZ132" s="125">
        <v>3320</v>
      </c>
      <c r="BA132" s="45">
        <f t="shared" ref="BA132:BA173" si="435">RANK(AZ132,$AZ$2:$AZ$173)</f>
        <v>26</v>
      </c>
      <c r="BB132" s="47">
        <v>5.8</v>
      </c>
      <c r="BC132" s="45">
        <f t="shared" si="361"/>
        <v>35</v>
      </c>
      <c r="BD132" s="46">
        <v>2690.33</v>
      </c>
      <c r="BE132" s="45">
        <f t="shared" si="362"/>
        <v>5</v>
      </c>
      <c r="BF132" s="46">
        <v>79</v>
      </c>
      <c r="BG132" s="45">
        <f t="shared" si="363"/>
        <v>30</v>
      </c>
      <c r="BH132" s="46">
        <v>1.7</v>
      </c>
      <c r="BI132" s="45">
        <f t="shared" si="364"/>
        <v>55</v>
      </c>
      <c r="BJ132" s="47">
        <v>9</v>
      </c>
      <c r="BK132" s="45">
        <f t="shared" si="365"/>
        <v>47</v>
      </c>
      <c r="BL132" s="46">
        <v>20</v>
      </c>
      <c r="BM132" s="45">
        <f t="shared" si="366"/>
        <v>18</v>
      </c>
      <c r="BN132" s="46">
        <v>62.9</v>
      </c>
      <c r="BO132" s="45">
        <f t="shared" si="367"/>
        <v>18</v>
      </c>
      <c r="BP132" s="46">
        <v>172.46</v>
      </c>
      <c r="BQ132" s="45">
        <f t="shared" si="368"/>
        <v>43</v>
      </c>
      <c r="BR132" s="133">
        <v>183.77</v>
      </c>
      <c r="BS132" s="45">
        <f t="shared" si="428"/>
        <v>5</v>
      </c>
      <c r="BT132" s="46">
        <v>317.5</v>
      </c>
      <c r="BU132" s="45">
        <f t="shared" si="369"/>
        <v>32</v>
      </c>
      <c r="BV132" s="46">
        <v>5.5</v>
      </c>
      <c r="BW132" s="52">
        <f t="shared" si="370"/>
        <v>1</v>
      </c>
      <c r="BX132" s="127">
        <v>0.8</v>
      </c>
      <c r="BY132" s="45">
        <f t="shared" si="429"/>
        <v>3</v>
      </c>
      <c r="BZ132" s="48">
        <v>120.55</v>
      </c>
      <c r="CA132" s="45">
        <f t="shared" si="371"/>
        <v>17</v>
      </c>
      <c r="CB132" s="46"/>
      <c r="CC132" s="45" t="e">
        <f t="shared" si="430"/>
        <v>#N/A</v>
      </c>
      <c r="CD132" s="46">
        <v>1.21</v>
      </c>
      <c r="CE132" s="45">
        <f t="shared" si="372"/>
        <v>13</v>
      </c>
      <c r="CF132" s="48">
        <v>261.43365812084886</v>
      </c>
      <c r="CG132" s="45">
        <f t="shared" si="373"/>
        <v>9</v>
      </c>
      <c r="CH132" s="49">
        <v>8.15</v>
      </c>
      <c r="CI132" s="45">
        <f t="shared" si="374"/>
        <v>41</v>
      </c>
      <c r="CJ132" s="50">
        <v>12.25</v>
      </c>
      <c r="CK132" s="51">
        <f t="shared" si="375"/>
        <v>4</v>
      </c>
      <c r="CL132" s="50">
        <v>2.17</v>
      </c>
      <c r="CM132" s="51">
        <f t="shared" si="376"/>
        <v>120</v>
      </c>
      <c r="CN132" s="50">
        <v>0.06</v>
      </c>
      <c r="CO132" s="51">
        <f t="shared" si="377"/>
        <v>152</v>
      </c>
      <c r="CP132" s="50">
        <v>1.62</v>
      </c>
      <c r="CQ132" s="51">
        <f t="shared" si="378"/>
        <v>121</v>
      </c>
      <c r="CR132" s="50">
        <v>1.26</v>
      </c>
      <c r="CS132" s="51">
        <f t="shared" si="379"/>
        <v>125</v>
      </c>
      <c r="CT132" s="50">
        <v>3.35</v>
      </c>
      <c r="CU132" s="51">
        <f t="shared" si="380"/>
        <v>51</v>
      </c>
      <c r="CV132" s="50">
        <v>21.84</v>
      </c>
      <c r="CW132" s="51">
        <f t="shared" si="381"/>
        <v>32</v>
      </c>
      <c r="CX132" s="50">
        <v>6.54</v>
      </c>
      <c r="CY132" s="51">
        <f t="shared" si="382"/>
        <v>102</v>
      </c>
      <c r="CZ132" s="50">
        <v>20.49</v>
      </c>
      <c r="DA132" s="51">
        <f t="shared" si="383"/>
        <v>9</v>
      </c>
      <c r="DB132" s="50">
        <v>6.63</v>
      </c>
      <c r="DC132" s="51">
        <f t="shared" si="384"/>
        <v>115</v>
      </c>
      <c r="DD132" s="50">
        <v>4.2</v>
      </c>
      <c r="DE132" s="51">
        <f t="shared" si="385"/>
        <v>115</v>
      </c>
      <c r="DF132" s="50">
        <v>28.91</v>
      </c>
      <c r="DG132" s="51">
        <f t="shared" si="386"/>
        <v>29</v>
      </c>
      <c r="DH132" s="50">
        <v>3.72</v>
      </c>
      <c r="DI132" s="51">
        <f t="shared" si="387"/>
        <v>62</v>
      </c>
      <c r="DJ132" s="50">
        <v>5.55</v>
      </c>
      <c r="DK132" s="51">
        <f t="shared" si="388"/>
        <v>33</v>
      </c>
      <c r="DL132" s="50">
        <v>6.3</v>
      </c>
      <c r="DM132" s="51">
        <f t="shared" si="389"/>
        <v>35</v>
      </c>
      <c r="DN132" s="50">
        <v>7.97</v>
      </c>
      <c r="DO132" s="51">
        <f t="shared" si="390"/>
        <v>33</v>
      </c>
      <c r="DP132" s="50">
        <v>17.71</v>
      </c>
      <c r="DQ132" s="51">
        <f t="shared" si="391"/>
        <v>73</v>
      </c>
      <c r="DR132" s="50">
        <v>2.37</v>
      </c>
      <c r="DS132" s="51">
        <f t="shared" si="392"/>
        <v>41</v>
      </c>
      <c r="DT132" s="50">
        <v>18</v>
      </c>
      <c r="DU132" s="51">
        <f t="shared" si="393"/>
        <v>10</v>
      </c>
      <c r="DV132" s="50">
        <v>4.2</v>
      </c>
      <c r="DW132" s="51">
        <f t="shared" si="394"/>
        <v>21</v>
      </c>
      <c r="DX132" s="50">
        <v>155.28</v>
      </c>
      <c r="DY132" s="51">
        <f t="shared" si="395"/>
        <v>15</v>
      </c>
      <c r="DZ132" s="50">
        <v>320.39999999999998</v>
      </c>
      <c r="EA132" s="51">
        <f t="shared" si="396"/>
        <v>9</v>
      </c>
      <c r="EB132" s="50">
        <v>4.6500000000000004</v>
      </c>
      <c r="EC132" s="51">
        <f t="shared" si="397"/>
        <v>167</v>
      </c>
      <c r="ED132" s="50">
        <v>5.5</v>
      </c>
      <c r="EE132" s="51">
        <f t="shared" si="398"/>
        <v>6</v>
      </c>
      <c r="EF132" s="50">
        <v>0.8</v>
      </c>
      <c r="EG132" s="51">
        <f t="shared" si="399"/>
        <v>169</v>
      </c>
      <c r="EH132" s="50">
        <v>36.39</v>
      </c>
      <c r="EI132" s="51">
        <f t="shared" si="400"/>
        <v>41</v>
      </c>
      <c r="EJ132" s="50">
        <v>9.0399999999999991</v>
      </c>
      <c r="EK132" s="51">
        <f t="shared" si="401"/>
        <v>140</v>
      </c>
      <c r="EL132" s="50">
        <v>14.93</v>
      </c>
      <c r="EM132" s="51">
        <f t="shared" si="402"/>
        <v>19</v>
      </c>
      <c r="EN132" s="50">
        <v>17.89</v>
      </c>
      <c r="EO132" s="51">
        <f t="shared" si="403"/>
        <v>124</v>
      </c>
      <c r="EP132" s="50">
        <v>2.97</v>
      </c>
      <c r="EQ132" s="51">
        <f t="shared" si="404"/>
        <v>169</v>
      </c>
      <c r="ER132" s="50">
        <v>3.76</v>
      </c>
      <c r="ES132" s="51">
        <f t="shared" si="405"/>
        <v>93</v>
      </c>
      <c r="ET132" s="50">
        <v>0</v>
      </c>
      <c r="EU132" s="51">
        <f t="shared" si="406"/>
        <v>84</v>
      </c>
      <c r="EV132" s="50">
        <v>0.11</v>
      </c>
      <c r="EW132" s="51">
        <f t="shared" si="407"/>
        <v>151</v>
      </c>
      <c r="EX132" s="50">
        <v>0.28000000000000003</v>
      </c>
      <c r="EY132" s="51">
        <f t="shared" si="408"/>
        <v>63</v>
      </c>
      <c r="EZ132" s="50">
        <v>0.37</v>
      </c>
      <c r="FA132" s="51">
        <f t="shared" si="409"/>
        <v>156</v>
      </c>
      <c r="FB132" s="50">
        <v>5.34</v>
      </c>
      <c r="FC132" s="51">
        <f t="shared" si="410"/>
        <v>21</v>
      </c>
      <c r="FD132" s="50">
        <v>3.86</v>
      </c>
      <c r="FE132" s="51">
        <f t="shared" si="411"/>
        <v>88</v>
      </c>
      <c r="FF132" s="50">
        <v>188.48</v>
      </c>
      <c r="FG132" s="51">
        <f t="shared" si="412"/>
        <v>3</v>
      </c>
      <c r="FH132" s="50">
        <v>19.62</v>
      </c>
      <c r="FI132" s="51">
        <f t="shared" si="413"/>
        <v>14</v>
      </c>
      <c r="FJ132" s="50">
        <v>11.78</v>
      </c>
      <c r="FK132" s="51">
        <f t="shared" si="414"/>
        <v>62</v>
      </c>
      <c r="FL132" s="50">
        <v>9.2100000000000009</v>
      </c>
      <c r="FM132" s="51">
        <f t="shared" si="415"/>
        <v>56</v>
      </c>
      <c r="FN132" s="53">
        <f t="shared" si="266"/>
        <v>985.79999999999984</v>
      </c>
      <c r="FO132" s="51">
        <f t="shared" si="416"/>
        <v>32</v>
      </c>
      <c r="FP132" s="36">
        <v>11.87</v>
      </c>
      <c r="FQ132" s="36">
        <v>100</v>
      </c>
      <c r="FR132" s="36">
        <f t="shared" si="431"/>
        <v>1187</v>
      </c>
      <c r="FS132" s="37">
        <f t="shared" si="417"/>
        <v>134</v>
      </c>
      <c r="FT132" s="36">
        <v>13.83</v>
      </c>
      <c r="FU132" s="36">
        <v>100</v>
      </c>
      <c r="FV132" s="36">
        <f t="shared" si="432"/>
        <v>1383</v>
      </c>
      <c r="FW132" s="37">
        <f t="shared" si="418"/>
        <v>10</v>
      </c>
      <c r="FX132" s="36">
        <f t="shared" si="433"/>
        <v>-196</v>
      </c>
      <c r="FY132" s="54">
        <f t="shared" si="344"/>
        <v>-281142.07072000002</v>
      </c>
      <c r="FZ132" s="37">
        <f t="shared" si="419"/>
        <v>171</v>
      </c>
      <c r="GA132" s="55">
        <f t="shared" si="420"/>
        <v>1434.39832</v>
      </c>
      <c r="GB132" s="56">
        <f t="shared" si="434"/>
        <v>28142.895038400002</v>
      </c>
      <c r="GC132" s="32">
        <f t="shared" si="421"/>
        <v>4</v>
      </c>
    </row>
    <row r="133" spans="2:185" s="1" customFormat="1" ht="18" customHeight="1" x14ac:dyDescent="0.2">
      <c r="B133" s="1">
        <f t="shared" si="343"/>
        <v>132</v>
      </c>
      <c r="C133" s="59" t="s">
        <v>38</v>
      </c>
      <c r="D133" s="30">
        <v>11882766</v>
      </c>
      <c r="E133" s="31">
        <f t="shared" si="422"/>
        <v>75</v>
      </c>
      <c r="F133" s="209">
        <v>26338</v>
      </c>
      <c r="G133" s="31">
        <f t="shared" si="423"/>
        <v>145</v>
      </c>
      <c r="H133" s="210">
        <f t="shared" si="347"/>
        <v>451.16432530943882</v>
      </c>
      <c r="I133" s="31">
        <f t="shared" si="79"/>
        <v>11</v>
      </c>
      <c r="J133" s="32" t="s">
        <v>550</v>
      </c>
      <c r="K133" s="32" t="s">
        <v>551</v>
      </c>
      <c r="L133" s="33">
        <v>33088.9</v>
      </c>
      <c r="M133" s="31">
        <f t="shared" si="346"/>
        <v>133</v>
      </c>
      <c r="N133" s="34">
        <v>9.7757719999999999</v>
      </c>
      <c r="O133" s="31">
        <f t="shared" si="345"/>
        <v>170</v>
      </c>
      <c r="P133" s="35">
        <v>4.87</v>
      </c>
      <c r="Q133" s="31">
        <f t="shared" si="348"/>
        <v>95</v>
      </c>
      <c r="R133" s="31">
        <v>24.7</v>
      </c>
      <c r="S133" s="31">
        <f t="shared" si="424"/>
        <v>94</v>
      </c>
      <c r="T133" s="31">
        <v>14.8</v>
      </c>
      <c r="U133" s="31">
        <f t="shared" si="425"/>
        <v>87</v>
      </c>
      <c r="V133" s="218">
        <v>1192</v>
      </c>
      <c r="W133" s="31">
        <f t="shared" si="426"/>
        <v>59</v>
      </c>
      <c r="X133" s="36">
        <v>66.099999999999994</v>
      </c>
      <c r="Y133" s="37">
        <f t="shared" si="349"/>
        <v>123</v>
      </c>
      <c r="Z133" s="38">
        <v>71.099999999999994</v>
      </c>
      <c r="AA133" s="37">
        <f t="shared" si="350"/>
        <v>112</v>
      </c>
      <c r="AB133" s="38">
        <v>60.9</v>
      </c>
      <c r="AC133" s="37">
        <f t="shared" si="351"/>
        <v>139</v>
      </c>
      <c r="AD133" s="39">
        <v>1807</v>
      </c>
      <c r="AE133" s="40">
        <f t="shared" si="352"/>
        <v>151</v>
      </c>
      <c r="AF133" s="41" t="s">
        <v>177</v>
      </c>
      <c r="AG133" s="40" t="e">
        <f t="shared" si="353"/>
        <v>#VALUE!</v>
      </c>
      <c r="AH133" s="42"/>
      <c r="AI133" s="40" t="e">
        <f t="shared" si="427"/>
        <v>#N/A</v>
      </c>
      <c r="AJ133" s="41" t="s">
        <v>177</v>
      </c>
      <c r="AK133" s="40" t="e">
        <f t="shared" si="354"/>
        <v>#VALUE!</v>
      </c>
      <c r="AL133" s="41" t="s">
        <v>177</v>
      </c>
      <c r="AM133" s="40" t="e">
        <f t="shared" si="355"/>
        <v>#VALUE!</v>
      </c>
      <c r="AN133" s="43">
        <v>50.6</v>
      </c>
      <c r="AO133" s="44">
        <f t="shared" si="356"/>
        <v>24</v>
      </c>
      <c r="AP133" s="43" t="s">
        <v>177</v>
      </c>
      <c r="AQ133" s="44" t="e">
        <f t="shared" si="357"/>
        <v>#VALUE!</v>
      </c>
      <c r="AR133" s="58">
        <v>-0.78</v>
      </c>
      <c r="AS133" s="44">
        <f t="shared" si="358"/>
        <v>113</v>
      </c>
      <c r="AT133" s="46"/>
      <c r="AU133" s="45" t="e">
        <f t="shared" si="359"/>
        <v>#N/A</v>
      </c>
      <c r="AV133" s="46" t="s">
        <v>177</v>
      </c>
      <c r="AW133" s="45" t="e">
        <f t="shared" si="360"/>
        <v>#VALUE!</v>
      </c>
      <c r="AX133" s="46"/>
      <c r="AY133" s="45"/>
      <c r="AZ133" s="125">
        <v>2090</v>
      </c>
      <c r="BA133" s="45">
        <f t="shared" si="435"/>
        <v>145</v>
      </c>
      <c r="BB133" s="46" t="s">
        <v>177</v>
      </c>
      <c r="BC133" s="45" t="e">
        <f t="shared" si="361"/>
        <v>#VALUE!</v>
      </c>
      <c r="BD133" s="46">
        <v>53.24</v>
      </c>
      <c r="BE133" s="45">
        <f t="shared" si="362"/>
        <v>164</v>
      </c>
      <c r="BF133" s="46"/>
      <c r="BG133" s="45" t="e">
        <f t="shared" si="363"/>
        <v>#N/A</v>
      </c>
      <c r="BH133" s="46" t="s">
        <v>177</v>
      </c>
      <c r="BI133" s="45" t="e">
        <f t="shared" si="364"/>
        <v>#VALUE!</v>
      </c>
      <c r="BJ133" s="47">
        <v>2.5</v>
      </c>
      <c r="BK133" s="45">
        <f t="shared" si="365"/>
        <v>113</v>
      </c>
      <c r="BL133" s="46"/>
      <c r="BM133" s="45" t="e">
        <f t="shared" si="366"/>
        <v>#N/A</v>
      </c>
      <c r="BN133" s="46"/>
      <c r="BO133" s="45" t="e">
        <f t="shared" si="367"/>
        <v>#N/A</v>
      </c>
      <c r="BP133" s="46" t="s">
        <v>177</v>
      </c>
      <c r="BQ133" s="45" t="e">
        <f t="shared" si="368"/>
        <v>#VALUE!</v>
      </c>
      <c r="BR133" s="133">
        <v>48.68</v>
      </c>
      <c r="BS133" s="45">
        <f t="shared" si="428"/>
        <v>148</v>
      </c>
      <c r="BT133" s="46"/>
      <c r="BU133" s="45" t="e">
        <f t="shared" si="369"/>
        <v>#N/A</v>
      </c>
      <c r="BV133" s="46"/>
      <c r="BW133" s="45" t="e">
        <f t="shared" si="370"/>
        <v>#N/A</v>
      </c>
      <c r="BX133" s="124" t="s">
        <v>1151</v>
      </c>
      <c r="BY133" s="45" t="e">
        <f t="shared" si="429"/>
        <v>#VALUE!</v>
      </c>
      <c r="BZ133" s="48">
        <f>4.8*1000/365</f>
        <v>13.150684931506849</v>
      </c>
      <c r="CA133" s="45">
        <f t="shared" si="371"/>
        <v>146</v>
      </c>
      <c r="CB133" s="46"/>
      <c r="CC133" s="45" t="e">
        <f t="shared" si="430"/>
        <v>#N/A</v>
      </c>
      <c r="CD133" s="46">
        <v>0.14000000000000001</v>
      </c>
      <c r="CE133" s="45">
        <f t="shared" si="372"/>
        <v>90</v>
      </c>
      <c r="CF133" s="48">
        <v>14.306433367449969</v>
      </c>
      <c r="CG133" s="45">
        <f t="shared" si="373"/>
        <v>140</v>
      </c>
      <c r="CH133" s="49">
        <v>0.01</v>
      </c>
      <c r="CI133" s="45">
        <f t="shared" si="374"/>
        <v>150</v>
      </c>
      <c r="CJ133" s="50">
        <v>0.67</v>
      </c>
      <c r="CK133" s="51">
        <f t="shared" si="375"/>
        <v>94</v>
      </c>
      <c r="CL133" s="50">
        <v>2.63</v>
      </c>
      <c r="CM133" s="51">
        <f t="shared" si="376"/>
        <v>101</v>
      </c>
      <c r="CN133" s="50">
        <v>1.31</v>
      </c>
      <c r="CO133" s="51">
        <f t="shared" si="377"/>
        <v>65</v>
      </c>
      <c r="CP133" s="50">
        <v>5.62</v>
      </c>
      <c r="CQ133" s="51">
        <f t="shared" si="378"/>
        <v>80</v>
      </c>
      <c r="CR133" s="50">
        <v>14.98</v>
      </c>
      <c r="CS133" s="51">
        <f t="shared" si="379"/>
        <v>43</v>
      </c>
      <c r="CT133" s="50">
        <v>2.82</v>
      </c>
      <c r="CU133" s="51">
        <f t="shared" si="380"/>
        <v>63</v>
      </c>
      <c r="CV133" s="50">
        <v>9.02</v>
      </c>
      <c r="CW133" s="51">
        <f t="shared" si="381"/>
        <v>155</v>
      </c>
      <c r="CX133" s="50">
        <v>26.81</v>
      </c>
      <c r="CY133" s="51">
        <f t="shared" si="382"/>
        <v>14</v>
      </c>
      <c r="CZ133" s="50">
        <v>4.8099999999999996</v>
      </c>
      <c r="DA133" s="51">
        <f t="shared" si="383"/>
        <v>125</v>
      </c>
      <c r="DB133" s="50">
        <v>10</v>
      </c>
      <c r="DC133" s="51">
        <f t="shared" si="384"/>
        <v>49</v>
      </c>
      <c r="DD133" s="50">
        <v>12.68</v>
      </c>
      <c r="DE133" s="51">
        <f t="shared" si="385"/>
        <v>22</v>
      </c>
      <c r="DF133" s="50">
        <v>1.23</v>
      </c>
      <c r="DG133" s="51">
        <f t="shared" si="386"/>
        <v>162</v>
      </c>
      <c r="DH133" s="50">
        <v>7.25</v>
      </c>
      <c r="DI133" s="51">
        <f t="shared" si="387"/>
        <v>25</v>
      </c>
      <c r="DJ133" s="50">
        <v>5.0999999999999996</v>
      </c>
      <c r="DK133" s="51">
        <f t="shared" si="388"/>
        <v>38</v>
      </c>
      <c r="DL133" s="50">
        <v>3.21</v>
      </c>
      <c r="DM133" s="51">
        <f t="shared" si="389"/>
        <v>125</v>
      </c>
      <c r="DN133" s="50">
        <v>1.42</v>
      </c>
      <c r="DO133" s="51">
        <f t="shared" si="390"/>
        <v>132</v>
      </c>
      <c r="DP133" s="50">
        <v>30.17</v>
      </c>
      <c r="DQ133" s="51">
        <f t="shared" si="391"/>
        <v>21</v>
      </c>
      <c r="DR133" s="50">
        <v>2.4500000000000002</v>
      </c>
      <c r="DS133" s="51">
        <f t="shared" si="392"/>
        <v>36</v>
      </c>
      <c r="DT133" s="50">
        <v>9.3000000000000007</v>
      </c>
      <c r="DU133" s="51">
        <f t="shared" si="393"/>
        <v>47</v>
      </c>
      <c r="DV133" s="50">
        <v>2.72</v>
      </c>
      <c r="DW133" s="51">
        <f t="shared" si="394"/>
        <v>58</v>
      </c>
      <c r="DX133" s="50">
        <v>117.06</v>
      </c>
      <c r="DY133" s="51">
        <f t="shared" si="395"/>
        <v>66</v>
      </c>
      <c r="DZ133" s="50">
        <v>69.98</v>
      </c>
      <c r="EA133" s="51">
        <f t="shared" si="396"/>
        <v>122</v>
      </c>
      <c r="EB133" s="50">
        <v>33.380000000000003</v>
      </c>
      <c r="EC133" s="51">
        <f t="shared" si="397"/>
        <v>70</v>
      </c>
      <c r="ED133" s="50">
        <v>0.76</v>
      </c>
      <c r="EE133" s="51">
        <f t="shared" si="398"/>
        <v>101</v>
      </c>
      <c r="EF133" s="50">
        <v>13.77</v>
      </c>
      <c r="EG133" s="51">
        <f t="shared" si="399"/>
        <v>32</v>
      </c>
      <c r="EH133" s="50">
        <v>65.900000000000006</v>
      </c>
      <c r="EI133" s="51">
        <f t="shared" si="400"/>
        <v>29</v>
      </c>
      <c r="EJ133" s="50">
        <v>18.38</v>
      </c>
      <c r="EK133" s="51">
        <f t="shared" si="401"/>
        <v>70</v>
      </c>
      <c r="EL133" s="50">
        <v>12.69</v>
      </c>
      <c r="EM133" s="51">
        <f t="shared" si="402"/>
        <v>29</v>
      </c>
      <c r="EN133" s="50">
        <v>100.86</v>
      </c>
      <c r="EO133" s="51">
        <f t="shared" si="403"/>
        <v>41</v>
      </c>
      <c r="EP133" s="50">
        <v>18.09</v>
      </c>
      <c r="EQ133" s="51">
        <f t="shared" si="404"/>
        <v>52</v>
      </c>
      <c r="ER133" s="50">
        <v>2.58</v>
      </c>
      <c r="ES133" s="51">
        <f t="shared" si="405"/>
        <v>128</v>
      </c>
      <c r="ET133" s="50">
        <v>38.04</v>
      </c>
      <c r="EU133" s="51">
        <f t="shared" si="406"/>
        <v>31</v>
      </c>
      <c r="EV133" s="50">
        <v>26.39</v>
      </c>
      <c r="EW133" s="51">
        <f t="shared" si="407"/>
        <v>36</v>
      </c>
      <c r="EX133" s="50">
        <v>0.23</v>
      </c>
      <c r="EY133" s="51">
        <f t="shared" si="408"/>
        <v>88</v>
      </c>
      <c r="EZ133" s="50">
        <v>2.68</v>
      </c>
      <c r="FA133" s="51">
        <f t="shared" si="409"/>
        <v>56</v>
      </c>
      <c r="FB133" s="50">
        <v>3.47</v>
      </c>
      <c r="FC133" s="51">
        <f t="shared" si="410"/>
        <v>41</v>
      </c>
      <c r="FD133" s="50">
        <v>5.45</v>
      </c>
      <c r="FE133" s="51">
        <f t="shared" si="411"/>
        <v>71</v>
      </c>
      <c r="FF133" s="50">
        <v>131.33000000000001</v>
      </c>
      <c r="FG133" s="51">
        <f t="shared" si="412"/>
        <v>42</v>
      </c>
      <c r="FH133" s="50">
        <v>11.68</v>
      </c>
      <c r="FI133" s="51">
        <f t="shared" si="413"/>
        <v>55</v>
      </c>
      <c r="FJ133" s="50">
        <v>17.34</v>
      </c>
      <c r="FK133" s="51">
        <f t="shared" si="414"/>
        <v>53</v>
      </c>
      <c r="FL133" s="50">
        <v>24.37</v>
      </c>
      <c r="FM133" s="51">
        <f t="shared" si="415"/>
        <v>18</v>
      </c>
      <c r="FN133" s="53">
        <f t="shared" si="266"/>
        <v>868.63</v>
      </c>
      <c r="FO133" s="51">
        <f t="shared" si="416"/>
        <v>51</v>
      </c>
      <c r="FP133" s="36">
        <v>34.61</v>
      </c>
      <c r="FQ133" s="36">
        <v>100</v>
      </c>
      <c r="FR133" s="36">
        <f t="shared" si="431"/>
        <v>3461</v>
      </c>
      <c r="FS133" s="37">
        <f t="shared" si="417"/>
        <v>27</v>
      </c>
      <c r="FT133" s="36">
        <v>9.18</v>
      </c>
      <c r="FU133" s="36">
        <v>100</v>
      </c>
      <c r="FV133" s="36">
        <f t="shared" si="432"/>
        <v>918</v>
      </c>
      <c r="FW133" s="37">
        <f t="shared" si="418"/>
        <v>61</v>
      </c>
      <c r="FX133" s="36">
        <f t="shared" si="433"/>
        <v>2543</v>
      </c>
      <c r="FY133" s="54">
        <f t="shared" si="344"/>
        <v>302178.73937999998</v>
      </c>
      <c r="FZ133" s="37">
        <f t="shared" si="419"/>
        <v>54</v>
      </c>
      <c r="GA133" s="55">
        <f t="shared" si="420"/>
        <v>118.82765999999999</v>
      </c>
      <c r="GB133" s="56">
        <f t="shared" si="434"/>
        <v>1387.9070687999999</v>
      </c>
      <c r="GC133" s="32">
        <f t="shared" si="421"/>
        <v>66</v>
      </c>
    </row>
    <row r="134" spans="2:185" s="1" customFormat="1" ht="18" customHeight="1" x14ac:dyDescent="0.2">
      <c r="B134" s="1">
        <f t="shared" si="343"/>
        <v>133</v>
      </c>
      <c r="C134" s="59" t="s">
        <v>23</v>
      </c>
      <c r="D134" s="30">
        <v>32157974</v>
      </c>
      <c r="E134" s="31">
        <f t="shared" si="422"/>
        <v>41</v>
      </c>
      <c r="F134" s="209">
        <v>2149690</v>
      </c>
      <c r="G134" s="31">
        <f t="shared" si="423"/>
        <v>13</v>
      </c>
      <c r="H134" s="210">
        <f t="shared" si="347"/>
        <v>14.959354139434058</v>
      </c>
      <c r="I134" s="31">
        <f t="shared" si="79"/>
        <v>150</v>
      </c>
      <c r="J134" s="32" t="s">
        <v>552</v>
      </c>
      <c r="K134" s="32" t="s">
        <v>553</v>
      </c>
      <c r="L134" s="33">
        <v>42308.800000000003</v>
      </c>
      <c r="M134" s="31">
        <f t="shared" si="346"/>
        <v>83</v>
      </c>
      <c r="N134" s="34">
        <v>9.7861650000000004</v>
      </c>
      <c r="O134" s="31">
        <f t="shared" si="345"/>
        <v>88</v>
      </c>
      <c r="P134" s="35">
        <v>5.68</v>
      </c>
      <c r="Q134" s="31">
        <f t="shared" si="348"/>
        <v>33</v>
      </c>
      <c r="R134" s="31">
        <v>30.4</v>
      </c>
      <c r="S134" s="31">
        <f t="shared" si="424"/>
        <v>26</v>
      </c>
      <c r="T134" s="31">
        <v>18.600000000000001</v>
      </c>
      <c r="U134" s="31">
        <f t="shared" si="425"/>
        <v>72</v>
      </c>
      <c r="V134" s="218">
        <v>124.1</v>
      </c>
      <c r="W134" s="31">
        <f t="shared" si="426"/>
        <v>164</v>
      </c>
      <c r="X134" s="36">
        <v>74.5</v>
      </c>
      <c r="Y134" s="37">
        <f t="shared" si="349"/>
        <v>78</v>
      </c>
      <c r="Z134" s="38">
        <v>76</v>
      </c>
      <c r="AA134" s="37">
        <f t="shared" si="350"/>
        <v>87</v>
      </c>
      <c r="AB134" s="38">
        <v>73.2</v>
      </c>
      <c r="AC134" s="37">
        <f t="shared" si="351"/>
        <v>57</v>
      </c>
      <c r="AD134" s="39">
        <v>53624</v>
      </c>
      <c r="AE134" s="40">
        <f t="shared" si="352"/>
        <v>11</v>
      </c>
      <c r="AF134" s="41">
        <v>46.3</v>
      </c>
      <c r="AG134" s="40">
        <f t="shared" si="353"/>
        <v>61</v>
      </c>
      <c r="AH134" s="42"/>
      <c r="AI134" s="40" t="e">
        <f t="shared" si="427"/>
        <v>#N/A</v>
      </c>
      <c r="AJ134" s="41" t="s">
        <v>177</v>
      </c>
      <c r="AK134" s="40" t="e">
        <f t="shared" si="354"/>
        <v>#VALUE!</v>
      </c>
      <c r="AL134" s="41" t="s">
        <v>177</v>
      </c>
      <c r="AM134" s="40" t="e">
        <f t="shared" si="355"/>
        <v>#VALUE!</v>
      </c>
      <c r="AN134" s="43">
        <v>28</v>
      </c>
      <c r="AO134" s="44">
        <f t="shared" si="356"/>
        <v>66</v>
      </c>
      <c r="AP134" s="43">
        <v>87</v>
      </c>
      <c r="AQ134" s="44">
        <f t="shared" si="357"/>
        <v>16</v>
      </c>
      <c r="AR134" s="58">
        <v>-0.18</v>
      </c>
      <c r="AS134" s="44">
        <f t="shared" si="358"/>
        <v>65</v>
      </c>
      <c r="AT134" s="46"/>
      <c r="AU134" s="45" t="e">
        <f t="shared" si="359"/>
        <v>#N/A</v>
      </c>
      <c r="AV134" s="46" t="s">
        <v>177</v>
      </c>
      <c r="AW134" s="45" t="e">
        <f t="shared" si="360"/>
        <v>#VALUE!</v>
      </c>
      <c r="AX134" s="46">
        <v>115</v>
      </c>
      <c r="AY134" s="45">
        <f>RANK(AX134,$AX$2:$AX$173)</f>
        <v>11</v>
      </c>
      <c r="AZ134" s="125">
        <v>3120</v>
      </c>
      <c r="BA134" s="45">
        <f t="shared" si="435"/>
        <v>42</v>
      </c>
      <c r="BB134" s="46" t="s">
        <v>177</v>
      </c>
      <c r="BC134" s="45" t="e">
        <f t="shared" si="361"/>
        <v>#VALUE!</v>
      </c>
      <c r="BD134" s="46">
        <v>1395.14</v>
      </c>
      <c r="BE134" s="45">
        <f t="shared" si="362"/>
        <v>37</v>
      </c>
      <c r="BF134" s="46"/>
      <c r="BG134" s="45" t="e">
        <f t="shared" si="363"/>
        <v>#N/A</v>
      </c>
      <c r="BH134" s="46">
        <v>1.6</v>
      </c>
      <c r="BI134" s="45">
        <f t="shared" si="364"/>
        <v>56</v>
      </c>
      <c r="BJ134" s="47">
        <v>9</v>
      </c>
      <c r="BK134" s="45">
        <f t="shared" si="365"/>
        <v>47</v>
      </c>
      <c r="BL134" s="46"/>
      <c r="BM134" s="45" t="e">
        <f t="shared" si="366"/>
        <v>#N/A</v>
      </c>
      <c r="BN134" s="46"/>
      <c r="BO134" s="45" t="e">
        <f t="shared" si="367"/>
        <v>#N/A</v>
      </c>
      <c r="BP134" s="46">
        <v>97.23</v>
      </c>
      <c r="BQ134" s="45">
        <f t="shared" si="368"/>
        <v>82</v>
      </c>
      <c r="BR134" s="133">
        <v>199.74</v>
      </c>
      <c r="BS134" s="45">
        <f t="shared" si="428"/>
        <v>3</v>
      </c>
      <c r="BT134" s="46"/>
      <c r="BU134" s="45" t="e">
        <f t="shared" si="369"/>
        <v>#N/A</v>
      </c>
      <c r="BV134" s="46"/>
      <c r="BW134" s="45" t="e">
        <f t="shared" si="370"/>
        <v>#N/A</v>
      </c>
      <c r="BX134" s="124" t="s">
        <v>1151</v>
      </c>
      <c r="BY134" s="45" t="e">
        <f t="shared" si="429"/>
        <v>#VALUE!</v>
      </c>
      <c r="BZ134" s="48">
        <f>29.4*1000/365</f>
        <v>80.547945205479451</v>
      </c>
      <c r="CA134" s="45">
        <f t="shared" si="371"/>
        <v>60</v>
      </c>
      <c r="CB134" s="46"/>
      <c r="CC134" s="45" t="e">
        <f t="shared" si="430"/>
        <v>#N/A</v>
      </c>
      <c r="CD134" s="46">
        <v>0.72</v>
      </c>
      <c r="CE134" s="45">
        <f t="shared" si="372"/>
        <v>37</v>
      </c>
      <c r="CF134" s="48">
        <v>112.41379820756121</v>
      </c>
      <c r="CG134" s="45">
        <f t="shared" si="373"/>
        <v>76</v>
      </c>
      <c r="CH134" s="49">
        <v>0.01</v>
      </c>
      <c r="CI134" s="45">
        <f t="shared" si="374"/>
        <v>150</v>
      </c>
      <c r="CJ134" s="50">
        <v>0.05</v>
      </c>
      <c r="CK134" s="51">
        <f t="shared" si="375"/>
        <v>156</v>
      </c>
      <c r="CL134" s="50">
        <v>1.21</v>
      </c>
      <c r="CM134" s="51">
        <f t="shared" si="376"/>
        <v>144</v>
      </c>
      <c r="CN134" s="50">
        <v>7.0000000000000007E-2</v>
      </c>
      <c r="CO134" s="51">
        <f t="shared" si="377"/>
        <v>148</v>
      </c>
      <c r="CP134" s="50">
        <v>4.8600000000000003</v>
      </c>
      <c r="CQ134" s="51">
        <f t="shared" si="378"/>
        <v>83</v>
      </c>
      <c r="CR134" s="50">
        <v>1.69</v>
      </c>
      <c r="CS134" s="51">
        <f t="shared" si="379"/>
        <v>116</v>
      </c>
      <c r="CT134" s="50">
        <v>1.64</v>
      </c>
      <c r="CU134" s="51">
        <f t="shared" si="380"/>
        <v>103</v>
      </c>
      <c r="CV134" s="50">
        <v>9.61</v>
      </c>
      <c r="CW134" s="51">
        <f t="shared" si="381"/>
        <v>148</v>
      </c>
      <c r="CX134" s="50">
        <v>1.2</v>
      </c>
      <c r="CY134" s="51">
        <f t="shared" si="382"/>
        <v>168</v>
      </c>
      <c r="CZ134" s="50">
        <v>7.21</v>
      </c>
      <c r="DA134" s="51">
        <f t="shared" si="383"/>
        <v>87</v>
      </c>
      <c r="DB134" s="50">
        <v>4.99</v>
      </c>
      <c r="DC134" s="51">
        <f t="shared" si="384"/>
        <v>125</v>
      </c>
      <c r="DD134" s="50">
        <v>5.17</v>
      </c>
      <c r="DE134" s="51">
        <f t="shared" si="385"/>
        <v>91</v>
      </c>
      <c r="DF134" s="50">
        <v>5.09</v>
      </c>
      <c r="DG134" s="51">
        <f t="shared" si="386"/>
        <v>127</v>
      </c>
      <c r="DH134" s="50">
        <v>1.57</v>
      </c>
      <c r="DI134" s="51">
        <f t="shared" si="387"/>
        <v>119</v>
      </c>
      <c r="DJ134" s="50">
        <v>1.68</v>
      </c>
      <c r="DK134" s="51">
        <f t="shared" si="388"/>
        <v>137</v>
      </c>
      <c r="DL134" s="50">
        <v>2.68</v>
      </c>
      <c r="DM134" s="51">
        <f t="shared" si="389"/>
        <v>147</v>
      </c>
      <c r="DN134" s="50">
        <v>2.6</v>
      </c>
      <c r="DO134" s="51">
        <f t="shared" si="390"/>
        <v>101</v>
      </c>
      <c r="DP134" s="50">
        <v>6.04</v>
      </c>
      <c r="DQ134" s="51">
        <f t="shared" si="391"/>
        <v>148</v>
      </c>
      <c r="DR134" s="50">
        <v>0.6</v>
      </c>
      <c r="DS134" s="51">
        <f t="shared" si="392"/>
        <v>149</v>
      </c>
      <c r="DT134" s="50">
        <v>3.06</v>
      </c>
      <c r="DU134" s="51">
        <f t="shared" si="393"/>
        <v>138</v>
      </c>
      <c r="DV134" s="50">
        <v>1.49</v>
      </c>
      <c r="DW134" s="51">
        <f t="shared" si="394"/>
        <v>109</v>
      </c>
      <c r="DX134" s="50">
        <v>60.2</v>
      </c>
      <c r="DY134" s="51">
        <f t="shared" si="395"/>
        <v>167</v>
      </c>
      <c r="DZ134" s="50">
        <v>165.67</v>
      </c>
      <c r="EA134" s="51">
        <f t="shared" si="396"/>
        <v>27</v>
      </c>
      <c r="EB134" s="50">
        <v>35.61</v>
      </c>
      <c r="EC134" s="51">
        <f t="shared" si="397"/>
        <v>65</v>
      </c>
      <c r="ED134" s="50">
        <v>0.01</v>
      </c>
      <c r="EE134" s="51">
        <f t="shared" si="398"/>
        <v>164</v>
      </c>
      <c r="EF134" s="50">
        <v>5.0999999999999996</v>
      </c>
      <c r="EG134" s="51">
        <f t="shared" si="399"/>
        <v>97</v>
      </c>
      <c r="EH134" s="50">
        <v>0</v>
      </c>
      <c r="EI134" s="51">
        <f t="shared" si="400"/>
        <v>161</v>
      </c>
      <c r="EJ134" s="50">
        <v>22.36</v>
      </c>
      <c r="EK134" s="51">
        <f t="shared" si="401"/>
        <v>35</v>
      </c>
      <c r="EL134" s="50">
        <v>11</v>
      </c>
      <c r="EM134" s="51">
        <f t="shared" si="402"/>
        <v>45</v>
      </c>
      <c r="EN134" s="50">
        <v>44.89</v>
      </c>
      <c r="EO134" s="51">
        <f t="shared" si="403"/>
        <v>70</v>
      </c>
      <c r="EP134" s="50">
        <v>32.090000000000003</v>
      </c>
      <c r="EQ134" s="51">
        <f t="shared" si="404"/>
        <v>6</v>
      </c>
      <c r="ER134" s="50">
        <v>3.06</v>
      </c>
      <c r="ES134" s="51">
        <f t="shared" si="405"/>
        <v>112</v>
      </c>
      <c r="ET134" s="50">
        <v>0</v>
      </c>
      <c r="EU134" s="51">
        <f t="shared" si="406"/>
        <v>84</v>
      </c>
      <c r="EV134" s="50">
        <v>2.33</v>
      </c>
      <c r="EW134" s="51">
        <f t="shared" si="407"/>
        <v>87</v>
      </c>
      <c r="EX134" s="50">
        <v>0.17</v>
      </c>
      <c r="EY134" s="51">
        <f t="shared" si="408"/>
        <v>109</v>
      </c>
      <c r="EZ134" s="50">
        <v>1.1299999999999999</v>
      </c>
      <c r="FA134" s="51">
        <f t="shared" si="409"/>
        <v>111</v>
      </c>
      <c r="FB134" s="50">
        <v>1.18</v>
      </c>
      <c r="FC134" s="51">
        <f t="shared" si="410"/>
        <v>90</v>
      </c>
      <c r="FD134" s="50">
        <v>1.1499999999999999</v>
      </c>
      <c r="FE134" s="51">
        <f t="shared" si="411"/>
        <v>129</v>
      </c>
      <c r="FF134" s="50">
        <v>126.77</v>
      </c>
      <c r="FG134" s="51">
        <f t="shared" si="412"/>
        <v>47</v>
      </c>
      <c r="FH134" s="50">
        <v>0.42</v>
      </c>
      <c r="FI134" s="51">
        <f t="shared" si="413"/>
        <v>172</v>
      </c>
      <c r="FJ134" s="50">
        <v>8.5399999999999991</v>
      </c>
      <c r="FK134" s="51">
        <f t="shared" si="414"/>
        <v>77</v>
      </c>
      <c r="FL134" s="50">
        <v>0.94</v>
      </c>
      <c r="FM134" s="51">
        <f t="shared" si="415"/>
        <v>152</v>
      </c>
      <c r="FN134" s="53">
        <f t="shared" si="266"/>
        <v>585.13</v>
      </c>
      <c r="FO134" s="51">
        <f t="shared" si="416"/>
        <v>106</v>
      </c>
      <c r="FP134" s="36">
        <v>18.78</v>
      </c>
      <c r="FQ134" s="36">
        <v>100</v>
      </c>
      <c r="FR134" s="36">
        <f t="shared" si="431"/>
        <v>1878</v>
      </c>
      <c r="FS134" s="37">
        <f t="shared" si="417"/>
        <v>82</v>
      </c>
      <c r="FT134" s="36">
        <v>3.32</v>
      </c>
      <c r="FU134" s="36">
        <v>100</v>
      </c>
      <c r="FV134" s="36">
        <f t="shared" si="432"/>
        <v>332</v>
      </c>
      <c r="FW134" s="37">
        <f t="shared" si="418"/>
        <v>167</v>
      </c>
      <c r="FX134" s="36">
        <f t="shared" si="433"/>
        <v>1546</v>
      </c>
      <c r="FY134" s="54">
        <f t="shared" si="344"/>
        <v>497162.27804</v>
      </c>
      <c r="FZ134" s="37">
        <f t="shared" si="419"/>
        <v>36</v>
      </c>
      <c r="GA134" s="55">
        <f t="shared" si="420"/>
        <v>321.57974000000002</v>
      </c>
      <c r="GB134" s="56">
        <f t="shared" si="434"/>
        <v>135.06349080000001</v>
      </c>
      <c r="GC134" s="32">
        <f t="shared" si="421"/>
        <v>138</v>
      </c>
    </row>
    <row r="135" spans="2:185" s="1" customFormat="1" ht="18" customHeight="1" x14ac:dyDescent="0.2">
      <c r="B135" s="1">
        <f t="shared" si="343"/>
        <v>134</v>
      </c>
      <c r="C135" s="59" t="s">
        <v>82</v>
      </c>
      <c r="D135" s="30">
        <v>15589485</v>
      </c>
      <c r="E135" s="31">
        <f t="shared" si="422"/>
        <v>71</v>
      </c>
      <c r="F135" s="209">
        <v>196722</v>
      </c>
      <c r="G135" s="31">
        <f t="shared" si="423"/>
        <v>86</v>
      </c>
      <c r="H135" s="210">
        <f t="shared" si="347"/>
        <v>79.246271388050147</v>
      </c>
      <c r="I135" s="31">
        <f t="shared" si="79"/>
        <v>81</v>
      </c>
      <c r="J135" s="32" t="s">
        <v>554</v>
      </c>
      <c r="K135" s="32" t="s">
        <v>555</v>
      </c>
      <c r="L135" s="33">
        <v>32889.199999999997</v>
      </c>
      <c r="M135" s="31">
        <f t="shared" si="346"/>
        <v>138</v>
      </c>
      <c r="N135" s="34">
        <v>9.782883</v>
      </c>
      <c r="O135" s="31">
        <f t="shared" si="345"/>
        <v>113</v>
      </c>
      <c r="P135" s="35">
        <v>5.72</v>
      </c>
      <c r="Q135" s="31">
        <f t="shared" si="348"/>
        <v>31</v>
      </c>
      <c r="R135" s="31">
        <v>33</v>
      </c>
      <c r="S135" s="31">
        <f t="shared" si="424"/>
        <v>8</v>
      </c>
      <c r="T135" s="31">
        <v>21.4</v>
      </c>
      <c r="U135" s="31">
        <f t="shared" si="425"/>
        <v>39</v>
      </c>
      <c r="V135" s="218">
        <v>632.79999999999995</v>
      </c>
      <c r="W135" s="31">
        <f t="shared" si="426"/>
        <v>118</v>
      </c>
      <c r="X135" s="36">
        <v>66.7</v>
      </c>
      <c r="Y135" s="37">
        <f t="shared" si="349"/>
        <v>118</v>
      </c>
      <c r="Z135" s="38">
        <v>68.599999999999994</v>
      </c>
      <c r="AA135" s="37">
        <f t="shared" si="350"/>
        <v>121</v>
      </c>
      <c r="AB135" s="38">
        <v>64.599999999999994</v>
      </c>
      <c r="AC135" s="37">
        <f t="shared" si="351"/>
        <v>120</v>
      </c>
      <c r="AD135" s="39">
        <v>2451</v>
      </c>
      <c r="AE135" s="40">
        <f t="shared" si="352"/>
        <v>143</v>
      </c>
      <c r="AF135" s="41" t="s">
        <v>177</v>
      </c>
      <c r="AG135" s="40" t="e">
        <f t="shared" si="353"/>
        <v>#VALUE!</v>
      </c>
      <c r="AH135" s="42"/>
      <c r="AI135" s="40" t="e">
        <f t="shared" si="427"/>
        <v>#N/A</v>
      </c>
      <c r="AJ135" s="41" t="s">
        <v>177</v>
      </c>
      <c r="AK135" s="40" t="e">
        <f t="shared" si="354"/>
        <v>#VALUE!</v>
      </c>
      <c r="AL135" s="41" t="s">
        <v>177</v>
      </c>
      <c r="AM135" s="40" t="e">
        <f t="shared" si="355"/>
        <v>#VALUE!</v>
      </c>
      <c r="AN135" s="43">
        <v>40</v>
      </c>
      <c r="AO135" s="44">
        <f t="shared" si="356"/>
        <v>34</v>
      </c>
      <c r="AP135" s="43">
        <v>179</v>
      </c>
      <c r="AQ135" s="44">
        <f t="shared" si="357"/>
        <v>4</v>
      </c>
      <c r="AR135" s="58">
        <v>-0.42</v>
      </c>
      <c r="AS135" s="44">
        <f t="shared" si="358"/>
        <v>94</v>
      </c>
      <c r="AT135" s="46"/>
      <c r="AU135" s="45" t="e">
        <f t="shared" si="359"/>
        <v>#N/A</v>
      </c>
      <c r="AV135" s="46" t="s">
        <v>177</v>
      </c>
      <c r="AW135" s="45" t="e">
        <f t="shared" si="360"/>
        <v>#VALUE!</v>
      </c>
      <c r="AX135" s="46"/>
      <c r="AY135" s="45"/>
      <c r="AZ135" s="125">
        <v>2280</v>
      </c>
      <c r="BA135" s="45">
        <f t="shared" si="435"/>
        <v>122</v>
      </c>
      <c r="BB135" s="46" t="s">
        <v>177</v>
      </c>
      <c r="BC135" s="45" t="e">
        <f t="shared" si="361"/>
        <v>#VALUE!</v>
      </c>
      <c r="BD135" s="46">
        <v>503.9</v>
      </c>
      <c r="BE135" s="45">
        <f t="shared" si="362"/>
        <v>98</v>
      </c>
      <c r="BF135" s="46"/>
      <c r="BG135" s="45" t="e">
        <f t="shared" si="363"/>
        <v>#N/A</v>
      </c>
      <c r="BH135" s="46">
        <v>0.1</v>
      </c>
      <c r="BI135" s="45">
        <f t="shared" si="364"/>
        <v>115</v>
      </c>
      <c r="BJ135" s="47">
        <v>13</v>
      </c>
      <c r="BK135" s="45">
        <f t="shared" si="365"/>
        <v>5</v>
      </c>
      <c r="BL135" s="46"/>
      <c r="BM135" s="45" t="e">
        <f t="shared" si="366"/>
        <v>#N/A</v>
      </c>
      <c r="BN135" s="46"/>
      <c r="BO135" s="45" t="e">
        <f t="shared" si="367"/>
        <v>#N/A</v>
      </c>
      <c r="BP135" s="46" t="s">
        <v>177</v>
      </c>
      <c r="BQ135" s="45" t="e">
        <f t="shared" si="368"/>
        <v>#VALUE!</v>
      </c>
      <c r="BR135" s="133">
        <v>88.44</v>
      </c>
      <c r="BS135" s="45">
        <f t="shared" si="428"/>
        <v>108</v>
      </c>
      <c r="BT135" s="46"/>
      <c r="BU135" s="45" t="e">
        <f t="shared" si="369"/>
        <v>#N/A</v>
      </c>
      <c r="BV135" s="46"/>
      <c r="BW135" s="45" t="e">
        <f t="shared" si="370"/>
        <v>#N/A</v>
      </c>
      <c r="BX135" s="124" t="s">
        <v>1151</v>
      </c>
      <c r="BY135" s="45" t="e">
        <f t="shared" si="429"/>
        <v>#VALUE!</v>
      </c>
      <c r="BZ135" s="48">
        <f>13.7*1000/365</f>
        <v>37.534246575342465</v>
      </c>
      <c r="CA135" s="45">
        <f t="shared" si="371"/>
        <v>112</v>
      </c>
      <c r="CB135" s="46"/>
      <c r="CC135" s="45" t="e">
        <f t="shared" si="430"/>
        <v>#N/A</v>
      </c>
      <c r="CD135" s="46">
        <v>0.46</v>
      </c>
      <c r="CE135" s="45">
        <f t="shared" si="372"/>
        <v>56</v>
      </c>
      <c r="CF135" s="48">
        <v>41.694770545659459</v>
      </c>
      <c r="CG135" s="45">
        <f t="shared" si="373"/>
        <v>108</v>
      </c>
      <c r="CH135" s="49">
        <v>0.33</v>
      </c>
      <c r="CI135" s="45">
        <f t="shared" si="374"/>
        <v>103</v>
      </c>
      <c r="CJ135" s="50">
        <v>0.06</v>
      </c>
      <c r="CK135" s="51">
        <f t="shared" si="375"/>
        <v>150</v>
      </c>
      <c r="CL135" s="50">
        <v>3.93</v>
      </c>
      <c r="CM135" s="51">
        <f t="shared" si="376"/>
        <v>63</v>
      </c>
      <c r="CN135" s="50">
        <v>4.32</v>
      </c>
      <c r="CO135" s="51">
        <f t="shared" si="377"/>
        <v>29</v>
      </c>
      <c r="CP135" s="50">
        <v>10.3</v>
      </c>
      <c r="CQ135" s="51">
        <f t="shared" si="378"/>
        <v>39</v>
      </c>
      <c r="CR135" s="50">
        <v>14.54</v>
      </c>
      <c r="CS135" s="51">
        <f t="shared" si="379"/>
        <v>44</v>
      </c>
      <c r="CT135" s="50">
        <v>2.2599999999999998</v>
      </c>
      <c r="CU135" s="51">
        <f t="shared" si="380"/>
        <v>79</v>
      </c>
      <c r="CV135" s="50">
        <v>10.43</v>
      </c>
      <c r="CW135" s="51">
        <f t="shared" si="381"/>
        <v>141</v>
      </c>
      <c r="CX135" s="50">
        <v>21.86</v>
      </c>
      <c r="CY135" s="51">
        <f t="shared" si="382"/>
        <v>24</v>
      </c>
      <c r="CZ135" s="50">
        <v>2.75</v>
      </c>
      <c r="DA135" s="51">
        <f t="shared" si="383"/>
        <v>159</v>
      </c>
      <c r="DB135" s="50">
        <v>9.2100000000000009</v>
      </c>
      <c r="DC135" s="51">
        <f t="shared" si="384"/>
        <v>65</v>
      </c>
      <c r="DD135" s="50">
        <v>9.73</v>
      </c>
      <c r="DE135" s="51">
        <f t="shared" si="385"/>
        <v>37</v>
      </c>
      <c r="DF135" s="50">
        <v>1.53</v>
      </c>
      <c r="DG135" s="51">
        <f t="shared" si="386"/>
        <v>155</v>
      </c>
      <c r="DH135" s="50">
        <v>0.63</v>
      </c>
      <c r="DI135" s="51">
        <f t="shared" si="387"/>
        <v>161</v>
      </c>
      <c r="DJ135" s="50">
        <v>1.51</v>
      </c>
      <c r="DK135" s="51">
        <f t="shared" si="388"/>
        <v>149</v>
      </c>
      <c r="DL135" s="50">
        <v>3.03</v>
      </c>
      <c r="DM135" s="51">
        <f t="shared" si="389"/>
        <v>131</v>
      </c>
      <c r="DN135" s="50">
        <v>0.76</v>
      </c>
      <c r="DO135" s="51">
        <f t="shared" si="390"/>
        <v>159</v>
      </c>
      <c r="DP135" s="50">
        <v>16.22</v>
      </c>
      <c r="DQ135" s="51">
        <f t="shared" si="391"/>
        <v>90</v>
      </c>
      <c r="DR135" s="50">
        <v>2</v>
      </c>
      <c r="DS135" s="51">
        <f t="shared" si="392"/>
        <v>54</v>
      </c>
      <c r="DT135" s="50">
        <v>5.0999999999999996</v>
      </c>
      <c r="DU135" s="51">
        <f t="shared" si="393"/>
        <v>98</v>
      </c>
      <c r="DV135" s="50">
        <v>1.01</v>
      </c>
      <c r="DW135" s="51">
        <f t="shared" si="394"/>
        <v>146</v>
      </c>
      <c r="DX135" s="50">
        <v>67.48</v>
      </c>
      <c r="DY135" s="51">
        <f t="shared" si="395"/>
        <v>160</v>
      </c>
      <c r="DZ135" s="50">
        <v>58.24</v>
      </c>
      <c r="EA135" s="51">
        <f t="shared" si="396"/>
        <v>141</v>
      </c>
      <c r="EB135" s="50">
        <v>52.03</v>
      </c>
      <c r="EC135" s="51">
        <f t="shared" si="397"/>
        <v>27</v>
      </c>
      <c r="ED135" s="50">
        <v>0.02</v>
      </c>
      <c r="EE135" s="51">
        <f t="shared" si="398"/>
        <v>162</v>
      </c>
      <c r="EF135" s="50">
        <v>10.25</v>
      </c>
      <c r="EG135" s="51">
        <f t="shared" si="399"/>
        <v>52</v>
      </c>
      <c r="EH135" s="50">
        <v>16.57</v>
      </c>
      <c r="EI135" s="51">
        <f t="shared" si="400"/>
        <v>59</v>
      </c>
      <c r="EJ135" s="50">
        <v>11.66</v>
      </c>
      <c r="EK135" s="51">
        <f t="shared" si="401"/>
        <v>125</v>
      </c>
      <c r="EL135" s="50">
        <v>6.68</v>
      </c>
      <c r="EM135" s="51">
        <f t="shared" si="402"/>
        <v>95</v>
      </c>
      <c r="EN135" s="50">
        <v>215.18</v>
      </c>
      <c r="EO135" s="51">
        <f t="shared" si="403"/>
        <v>7</v>
      </c>
      <c r="EP135" s="50">
        <v>18.34</v>
      </c>
      <c r="EQ135" s="51">
        <f t="shared" si="404"/>
        <v>50</v>
      </c>
      <c r="ER135" s="50">
        <v>1.1200000000000001</v>
      </c>
      <c r="ES135" s="51">
        <f t="shared" si="405"/>
        <v>156</v>
      </c>
      <c r="ET135" s="50">
        <v>55.51</v>
      </c>
      <c r="EU135" s="51">
        <f t="shared" si="406"/>
        <v>19</v>
      </c>
      <c r="EV135" s="50">
        <v>9.6199999999999992</v>
      </c>
      <c r="EW135" s="51">
        <f t="shared" si="407"/>
        <v>48</v>
      </c>
      <c r="EX135" s="50">
        <v>0.24</v>
      </c>
      <c r="EY135" s="51">
        <f t="shared" si="408"/>
        <v>81</v>
      </c>
      <c r="EZ135" s="50">
        <v>4.55</v>
      </c>
      <c r="FA135" s="51">
        <f t="shared" si="409"/>
        <v>3</v>
      </c>
      <c r="FB135" s="50">
        <v>1.57</v>
      </c>
      <c r="FC135" s="51">
        <f t="shared" si="410"/>
        <v>76</v>
      </c>
      <c r="FD135" s="50">
        <v>4.1900000000000004</v>
      </c>
      <c r="FE135" s="51">
        <f t="shared" si="411"/>
        <v>83</v>
      </c>
      <c r="FF135" s="50">
        <v>79.48</v>
      </c>
      <c r="FG135" s="51">
        <f t="shared" si="412"/>
        <v>99</v>
      </c>
      <c r="FH135" s="50">
        <v>5.03</v>
      </c>
      <c r="FI135" s="51">
        <f t="shared" si="413"/>
        <v>124</v>
      </c>
      <c r="FJ135" s="50">
        <v>28.3</v>
      </c>
      <c r="FK135" s="51">
        <f t="shared" si="414"/>
        <v>40</v>
      </c>
      <c r="FL135" s="50">
        <v>3.06</v>
      </c>
      <c r="FM135" s="51">
        <f t="shared" si="415"/>
        <v>113</v>
      </c>
      <c r="FN135" s="53">
        <f t="shared" si="266"/>
        <v>770.30000000000007</v>
      </c>
      <c r="FO135" s="51">
        <f t="shared" si="416"/>
        <v>66</v>
      </c>
      <c r="FP135" s="36">
        <v>35.090000000000003</v>
      </c>
      <c r="FQ135" s="36">
        <v>100</v>
      </c>
      <c r="FR135" s="36">
        <f t="shared" si="431"/>
        <v>3509.0000000000005</v>
      </c>
      <c r="FS135" s="37">
        <f t="shared" si="417"/>
        <v>24</v>
      </c>
      <c r="FT135" s="36">
        <v>8.65</v>
      </c>
      <c r="FU135" s="36">
        <v>100</v>
      </c>
      <c r="FV135" s="36">
        <f t="shared" si="432"/>
        <v>865</v>
      </c>
      <c r="FW135" s="37">
        <f t="shared" si="418"/>
        <v>68</v>
      </c>
      <c r="FX135" s="36">
        <f t="shared" si="433"/>
        <v>2644.0000000000005</v>
      </c>
      <c r="FY135" s="54">
        <f t="shared" si="344"/>
        <v>412185.98340000003</v>
      </c>
      <c r="FZ135" s="37">
        <f t="shared" si="419"/>
        <v>44</v>
      </c>
      <c r="GA135" s="55">
        <f t="shared" si="420"/>
        <v>155.89484999999999</v>
      </c>
      <c r="GB135" s="56">
        <f t="shared" si="434"/>
        <v>784.1510955</v>
      </c>
      <c r="GC135" s="32">
        <f t="shared" si="421"/>
        <v>89</v>
      </c>
    </row>
    <row r="136" spans="2:185" s="1" customFormat="1" ht="18" customHeight="1" x14ac:dyDescent="0.2">
      <c r="B136" s="1">
        <f t="shared" si="343"/>
        <v>135</v>
      </c>
      <c r="C136" s="60" t="s">
        <v>110</v>
      </c>
      <c r="D136" s="30">
        <v>8812705</v>
      </c>
      <c r="E136" s="31">
        <f t="shared" si="422"/>
        <v>93</v>
      </c>
      <c r="F136" s="209">
        <v>88361</v>
      </c>
      <c r="G136" s="31">
        <f t="shared" si="423"/>
        <v>111</v>
      </c>
      <c r="H136" s="210">
        <f t="shared" si="347"/>
        <v>99.735233870146331</v>
      </c>
      <c r="I136" s="31">
        <f t="shared" si="79"/>
        <v>65</v>
      </c>
      <c r="J136" s="32" t="s">
        <v>556</v>
      </c>
      <c r="K136" s="32" t="s">
        <v>557</v>
      </c>
      <c r="L136" s="33">
        <v>47772.6</v>
      </c>
      <c r="M136" s="31">
        <f t="shared" si="346"/>
        <v>46</v>
      </c>
      <c r="N136" s="34">
        <v>9.8045469999999995</v>
      </c>
      <c r="O136" s="31">
        <f t="shared" si="345"/>
        <v>29</v>
      </c>
      <c r="P136" s="35">
        <v>3.59</v>
      </c>
      <c r="Q136" s="31">
        <f t="shared" si="348"/>
        <v>143</v>
      </c>
      <c r="R136" s="31">
        <v>15.1</v>
      </c>
      <c r="S136" s="31">
        <f t="shared" si="424"/>
        <v>136</v>
      </c>
      <c r="T136" s="31">
        <v>5.4</v>
      </c>
      <c r="U136" s="31">
        <f t="shared" si="425"/>
        <v>141</v>
      </c>
      <c r="V136" s="218">
        <v>700.5</v>
      </c>
      <c r="W136" s="31">
        <f t="shared" si="426"/>
        <v>107</v>
      </c>
      <c r="X136" s="36">
        <v>75.599999999999994</v>
      </c>
      <c r="Y136" s="37">
        <f t="shared" si="349"/>
        <v>59</v>
      </c>
      <c r="Z136" s="38">
        <v>78.400000000000006</v>
      </c>
      <c r="AA136" s="37">
        <f t="shared" si="350"/>
        <v>60</v>
      </c>
      <c r="AB136" s="38">
        <v>72.900000000000006</v>
      </c>
      <c r="AC136" s="37">
        <f t="shared" si="351"/>
        <v>61</v>
      </c>
      <c r="AD136" s="39">
        <v>13671</v>
      </c>
      <c r="AE136" s="40">
        <f t="shared" si="352"/>
        <v>82</v>
      </c>
      <c r="AF136" s="41">
        <v>34.549999999999997</v>
      </c>
      <c r="AG136" s="40">
        <f t="shared" si="353"/>
        <v>96</v>
      </c>
      <c r="AH136" s="42"/>
      <c r="AI136" s="40" t="e">
        <f t="shared" si="427"/>
        <v>#N/A</v>
      </c>
      <c r="AJ136" s="41">
        <v>42.7</v>
      </c>
      <c r="AK136" s="40">
        <f t="shared" si="354"/>
        <v>28</v>
      </c>
      <c r="AL136" s="41">
        <v>23</v>
      </c>
      <c r="AM136" s="40">
        <f t="shared" si="355"/>
        <v>7</v>
      </c>
      <c r="AN136" s="43">
        <v>35.799999999999997</v>
      </c>
      <c r="AO136" s="44">
        <f t="shared" si="356"/>
        <v>44</v>
      </c>
      <c r="AP136" s="43">
        <v>53.6</v>
      </c>
      <c r="AQ136" s="44">
        <f t="shared" si="357"/>
        <v>32</v>
      </c>
      <c r="AR136" s="43"/>
      <c r="AS136" s="159" t="e">
        <f t="shared" si="358"/>
        <v>#N/A</v>
      </c>
      <c r="AT136" s="46">
        <v>10</v>
      </c>
      <c r="AU136" s="45">
        <f t="shared" si="359"/>
        <v>15</v>
      </c>
      <c r="AV136" s="46">
        <v>60.3</v>
      </c>
      <c r="AW136" s="45">
        <f t="shared" si="360"/>
        <v>37</v>
      </c>
      <c r="AX136" s="46"/>
      <c r="AY136" s="45"/>
      <c r="AZ136" s="125">
        <v>2700</v>
      </c>
      <c r="BA136" s="45">
        <f t="shared" si="435"/>
        <v>86</v>
      </c>
      <c r="BB136" s="46" t="s">
        <v>177</v>
      </c>
      <c r="BC136" s="45" t="e">
        <f t="shared" si="361"/>
        <v>#VALUE!</v>
      </c>
      <c r="BD136" s="46">
        <v>3830.63</v>
      </c>
      <c r="BE136" s="52">
        <f t="shared" si="362"/>
        <v>1</v>
      </c>
      <c r="BF136" s="46"/>
      <c r="BG136" s="45" t="e">
        <f t="shared" si="363"/>
        <v>#N/A</v>
      </c>
      <c r="BH136" s="47">
        <v>4.5</v>
      </c>
      <c r="BI136" s="45">
        <f t="shared" si="364"/>
        <v>22</v>
      </c>
      <c r="BJ136" s="47">
        <v>13</v>
      </c>
      <c r="BK136" s="45">
        <f t="shared" si="365"/>
        <v>5</v>
      </c>
      <c r="BL136" s="46"/>
      <c r="BM136" s="45" t="e">
        <f t="shared" si="366"/>
        <v>#N/A</v>
      </c>
      <c r="BN136" s="46"/>
      <c r="BO136" s="45" t="e">
        <f t="shared" si="367"/>
        <v>#N/A</v>
      </c>
      <c r="BP136" s="46">
        <v>154.93</v>
      </c>
      <c r="BQ136" s="45">
        <f t="shared" si="368"/>
        <v>49</v>
      </c>
      <c r="BR136" s="114">
        <v>125.58</v>
      </c>
      <c r="BS136" s="45">
        <f t="shared" si="428"/>
        <v>44</v>
      </c>
      <c r="BT136" s="46"/>
      <c r="BU136" s="45" t="e">
        <f t="shared" si="369"/>
        <v>#N/A</v>
      </c>
      <c r="BV136" s="46"/>
      <c r="BW136" s="45" t="e">
        <f t="shared" si="370"/>
        <v>#N/A</v>
      </c>
      <c r="BX136" s="124" t="s">
        <v>1151</v>
      </c>
      <c r="BY136" s="45" t="e">
        <f t="shared" si="429"/>
        <v>#VALUE!</v>
      </c>
      <c r="BZ136" s="48">
        <v>65.47</v>
      </c>
      <c r="CA136" s="45">
        <f>RANK(BZ136,$BZ$2:$BZ$173)</f>
        <v>86</v>
      </c>
      <c r="CB136" s="46"/>
      <c r="CC136" s="45" t="e">
        <f t="shared" si="430"/>
        <v>#N/A</v>
      </c>
      <c r="CD136" s="46">
        <v>2.3E-2</v>
      </c>
      <c r="CE136" s="45">
        <f t="shared" si="372"/>
        <v>131</v>
      </c>
      <c r="CF136" s="48">
        <v>192.90331402219863</v>
      </c>
      <c r="CG136" s="45">
        <f t="shared" si="373"/>
        <v>55</v>
      </c>
      <c r="CH136" s="49">
        <v>0.84</v>
      </c>
      <c r="CI136" s="45">
        <f t="shared" si="374"/>
        <v>85</v>
      </c>
      <c r="CJ136" s="50">
        <v>2.65</v>
      </c>
      <c r="CK136" s="51">
        <f t="shared" si="375"/>
        <v>43</v>
      </c>
      <c r="CL136" s="50">
        <v>7.39</v>
      </c>
      <c r="CM136" s="51">
        <f t="shared" si="376"/>
        <v>33</v>
      </c>
      <c r="CN136" s="50">
        <v>0.59</v>
      </c>
      <c r="CO136" s="51">
        <f t="shared" si="377"/>
        <v>99</v>
      </c>
      <c r="CP136" s="50">
        <v>2.0099999999999998</v>
      </c>
      <c r="CQ136" s="51">
        <f t="shared" si="378"/>
        <v>114</v>
      </c>
      <c r="CR136" s="50">
        <v>1.26</v>
      </c>
      <c r="CS136" s="51">
        <f t="shared" si="379"/>
        <v>125</v>
      </c>
      <c r="CT136" s="50">
        <v>4.68</v>
      </c>
      <c r="CU136" s="51">
        <f t="shared" si="380"/>
        <v>18</v>
      </c>
      <c r="CV136" s="50">
        <v>28.3</v>
      </c>
      <c r="CW136" s="51">
        <f t="shared" si="381"/>
        <v>3</v>
      </c>
      <c r="CX136" s="50">
        <v>9.59</v>
      </c>
      <c r="CY136" s="51">
        <f t="shared" si="382"/>
        <v>71</v>
      </c>
      <c r="CZ136" s="50">
        <v>21.95</v>
      </c>
      <c r="DA136" s="51">
        <f t="shared" si="383"/>
        <v>4</v>
      </c>
      <c r="DB136" s="50">
        <v>3.15</v>
      </c>
      <c r="DC136" s="51">
        <f t="shared" si="384"/>
        <v>156</v>
      </c>
      <c r="DD136" s="50">
        <v>5.74</v>
      </c>
      <c r="DE136" s="51">
        <f t="shared" si="385"/>
        <v>80</v>
      </c>
      <c r="DF136" s="50">
        <v>45.8</v>
      </c>
      <c r="DG136" s="51">
        <f t="shared" si="386"/>
        <v>4</v>
      </c>
      <c r="DH136" s="50">
        <v>2.71</v>
      </c>
      <c r="DI136" s="51">
        <f t="shared" si="387"/>
        <v>81</v>
      </c>
      <c r="DJ136" s="50">
        <v>5.2</v>
      </c>
      <c r="DK136" s="51">
        <f t="shared" si="388"/>
        <v>37</v>
      </c>
      <c r="DL136" s="50">
        <v>6.71</v>
      </c>
      <c r="DM136" s="51">
        <f t="shared" si="389"/>
        <v>28</v>
      </c>
      <c r="DN136" s="50">
        <v>9.0500000000000007</v>
      </c>
      <c r="DO136" s="51">
        <f t="shared" si="390"/>
        <v>17</v>
      </c>
      <c r="DP136" s="50">
        <v>18.12</v>
      </c>
      <c r="DQ136" s="51">
        <f t="shared" si="391"/>
        <v>71</v>
      </c>
      <c r="DR136" s="50">
        <v>3.75</v>
      </c>
      <c r="DS136" s="51">
        <f t="shared" si="392"/>
        <v>12</v>
      </c>
      <c r="DT136" s="50">
        <v>9.4</v>
      </c>
      <c r="DU136" s="51">
        <f t="shared" si="393"/>
        <v>46</v>
      </c>
      <c r="DV136" s="50">
        <v>3.85</v>
      </c>
      <c r="DW136" s="51">
        <f t="shared" si="394"/>
        <v>29</v>
      </c>
      <c r="DX136" s="50">
        <v>180.02</v>
      </c>
      <c r="DY136" s="51">
        <f t="shared" si="395"/>
        <v>5</v>
      </c>
      <c r="DZ136" s="50">
        <v>97.82</v>
      </c>
      <c r="EA136" s="51">
        <f t="shared" si="396"/>
        <v>74</v>
      </c>
      <c r="EB136" s="50">
        <v>23.86</v>
      </c>
      <c r="EC136" s="51">
        <f t="shared" si="397"/>
        <v>94</v>
      </c>
      <c r="ED136" s="50">
        <v>1.29</v>
      </c>
      <c r="EE136" s="51">
        <f t="shared" si="398"/>
        <v>78</v>
      </c>
      <c r="EF136" s="50">
        <v>1.99</v>
      </c>
      <c r="EG136" s="51">
        <f t="shared" si="399"/>
        <v>147</v>
      </c>
      <c r="EH136" s="50">
        <v>0.57999999999999996</v>
      </c>
      <c r="EI136" s="51">
        <f t="shared" si="400"/>
        <v>124</v>
      </c>
      <c r="EJ136" s="50">
        <v>27.33</v>
      </c>
      <c r="EK136" s="51">
        <f t="shared" si="401"/>
        <v>24</v>
      </c>
      <c r="EL136" s="50">
        <v>91.45</v>
      </c>
      <c r="EM136" s="51">
        <f t="shared" si="402"/>
        <v>3</v>
      </c>
      <c r="EN136" s="50">
        <v>7.68</v>
      </c>
      <c r="EO136" s="51">
        <f t="shared" si="403"/>
        <v>162</v>
      </c>
      <c r="EP136" s="50">
        <v>14.93</v>
      </c>
      <c r="EQ136" s="51">
        <f t="shared" si="404"/>
        <v>81</v>
      </c>
      <c r="ER136" s="50">
        <v>5.37</v>
      </c>
      <c r="ES136" s="51">
        <f t="shared" si="405"/>
        <v>21</v>
      </c>
      <c r="ET136" s="50">
        <v>0.01</v>
      </c>
      <c r="EU136" s="51">
        <f t="shared" si="406"/>
        <v>75</v>
      </c>
      <c r="EV136" s="50">
        <v>0.1</v>
      </c>
      <c r="EW136" s="51">
        <f t="shared" si="407"/>
        <v>156</v>
      </c>
      <c r="EX136" s="50">
        <v>1.08</v>
      </c>
      <c r="EY136" s="51">
        <f t="shared" si="408"/>
        <v>9</v>
      </c>
      <c r="EZ136" s="50">
        <v>3.43</v>
      </c>
      <c r="FA136" s="51">
        <f t="shared" si="409"/>
        <v>24</v>
      </c>
      <c r="FB136" s="50">
        <v>0.42</v>
      </c>
      <c r="FC136" s="51">
        <f t="shared" si="410"/>
        <v>149</v>
      </c>
      <c r="FD136" s="50">
        <v>0.47</v>
      </c>
      <c r="FE136" s="51">
        <f t="shared" si="411"/>
        <v>161</v>
      </c>
      <c r="FF136" s="50">
        <v>96.94</v>
      </c>
      <c r="FG136" s="51">
        <f t="shared" si="412"/>
        <v>77</v>
      </c>
      <c r="FH136" s="50">
        <v>12.85</v>
      </c>
      <c r="FI136" s="51">
        <f t="shared" si="413"/>
        <v>43</v>
      </c>
      <c r="FJ136" s="50">
        <v>1.1000000000000001</v>
      </c>
      <c r="FK136" s="51">
        <f t="shared" si="414"/>
        <v>126</v>
      </c>
      <c r="FL136" s="50">
        <v>1.62</v>
      </c>
      <c r="FM136" s="51">
        <f t="shared" si="415"/>
        <v>137</v>
      </c>
      <c r="FN136" s="53">
        <f t="shared" si="266"/>
        <v>762.24000000000012</v>
      </c>
      <c r="FO136" s="51">
        <f t="shared" si="416"/>
        <v>67</v>
      </c>
      <c r="FP136" s="36">
        <v>9.1300000000000008</v>
      </c>
      <c r="FQ136" s="36">
        <v>100</v>
      </c>
      <c r="FR136" s="36">
        <f t="shared" si="431"/>
        <v>913.00000000000011</v>
      </c>
      <c r="FS136" s="37">
        <f t="shared" si="417"/>
        <v>161</v>
      </c>
      <c r="FT136" s="36">
        <v>13.71</v>
      </c>
      <c r="FU136" s="36">
        <v>100</v>
      </c>
      <c r="FV136" s="36">
        <f t="shared" si="432"/>
        <v>1371</v>
      </c>
      <c r="FW136" s="37">
        <f t="shared" si="418"/>
        <v>12</v>
      </c>
      <c r="FX136" s="36">
        <f t="shared" si="433"/>
        <v>-457.99999999999989</v>
      </c>
      <c r="FY136" s="54">
        <f t="shared" si="344"/>
        <v>-40362.188899999986</v>
      </c>
      <c r="FZ136" s="37">
        <f t="shared" si="419"/>
        <v>166</v>
      </c>
      <c r="GA136" s="55">
        <f t="shared" si="420"/>
        <v>88.127049999999997</v>
      </c>
      <c r="GB136" s="56">
        <f t="shared" si="434"/>
        <v>1132.4325924999998</v>
      </c>
      <c r="GC136" s="32">
        <f t="shared" si="421"/>
        <v>71</v>
      </c>
    </row>
    <row r="137" spans="2:185" s="1" customFormat="1" ht="18" customHeight="1" x14ac:dyDescent="0.2">
      <c r="B137" s="1">
        <f t="shared" si="343"/>
        <v>136</v>
      </c>
      <c r="C137" s="60" t="s">
        <v>49</v>
      </c>
      <c r="D137" s="30">
        <v>6592102</v>
      </c>
      <c r="E137" s="31">
        <f t="shared" si="422"/>
        <v>105</v>
      </c>
      <c r="F137" s="209">
        <v>71740</v>
      </c>
      <c r="G137" s="31">
        <f t="shared" si="423"/>
        <v>117</v>
      </c>
      <c r="H137" s="210">
        <f t="shared" si="347"/>
        <v>91.888792863116805</v>
      </c>
      <c r="I137" s="31">
        <f t="shared" si="79"/>
        <v>71</v>
      </c>
      <c r="J137" s="32" t="s">
        <v>558</v>
      </c>
      <c r="K137" s="32" t="s">
        <v>559</v>
      </c>
      <c r="L137" s="33">
        <v>31623.3</v>
      </c>
      <c r="M137" s="31">
        <f t="shared" si="346"/>
        <v>151</v>
      </c>
      <c r="N137" s="34">
        <v>9.7807630000000003</v>
      </c>
      <c r="O137" s="31">
        <f t="shared" si="345"/>
        <v>134</v>
      </c>
      <c r="P137" s="35">
        <v>5.05</v>
      </c>
      <c r="Q137" s="31">
        <f t="shared" si="348"/>
        <v>81</v>
      </c>
      <c r="R137" s="31">
        <v>30.1</v>
      </c>
      <c r="S137" s="31">
        <f t="shared" si="424"/>
        <v>34</v>
      </c>
      <c r="T137" s="31">
        <v>22.5</v>
      </c>
      <c r="U137" s="31">
        <f t="shared" si="425"/>
        <v>20</v>
      </c>
      <c r="V137" s="218">
        <v>2718.9</v>
      </c>
      <c r="W137" s="31">
        <f t="shared" si="426"/>
        <v>5</v>
      </c>
      <c r="X137" s="36">
        <v>50.1</v>
      </c>
      <c r="Y137" s="37">
        <f t="shared" si="349"/>
        <v>172</v>
      </c>
      <c r="Z137" s="38">
        <v>50.8</v>
      </c>
      <c r="AA137" s="37">
        <f t="shared" si="350"/>
        <v>172</v>
      </c>
      <c r="AB137" s="38">
        <v>49.3</v>
      </c>
      <c r="AC137" s="37">
        <f t="shared" si="351"/>
        <v>172</v>
      </c>
      <c r="AD137" s="39">
        <v>1577</v>
      </c>
      <c r="AE137" s="40">
        <f t="shared" si="352"/>
        <v>156</v>
      </c>
      <c r="AF137" s="41" t="s">
        <v>177</v>
      </c>
      <c r="AG137" s="40" t="e">
        <f t="shared" si="353"/>
        <v>#VALUE!</v>
      </c>
      <c r="AH137" s="42"/>
      <c r="AI137" s="40" t="e">
        <f t="shared" si="427"/>
        <v>#N/A</v>
      </c>
      <c r="AJ137" s="41" t="s">
        <v>177</v>
      </c>
      <c r="AK137" s="40" t="e">
        <f t="shared" si="354"/>
        <v>#VALUE!</v>
      </c>
      <c r="AL137" s="41" t="s">
        <v>177</v>
      </c>
      <c r="AM137" s="40" t="e">
        <f t="shared" si="355"/>
        <v>#VALUE!</v>
      </c>
      <c r="AN137" s="43">
        <v>16.8</v>
      </c>
      <c r="AO137" s="44">
        <f t="shared" si="356"/>
        <v>126</v>
      </c>
      <c r="AP137" s="43" t="s">
        <v>177</v>
      </c>
      <c r="AQ137" s="44" t="e">
        <f t="shared" si="357"/>
        <v>#VALUE!</v>
      </c>
      <c r="AR137" s="43" t="s">
        <v>177</v>
      </c>
      <c r="AS137" s="44" t="e">
        <f t="shared" si="358"/>
        <v>#VALUE!</v>
      </c>
      <c r="AT137" s="46"/>
      <c r="AU137" s="45" t="e">
        <f t="shared" si="359"/>
        <v>#N/A</v>
      </c>
      <c r="AV137" s="46" t="s">
        <v>177</v>
      </c>
      <c r="AW137" s="45" t="e">
        <f t="shared" si="360"/>
        <v>#VALUE!</v>
      </c>
      <c r="AX137" s="46"/>
      <c r="AY137" s="45"/>
      <c r="AZ137" s="125">
        <v>2120</v>
      </c>
      <c r="BA137" s="45">
        <f t="shared" si="435"/>
        <v>142</v>
      </c>
      <c r="BB137" s="46" t="s">
        <v>177</v>
      </c>
      <c r="BC137" s="45" t="e">
        <f t="shared" si="361"/>
        <v>#VALUE!</v>
      </c>
      <c r="BD137" s="46">
        <v>309.58</v>
      </c>
      <c r="BE137" s="45">
        <f t="shared" si="362"/>
        <v>117</v>
      </c>
      <c r="BF137" s="46"/>
      <c r="BG137" s="45" t="e">
        <f t="shared" si="363"/>
        <v>#N/A</v>
      </c>
      <c r="BH137" s="46">
        <v>0.1</v>
      </c>
      <c r="BI137" s="45">
        <f t="shared" si="364"/>
        <v>115</v>
      </c>
      <c r="BJ137" s="47">
        <v>2.5</v>
      </c>
      <c r="BK137" s="45">
        <f t="shared" si="365"/>
        <v>113</v>
      </c>
      <c r="BL137" s="46"/>
      <c r="BM137" s="45" t="e">
        <f t="shared" si="366"/>
        <v>#N/A</v>
      </c>
      <c r="BN137" s="46"/>
      <c r="BO137" s="45" t="e">
        <f t="shared" si="367"/>
        <v>#N/A</v>
      </c>
      <c r="BP137" s="46" t="s">
        <v>177</v>
      </c>
      <c r="BQ137" s="45" t="e">
        <f t="shared" si="368"/>
        <v>#VALUE!</v>
      </c>
      <c r="BR137" s="114">
        <v>40.28</v>
      </c>
      <c r="BS137" s="45">
        <f t="shared" si="428"/>
        <v>152</v>
      </c>
      <c r="BT137" s="46"/>
      <c r="BU137" s="45" t="e">
        <f t="shared" si="369"/>
        <v>#N/A</v>
      </c>
      <c r="BV137" s="46"/>
      <c r="BW137" s="45" t="e">
        <f t="shared" si="370"/>
        <v>#N/A</v>
      </c>
      <c r="BX137" s="124" t="s">
        <v>1151</v>
      </c>
      <c r="BY137" s="45" t="e">
        <f t="shared" si="429"/>
        <v>#VALUE!</v>
      </c>
      <c r="BZ137" s="48">
        <f>4.8*1000/365</f>
        <v>13.150684931506849</v>
      </c>
      <c r="CA137" s="45">
        <f>RANK(BZ137,$BZ$2:$BZ$173)</f>
        <v>146</v>
      </c>
      <c r="CB137" s="46"/>
      <c r="CC137" s="45" t="e">
        <f t="shared" si="430"/>
        <v>#N/A</v>
      </c>
      <c r="CD137" s="46" t="s">
        <v>177</v>
      </c>
      <c r="CE137" s="45" t="e">
        <f t="shared" si="372"/>
        <v>#VALUE!</v>
      </c>
      <c r="CF137" s="48">
        <v>9.1018009126679171</v>
      </c>
      <c r="CG137" s="45">
        <f t="shared" si="373"/>
        <v>145</v>
      </c>
      <c r="CH137" s="49">
        <v>0.15</v>
      </c>
      <c r="CI137" s="45">
        <f t="shared" si="374"/>
        <v>119</v>
      </c>
      <c r="CJ137" s="50">
        <v>0.4</v>
      </c>
      <c r="CK137" s="51">
        <f t="shared" si="375"/>
        <v>107</v>
      </c>
      <c r="CL137" s="50">
        <v>3.47</v>
      </c>
      <c r="CM137" s="51">
        <f t="shared" si="376"/>
        <v>73</v>
      </c>
      <c r="CN137" s="22">
        <v>54.64</v>
      </c>
      <c r="CO137" s="52">
        <f t="shared" si="377"/>
        <v>1</v>
      </c>
      <c r="CP137" s="50">
        <v>14.83</v>
      </c>
      <c r="CQ137" s="51">
        <f t="shared" si="378"/>
        <v>16</v>
      </c>
      <c r="CR137" s="50">
        <v>33.51</v>
      </c>
      <c r="CS137" s="52">
        <f t="shared" si="379"/>
        <v>1</v>
      </c>
      <c r="CT137" s="50">
        <v>0.72</v>
      </c>
      <c r="CU137" s="51">
        <f t="shared" si="380"/>
        <v>157</v>
      </c>
      <c r="CV137" s="50">
        <v>14.24</v>
      </c>
      <c r="CW137" s="51">
        <f t="shared" si="381"/>
        <v>107</v>
      </c>
      <c r="CX137" s="50">
        <v>22.47</v>
      </c>
      <c r="CY137" s="51">
        <f t="shared" si="382"/>
        <v>22</v>
      </c>
      <c r="CZ137" s="50">
        <v>2.57</v>
      </c>
      <c r="DA137" s="51">
        <f t="shared" si="383"/>
        <v>164</v>
      </c>
      <c r="DB137" s="50">
        <v>17.96</v>
      </c>
      <c r="DC137" s="65">
        <f t="shared" si="384"/>
        <v>2</v>
      </c>
      <c r="DD137" s="50">
        <v>15.43</v>
      </c>
      <c r="DE137" s="51">
        <f t="shared" si="385"/>
        <v>15</v>
      </c>
      <c r="DF137" s="50">
        <v>1.31</v>
      </c>
      <c r="DG137" s="51">
        <f t="shared" si="386"/>
        <v>160</v>
      </c>
      <c r="DH137" s="50">
        <v>0.62</v>
      </c>
      <c r="DI137" s="51">
        <f t="shared" si="387"/>
        <v>162</v>
      </c>
      <c r="DJ137" s="50">
        <v>1.55</v>
      </c>
      <c r="DK137" s="51">
        <f t="shared" si="388"/>
        <v>146</v>
      </c>
      <c r="DL137" s="50">
        <v>2.73</v>
      </c>
      <c r="DM137" s="51">
        <f t="shared" si="389"/>
        <v>146</v>
      </c>
      <c r="DN137" s="50">
        <v>1.1200000000000001</v>
      </c>
      <c r="DO137" s="51">
        <f t="shared" si="390"/>
        <v>142</v>
      </c>
      <c r="DP137" s="50">
        <v>21.86</v>
      </c>
      <c r="DQ137" s="51">
        <f t="shared" si="391"/>
        <v>51</v>
      </c>
      <c r="DR137" s="50">
        <v>2</v>
      </c>
      <c r="DS137" s="51">
        <f t="shared" si="392"/>
        <v>54</v>
      </c>
      <c r="DT137" s="50">
        <v>3.3</v>
      </c>
      <c r="DU137" s="51">
        <f t="shared" si="393"/>
        <v>135</v>
      </c>
      <c r="DV137" s="50">
        <v>1.51</v>
      </c>
      <c r="DW137" s="51">
        <f t="shared" si="394"/>
        <v>106</v>
      </c>
      <c r="DX137" s="50">
        <v>72.05</v>
      </c>
      <c r="DY137" s="51">
        <f t="shared" si="395"/>
        <v>153</v>
      </c>
      <c r="DZ137" s="50">
        <v>115.75</v>
      </c>
      <c r="EA137" s="51">
        <f t="shared" si="396"/>
        <v>54</v>
      </c>
      <c r="EB137" s="50">
        <v>63.29</v>
      </c>
      <c r="EC137" s="51">
        <f t="shared" si="397"/>
        <v>16</v>
      </c>
      <c r="ED137" s="50">
        <v>0</v>
      </c>
      <c r="EE137" s="51">
        <f t="shared" si="398"/>
        <v>165</v>
      </c>
      <c r="EF137" s="50">
        <v>20.73</v>
      </c>
      <c r="EG137" s="51">
        <f t="shared" si="399"/>
        <v>10</v>
      </c>
      <c r="EH137" s="50">
        <v>70.260000000000005</v>
      </c>
      <c r="EI137" s="51">
        <f t="shared" si="400"/>
        <v>28</v>
      </c>
      <c r="EJ137" s="50">
        <v>21.11</v>
      </c>
      <c r="EK137" s="51">
        <f t="shared" si="401"/>
        <v>47</v>
      </c>
      <c r="EL137" s="50">
        <v>12.61</v>
      </c>
      <c r="EM137" s="51">
        <f t="shared" si="402"/>
        <v>30</v>
      </c>
      <c r="EN137" s="50">
        <v>256.87</v>
      </c>
      <c r="EO137" s="51">
        <f t="shared" si="403"/>
        <v>3</v>
      </c>
      <c r="EP137" s="50">
        <v>30.51</v>
      </c>
      <c r="EQ137" s="51">
        <f t="shared" si="404"/>
        <v>7</v>
      </c>
      <c r="ER137" s="50">
        <v>0.95</v>
      </c>
      <c r="ES137" s="51">
        <f t="shared" si="405"/>
        <v>165</v>
      </c>
      <c r="ET137" s="50">
        <v>69.56</v>
      </c>
      <c r="EU137" s="51">
        <f t="shared" si="406"/>
        <v>4</v>
      </c>
      <c r="EV137" s="50">
        <v>112.66</v>
      </c>
      <c r="EW137" s="51">
        <f t="shared" si="407"/>
        <v>3</v>
      </c>
      <c r="EX137" s="50">
        <v>0.36</v>
      </c>
      <c r="EY137" s="51">
        <f t="shared" si="408"/>
        <v>45</v>
      </c>
      <c r="EZ137" s="50">
        <v>3</v>
      </c>
      <c r="FA137" s="51">
        <f t="shared" si="409"/>
        <v>43</v>
      </c>
      <c r="FB137" s="50">
        <v>5.27</v>
      </c>
      <c r="FC137" s="51">
        <f t="shared" si="410"/>
        <v>22</v>
      </c>
      <c r="FD137" s="50">
        <v>10.6</v>
      </c>
      <c r="FE137" s="51">
        <f t="shared" si="411"/>
        <v>13</v>
      </c>
      <c r="FF137" s="50">
        <v>183.21</v>
      </c>
      <c r="FG137" s="51">
        <f t="shared" si="412"/>
        <v>6</v>
      </c>
      <c r="FH137" s="50">
        <v>7.31</v>
      </c>
      <c r="FI137" s="51">
        <f t="shared" si="413"/>
        <v>98</v>
      </c>
      <c r="FJ137" s="50">
        <v>230.17</v>
      </c>
      <c r="FK137" s="52">
        <f t="shared" si="414"/>
        <v>1</v>
      </c>
      <c r="FL137" s="50">
        <v>15.35</v>
      </c>
      <c r="FM137" s="51">
        <f t="shared" si="415"/>
        <v>28</v>
      </c>
      <c r="FN137" s="53">
        <f t="shared" si="266"/>
        <v>1517.86</v>
      </c>
      <c r="FO137" s="65">
        <f t="shared" si="416"/>
        <v>2</v>
      </c>
      <c r="FP137" s="36">
        <v>37.4</v>
      </c>
      <c r="FQ137" s="36">
        <v>100</v>
      </c>
      <c r="FR137" s="36">
        <f t="shared" si="431"/>
        <v>3740</v>
      </c>
      <c r="FS137" s="37">
        <f t="shared" si="417"/>
        <v>15</v>
      </c>
      <c r="FT137" s="36">
        <v>11.03</v>
      </c>
      <c r="FU137" s="36">
        <v>100</v>
      </c>
      <c r="FV137" s="36">
        <f t="shared" si="432"/>
        <v>1103</v>
      </c>
      <c r="FW137" s="37">
        <f t="shared" si="418"/>
        <v>33</v>
      </c>
      <c r="FX137" s="36">
        <f t="shared" si="433"/>
        <v>2637</v>
      </c>
      <c r="FY137" s="54">
        <f t="shared" si="344"/>
        <v>173833.72974000001</v>
      </c>
      <c r="FZ137" s="37">
        <f t="shared" si="419"/>
        <v>67</v>
      </c>
      <c r="GA137" s="55">
        <f t="shared" si="420"/>
        <v>65.921019999999999</v>
      </c>
      <c r="GB137" s="56">
        <f t="shared" si="434"/>
        <v>481.88265619999999</v>
      </c>
      <c r="GC137" s="32">
        <f t="shared" si="421"/>
        <v>105</v>
      </c>
    </row>
    <row r="138" spans="2:185" s="1" customFormat="1" ht="18" customHeight="1" x14ac:dyDescent="0.2">
      <c r="B138" s="1">
        <f t="shared" si="343"/>
        <v>137</v>
      </c>
      <c r="C138" s="69" t="s">
        <v>162</v>
      </c>
      <c r="D138" s="30">
        <v>5696506</v>
      </c>
      <c r="E138" s="31">
        <f t="shared" si="422"/>
        <v>111</v>
      </c>
      <c r="F138" s="31">
        <v>719</v>
      </c>
      <c r="G138" s="31">
        <f t="shared" si="423"/>
        <v>169</v>
      </c>
      <c r="H138" s="210">
        <f t="shared" si="347"/>
        <v>7922.8178025034767</v>
      </c>
      <c r="I138" s="31">
        <f t="shared" si="79"/>
        <v>1</v>
      </c>
      <c r="J138" s="32" t="s">
        <v>560</v>
      </c>
      <c r="K138" s="32" t="s">
        <v>561</v>
      </c>
      <c r="L138" s="33">
        <v>42065.3</v>
      </c>
      <c r="M138" s="31">
        <f t="shared" si="346"/>
        <v>86</v>
      </c>
      <c r="N138" s="34">
        <v>9.780545</v>
      </c>
      <c r="O138" s="31">
        <f t="shared" si="345"/>
        <v>141</v>
      </c>
      <c r="P138" s="35">
        <v>4.5599999999999996</v>
      </c>
      <c r="Q138" s="31">
        <f t="shared" si="348"/>
        <v>112</v>
      </c>
      <c r="R138" s="31">
        <v>30.2</v>
      </c>
      <c r="S138" s="31">
        <f t="shared" si="424"/>
        <v>30</v>
      </c>
      <c r="T138" s="31">
        <v>23.7</v>
      </c>
      <c r="U138" s="31">
        <f t="shared" si="425"/>
        <v>5</v>
      </c>
      <c r="V138" s="218">
        <v>2244.1999999999998</v>
      </c>
      <c r="W138" s="31">
        <f t="shared" si="426"/>
        <v>16</v>
      </c>
      <c r="X138" s="36">
        <v>83.1</v>
      </c>
      <c r="Y138" s="37">
        <f t="shared" si="349"/>
        <v>3</v>
      </c>
      <c r="Z138" s="38">
        <v>86.1</v>
      </c>
      <c r="AA138" s="37">
        <f t="shared" si="350"/>
        <v>2</v>
      </c>
      <c r="AB138" s="38">
        <v>80</v>
      </c>
      <c r="AC138" s="37">
        <f t="shared" si="351"/>
        <v>10</v>
      </c>
      <c r="AD138" s="39">
        <v>85253</v>
      </c>
      <c r="AE138" s="40">
        <f t="shared" si="352"/>
        <v>3</v>
      </c>
      <c r="AF138" s="41">
        <v>87.83</v>
      </c>
      <c r="AG138" s="40">
        <f t="shared" si="353"/>
        <v>6</v>
      </c>
      <c r="AH138" s="42"/>
      <c r="AI138" s="40" t="e">
        <f t="shared" si="427"/>
        <v>#N/A</v>
      </c>
      <c r="AJ138" s="41">
        <v>19.2</v>
      </c>
      <c r="AK138" s="40">
        <f t="shared" si="354"/>
        <v>62</v>
      </c>
      <c r="AL138" s="41">
        <v>2</v>
      </c>
      <c r="AM138" s="40">
        <f t="shared" si="355"/>
        <v>73</v>
      </c>
      <c r="AN138" s="43">
        <v>17</v>
      </c>
      <c r="AO138" s="44">
        <f t="shared" si="356"/>
        <v>121</v>
      </c>
      <c r="AP138" s="43">
        <v>27</v>
      </c>
      <c r="AQ138" s="44">
        <f t="shared" si="357"/>
        <v>58</v>
      </c>
      <c r="AR138" s="58">
        <v>0.62</v>
      </c>
      <c r="AS138" s="44">
        <f t="shared" si="358"/>
        <v>25</v>
      </c>
      <c r="AT138" s="46"/>
      <c r="AU138" s="45" t="e">
        <f t="shared" si="359"/>
        <v>#N/A</v>
      </c>
      <c r="AV138" s="46" t="s">
        <v>177</v>
      </c>
      <c r="AW138" s="45" t="e">
        <f t="shared" si="360"/>
        <v>#VALUE!</v>
      </c>
      <c r="AX138" s="46"/>
      <c r="AY138" s="45"/>
      <c r="AZ138" s="124" t="s">
        <v>1155</v>
      </c>
      <c r="BA138" s="45" t="e">
        <f t="shared" si="435"/>
        <v>#VALUE!</v>
      </c>
      <c r="BB138" s="46" t="s">
        <v>177</v>
      </c>
      <c r="BC138" s="45" t="e">
        <f t="shared" si="361"/>
        <v>#VALUE!</v>
      </c>
      <c r="BD138" s="46">
        <v>651.63</v>
      </c>
      <c r="BE138" s="45">
        <f t="shared" si="362"/>
        <v>82</v>
      </c>
      <c r="BF138" s="46"/>
      <c r="BG138" s="45" t="e">
        <f t="shared" si="363"/>
        <v>#N/A</v>
      </c>
      <c r="BH138" s="46" t="s">
        <v>177</v>
      </c>
      <c r="BI138" s="45" t="e">
        <f t="shared" si="364"/>
        <v>#VALUE!</v>
      </c>
      <c r="BJ138" s="47">
        <v>9</v>
      </c>
      <c r="BK138" s="45">
        <f t="shared" si="365"/>
        <v>47</v>
      </c>
      <c r="BL138" s="46"/>
      <c r="BM138" s="45" t="e">
        <f t="shared" si="366"/>
        <v>#N/A</v>
      </c>
      <c r="BN138" s="46"/>
      <c r="BO138" s="45" t="e">
        <f t="shared" si="367"/>
        <v>#N/A</v>
      </c>
      <c r="BP138" s="46" t="s">
        <v>177</v>
      </c>
      <c r="BQ138" s="45" t="e">
        <f t="shared" si="368"/>
        <v>#VALUE!</v>
      </c>
      <c r="BR138" s="133">
        <v>150.61000000000001</v>
      </c>
      <c r="BS138" s="45">
        <f t="shared" si="428"/>
        <v>20</v>
      </c>
      <c r="BT138" s="46"/>
      <c r="BU138" s="45" t="e">
        <f t="shared" si="369"/>
        <v>#N/A</v>
      </c>
      <c r="BV138" s="46"/>
      <c r="BW138" s="45" t="e">
        <f t="shared" si="370"/>
        <v>#N/A</v>
      </c>
      <c r="BX138" s="127">
        <v>0.62</v>
      </c>
      <c r="BY138" s="45">
        <f t="shared" si="429"/>
        <v>19</v>
      </c>
      <c r="BZ138" s="48" t="s">
        <v>177</v>
      </c>
      <c r="CA138" s="45" t="e">
        <f t="shared" si="371"/>
        <v>#VALUE!</v>
      </c>
      <c r="CB138" s="46"/>
      <c r="CC138" s="45" t="e">
        <f t="shared" si="430"/>
        <v>#N/A</v>
      </c>
      <c r="CD138" s="46">
        <v>0.6</v>
      </c>
      <c r="CE138" s="45">
        <f t="shared" si="372"/>
        <v>44</v>
      </c>
      <c r="CF138" s="48">
        <v>50.030667921704989</v>
      </c>
      <c r="CG138" s="45">
        <f t="shared" si="373"/>
        <v>100</v>
      </c>
      <c r="CH138" s="49">
        <v>5.64</v>
      </c>
      <c r="CI138" s="45">
        <f t="shared" si="374"/>
        <v>47</v>
      </c>
      <c r="CJ138" s="50">
        <v>0.08</v>
      </c>
      <c r="CK138" s="51">
        <f t="shared" si="375"/>
        <v>145</v>
      </c>
      <c r="CL138" s="50">
        <v>0.19</v>
      </c>
      <c r="CM138" s="51">
        <f t="shared" si="376"/>
        <v>171</v>
      </c>
      <c r="CN138" s="50">
        <v>0</v>
      </c>
      <c r="CO138" s="51">
        <f t="shared" si="377"/>
        <v>166</v>
      </c>
      <c r="CP138" s="50">
        <v>1.42</v>
      </c>
      <c r="CQ138" s="51">
        <f t="shared" si="378"/>
        <v>126</v>
      </c>
      <c r="CR138" s="50">
        <v>0.39</v>
      </c>
      <c r="CS138" s="51">
        <f t="shared" si="379"/>
        <v>166</v>
      </c>
      <c r="CT138" s="50">
        <v>1.01</v>
      </c>
      <c r="CU138" s="51">
        <f t="shared" si="380"/>
        <v>144</v>
      </c>
      <c r="CV138" s="50">
        <v>17.77</v>
      </c>
      <c r="CW138" s="51">
        <f t="shared" si="381"/>
        <v>71</v>
      </c>
      <c r="CX138" s="50">
        <v>2.75</v>
      </c>
      <c r="CY138" s="51">
        <f t="shared" si="382"/>
        <v>141</v>
      </c>
      <c r="CZ138" s="50">
        <v>16.649999999999999</v>
      </c>
      <c r="DA138" s="51">
        <f t="shared" si="383"/>
        <v>25</v>
      </c>
      <c r="DB138" s="50">
        <v>1.79</v>
      </c>
      <c r="DC138" s="51">
        <f t="shared" si="384"/>
        <v>169</v>
      </c>
      <c r="DD138" s="50">
        <v>9.82</v>
      </c>
      <c r="DE138" s="51">
        <f t="shared" si="385"/>
        <v>36</v>
      </c>
      <c r="DF138" s="50">
        <v>23.34</v>
      </c>
      <c r="DG138" s="51">
        <f t="shared" si="386"/>
        <v>44</v>
      </c>
      <c r="DH138" s="50">
        <v>2.1</v>
      </c>
      <c r="DI138" s="51">
        <f t="shared" si="387"/>
        <v>101</v>
      </c>
      <c r="DJ138" s="50">
        <v>4.71</v>
      </c>
      <c r="DK138" s="51">
        <f t="shared" si="388"/>
        <v>46</v>
      </c>
      <c r="DL138" s="50">
        <v>4.2300000000000004</v>
      </c>
      <c r="DM138" s="51">
        <f t="shared" si="389"/>
        <v>84</v>
      </c>
      <c r="DN138" s="50">
        <v>5.92</v>
      </c>
      <c r="DO138" s="51">
        <f t="shared" si="390"/>
        <v>52</v>
      </c>
      <c r="DP138" s="50">
        <v>7.65</v>
      </c>
      <c r="DQ138" s="51">
        <f t="shared" si="391"/>
        <v>139</v>
      </c>
      <c r="DR138" s="50">
        <v>0.46</v>
      </c>
      <c r="DS138" s="51">
        <f t="shared" si="392"/>
        <v>160</v>
      </c>
      <c r="DT138" s="50">
        <v>7.84</v>
      </c>
      <c r="DU138" s="51">
        <f t="shared" si="393"/>
        <v>59</v>
      </c>
      <c r="DV138" s="50">
        <v>2.04</v>
      </c>
      <c r="DW138" s="51">
        <f t="shared" si="394"/>
        <v>84</v>
      </c>
      <c r="DX138" s="50">
        <v>107.64</v>
      </c>
      <c r="DY138" s="51">
        <f t="shared" si="395"/>
        <v>82</v>
      </c>
      <c r="DZ138" s="50">
        <v>65.19</v>
      </c>
      <c r="EA138" s="51">
        <f t="shared" si="396"/>
        <v>131</v>
      </c>
      <c r="EB138" s="50">
        <v>3.9</v>
      </c>
      <c r="EC138" s="51">
        <f t="shared" si="397"/>
        <v>169</v>
      </c>
      <c r="ED138" s="50">
        <v>0.18</v>
      </c>
      <c r="EE138" s="51">
        <f t="shared" si="398"/>
        <v>151</v>
      </c>
      <c r="EF138" s="50">
        <v>1.98</v>
      </c>
      <c r="EG138" s="51">
        <f t="shared" si="399"/>
        <v>148</v>
      </c>
      <c r="EH138" s="50">
        <v>0</v>
      </c>
      <c r="EI138" s="51">
        <f t="shared" si="400"/>
        <v>161</v>
      </c>
      <c r="EJ138" s="50">
        <v>6.8</v>
      </c>
      <c r="EK138" s="51">
        <f t="shared" si="401"/>
        <v>157</v>
      </c>
      <c r="EL138" s="50">
        <v>2.87</v>
      </c>
      <c r="EM138" s="51">
        <f t="shared" si="402"/>
        <v>151</v>
      </c>
      <c r="EN138" s="50">
        <v>63.75</v>
      </c>
      <c r="EO138" s="51">
        <f t="shared" si="403"/>
        <v>56</v>
      </c>
      <c r="EP138" s="50">
        <v>15.77</v>
      </c>
      <c r="EQ138" s="51">
        <f t="shared" si="404"/>
        <v>73</v>
      </c>
      <c r="ER138" s="50">
        <v>2.95</v>
      </c>
      <c r="ES138" s="51">
        <f t="shared" si="405"/>
        <v>115</v>
      </c>
      <c r="ET138" s="50">
        <v>0.02</v>
      </c>
      <c r="EU138" s="51">
        <f t="shared" si="406"/>
        <v>74</v>
      </c>
      <c r="EV138" s="50">
        <v>0.02</v>
      </c>
      <c r="EW138" s="51">
        <f t="shared" si="407"/>
        <v>164</v>
      </c>
      <c r="EX138" s="50">
        <v>0.03</v>
      </c>
      <c r="EY138" s="51">
        <f t="shared" si="408"/>
        <v>163</v>
      </c>
      <c r="EZ138" s="50">
        <v>0.16</v>
      </c>
      <c r="FA138" s="51">
        <f t="shared" si="409"/>
        <v>168</v>
      </c>
      <c r="FB138" s="50">
        <v>0.13</v>
      </c>
      <c r="FC138" s="51">
        <f t="shared" si="410"/>
        <v>169</v>
      </c>
      <c r="FD138" s="50">
        <v>0.82</v>
      </c>
      <c r="FE138" s="51">
        <f t="shared" si="411"/>
        <v>142</v>
      </c>
      <c r="FF138" s="50">
        <v>32.21</v>
      </c>
      <c r="FG138" s="51">
        <f t="shared" si="412"/>
        <v>155</v>
      </c>
      <c r="FH138" s="50">
        <v>7.69</v>
      </c>
      <c r="FI138" s="51">
        <f t="shared" si="413"/>
        <v>96</v>
      </c>
      <c r="FJ138" s="50">
        <v>1.42</v>
      </c>
      <c r="FK138" s="51">
        <f t="shared" si="414"/>
        <v>119</v>
      </c>
      <c r="FL138" s="50">
        <v>0.57999999999999996</v>
      </c>
      <c r="FM138" s="51">
        <f t="shared" si="415"/>
        <v>167</v>
      </c>
      <c r="FN138" s="53">
        <f t="shared" si="266"/>
        <v>424.26999999999992</v>
      </c>
      <c r="FO138" s="51">
        <f t="shared" si="416"/>
        <v>160</v>
      </c>
      <c r="FP138" s="36">
        <v>8.1</v>
      </c>
      <c r="FQ138" s="36">
        <v>100</v>
      </c>
      <c r="FR138" s="36">
        <f t="shared" si="431"/>
        <v>810</v>
      </c>
      <c r="FS138" s="37">
        <f t="shared" si="417"/>
        <v>170</v>
      </c>
      <c r="FT138" s="36">
        <v>3.42</v>
      </c>
      <c r="FU138" s="36">
        <v>100</v>
      </c>
      <c r="FV138" s="36">
        <f t="shared" si="432"/>
        <v>342</v>
      </c>
      <c r="FW138" s="37">
        <f t="shared" si="418"/>
        <v>165</v>
      </c>
      <c r="FX138" s="36">
        <f t="shared" si="433"/>
        <v>468</v>
      </c>
      <c r="FY138" s="54">
        <f t="shared" si="344"/>
        <v>26659.648079999999</v>
      </c>
      <c r="FZ138" s="37">
        <f t="shared" si="419"/>
        <v>110</v>
      </c>
      <c r="GA138" s="55">
        <f t="shared" si="420"/>
        <v>56.965060000000001</v>
      </c>
      <c r="GB138" s="56">
        <f t="shared" si="434"/>
        <v>438.06131140000002</v>
      </c>
      <c r="GC138" s="32">
        <f t="shared" si="421"/>
        <v>109</v>
      </c>
    </row>
    <row r="139" spans="2:185" s="1" customFormat="1" ht="18" customHeight="1" x14ac:dyDescent="0.2">
      <c r="B139" s="1">
        <f t="shared" si="343"/>
        <v>138</v>
      </c>
      <c r="C139" s="69" t="s">
        <v>123</v>
      </c>
      <c r="D139" s="30">
        <v>5429418</v>
      </c>
      <c r="E139" s="31">
        <f t="shared" si="422"/>
        <v>115</v>
      </c>
      <c r="F139" s="209">
        <v>49037</v>
      </c>
      <c r="G139" s="31">
        <f t="shared" si="423"/>
        <v>127</v>
      </c>
      <c r="H139" s="210">
        <f t="shared" si="347"/>
        <v>110.72084344474581</v>
      </c>
      <c r="I139" s="31">
        <f t="shared" si="79"/>
        <v>54</v>
      </c>
      <c r="J139" s="32" t="s">
        <v>562</v>
      </c>
      <c r="K139" s="32" t="s">
        <v>563</v>
      </c>
      <c r="L139" s="33">
        <v>49007.6</v>
      </c>
      <c r="M139" s="31">
        <f t="shared" si="346"/>
        <v>36</v>
      </c>
      <c r="N139" s="34">
        <v>9.8073049999999995</v>
      </c>
      <c r="O139" s="31">
        <f t="shared" si="345"/>
        <v>24</v>
      </c>
      <c r="P139" s="35">
        <v>3.13</v>
      </c>
      <c r="Q139" s="31">
        <f t="shared" si="348"/>
        <v>153</v>
      </c>
      <c r="R139" s="31">
        <v>11.5</v>
      </c>
      <c r="S139" s="31">
        <f t="shared" si="424"/>
        <v>155</v>
      </c>
      <c r="T139" s="31">
        <v>2.2000000000000002</v>
      </c>
      <c r="U139" s="31">
        <f t="shared" si="425"/>
        <v>157</v>
      </c>
      <c r="V139" s="218">
        <v>665.2</v>
      </c>
      <c r="W139" s="31">
        <f t="shared" si="426"/>
        <v>112</v>
      </c>
      <c r="X139" s="36">
        <v>76.7</v>
      </c>
      <c r="Y139" s="37">
        <f t="shared" si="349"/>
        <v>46</v>
      </c>
      <c r="Z139" s="38">
        <v>80.2</v>
      </c>
      <c r="AA139" s="37">
        <f t="shared" si="350"/>
        <v>41</v>
      </c>
      <c r="AB139" s="38">
        <v>72.900000000000006</v>
      </c>
      <c r="AC139" s="37">
        <f t="shared" si="351"/>
        <v>61</v>
      </c>
      <c r="AD139" s="39">
        <v>29720</v>
      </c>
      <c r="AE139" s="40">
        <f t="shared" si="352"/>
        <v>38</v>
      </c>
      <c r="AF139" s="41">
        <v>45.75</v>
      </c>
      <c r="AG139" s="40">
        <f t="shared" si="353"/>
        <v>62</v>
      </c>
      <c r="AH139" s="42">
        <v>3.4</v>
      </c>
      <c r="AI139" s="40">
        <f t="shared" si="427"/>
        <v>15</v>
      </c>
      <c r="AJ139" s="41">
        <v>33.1</v>
      </c>
      <c r="AK139" s="40">
        <f t="shared" si="354"/>
        <v>44</v>
      </c>
      <c r="AL139" s="41">
        <v>14.3</v>
      </c>
      <c r="AM139" s="40">
        <f t="shared" si="355"/>
        <v>12</v>
      </c>
      <c r="AN139" s="43">
        <v>25.4</v>
      </c>
      <c r="AO139" s="44">
        <f t="shared" si="356"/>
        <v>77</v>
      </c>
      <c r="AP139" s="43">
        <v>33.799999999999997</v>
      </c>
      <c r="AQ139" s="44">
        <f t="shared" si="357"/>
        <v>48</v>
      </c>
      <c r="AR139" s="58">
        <v>0.1</v>
      </c>
      <c r="AS139" s="44">
        <f t="shared" si="358"/>
        <v>44</v>
      </c>
      <c r="AT139" s="46"/>
      <c r="AU139" s="45" t="e">
        <f t="shared" si="359"/>
        <v>#N/A</v>
      </c>
      <c r="AV139" s="46">
        <v>74.099999999999994</v>
      </c>
      <c r="AW139" s="45">
        <f t="shared" si="360"/>
        <v>19</v>
      </c>
      <c r="AX139" s="46">
        <v>115</v>
      </c>
      <c r="AY139" s="45">
        <f>RANK(AX139,$AX$2:$AX$173)</f>
        <v>11</v>
      </c>
      <c r="AZ139" s="125">
        <v>2900</v>
      </c>
      <c r="BA139" s="45">
        <f t="shared" si="435"/>
        <v>66</v>
      </c>
      <c r="BB139" s="47">
        <v>11.7</v>
      </c>
      <c r="BC139" s="45">
        <f t="shared" si="361"/>
        <v>25</v>
      </c>
      <c r="BD139" s="46">
        <v>1617.59</v>
      </c>
      <c r="BE139" s="45">
        <f t="shared" si="362"/>
        <v>28</v>
      </c>
      <c r="BF139" s="46"/>
      <c r="BG139" s="45" t="e">
        <f t="shared" si="363"/>
        <v>#N/A</v>
      </c>
      <c r="BH139" s="47">
        <v>4</v>
      </c>
      <c r="BI139" s="45">
        <f t="shared" si="364"/>
        <v>29</v>
      </c>
      <c r="BJ139" s="47">
        <v>9</v>
      </c>
      <c r="BK139" s="45">
        <f t="shared" si="365"/>
        <v>47</v>
      </c>
      <c r="BL139" s="46"/>
      <c r="BM139" s="45" t="e">
        <f t="shared" si="366"/>
        <v>#N/A</v>
      </c>
      <c r="BN139" s="46"/>
      <c r="BO139" s="45" t="e">
        <f t="shared" si="367"/>
        <v>#N/A</v>
      </c>
      <c r="BP139" s="46">
        <v>130.1</v>
      </c>
      <c r="BQ139" s="45">
        <f t="shared" si="368"/>
        <v>59</v>
      </c>
      <c r="BR139" s="114">
        <v>111.16</v>
      </c>
      <c r="BS139" s="45">
        <f t="shared" si="428"/>
        <v>69</v>
      </c>
      <c r="BT139" s="46">
        <v>532.6</v>
      </c>
      <c r="BU139" s="45">
        <f t="shared" si="369"/>
        <v>15</v>
      </c>
      <c r="BV139" s="46"/>
      <c r="BW139" s="45" t="e">
        <f t="shared" si="370"/>
        <v>#N/A</v>
      </c>
      <c r="BX139" s="124" t="s">
        <v>1151</v>
      </c>
      <c r="BY139" s="45" t="e">
        <f t="shared" si="429"/>
        <v>#VALUE!</v>
      </c>
      <c r="BZ139" s="48">
        <f>32*1000/365</f>
        <v>87.671232876712324</v>
      </c>
      <c r="CA139" s="45">
        <f t="shared" si="371"/>
        <v>53</v>
      </c>
      <c r="CB139" s="46">
        <v>130</v>
      </c>
      <c r="CC139" s="80">
        <f t="shared" si="430"/>
        <v>3</v>
      </c>
      <c r="CD139" s="46">
        <v>0.16</v>
      </c>
      <c r="CE139" s="45">
        <f t="shared" si="372"/>
        <v>86</v>
      </c>
      <c r="CF139" s="48">
        <v>239.43359453983493</v>
      </c>
      <c r="CG139" s="45">
        <f t="shared" si="373"/>
        <v>14</v>
      </c>
      <c r="CH139" s="49">
        <v>20.39</v>
      </c>
      <c r="CI139" s="45">
        <f t="shared" si="374"/>
        <v>26</v>
      </c>
      <c r="CJ139" s="50">
        <v>2.73</v>
      </c>
      <c r="CK139" s="51">
        <f t="shared" si="375"/>
        <v>42</v>
      </c>
      <c r="CL139" s="50">
        <v>3.04</v>
      </c>
      <c r="CM139" s="51">
        <f t="shared" si="376"/>
        <v>87</v>
      </c>
      <c r="CN139" s="50">
        <v>0.03</v>
      </c>
      <c r="CO139" s="51">
        <f t="shared" si="377"/>
        <v>158</v>
      </c>
      <c r="CP139" s="50">
        <v>0.55000000000000004</v>
      </c>
      <c r="CQ139" s="51">
        <f t="shared" si="378"/>
        <v>164</v>
      </c>
      <c r="CR139" s="50">
        <v>0.77</v>
      </c>
      <c r="CS139" s="51">
        <f t="shared" si="379"/>
        <v>142</v>
      </c>
      <c r="CT139" s="50">
        <v>3.7</v>
      </c>
      <c r="CU139" s="51">
        <f t="shared" si="380"/>
        <v>45</v>
      </c>
      <c r="CV139" s="50">
        <v>18.18</v>
      </c>
      <c r="CW139" s="51">
        <f t="shared" si="381"/>
        <v>68</v>
      </c>
      <c r="CX139" s="50">
        <v>5.66</v>
      </c>
      <c r="CY139" s="51">
        <f t="shared" si="382"/>
        <v>114</v>
      </c>
      <c r="CZ139" s="50">
        <v>21.93</v>
      </c>
      <c r="DA139" s="51">
        <f t="shared" si="383"/>
        <v>5</v>
      </c>
      <c r="DB139" s="50">
        <v>4.9800000000000004</v>
      </c>
      <c r="DC139" s="51">
        <f t="shared" si="384"/>
        <v>126</v>
      </c>
      <c r="DD139" s="50">
        <v>4.0599999999999996</v>
      </c>
      <c r="DE139" s="51">
        <f t="shared" si="385"/>
        <v>119</v>
      </c>
      <c r="DF139" s="50">
        <v>25.14</v>
      </c>
      <c r="DG139" s="51">
        <f t="shared" si="386"/>
        <v>41</v>
      </c>
      <c r="DH139" s="50">
        <v>3.7</v>
      </c>
      <c r="DI139" s="51">
        <f t="shared" si="387"/>
        <v>64</v>
      </c>
      <c r="DJ139" s="50">
        <v>9.0399999999999991</v>
      </c>
      <c r="DK139" s="51">
        <f t="shared" si="388"/>
        <v>7</v>
      </c>
      <c r="DL139" s="50">
        <v>5.86</v>
      </c>
      <c r="DM139" s="51">
        <f t="shared" si="389"/>
        <v>43</v>
      </c>
      <c r="DN139" s="50">
        <v>8.98</v>
      </c>
      <c r="DO139" s="51">
        <f t="shared" si="390"/>
        <v>18</v>
      </c>
      <c r="DP139" s="50">
        <v>16.38</v>
      </c>
      <c r="DQ139" s="51">
        <f t="shared" si="391"/>
        <v>88</v>
      </c>
      <c r="DR139" s="50">
        <v>3.06</v>
      </c>
      <c r="DS139" s="51">
        <f t="shared" si="392"/>
        <v>23</v>
      </c>
      <c r="DT139" s="50">
        <v>8.51</v>
      </c>
      <c r="DU139" s="51">
        <f t="shared" si="393"/>
        <v>53</v>
      </c>
      <c r="DV139" s="50">
        <v>4.09</v>
      </c>
      <c r="DW139" s="51">
        <f t="shared" si="394"/>
        <v>24</v>
      </c>
      <c r="DX139" s="50">
        <v>145.47</v>
      </c>
      <c r="DY139" s="51">
        <f t="shared" si="395"/>
        <v>25</v>
      </c>
      <c r="DZ139" s="50">
        <v>214.98</v>
      </c>
      <c r="EA139" s="51">
        <f t="shared" si="396"/>
        <v>16</v>
      </c>
      <c r="EB139" s="50">
        <v>6.93</v>
      </c>
      <c r="EC139" s="51">
        <f t="shared" si="397"/>
        <v>156</v>
      </c>
      <c r="ED139" s="50">
        <v>1.19</v>
      </c>
      <c r="EE139" s="51">
        <f t="shared" si="398"/>
        <v>83</v>
      </c>
      <c r="EF139" s="50">
        <v>1.56</v>
      </c>
      <c r="EG139" s="51">
        <f t="shared" si="399"/>
        <v>158</v>
      </c>
      <c r="EH139" s="50">
        <v>0.04</v>
      </c>
      <c r="EI139" s="51">
        <f t="shared" si="400"/>
        <v>157</v>
      </c>
      <c r="EJ139" s="50">
        <v>2.78</v>
      </c>
      <c r="EK139" s="51">
        <f t="shared" si="401"/>
        <v>170</v>
      </c>
      <c r="EL139" s="50">
        <v>3.66</v>
      </c>
      <c r="EM139" s="51">
        <f t="shared" si="402"/>
        <v>137</v>
      </c>
      <c r="EN139" s="50">
        <v>25.27</v>
      </c>
      <c r="EO139" s="51">
        <f t="shared" si="403"/>
        <v>96</v>
      </c>
      <c r="EP139" s="50">
        <v>7.83</v>
      </c>
      <c r="EQ139" s="51">
        <f t="shared" si="404"/>
        <v>126</v>
      </c>
      <c r="ER139" s="50">
        <v>4.2</v>
      </c>
      <c r="ES139" s="51">
        <f t="shared" si="405"/>
        <v>67</v>
      </c>
      <c r="ET139" s="50">
        <v>0</v>
      </c>
      <c r="EU139" s="51">
        <f t="shared" si="406"/>
        <v>84</v>
      </c>
      <c r="EV139" s="50">
        <v>0.02</v>
      </c>
      <c r="EW139" s="51">
        <f t="shared" si="407"/>
        <v>164</v>
      </c>
      <c r="EX139" s="50">
        <v>0.5</v>
      </c>
      <c r="EY139" s="51">
        <f t="shared" si="408"/>
        <v>33</v>
      </c>
      <c r="EZ139" s="50">
        <v>0.77</v>
      </c>
      <c r="FA139" s="51">
        <f t="shared" si="409"/>
        <v>132</v>
      </c>
      <c r="FB139" s="50">
        <v>0.61</v>
      </c>
      <c r="FC139" s="51">
        <f t="shared" si="410"/>
        <v>131</v>
      </c>
      <c r="FD139" s="50">
        <v>1.06</v>
      </c>
      <c r="FE139" s="51">
        <f t="shared" si="411"/>
        <v>133</v>
      </c>
      <c r="FF139" s="50">
        <v>79.81</v>
      </c>
      <c r="FG139" s="51">
        <f t="shared" si="412"/>
        <v>98</v>
      </c>
      <c r="FH139" s="50">
        <v>10.36</v>
      </c>
      <c r="FI139" s="51">
        <f t="shared" si="413"/>
        <v>67</v>
      </c>
      <c r="FJ139" s="50">
        <v>0.52</v>
      </c>
      <c r="FK139" s="51">
        <f t="shared" si="414"/>
        <v>143</v>
      </c>
      <c r="FL139" s="50">
        <v>1.37</v>
      </c>
      <c r="FM139" s="51">
        <f t="shared" si="415"/>
        <v>141</v>
      </c>
      <c r="FN139" s="53">
        <f t="shared" si="266"/>
        <v>659.31999999999994</v>
      </c>
      <c r="FO139" s="51">
        <f t="shared" si="416"/>
        <v>91</v>
      </c>
      <c r="FP139" s="36">
        <v>10.01</v>
      </c>
      <c r="FQ139" s="36">
        <v>100</v>
      </c>
      <c r="FR139" s="36">
        <f t="shared" si="431"/>
        <v>1001</v>
      </c>
      <c r="FS139" s="37">
        <f t="shared" si="417"/>
        <v>147</v>
      </c>
      <c r="FT139" s="36">
        <v>9.6999999999999993</v>
      </c>
      <c r="FU139" s="36">
        <v>100</v>
      </c>
      <c r="FV139" s="36">
        <f t="shared" si="432"/>
        <v>969.99999999999989</v>
      </c>
      <c r="FW139" s="37">
        <f t="shared" si="418"/>
        <v>50</v>
      </c>
      <c r="FX139" s="36">
        <f t="shared" si="433"/>
        <v>31.000000000000114</v>
      </c>
      <c r="FY139" s="54">
        <f t="shared" si="344"/>
        <v>1683.1195800000062</v>
      </c>
      <c r="FZ139" s="37">
        <f t="shared" si="419"/>
        <v>143</v>
      </c>
      <c r="GA139" s="55">
        <f t="shared" si="420"/>
        <v>54.294179999999997</v>
      </c>
      <c r="GB139" s="56">
        <f t="shared" si="434"/>
        <v>562.48770479999996</v>
      </c>
      <c r="GC139" s="32">
        <f t="shared" si="421"/>
        <v>99</v>
      </c>
    </row>
    <row r="140" spans="2:185" s="1" customFormat="1" ht="18" customHeight="1" x14ac:dyDescent="0.2">
      <c r="B140" s="1">
        <f t="shared" si="343"/>
        <v>139</v>
      </c>
      <c r="C140" s="69" t="s">
        <v>165</v>
      </c>
      <c r="D140" s="30">
        <v>2069362</v>
      </c>
      <c r="E140" s="31">
        <f t="shared" si="422"/>
        <v>143</v>
      </c>
      <c r="F140" s="209">
        <v>20273</v>
      </c>
      <c r="G140" s="31">
        <f t="shared" si="423"/>
        <v>150</v>
      </c>
      <c r="H140" s="210">
        <f t="shared" si="347"/>
        <v>102.07477926305924</v>
      </c>
      <c r="I140" s="31">
        <f t="shared" si="79"/>
        <v>59</v>
      </c>
      <c r="J140" s="32" t="s">
        <v>564</v>
      </c>
      <c r="K140" s="32" t="s">
        <v>565</v>
      </c>
      <c r="L140" s="33">
        <v>47963</v>
      </c>
      <c r="M140" s="31">
        <f t="shared" si="346"/>
        <v>45</v>
      </c>
      <c r="N140" s="34">
        <v>9.8062109999999993</v>
      </c>
      <c r="O140" s="31">
        <f t="shared" si="345"/>
        <v>26</v>
      </c>
      <c r="P140" s="35">
        <v>3.4</v>
      </c>
      <c r="Q140" s="31">
        <f t="shared" si="348"/>
        <v>146</v>
      </c>
      <c r="R140" s="31">
        <v>11.8</v>
      </c>
      <c r="S140" s="31">
        <f t="shared" si="424"/>
        <v>153</v>
      </c>
      <c r="T140" s="31">
        <v>3.5</v>
      </c>
      <c r="U140" s="31">
        <f t="shared" si="425"/>
        <v>151</v>
      </c>
      <c r="V140" s="218">
        <v>1245.8</v>
      </c>
      <c r="W140" s="31">
        <f t="shared" si="426"/>
        <v>56</v>
      </c>
      <c r="X140" s="36">
        <v>80.8</v>
      </c>
      <c r="Y140" s="37">
        <f t="shared" si="349"/>
        <v>26</v>
      </c>
      <c r="Z140" s="38">
        <v>83.7</v>
      </c>
      <c r="AA140" s="37">
        <f t="shared" si="350"/>
        <v>17</v>
      </c>
      <c r="AB140" s="38">
        <v>77.900000000000006</v>
      </c>
      <c r="AC140" s="37">
        <f t="shared" si="351"/>
        <v>28</v>
      </c>
      <c r="AD140" s="39">
        <v>31007</v>
      </c>
      <c r="AE140" s="40">
        <f t="shared" si="352"/>
        <v>37</v>
      </c>
      <c r="AF140" s="41">
        <v>54.06</v>
      </c>
      <c r="AG140" s="40">
        <f t="shared" si="353"/>
        <v>41</v>
      </c>
      <c r="AH140" s="42">
        <v>2.6</v>
      </c>
      <c r="AI140" s="40">
        <f t="shared" si="427"/>
        <v>29</v>
      </c>
      <c r="AJ140" s="41">
        <v>24.6</v>
      </c>
      <c r="AK140" s="40">
        <f t="shared" si="354"/>
        <v>56</v>
      </c>
      <c r="AL140" s="41">
        <v>9.8000000000000007</v>
      </c>
      <c r="AM140" s="40">
        <f t="shared" si="355"/>
        <v>27</v>
      </c>
      <c r="AN140" s="43">
        <v>24.5</v>
      </c>
      <c r="AO140" s="44">
        <f t="shared" si="356"/>
        <v>83</v>
      </c>
      <c r="AP140" s="43">
        <v>31</v>
      </c>
      <c r="AQ140" s="44">
        <f t="shared" si="357"/>
        <v>52</v>
      </c>
      <c r="AR140" s="58">
        <v>0.63</v>
      </c>
      <c r="AS140" s="44">
        <f t="shared" si="358"/>
        <v>24</v>
      </c>
      <c r="AT140" s="46"/>
      <c r="AU140" s="45" t="e">
        <f t="shared" si="359"/>
        <v>#N/A</v>
      </c>
      <c r="AV140" s="46">
        <v>75</v>
      </c>
      <c r="AW140" s="45">
        <f t="shared" si="360"/>
        <v>17</v>
      </c>
      <c r="AX140" s="46"/>
      <c r="AY140" s="45"/>
      <c r="AZ140" s="125">
        <v>3220</v>
      </c>
      <c r="BA140" s="45">
        <f t="shared" si="435"/>
        <v>33</v>
      </c>
      <c r="BB140" s="46" t="s">
        <v>177</v>
      </c>
      <c r="BC140" s="45" t="e">
        <f t="shared" si="361"/>
        <v>#VALUE!</v>
      </c>
      <c r="BD140" s="46">
        <v>1504.72</v>
      </c>
      <c r="BE140" s="45">
        <f t="shared" si="362"/>
        <v>32</v>
      </c>
      <c r="BF140" s="46"/>
      <c r="BG140" s="45" t="e">
        <f t="shared" si="363"/>
        <v>#N/A</v>
      </c>
      <c r="BH140" s="47">
        <v>5.8</v>
      </c>
      <c r="BI140" s="45">
        <f t="shared" si="364"/>
        <v>14</v>
      </c>
      <c r="BJ140" s="47">
        <v>9</v>
      </c>
      <c r="BK140" s="45">
        <f t="shared" si="365"/>
        <v>47</v>
      </c>
      <c r="BL140" s="46"/>
      <c r="BM140" s="45" t="e">
        <f t="shared" si="366"/>
        <v>#N/A</v>
      </c>
      <c r="BN140" s="46"/>
      <c r="BO140" s="45" t="e">
        <f t="shared" si="367"/>
        <v>#N/A</v>
      </c>
      <c r="BP140" s="46">
        <v>246.44</v>
      </c>
      <c r="BQ140" s="45">
        <f t="shared" si="368"/>
        <v>19</v>
      </c>
      <c r="BR140" s="114">
        <v>112.49</v>
      </c>
      <c r="BS140" s="45">
        <f t="shared" si="428"/>
        <v>66</v>
      </c>
      <c r="BT140" s="46">
        <v>483.5</v>
      </c>
      <c r="BU140" s="45">
        <f t="shared" si="369"/>
        <v>20</v>
      </c>
      <c r="BV140" s="46"/>
      <c r="BW140" s="45" t="e">
        <f t="shared" si="370"/>
        <v>#N/A</v>
      </c>
      <c r="BX140" s="124" t="s">
        <v>1151</v>
      </c>
      <c r="BY140" s="45" t="e">
        <f t="shared" si="429"/>
        <v>#VALUE!</v>
      </c>
      <c r="BZ140" s="48">
        <f>17*1000/365</f>
        <v>46.575342465753423</v>
      </c>
      <c r="CA140" s="45">
        <f t="shared" si="371"/>
        <v>101</v>
      </c>
      <c r="CB140" s="46">
        <v>93</v>
      </c>
      <c r="CC140" s="45">
        <f t="shared" si="430"/>
        <v>13</v>
      </c>
      <c r="CD140" s="46">
        <v>3.9E-2</v>
      </c>
      <c r="CE140" s="45">
        <f t="shared" si="372"/>
        <v>122</v>
      </c>
      <c r="CF140" s="48">
        <v>239.4335945398349</v>
      </c>
      <c r="CG140" s="45">
        <f t="shared" si="373"/>
        <v>23</v>
      </c>
      <c r="CH140" s="49">
        <v>44.98</v>
      </c>
      <c r="CI140" s="45">
        <f t="shared" si="374"/>
        <v>3</v>
      </c>
      <c r="CJ140" s="50">
        <v>7.19</v>
      </c>
      <c r="CK140" s="51">
        <f t="shared" si="375"/>
        <v>10</v>
      </c>
      <c r="CL140" s="50">
        <v>1.1399999999999999</v>
      </c>
      <c r="CM140" s="51">
        <f t="shared" si="376"/>
        <v>147</v>
      </c>
      <c r="CN140" s="50">
        <v>0.15</v>
      </c>
      <c r="CO140" s="51">
        <f t="shared" si="377"/>
        <v>132</v>
      </c>
      <c r="CP140" s="50">
        <v>0.61</v>
      </c>
      <c r="CQ140" s="51">
        <f t="shared" si="378"/>
        <v>161</v>
      </c>
      <c r="CR140" s="50">
        <v>0.25</v>
      </c>
      <c r="CS140" s="51">
        <f t="shared" si="379"/>
        <v>170</v>
      </c>
      <c r="CT140" s="50">
        <v>5.16</v>
      </c>
      <c r="CU140" s="51">
        <f t="shared" si="380"/>
        <v>12</v>
      </c>
      <c r="CV140" s="50">
        <v>21.39</v>
      </c>
      <c r="CW140" s="51">
        <f t="shared" si="381"/>
        <v>40</v>
      </c>
      <c r="CX140" s="50">
        <v>3.94</v>
      </c>
      <c r="CY140" s="51">
        <f t="shared" si="382"/>
        <v>127</v>
      </c>
      <c r="CZ140" s="50">
        <v>22.29</v>
      </c>
      <c r="DA140" s="51">
        <f t="shared" si="383"/>
        <v>3</v>
      </c>
      <c r="DB140" s="50">
        <v>1.64</v>
      </c>
      <c r="DC140" s="51">
        <f t="shared" si="384"/>
        <v>170</v>
      </c>
      <c r="DD140" s="50">
        <v>5.82</v>
      </c>
      <c r="DE140" s="51">
        <f t="shared" si="385"/>
        <v>77</v>
      </c>
      <c r="DF140" s="50">
        <v>29.85</v>
      </c>
      <c r="DG140" s="51">
        <f t="shared" si="386"/>
        <v>22</v>
      </c>
      <c r="DH140" s="50">
        <v>2.38</v>
      </c>
      <c r="DI140" s="51">
        <f t="shared" si="387"/>
        <v>94</v>
      </c>
      <c r="DJ140" s="50">
        <v>5.79</v>
      </c>
      <c r="DK140" s="51">
        <f t="shared" si="388"/>
        <v>26</v>
      </c>
      <c r="DL140" s="50">
        <v>9.66</v>
      </c>
      <c r="DM140" s="51">
        <f t="shared" si="389"/>
        <v>5</v>
      </c>
      <c r="DN140" s="50">
        <v>10.58</v>
      </c>
      <c r="DO140" s="51">
        <f t="shared" si="390"/>
        <v>5</v>
      </c>
      <c r="DP140" s="50">
        <v>22.56</v>
      </c>
      <c r="DQ140" s="51">
        <f t="shared" si="391"/>
        <v>49</v>
      </c>
      <c r="DR140" s="50">
        <v>5.42</v>
      </c>
      <c r="DS140" s="51">
        <f t="shared" si="392"/>
        <v>3</v>
      </c>
      <c r="DT140" s="50">
        <v>10.38</v>
      </c>
      <c r="DU140" s="51">
        <f t="shared" si="393"/>
        <v>42</v>
      </c>
      <c r="DV140" s="50">
        <v>3.27</v>
      </c>
      <c r="DW140" s="51">
        <f t="shared" si="394"/>
        <v>35</v>
      </c>
      <c r="DX140" s="50">
        <v>161.12</v>
      </c>
      <c r="DY140" s="51">
        <f t="shared" si="395"/>
        <v>10</v>
      </c>
      <c r="DZ140" s="50">
        <v>52.8</v>
      </c>
      <c r="EA140" s="51">
        <f t="shared" si="396"/>
        <v>152</v>
      </c>
      <c r="EB140" s="50">
        <v>3.76</v>
      </c>
      <c r="EC140" s="51">
        <f t="shared" si="397"/>
        <v>170</v>
      </c>
      <c r="ED140" s="50">
        <v>2.2799999999999998</v>
      </c>
      <c r="EE140" s="51">
        <f t="shared" si="398"/>
        <v>50</v>
      </c>
      <c r="EF140" s="50">
        <v>2.85</v>
      </c>
      <c r="EG140" s="51">
        <f t="shared" si="399"/>
        <v>134</v>
      </c>
      <c r="EH140" s="50">
        <v>0.08</v>
      </c>
      <c r="EI140" s="51">
        <f t="shared" si="400"/>
        <v>152</v>
      </c>
      <c r="EJ140" s="50">
        <v>10.38</v>
      </c>
      <c r="EK140" s="51">
        <f t="shared" si="401"/>
        <v>131</v>
      </c>
      <c r="EL140" s="50">
        <v>7.39</v>
      </c>
      <c r="EM140" s="51">
        <f t="shared" si="402"/>
        <v>87</v>
      </c>
      <c r="EN140" s="50">
        <v>10.78</v>
      </c>
      <c r="EO140" s="51">
        <f t="shared" si="403"/>
        <v>143</v>
      </c>
      <c r="EP140" s="50">
        <v>3.43</v>
      </c>
      <c r="EQ140" s="51">
        <f t="shared" si="404"/>
        <v>165</v>
      </c>
      <c r="ER140" s="50">
        <v>5.31</v>
      </c>
      <c r="ES140" s="51">
        <f t="shared" si="405"/>
        <v>23</v>
      </c>
      <c r="ET140" s="50">
        <v>0</v>
      </c>
      <c r="EU140" s="51">
        <f t="shared" si="406"/>
        <v>84</v>
      </c>
      <c r="EV140" s="50">
        <v>0</v>
      </c>
      <c r="EW140" s="51">
        <f t="shared" si="407"/>
        <v>167</v>
      </c>
      <c r="EX140" s="50">
        <v>1.1499999999999999</v>
      </c>
      <c r="EY140" s="51">
        <f t="shared" si="408"/>
        <v>5</v>
      </c>
      <c r="EZ140" s="50">
        <v>2.2000000000000002</v>
      </c>
      <c r="FA140" s="51">
        <f t="shared" si="409"/>
        <v>76</v>
      </c>
      <c r="FB140" s="50">
        <v>0.68</v>
      </c>
      <c r="FC140" s="51">
        <f t="shared" si="410"/>
        <v>126</v>
      </c>
      <c r="FD140" s="50">
        <v>2.2000000000000002</v>
      </c>
      <c r="FE140" s="51">
        <f t="shared" si="411"/>
        <v>112</v>
      </c>
      <c r="FF140" s="50">
        <v>49.84</v>
      </c>
      <c r="FG140" s="51">
        <f t="shared" si="412"/>
        <v>128</v>
      </c>
      <c r="FH140" s="50">
        <v>12.8</v>
      </c>
      <c r="FI140" s="51">
        <f t="shared" si="413"/>
        <v>45</v>
      </c>
      <c r="FJ140" s="50">
        <v>0.79</v>
      </c>
      <c r="FK140" s="51">
        <f t="shared" si="414"/>
        <v>135</v>
      </c>
      <c r="FL140" s="50">
        <v>0.6</v>
      </c>
      <c r="FM140" s="51">
        <f t="shared" si="415"/>
        <v>166</v>
      </c>
      <c r="FN140" s="53">
        <f t="shared" si="266"/>
        <v>499.90999999999997</v>
      </c>
      <c r="FO140" s="51">
        <f t="shared" si="416"/>
        <v>133</v>
      </c>
      <c r="FP140" s="36">
        <v>8.5399999999999991</v>
      </c>
      <c r="FQ140" s="36">
        <v>100</v>
      </c>
      <c r="FR140" s="36">
        <f t="shared" si="431"/>
        <v>853.99999999999989</v>
      </c>
      <c r="FS140" s="37">
        <f t="shared" si="417"/>
        <v>167</v>
      </c>
      <c r="FT140" s="36">
        <v>11.25</v>
      </c>
      <c r="FU140" s="36">
        <v>100</v>
      </c>
      <c r="FV140" s="36">
        <f t="shared" si="432"/>
        <v>1125</v>
      </c>
      <c r="FW140" s="37">
        <f t="shared" si="418"/>
        <v>32</v>
      </c>
      <c r="FX140" s="36">
        <f t="shared" si="433"/>
        <v>-271.00000000000011</v>
      </c>
      <c r="FY140" s="54">
        <f t="shared" si="344"/>
        <v>-5607.9710200000018</v>
      </c>
      <c r="FZ140" s="37">
        <f t="shared" si="419"/>
        <v>154</v>
      </c>
      <c r="GA140" s="55">
        <f t="shared" si="420"/>
        <v>20.693619999999999</v>
      </c>
      <c r="GB140" s="56">
        <f t="shared" si="434"/>
        <v>264.87833599999999</v>
      </c>
      <c r="GC140" s="32">
        <f t="shared" si="421"/>
        <v>127</v>
      </c>
    </row>
    <row r="141" spans="2:185" s="1" customFormat="1" ht="18" customHeight="1" x14ac:dyDescent="0.2">
      <c r="B141" s="1">
        <f t="shared" si="343"/>
        <v>140</v>
      </c>
      <c r="C141" s="59" t="s">
        <v>22</v>
      </c>
      <c r="D141" s="30">
        <v>594934</v>
      </c>
      <c r="E141" s="31">
        <f t="shared" si="422"/>
        <v>162</v>
      </c>
      <c r="F141" s="209">
        <v>28896</v>
      </c>
      <c r="G141" s="31">
        <f t="shared" si="423"/>
        <v>139</v>
      </c>
      <c r="H141" s="210">
        <f t="shared" si="347"/>
        <v>20.588801218161684</v>
      </c>
      <c r="I141" s="31">
        <f t="shared" si="79"/>
        <v>140</v>
      </c>
      <c r="J141" s="32" t="s">
        <v>566</v>
      </c>
      <c r="K141" s="32" t="s">
        <v>567</v>
      </c>
      <c r="L141" s="33">
        <v>40950.199999999997</v>
      </c>
      <c r="M141" s="31">
        <f t="shared" si="346"/>
        <v>92</v>
      </c>
      <c r="N141" s="34">
        <v>9.7822479999999992</v>
      </c>
      <c r="O141" s="31">
        <f t="shared" si="345"/>
        <v>119</v>
      </c>
      <c r="P141" s="35">
        <v>4.95</v>
      </c>
      <c r="Q141" s="31">
        <f t="shared" si="348"/>
        <v>91</v>
      </c>
      <c r="R141" s="31">
        <v>29.7</v>
      </c>
      <c r="S141" s="31">
        <f t="shared" si="424"/>
        <v>43</v>
      </c>
      <c r="T141" s="31">
        <v>22.7</v>
      </c>
      <c r="U141" s="31">
        <f t="shared" si="425"/>
        <v>16</v>
      </c>
      <c r="V141" s="218">
        <v>3210.3</v>
      </c>
      <c r="W141" s="31">
        <f t="shared" si="426"/>
        <v>1</v>
      </c>
      <c r="X141" s="36">
        <v>69.2</v>
      </c>
      <c r="Y141" s="37">
        <f t="shared" si="349"/>
        <v>109</v>
      </c>
      <c r="Z141" s="38">
        <v>70.8</v>
      </c>
      <c r="AA141" s="37">
        <f t="shared" si="350"/>
        <v>113</v>
      </c>
      <c r="AB141" s="38">
        <v>67.900000000000006</v>
      </c>
      <c r="AC141" s="37">
        <f t="shared" si="351"/>
        <v>97</v>
      </c>
      <c r="AD141" s="39">
        <v>1950</v>
      </c>
      <c r="AE141" s="40">
        <f t="shared" si="352"/>
        <v>149</v>
      </c>
      <c r="AF141" s="41" t="s">
        <v>177</v>
      </c>
      <c r="AG141" s="40" t="e">
        <f t="shared" si="353"/>
        <v>#VALUE!</v>
      </c>
      <c r="AH141" s="42"/>
      <c r="AI141" s="40" t="e">
        <f t="shared" si="427"/>
        <v>#N/A</v>
      </c>
      <c r="AJ141" s="41" t="s">
        <v>177</v>
      </c>
      <c r="AK141" s="40" t="e">
        <f t="shared" si="354"/>
        <v>#VALUE!</v>
      </c>
      <c r="AL141" s="41" t="s">
        <v>177</v>
      </c>
      <c r="AM141" s="40" t="e">
        <f t="shared" si="355"/>
        <v>#VALUE!</v>
      </c>
      <c r="AN141" s="43">
        <v>5</v>
      </c>
      <c r="AO141" s="44">
        <f t="shared" si="356"/>
        <v>167</v>
      </c>
      <c r="AP141" s="43"/>
      <c r="AQ141" s="44" t="e">
        <f t="shared" si="357"/>
        <v>#N/A</v>
      </c>
      <c r="AR141" s="43" t="s">
        <v>177</v>
      </c>
      <c r="AS141" s="44" t="e">
        <f t="shared" si="358"/>
        <v>#VALUE!</v>
      </c>
      <c r="AT141" s="46"/>
      <c r="AU141" s="45" t="e">
        <f t="shared" si="359"/>
        <v>#N/A</v>
      </c>
      <c r="AV141" s="46" t="s">
        <v>177</v>
      </c>
      <c r="AW141" s="45" t="e">
        <f t="shared" si="360"/>
        <v>#VALUE!</v>
      </c>
      <c r="AX141" s="46"/>
      <c r="AY141" s="45"/>
      <c r="AZ141" s="125">
        <v>2400</v>
      </c>
      <c r="BA141" s="45">
        <f t="shared" si="435"/>
        <v>112</v>
      </c>
      <c r="BB141" s="46" t="s">
        <v>177</v>
      </c>
      <c r="BC141" s="45" t="e">
        <f t="shared" si="361"/>
        <v>#VALUE!</v>
      </c>
      <c r="BD141" s="46">
        <v>26.42</v>
      </c>
      <c r="BE141" s="45">
        <f t="shared" si="362"/>
        <v>165</v>
      </c>
      <c r="BF141" s="46"/>
      <c r="BG141" s="45" t="e">
        <f t="shared" si="363"/>
        <v>#N/A</v>
      </c>
      <c r="BH141" s="46">
        <v>1</v>
      </c>
      <c r="BI141" s="45">
        <f t="shared" si="364"/>
        <v>73</v>
      </c>
      <c r="BJ141" s="47">
        <v>0.1</v>
      </c>
      <c r="BK141" s="45">
        <f t="shared" si="365"/>
        <v>170</v>
      </c>
      <c r="BL141" s="46"/>
      <c r="BM141" s="45" t="e">
        <f t="shared" si="366"/>
        <v>#N/A</v>
      </c>
      <c r="BN141" s="46"/>
      <c r="BO141" s="45" t="e">
        <f t="shared" si="367"/>
        <v>#N/A</v>
      </c>
      <c r="BP141" s="46" t="s">
        <v>177</v>
      </c>
      <c r="BQ141" s="45" t="e">
        <f t="shared" si="368"/>
        <v>#VALUE!</v>
      </c>
      <c r="BR141" s="114">
        <v>51.68</v>
      </c>
      <c r="BS141" s="45">
        <f t="shared" si="428"/>
        <v>145</v>
      </c>
      <c r="BT141" s="46"/>
      <c r="BU141" s="45" t="e">
        <f t="shared" si="369"/>
        <v>#N/A</v>
      </c>
      <c r="BV141" s="46"/>
      <c r="BW141" s="45" t="e">
        <f t="shared" si="370"/>
        <v>#N/A</v>
      </c>
      <c r="BX141" s="124" t="s">
        <v>1151</v>
      </c>
      <c r="BY141" s="45" t="e">
        <f t="shared" si="429"/>
        <v>#VALUE!</v>
      </c>
      <c r="BZ141" s="48" t="s">
        <v>177</v>
      </c>
      <c r="CA141" s="45" t="e">
        <f t="shared" si="371"/>
        <v>#VALUE!</v>
      </c>
      <c r="CB141" s="46"/>
      <c r="CC141" s="45" t="e">
        <f t="shared" si="430"/>
        <v>#N/A</v>
      </c>
      <c r="CD141" s="46" t="s">
        <v>177</v>
      </c>
      <c r="CE141" s="45" t="e">
        <f t="shared" si="372"/>
        <v>#VALUE!</v>
      </c>
      <c r="CF141" s="48" t="s">
        <v>177</v>
      </c>
      <c r="CG141" s="45" t="e">
        <f t="shared" si="373"/>
        <v>#VALUE!</v>
      </c>
      <c r="CH141" s="46" t="s">
        <v>177</v>
      </c>
      <c r="CI141" s="45" t="e">
        <f t="shared" si="374"/>
        <v>#VALUE!</v>
      </c>
      <c r="CJ141" s="50">
        <v>0.25</v>
      </c>
      <c r="CK141" s="51">
        <f t="shared" si="375"/>
        <v>119</v>
      </c>
      <c r="CL141" s="50">
        <v>6.42</v>
      </c>
      <c r="CM141" s="51">
        <f t="shared" si="376"/>
        <v>42</v>
      </c>
      <c r="CN141" s="50">
        <v>2.65</v>
      </c>
      <c r="CO141" s="51">
        <f t="shared" si="377"/>
        <v>44</v>
      </c>
      <c r="CP141" s="50">
        <v>33.11</v>
      </c>
      <c r="CQ141" s="51">
        <f t="shared" si="378"/>
        <v>3</v>
      </c>
      <c r="CR141" s="50">
        <v>7.66</v>
      </c>
      <c r="CS141" s="51">
        <f t="shared" si="379"/>
        <v>66</v>
      </c>
      <c r="CT141" s="50">
        <v>0.73</v>
      </c>
      <c r="CU141" s="51">
        <f t="shared" si="380"/>
        <v>156</v>
      </c>
      <c r="CV141" s="50">
        <v>25.89</v>
      </c>
      <c r="CW141" s="51">
        <f t="shared" si="381"/>
        <v>11</v>
      </c>
      <c r="CX141" s="50">
        <v>19.170000000000002</v>
      </c>
      <c r="CY141" s="51">
        <f t="shared" si="382"/>
        <v>33</v>
      </c>
      <c r="CZ141" s="50">
        <v>6.18</v>
      </c>
      <c r="DA141" s="51">
        <f t="shared" si="383"/>
        <v>101</v>
      </c>
      <c r="DB141" s="50">
        <v>9.83</v>
      </c>
      <c r="DC141" s="51">
        <f t="shared" si="384"/>
        <v>50</v>
      </c>
      <c r="DD141" s="50">
        <v>12.45</v>
      </c>
      <c r="DE141" s="51">
        <f t="shared" si="385"/>
        <v>25</v>
      </c>
      <c r="DF141" s="50">
        <v>8.0500000000000007</v>
      </c>
      <c r="DG141" s="51">
        <f t="shared" si="386"/>
        <v>102</v>
      </c>
      <c r="DH141" s="50">
        <v>0.64</v>
      </c>
      <c r="DI141" s="51">
        <f t="shared" si="387"/>
        <v>159</v>
      </c>
      <c r="DJ141" s="50">
        <v>3.21</v>
      </c>
      <c r="DK141" s="51">
        <f t="shared" si="388"/>
        <v>79</v>
      </c>
      <c r="DL141" s="50">
        <v>9.6999999999999993</v>
      </c>
      <c r="DM141" s="51">
        <f t="shared" si="389"/>
        <v>4</v>
      </c>
      <c r="DN141" s="50">
        <v>1.84</v>
      </c>
      <c r="DO141" s="51">
        <f t="shared" si="390"/>
        <v>122</v>
      </c>
      <c r="DP141" s="50">
        <v>10.85</v>
      </c>
      <c r="DQ141" s="51">
        <f t="shared" si="391"/>
        <v>118</v>
      </c>
      <c r="DR141" s="50">
        <v>1.61</v>
      </c>
      <c r="DS141" s="51">
        <f t="shared" si="392"/>
        <v>83</v>
      </c>
      <c r="DT141" s="50">
        <v>2.35</v>
      </c>
      <c r="DU141" s="51">
        <f t="shared" si="393"/>
        <v>156</v>
      </c>
      <c r="DV141" s="50">
        <v>5.07</v>
      </c>
      <c r="DW141" s="51">
        <f t="shared" si="394"/>
        <v>13</v>
      </c>
      <c r="DX141" s="50">
        <v>96.72</v>
      </c>
      <c r="DY141" s="51">
        <f t="shared" si="395"/>
        <v>100</v>
      </c>
      <c r="DZ141" s="50">
        <v>72.459999999999994</v>
      </c>
      <c r="EA141" s="51">
        <f t="shared" si="396"/>
        <v>120</v>
      </c>
      <c r="EB141" s="50">
        <v>92.47</v>
      </c>
      <c r="EC141" s="51">
        <f t="shared" si="397"/>
        <v>7</v>
      </c>
      <c r="ED141" s="50">
        <v>1.43</v>
      </c>
      <c r="EE141" s="51">
        <f t="shared" si="398"/>
        <v>68</v>
      </c>
      <c r="EF141" s="50">
        <v>17.13</v>
      </c>
      <c r="EG141" s="51">
        <f t="shared" si="399"/>
        <v>19</v>
      </c>
      <c r="EH141" s="50">
        <v>0</v>
      </c>
      <c r="EI141" s="51">
        <f t="shared" si="400"/>
        <v>161</v>
      </c>
      <c r="EJ141" s="50">
        <v>7.58</v>
      </c>
      <c r="EK141" s="51">
        <f t="shared" si="401"/>
        <v>152</v>
      </c>
      <c r="EL141" s="50">
        <v>8.6999999999999993</v>
      </c>
      <c r="EM141" s="51">
        <f t="shared" si="402"/>
        <v>68</v>
      </c>
      <c r="EN141" s="50">
        <v>68.05</v>
      </c>
      <c r="EO141" s="51">
        <f t="shared" si="403"/>
        <v>54</v>
      </c>
      <c r="EP141" s="50">
        <v>24.77</v>
      </c>
      <c r="EQ141" s="51">
        <f t="shared" si="404"/>
        <v>14</v>
      </c>
      <c r="ER141" s="50">
        <v>5.33</v>
      </c>
      <c r="ES141" s="51">
        <f t="shared" si="405"/>
        <v>22</v>
      </c>
      <c r="ET141" s="50">
        <v>6.55</v>
      </c>
      <c r="EU141" s="51">
        <f t="shared" si="406"/>
        <v>43</v>
      </c>
      <c r="EV141" s="50">
        <v>11.81</v>
      </c>
      <c r="EW141" s="51">
        <f t="shared" si="407"/>
        <v>45</v>
      </c>
      <c r="EX141" s="50">
        <v>0</v>
      </c>
      <c r="EY141" s="51">
        <f t="shared" si="408"/>
        <v>165</v>
      </c>
      <c r="EZ141" s="50">
        <v>0.96</v>
      </c>
      <c r="FA141" s="51">
        <f t="shared" si="409"/>
        <v>121</v>
      </c>
      <c r="FB141" s="50">
        <v>6.74</v>
      </c>
      <c r="FC141" s="51">
        <f t="shared" si="410"/>
        <v>11</v>
      </c>
      <c r="FD141" s="50">
        <v>8.75</v>
      </c>
      <c r="FE141" s="51">
        <f t="shared" si="411"/>
        <v>28</v>
      </c>
      <c r="FF141" s="50">
        <v>110.42</v>
      </c>
      <c r="FG141" s="51">
        <f t="shared" si="412"/>
        <v>68</v>
      </c>
      <c r="FH141" s="50">
        <v>10.38</v>
      </c>
      <c r="FI141" s="51">
        <f t="shared" si="413"/>
        <v>66</v>
      </c>
      <c r="FJ141" s="50">
        <v>25.58</v>
      </c>
      <c r="FK141" s="51">
        <f t="shared" si="414"/>
        <v>46</v>
      </c>
      <c r="FL141" s="50">
        <v>4.83</v>
      </c>
      <c r="FM141" s="51">
        <f t="shared" si="415"/>
        <v>92</v>
      </c>
      <c r="FN141" s="53">
        <f t="shared" si="266"/>
        <v>748.31999999999994</v>
      </c>
      <c r="FO141" s="51">
        <f t="shared" si="416"/>
        <v>74</v>
      </c>
      <c r="FP141" s="36">
        <v>26.33</v>
      </c>
      <c r="FQ141" s="36">
        <v>100</v>
      </c>
      <c r="FR141" s="36">
        <f t="shared" si="431"/>
        <v>2633</v>
      </c>
      <c r="FS141" s="37">
        <f t="shared" si="417"/>
        <v>44</v>
      </c>
      <c r="FT141" s="36">
        <v>3.86</v>
      </c>
      <c r="FU141" s="36">
        <v>100</v>
      </c>
      <c r="FV141" s="36">
        <f t="shared" si="432"/>
        <v>386</v>
      </c>
      <c r="FW141" s="37">
        <f t="shared" si="418"/>
        <v>160</v>
      </c>
      <c r="FX141" s="36">
        <f t="shared" si="433"/>
        <v>2247</v>
      </c>
      <c r="FY141" s="54">
        <f t="shared" ref="FY141:FY172" si="436">D141/100000*FX141</f>
        <v>13368.16698</v>
      </c>
      <c r="FZ141" s="37">
        <f t="shared" si="419"/>
        <v>126</v>
      </c>
      <c r="GA141" s="55">
        <f t="shared" si="420"/>
        <v>5.9493400000000003</v>
      </c>
      <c r="GB141" s="56">
        <f t="shared" si="434"/>
        <v>61.754149200000008</v>
      </c>
      <c r="GC141" s="32">
        <f t="shared" si="421"/>
        <v>159</v>
      </c>
    </row>
    <row r="142" spans="2:185" s="1" customFormat="1" ht="18" customHeight="1" x14ac:dyDescent="0.2">
      <c r="B142" s="1">
        <f t="shared" si="343"/>
        <v>141</v>
      </c>
      <c r="C142" s="29" t="s">
        <v>83</v>
      </c>
      <c r="D142" s="30">
        <v>11079013</v>
      </c>
      <c r="E142" s="31">
        <f t="shared" si="422"/>
        <v>81</v>
      </c>
      <c r="F142" s="209">
        <v>637657</v>
      </c>
      <c r="G142" s="31">
        <f t="shared" si="423"/>
        <v>44</v>
      </c>
      <c r="H142" s="210">
        <f t="shared" si="347"/>
        <v>17.374565009087959</v>
      </c>
      <c r="I142" s="31">
        <f t="shared" si="79"/>
        <v>144</v>
      </c>
      <c r="J142" s="61" t="s">
        <v>568</v>
      </c>
      <c r="K142" s="61" t="s">
        <v>569</v>
      </c>
      <c r="L142" s="62">
        <v>35472.199999999997</v>
      </c>
      <c r="M142" s="31">
        <f t="shared" si="346"/>
        <v>118</v>
      </c>
      <c r="N142" s="63">
        <v>9.7798149999999993</v>
      </c>
      <c r="O142" s="31">
        <f t="shared" si="345"/>
        <v>150</v>
      </c>
      <c r="P142" s="64">
        <v>5.86</v>
      </c>
      <c r="Q142" s="31">
        <f t="shared" si="348"/>
        <v>18</v>
      </c>
      <c r="R142" s="31">
        <v>31.7</v>
      </c>
      <c r="S142" s="31">
        <f t="shared" si="424"/>
        <v>14</v>
      </c>
      <c r="T142" s="31">
        <v>21.3</v>
      </c>
      <c r="U142" s="31">
        <f t="shared" si="425"/>
        <v>41</v>
      </c>
      <c r="V142" s="218">
        <v>312.89999999999998</v>
      </c>
      <c r="W142" s="31">
        <f t="shared" si="426"/>
        <v>151</v>
      </c>
      <c r="X142" s="36">
        <v>55</v>
      </c>
      <c r="Y142" s="37">
        <f t="shared" si="349"/>
        <v>165</v>
      </c>
      <c r="Z142" s="38">
        <v>56.6</v>
      </c>
      <c r="AA142" s="37">
        <f t="shared" si="350"/>
        <v>165</v>
      </c>
      <c r="AB142" s="38">
        <v>53.5</v>
      </c>
      <c r="AC142" s="37">
        <f t="shared" si="351"/>
        <v>165</v>
      </c>
      <c r="AD142" s="39">
        <v>10956</v>
      </c>
      <c r="AE142" s="40">
        <f t="shared" si="352"/>
        <v>93</v>
      </c>
      <c r="AF142" s="41" t="s">
        <v>177</v>
      </c>
      <c r="AG142" s="40" t="e">
        <f t="shared" si="353"/>
        <v>#VALUE!</v>
      </c>
      <c r="AH142" s="42"/>
      <c r="AI142" s="40" t="e">
        <f t="shared" si="427"/>
        <v>#N/A</v>
      </c>
      <c r="AJ142" s="41" t="s">
        <v>177</v>
      </c>
      <c r="AK142" s="40" t="e">
        <f t="shared" si="354"/>
        <v>#VALUE!</v>
      </c>
      <c r="AL142" s="41" t="s">
        <v>177</v>
      </c>
      <c r="AM142" s="40" t="e">
        <f t="shared" si="355"/>
        <v>#VALUE!</v>
      </c>
      <c r="AN142" s="43">
        <v>31.3</v>
      </c>
      <c r="AO142" s="44">
        <f t="shared" si="356"/>
        <v>60</v>
      </c>
      <c r="AP142" s="43"/>
      <c r="AQ142" s="44" t="e">
        <f t="shared" si="357"/>
        <v>#N/A</v>
      </c>
      <c r="AR142" s="43" t="s">
        <v>177</v>
      </c>
      <c r="AS142" s="44" t="e">
        <f t="shared" si="358"/>
        <v>#VALUE!</v>
      </c>
      <c r="AT142" s="46"/>
      <c r="AU142" s="45" t="e">
        <f t="shared" si="359"/>
        <v>#N/A</v>
      </c>
      <c r="AV142" s="46" t="s">
        <v>177</v>
      </c>
      <c r="AW142" s="45" t="e">
        <f t="shared" si="360"/>
        <v>#VALUE!</v>
      </c>
      <c r="AX142" s="46"/>
      <c r="AY142" s="45"/>
      <c r="AZ142" s="124" t="s">
        <v>1155</v>
      </c>
      <c r="BA142" s="45" t="e">
        <f t="shared" si="435"/>
        <v>#VALUE!</v>
      </c>
      <c r="BB142" s="46" t="s">
        <v>177</v>
      </c>
      <c r="BC142" s="45" t="e">
        <f t="shared" si="361"/>
        <v>#VALUE!</v>
      </c>
      <c r="BD142" s="46">
        <v>116.66</v>
      </c>
      <c r="BE142" s="45">
        <f t="shared" si="362"/>
        <v>146</v>
      </c>
      <c r="BF142" s="46"/>
      <c r="BG142" s="45" t="e">
        <f t="shared" si="363"/>
        <v>#N/A</v>
      </c>
      <c r="BH142" s="46" t="s">
        <v>177</v>
      </c>
      <c r="BI142" s="45" t="e">
        <f t="shared" si="364"/>
        <v>#VALUE!</v>
      </c>
      <c r="BJ142" s="47">
        <v>9</v>
      </c>
      <c r="BK142" s="45">
        <f t="shared" si="365"/>
        <v>47</v>
      </c>
      <c r="BL142" s="46"/>
      <c r="BM142" s="45" t="e">
        <f t="shared" si="366"/>
        <v>#N/A</v>
      </c>
      <c r="BN142" s="46"/>
      <c r="BO142" s="45" t="e">
        <f t="shared" si="367"/>
        <v>#N/A</v>
      </c>
      <c r="BP142" s="46" t="s">
        <v>177</v>
      </c>
      <c r="BQ142" s="45" t="e">
        <f t="shared" si="368"/>
        <v>#VALUE!</v>
      </c>
      <c r="BR142" s="180">
        <v>6.52</v>
      </c>
      <c r="BS142" s="45">
        <f t="shared" si="428"/>
        <v>167</v>
      </c>
      <c r="BT142" s="46"/>
      <c r="BU142" s="45" t="e">
        <f t="shared" si="369"/>
        <v>#N/A</v>
      </c>
      <c r="BV142" s="46"/>
      <c r="BW142" s="45" t="e">
        <f t="shared" si="370"/>
        <v>#N/A</v>
      </c>
      <c r="BX142" s="124" t="s">
        <v>1151</v>
      </c>
      <c r="BY142" s="45" t="e">
        <f t="shared" si="429"/>
        <v>#VALUE!</v>
      </c>
      <c r="BZ142" s="48" t="s">
        <v>177</v>
      </c>
      <c r="CA142" s="45" t="e">
        <f t="shared" si="371"/>
        <v>#VALUE!</v>
      </c>
      <c r="CB142" s="46"/>
      <c r="CC142" s="45" t="e">
        <f t="shared" si="430"/>
        <v>#N/A</v>
      </c>
      <c r="CD142" s="46">
        <v>0.34</v>
      </c>
      <c r="CE142" s="45">
        <f t="shared" si="372"/>
        <v>64</v>
      </c>
      <c r="CF142" s="48">
        <v>25.724313167607981</v>
      </c>
      <c r="CG142" s="45">
        <f t="shared" si="373"/>
        <v>128</v>
      </c>
      <c r="CH142" s="46" t="s">
        <v>177</v>
      </c>
      <c r="CI142" s="45" t="e">
        <f t="shared" si="374"/>
        <v>#VALUE!</v>
      </c>
      <c r="CJ142" s="50">
        <v>0.09</v>
      </c>
      <c r="CK142" s="51">
        <f t="shared" si="375"/>
        <v>139</v>
      </c>
      <c r="CL142" s="50">
        <v>1.84</v>
      </c>
      <c r="CM142" s="51">
        <f t="shared" si="376"/>
        <v>125</v>
      </c>
      <c r="CN142" s="50">
        <v>4.93</v>
      </c>
      <c r="CO142" s="51">
        <f t="shared" si="377"/>
        <v>27</v>
      </c>
      <c r="CP142" s="50">
        <v>9.1300000000000008</v>
      </c>
      <c r="CQ142" s="51">
        <f t="shared" si="378"/>
        <v>52</v>
      </c>
      <c r="CR142" s="50">
        <v>32.700000000000003</v>
      </c>
      <c r="CS142" s="65">
        <f t="shared" si="379"/>
        <v>2</v>
      </c>
      <c r="CT142" s="50">
        <v>1.41</v>
      </c>
      <c r="CU142" s="51">
        <f t="shared" si="380"/>
        <v>117</v>
      </c>
      <c r="CV142" s="50">
        <v>22.07</v>
      </c>
      <c r="CW142" s="51">
        <f t="shared" si="381"/>
        <v>29</v>
      </c>
      <c r="CX142" s="50">
        <v>21.01</v>
      </c>
      <c r="CY142" s="51">
        <f t="shared" si="382"/>
        <v>26</v>
      </c>
      <c r="CZ142" s="50">
        <v>6.47</v>
      </c>
      <c r="DA142" s="51">
        <f t="shared" si="383"/>
        <v>99</v>
      </c>
      <c r="DB142" s="50">
        <v>11.66</v>
      </c>
      <c r="DC142" s="51">
        <f t="shared" si="384"/>
        <v>19</v>
      </c>
      <c r="DD142" s="50">
        <v>3.63</v>
      </c>
      <c r="DE142" s="51">
        <f t="shared" si="385"/>
        <v>133</v>
      </c>
      <c r="DF142" s="50">
        <v>2.7</v>
      </c>
      <c r="DG142" s="51">
        <f t="shared" si="386"/>
        <v>138</v>
      </c>
      <c r="DH142" s="50">
        <v>10.56</v>
      </c>
      <c r="DI142" s="51">
        <f t="shared" si="387"/>
        <v>14</v>
      </c>
      <c r="DJ142" s="50">
        <v>4.7</v>
      </c>
      <c r="DK142" s="51">
        <f t="shared" si="388"/>
        <v>47</v>
      </c>
      <c r="DL142" s="50">
        <v>6.4</v>
      </c>
      <c r="DM142" s="51">
        <f t="shared" si="389"/>
        <v>32</v>
      </c>
      <c r="DN142" s="50">
        <v>1.95</v>
      </c>
      <c r="DO142" s="51">
        <f t="shared" si="390"/>
        <v>119</v>
      </c>
      <c r="DP142" s="50">
        <v>17.670000000000002</v>
      </c>
      <c r="DQ142" s="51">
        <f t="shared" si="391"/>
        <v>74</v>
      </c>
      <c r="DR142" s="50">
        <v>1.28</v>
      </c>
      <c r="DS142" s="51">
        <f t="shared" si="392"/>
        <v>112</v>
      </c>
      <c r="DT142" s="50">
        <v>6.41</v>
      </c>
      <c r="DU142" s="51">
        <f t="shared" si="393"/>
        <v>70</v>
      </c>
      <c r="DV142" s="50">
        <v>1.9</v>
      </c>
      <c r="DW142" s="51">
        <f t="shared" si="394"/>
        <v>90</v>
      </c>
      <c r="DX142" s="50">
        <v>110.81</v>
      </c>
      <c r="DY142" s="51">
        <f t="shared" si="395"/>
        <v>76</v>
      </c>
      <c r="DZ142" s="50">
        <v>50.08</v>
      </c>
      <c r="EA142" s="51">
        <f t="shared" si="396"/>
        <v>154</v>
      </c>
      <c r="EB142" s="50">
        <v>27.17</v>
      </c>
      <c r="EC142" s="51">
        <f t="shared" si="397"/>
        <v>85</v>
      </c>
      <c r="ED142" s="50">
        <v>3.71</v>
      </c>
      <c r="EE142" s="51">
        <f t="shared" si="398"/>
        <v>21</v>
      </c>
      <c r="EF142" s="50">
        <v>14.55</v>
      </c>
      <c r="EG142" s="51">
        <f t="shared" si="399"/>
        <v>26</v>
      </c>
      <c r="EH142" s="50">
        <v>35.090000000000003</v>
      </c>
      <c r="EI142" s="51">
        <f t="shared" si="400"/>
        <v>43</v>
      </c>
      <c r="EJ142" s="50">
        <v>11.85</v>
      </c>
      <c r="EK142" s="51">
        <f t="shared" si="401"/>
        <v>122</v>
      </c>
      <c r="EL142" s="50">
        <v>12.51</v>
      </c>
      <c r="EM142" s="51">
        <f t="shared" si="402"/>
        <v>32</v>
      </c>
      <c r="EN142" s="50">
        <v>188.73</v>
      </c>
      <c r="EO142" s="51">
        <f t="shared" si="403"/>
        <v>11</v>
      </c>
      <c r="EP142" s="50">
        <v>21.28</v>
      </c>
      <c r="EQ142" s="51">
        <f t="shared" si="404"/>
        <v>26</v>
      </c>
      <c r="ER142" s="50">
        <v>4.82</v>
      </c>
      <c r="ES142" s="51">
        <f t="shared" si="405"/>
        <v>39</v>
      </c>
      <c r="ET142" s="50">
        <v>26.53</v>
      </c>
      <c r="EU142" s="51">
        <f t="shared" si="406"/>
        <v>34</v>
      </c>
      <c r="EV142" s="50">
        <v>83.15</v>
      </c>
      <c r="EW142" s="51">
        <f t="shared" si="407"/>
        <v>5</v>
      </c>
      <c r="EX142" s="50">
        <v>0.18</v>
      </c>
      <c r="EY142" s="51">
        <f t="shared" si="408"/>
        <v>103</v>
      </c>
      <c r="EZ142" s="50">
        <v>1.54</v>
      </c>
      <c r="FA142" s="51">
        <f t="shared" si="409"/>
        <v>99</v>
      </c>
      <c r="FB142" s="50">
        <v>9.59</v>
      </c>
      <c r="FC142" s="51">
        <f t="shared" si="410"/>
        <v>3</v>
      </c>
      <c r="FD142" s="50">
        <v>9.57</v>
      </c>
      <c r="FE142" s="51">
        <f t="shared" si="411"/>
        <v>22</v>
      </c>
      <c r="FF142" s="50">
        <v>96.19</v>
      </c>
      <c r="FG142" s="51">
        <f t="shared" si="412"/>
        <v>79</v>
      </c>
      <c r="FH142" s="50">
        <v>11.83</v>
      </c>
      <c r="FI142" s="51">
        <f t="shared" si="413"/>
        <v>53</v>
      </c>
      <c r="FJ142" s="50">
        <v>123.01</v>
      </c>
      <c r="FK142" s="51">
        <f t="shared" si="414"/>
        <v>4</v>
      </c>
      <c r="FL142" s="50">
        <v>9.11</v>
      </c>
      <c r="FM142" s="51">
        <f t="shared" si="415"/>
        <v>57</v>
      </c>
      <c r="FN142" s="53">
        <f t="shared" si="266"/>
        <v>1019.81</v>
      </c>
      <c r="FO142" s="51">
        <f t="shared" si="416"/>
        <v>26</v>
      </c>
      <c r="FP142" s="36">
        <v>40.869999999999997</v>
      </c>
      <c r="FQ142" s="36">
        <v>100</v>
      </c>
      <c r="FR142" s="36">
        <f t="shared" si="431"/>
        <v>4086.9999999999995</v>
      </c>
      <c r="FS142" s="37">
        <f t="shared" si="417"/>
        <v>8</v>
      </c>
      <c r="FT142" s="36">
        <v>13.91</v>
      </c>
      <c r="FU142" s="36">
        <v>100</v>
      </c>
      <c r="FV142" s="36">
        <f t="shared" si="432"/>
        <v>1391</v>
      </c>
      <c r="FW142" s="37">
        <f t="shared" si="418"/>
        <v>9</v>
      </c>
      <c r="FX142" s="36">
        <f t="shared" si="433"/>
        <v>2695.9999999999995</v>
      </c>
      <c r="FY142" s="54">
        <f t="shared" si="436"/>
        <v>298690.19047999999</v>
      </c>
      <c r="FZ142" s="37">
        <f t="shared" si="419"/>
        <v>56</v>
      </c>
      <c r="GA142" s="55">
        <f t="shared" si="420"/>
        <v>110.79013</v>
      </c>
      <c r="GB142" s="56">
        <f t="shared" si="434"/>
        <v>1310.6472379000002</v>
      </c>
      <c r="GC142" s="32">
        <f t="shared" si="421"/>
        <v>70</v>
      </c>
    </row>
    <row r="143" spans="2:185" s="1" customFormat="1" ht="18" customHeight="1" x14ac:dyDescent="0.2">
      <c r="B143" s="1">
        <f t="shared" si="343"/>
        <v>142</v>
      </c>
      <c r="C143" s="29" t="s">
        <v>25</v>
      </c>
      <c r="D143" s="30">
        <v>54978907</v>
      </c>
      <c r="E143" s="31">
        <f t="shared" si="422"/>
        <v>26</v>
      </c>
      <c r="F143" s="209">
        <v>1221037</v>
      </c>
      <c r="G143" s="31">
        <f t="shared" si="423"/>
        <v>25</v>
      </c>
      <c r="H143" s="210">
        <f t="shared" si="347"/>
        <v>45.026405424241851</v>
      </c>
      <c r="I143" s="31">
        <f t="shared" si="79"/>
        <v>112</v>
      </c>
      <c r="J143" s="61" t="s">
        <v>570</v>
      </c>
      <c r="K143" s="61" t="s">
        <v>571</v>
      </c>
      <c r="L143" s="62">
        <v>26630.9</v>
      </c>
      <c r="M143" s="31">
        <f t="shared" si="346"/>
        <v>165</v>
      </c>
      <c r="N143" s="63">
        <v>9.7903649999999995</v>
      </c>
      <c r="O143" s="31">
        <f t="shared" si="345"/>
        <v>69</v>
      </c>
      <c r="P143" s="64">
        <v>5.85</v>
      </c>
      <c r="Q143" s="31">
        <f t="shared" si="348"/>
        <v>19</v>
      </c>
      <c r="R143" s="31">
        <v>23.1</v>
      </c>
      <c r="S143" s="31">
        <f t="shared" si="424"/>
        <v>103</v>
      </c>
      <c r="T143" s="31">
        <v>10.6</v>
      </c>
      <c r="U143" s="31">
        <f t="shared" si="425"/>
        <v>112</v>
      </c>
      <c r="V143" s="218">
        <v>669.9</v>
      </c>
      <c r="W143" s="31">
        <f t="shared" si="426"/>
        <v>110</v>
      </c>
      <c r="X143" s="36">
        <v>62.9</v>
      </c>
      <c r="Y143" s="37">
        <f t="shared" si="349"/>
        <v>140</v>
      </c>
      <c r="Z143" s="38">
        <v>66.2</v>
      </c>
      <c r="AA143" s="37">
        <f t="shared" si="350"/>
        <v>134</v>
      </c>
      <c r="AB143" s="38">
        <v>59.3</v>
      </c>
      <c r="AC143" s="37">
        <f t="shared" si="351"/>
        <v>147</v>
      </c>
      <c r="AD143" s="39">
        <v>13165</v>
      </c>
      <c r="AE143" s="40">
        <f t="shared" si="352"/>
        <v>83</v>
      </c>
      <c r="AF143" s="41">
        <v>37.76</v>
      </c>
      <c r="AG143" s="40">
        <f t="shared" si="353"/>
        <v>85</v>
      </c>
      <c r="AH143" s="42">
        <v>0.8</v>
      </c>
      <c r="AI143" s="40">
        <f t="shared" si="427"/>
        <v>41</v>
      </c>
      <c r="AJ143" s="42">
        <v>70</v>
      </c>
      <c r="AK143" s="65">
        <f t="shared" si="354"/>
        <v>2</v>
      </c>
      <c r="AL143" s="41">
        <v>25.7</v>
      </c>
      <c r="AM143" s="40">
        <f t="shared" si="355"/>
        <v>5</v>
      </c>
      <c r="AN143" s="43">
        <v>24</v>
      </c>
      <c r="AO143" s="44">
        <f t="shared" si="356"/>
        <v>88</v>
      </c>
      <c r="AP143" s="43">
        <v>47</v>
      </c>
      <c r="AQ143" s="44">
        <f t="shared" si="357"/>
        <v>38</v>
      </c>
      <c r="AR143" s="58">
        <v>0.09</v>
      </c>
      <c r="AS143" s="44">
        <f t="shared" si="358"/>
        <v>47</v>
      </c>
      <c r="AT143" s="47">
        <v>11</v>
      </c>
      <c r="AU143" s="45">
        <f t="shared" si="359"/>
        <v>10</v>
      </c>
      <c r="AV143" s="46">
        <v>58.4</v>
      </c>
      <c r="AW143" s="45">
        <f t="shared" si="360"/>
        <v>40</v>
      </c>
      <c r="AX143" s="46"/>
      <c r="AY143" s="45"/>
      <c r="AZ143" s="125">
        <v>3000</v>
      </c>
      <c r="BA143" s="45">
        <f t="shared" si="435"/>
        <v>56</v>
      </c>
      <c r="BB143" s="47">
        <v>1.8</v>
      </c>
      <c r="BC143" s="45">
        <f t="shared" si="361"/>
        <v>44</v>
      </c>
      <c r="BD143" s="46">
        <v>537.03</v>
      </c>
      <c r="BE143" s="45">
        <f t="shared" si="362"/>
        <v>94</v>
      </c>
      <c r="BF143" s="46">
        <v>260</v>
      </c>
      <c r="BG143" s="45">
        <f t="shared" si="363"/>
        <v>10</v>
      </c>
      <c r="BH143" s="46">
        <v>0.4</v>
      </c>
      <c r="BI143" s="45">
        <f t="shared" si="364"/>
        <v>96</v>
      </c>
      <c r="BJ143" s="47">
        <v>2.5</v>
      </c>
      <c r="BK143" s="45">
        <f t="shared" si="365"/>
        <v>113</v>
      </c>
      <c r="BL143" s="46">
        <v>8</v>
      </c>
      <c r="BM143" s="45">
        <f t="shared" si="366"/>
        <v>29</v>
      </c>
      <c r="BN143" s="46">
        <v>58.6</v>
      </c>
      <c r="BO143" s="45">
        <f t="shared" si="367"/>
        <v>20</v>
      </c>
      <c r="BP143" s="46" t="s">
        <v>177</v>
      </c>
      <c r="BQ143" s="45" t="e">
        <f t="shared" si="368"/>
        <v>#VALUE!</v>
      </c>
      <c r="BR143" s="114">
        <v>140.13</v>
      </c>
      <c r="BS143" s="45">
        <f t="shared" si="428"/>
        <v>30</v>
      </c>
      <c r="BT143" s="46"/>
      <c r="BU143" s="45" t="e">
        <f t="shared" si="369"/>
        <v>#N/A</v>
      </c>
      <c r="BV143" s="46">
        <v>2.6</v>
      </c>
      <c r="BW143" s="45">
        <f t="shared" si="370"/>
        <v>37</v>
      </c>
      <c r="BX143" s="127">
        <v>0.71</v>
      </c>
      <c r="BY143" s="45">
        <f t="shared" si="429"/>
        <v>10</v>
      </c>
      <c r="BZ143" s="48">
        <v>90.41</v>
      </c>
      <c r="CA143" s="45">
        <f t="shared" si="371"/>
        <v>50</v>
      </c>
      <c r="CB143" s="46"/>
      <c r="CC143" s="45" t="e">
        <f t="shared" si="430"/>
        <v>#N/A</v>
      </c>
      <c r="CD143" s="46">
        <v>0.51</v>
      </c>
      <c r="CE143" s="45">
        <f t="shared" si="372"/>
        <v>51</v>
      </c>
      <c r="CF143" s="48">
        <v>62.751338436029656</v>
      </c>
      <c r="CG143" s="45">
        <f t="shared" si="373"/>
        <v>91</v>
      </c>
      <c r="CH143" s="49">
        <v>7.23</v>
      </c>
      <c r="CI143" s="45">
        <f t="shared" si="374"/>
        <v>42</v>
      </c>
      <c r="CJ143" s="50">
        <v>2.33</v>
      </c>
      <c r="CK143" s="51">
        <f t="shared" si="375"/>
        <v>49</v>
      </c>
      <c r="CL143" s="50">
        <v>7.67</v>
      </c>
      <c r="CM143" s="51">
        <f t="shared" si="376"/>
        <v>31</v>
      </c>
      <c r="CN143" s="50">
        <v>0.82</v>
      </c>
      <c r="CO143" s="51">
        <f t="shared" si="377"/>
        <v>78</v>
      </c>
      <c r="CP143" s="50">
        <v>10.71</v>
      </c>
      <c r="CQ143" s="51">
        <f t="shared" si="378"/>
        <v>36</v>
      </c>
      <c r="CR143" s="50">
        <v>7.6</v>
      </c>
      <c r="CS143" s="51">
        <f t="shared" si="379"/>
        <v>67</v>
      </c>
      <c r="CT143" s="50">
        <v>1.7</v>
      </c>
      <c r="CU143" s="51">
        <f t="shared" si="380"/>
        <v>99</v>
      </c>
      <c r="CV143" s="50">
        <v>14.25</v>
      </c>
      <c r="CW143" s="51">
        <f t="shared" si="381"/>
        <v>106</v>
      </c>
      <c r="CX143" s="50">
        <v>14.92</v>
      </c>
      <c r="CY143" s="51">
        <f t="shared" si="382"/>
        <v>49</v>
      </c>
      <c r="CZ143" s="50">
        <v>7.58</v>
      </c>
      <c r="DA143" s="51">
        <f t="shared" si="383"/>
        <v>83</v>
      </c>
      <c r="DB143" s="50">
        <v>7.14</v>
      </c>
      <c r="DC143" s="51">
        <f t="shared" si="384"/>
        <v>111</v>
      </c>
      <c r="DD143" s="50">
        <v>4.2300000000000004</v>
      </c>
      <c r="DE143" s="51">
        <f t="shared" si="385"/>
        <v>113</v>
      </c>
      <c r="DF143" s="50">
        <v>15.66</v>
      </c>
      <c r="DG143" s="51">
        <f t="shared" si="386"/>
        <v>68</v>
      </c>
      <c r="DH143" s="50">
        <v>8.67</v>
      </c>
      <c r="DI143" s="51">
        <f t="shared" si="387"/>
        <v>22</v>
      </c>
      <c r="DJ143" s="50">
        <v>2.9</v>
      </c>
      <c r="DK143" s="51">
        <f t="shared" si="388"/>
        <v>86</v>
      </c>
      <c r="DL143" s="50">
        <v>3.59</v>
      </c>
      <c r="DM143" s="51">
        <f t="shared" si="389"/>
        <v>113</v>
      </c>
      <c r="DN143" s="50">
        <v>4.34</v>
      </c>
      <c r="DO143" s="51">
        <f t="shared" si="390"/>
        <v>67</v>
      </c>
      <c r="DP143" s="50">
        <v>25.89</v>
      </c>
      <c r="DQ143" s="51">
        <f t="shared" si="391"/>
        <v>36</v>
      </c>
      <c r="DR143" s="50">
        <v>2.04</v>
      </c>
      <c r="DS143" s="51">
        <f t="shared" si="392"/>
        <v>50</v>
      </c>
      <c r="DT143" s="50">
        <v>3.61</v>
      </c>
      <c r="DU143" s="51">
        <f t="shared" si="393"/>
        <v>129</v>
      </c>
      <c r="DV143" s="50">
        <v>1.8</v>
      </c>
      <c r="DW143" s="51">
        <f t="shared" si="394"/>
        <v>94</v>
      </c>
      <c r="DX143" s="50">
        <v>106.16</v>
      </c>
      <c r="DY143" s="51">
        <f t="shared" si="395"/>
        <v>84</v>
      </c>
      <c r="DZ143" s="50">
        <v>79.23</v>
      </c>
      <c r="EA143" s="51">
        <f t="shared" si="396"/>
        <v>103</v>
      </c>
      <c r="EB143" s="50">
        <v>91.67</v>
      </c>
      <c r="EC143" s="51">
        <f t="shared" si="397"/>
        <v>8</v>
      </c>
      <c r="ED143" s="50">
        <v>8.36</v>
      </c>
      <c r="EE143" s="65">
        <f t="shared" si="398"/>
        <v>2</v>
      </c>
      <c r="EF143" s="50">
        <v>25.32</v>
      </c>
      <c r="EG143" s="51">
        <f t="shared" si="399"/>
        <v>5</v>
      </c>
      <c r="EH143" s="50">
        <v>412.82</v>
      </c>
      <c r="EI143" s="51">
        <f t="shared" si="400"/>
        <v>4</v>
      </c>
      <c r="EJ143" s="50">
        <v>44.83</v>
      </c>
      <c r="EK143" s="51">
        <f t="shared" si="401"/>
        <v>5</v>
      </c>
      <c r="EL143" s="50">
        <v>24.78</v>
      </c>
      <c r="EM143" s="51">
        <f t="shared" si="402"/>
        <v>5</v>
      </c>
      <c r="EN143" s="50">
        <v>59.33</v>
      </c>
      <c r="EO143" s="51">
        <f t="shared" si="403"/>
        <v>61</v>
      </c>
      <c r="EP143" s="50">
        <v>26.64</v>
      </c>
      <c r="EQ143" s="51">
        <f t="shared" si="404"/>
        <v>11</v>
      </c>
      <c r="ER143" s="50">
        <v>2.68</v>
      </c>
      <c r="ES143" s="51">
        <f t="shared" si="405"/>
        <v>123</v>
      </c>
      <c r="ET143" s="50">
        <v>0.13</v>
      </c>
      <c r="EU143" s="51">
        <f t="shared" si="406"/>
        <v>55</v>
      </c>
      <c r="EV143" s="50">
        <v>1.66</v>
      </c>
      <c r="EW143" s="51">
        <f t="shared" si="407"/>
        <v>94</v>
      </c>
      <c r="EX143" s="50">
        <v>0.15</v>
      </c>
      <c r="EY143" s="51">
        <f t="shared" si="408"/>
        <v>120</v>
      </c>
      <c r="EZ143" s="50">
        <v>2.2599999999999998</v>
      </c>
      <c r="FA143" s="51">
        <f t="shared" si="409"/>
        <v>73</v>
      </c>
      <c r="FB143" s="50">
        <v>2.3199999999999998</v>
      </c>
      <c r="FC143" s="51">
        <f t="shared" si="410"/>
        <v>60</v>
      </c>
      <c r="FD143" s="50">
        <v>3.27</v>
      </c>
      <c r="FE143" s="51">
        <f t="shared" si="411"/>
        <v>96</v>
      </c>
      <c r="FF143" s="50">
        <v>106.68</v>
      </c>
      <c r="FG143" s="51">
        <f t="shared" si="412"/>
        <v>69</v>
      </c>
      <c r="FH143" s="50">
        <v>3</v>
      </c>
      <c r="FI143" s="51">
        <f t="shared" si="413"/>
        <v>149</v>
      </c>
      <c r="FJ143" s="50">
        <v>53.62</v>
      </c>
      <c r="FK143" s="51">
        <f t="shared" si="414"/>
        <v>21</v>
      </c>
      <c r="FL143" s="50">
        <v>28.97</v>
      </c>
      <c r="FM143" s="51">
        <f t="shared" si="415"/>
        <v>14</v>
      </c>
      <c r="FN143" s="53">
        <f t="shared" si="266"/>
        <v>1231.3300000000004</v>
      </c>
      <c r="FO143" s="51">
        <f t="shared" si="416"/>
        <v>7</v>
      </c>
      <c r="FP143" s="36">
        <v>18.940000000000001</v>
      </c>
      <c r="FQ143" s="36">
        <v>100</v>
      </c>
      <c r="FR143" s="36">
        <f t="shared" si="431"/>
        <v>1894.0000000000002</v>
      </c>
      <c r="FS143" s="37">
        <f t="shared" si="417"/>
        <v>80</v>
      </c>
      <c r="FT143" s="36">
        <v>17.489999999999998</v>
      </c>
      <c r="FU143" s="36">
        <v>100</v>
      </c>
      <c r="FV143" s="36">
        <f t="shared" si="432"/>
        <v>1748.9999999999998</v>
      </c>
      <c r="FW143" s="37">
        <f t="shared" si="418"/>
        <v>1</v>
      </c>
      <c r="FX143" s="36">
        <f t="shared" si="433"/>
        <v>145.00000000000045</v>
      </c>
      <c r="FY143" s="54">
        <f t="shared" si="436"/>
        <v>79719.415150000263</v>
      </c>
      <c r="FZ143" s="37">
        <f t="shared" si="419"/>
        <v>91</v>
      </c>
      <c r="GA143" s="55">
        <f t="shared" si="420"/>
        <v>549.78907000000004</v>
      </c>
      <c r="GB143" s="56">
        <f t="shared" si="434"/>
        <v>1649.3672100000001</v>
      </c>
      <c r="GC143" s="32">
        <f t="shared" si="421"/>
        <v>58</v>
      </c>
    </row>
    <row r="144" spans="2:185" s="1" customFormat="1" ht="18" customHeight="1" x14ac:dyDescent="0.2">
      <c r="B144" s="1">
        <f t="shared" si="343"/>
        <v>143</v>
      </c>
      <c r="C144" s="52" t="s">
        <v>173</v>
      </c>
      <c r="D144" s="30">
        <v>50503933</v>
      </c>
      <c r="E144" s="31">
        <f t="shared" si="422"/>
        <v>28</v>
      </c>
      <c r="F144" s="209">
        <v>100210</v>
      </c>
      <c r="G144" s="31">
        <f t="shared" si="423"/>
        <v>107</v>
      </c>
      <c r="H144" s="210">
        <f t="shared" si="347"/>
        <v>503.98096996307754</v>
      </c>
      <c r="I144" s="31">
        <f t="shared" si="79"/>
        <v>10</v>
      </c>
      <c r="J144" s="32" t="s">
        <v>572</v>
      </c>
      <c r="K144" s="32" t="s">
        <v>573</v>
      </c>
      <c r="L144" s="33">
        <v>49988.800000000003</v>
      </c>
      <c r="M144" s="31">
        <f t="shared" si="346"/>
        <v>23</v>
      </c>
      <c r="N144" s="34">
        <v>9.7966370000000005</v>
      </c>
      <c r="O144" s="31">
        <f t="shared" si="345"/>
        <v>53</v>
      </c>
      <c r="P144" s="35">
        <v>4.01</v>
      </c>
      <c r="Q144" s="31">
        <f t="shared" si="348"/>
        <v>134</v>
      </c>
      <c r="R144" s="31">
        <v>16.600000000000001</v>
      </c>
      <c r="S144" s="31">
        <f t="shared" si="424"/>
        <v>131</v>
      </c>
      <c r="T144" s="31">
        <v>7.5</v>
      </c>
      <c r="U144" s="31">
        <f t="shared" si="425"/>
        <v>128</v>
      </c>
      <c r="V144" s="218">
        <v>1301</v>
      </c>
      <c r="W144" s="31">
        <f t="shared" si="426"/>
        <v>49</v>
      </c>
      <c r="X144" s="36">
        <v>82.3</v>
      </c>
      <c r="Y144" s="37">
        <f t="shared" si="349"/>
        <v>11</v>
      </c>
      <c r="Z144" s="38">
        <v>85.5</v>
      </c>
      <c r="AA144" s="37">
        <f t="shared" si="350"/>
        <v>3</v>
      </c>
      <c r="AB144" s="38">
        <v>78.8</v>
      </c>
      <c r="AC144" s="37">
        <f t="shared" si="351"/>
        <v>20</v>
      </c>
      <c r="AD144" s="39">
        <v>36511</v>
      </c>
      <c r="AE144" s="40">
        <f t="shared" si="352"/>
        <v>27</v>
      </c>
      <c r="AF144" s="41">
        <v>74.45</v>
      </c>
      <c r="AG144" s="40">
        <f t="shared" si="353"/>
        <v>17</v>
      </c>
      <c r="AH144" s="42">
        <v>2.2000000000000002</v>
      </c>
      <c r="AI144" s="40">
        <f t="shared" si="427"/>
        <v>33</v>
      </c>
      <c r="AJ144" s="41">
        <v>35.9</v>
      </c>
      <c r="AK144" s="40">
        <f t="shared" si="354"/>
        <v>37</v>
      </c>
      <c r="AL144" s="41">
        <v>3.3</v>
      </c>
      <c r="AM144" s="40">
        <f t="shared" si="355"/>
        <v>70</v>
      </c>
      <c r="AN144" s="43">
        <v>23</v>
      </c>
      <c r="AO144" s="44">
        <f t="shared" si="356"/>
        <v>93</v>
      </c>
      <c r="AP144" s="43">
        <v>50.6</v>
      </c>
      <c r="AQ144" s="44">
        <f t="shared" si="357"/>
        <v>33</v>
      </c>
      <c r="AR144" s="58">
        <v>1.27</v>
      </c>
      <c r="AS144" s="44">
        <f t="shared" si="358"/>
        <v>8</v>
      </c>
      <c r="AT144" s="46">
        <v>12.3</v>
      </c>
      <c r="AU144" s="45">
        <f t="shared" si="359"/>
        <v>2</v>
      </c>
      <c r="AV144" s="46">
        <v>45.8</v>
      </c>
      <c r="AW144" s="45">
        <f t="shared" si="360"/>
        <v>45</v>
      </c>
      <c r="AX144" s="46"/>
      <c r="AY144" s="45"/>
      <c r="AZ144" s="125">
        <v>3040</v>
      </c>
      <c r="BA144" s="45">
        <f t="shared" si="435"/>
        <v>50</v>
      </c>
      <c r="BB144" s="47">
        <v>2.2999999999999998</v>
      </c>
      <c r="BC144" s="45">
        <f t="shared" si="361"/>
        <v>42</v>
      </c>
      <c r="BD144" s="46">
        <v>2072.5700000000002</v>
      </c>
      <c r="BE144" s="45">
        <f t="shared" si="362"/>
        <v>15</v>
      </c>
      <c r="BF144" s="46">
        <v>99</v>
      </c>
      <c r="BG144" s="45">
        <f t="shared" si="363"/>
        <v>27</v>
      </c>
      <c r="BH144" s="46">
        <v>1.8</v>
      </c>
      <c r="BI144" s="45">
        <f t="shared" si="364"/>
        <v>53</v>
      </c>
      <c r="BJ144" s="47">
        <v>9</v>
      </c>
      <c r="BK144" s="45">
        <f t="shared" si="365"/>
        <v>47</v>
      </c>
      <c r="BL144" s="49">
        <v>57.4</v>
      </c>
      <c r="BM144" s="45">
        <f t="shared" si="366"/>
        <v>2</v>
      </c>
      <c r="BN144" s="46">
        <v>54.1</v>
      </c>
      <c r="BO144" s="45">
        <f t="shared" si="367"/>
        <v>22</v>
      </c>
      <c r="BP144" s="46" t="s">
        <v>177</v>
      </c>
      <c r="BQ144" s="45" t="e">
        <f t="shared" si="368"/>
        <v>#VALUE!</v>
      </c>
      <c r="BR144" s="133">
        <v>109.75</v>
      </c>
      <c r="BS144" s="45">
        <f t="shared" si="428"/>
        <v>74</v>
      </c>
      <c r="BT144" s="46">
        <v>487.4</v>
      </c>
      <c r="BU144" s="45">
        <f t="shared" si="369"/>
        <v>18</v>
      </c>
      <c r="BV144" s="46">
        <v>5.5</v>
      </c>
      <c r="BW144" s="45">
        <f t="shared" si="370"/>
        <v>1</v>
      </c>
      <c r="BX144" s="124" t="s">
        <v>1151</v>
      </c>
      <c r="BY144" s="45" t="e">
        <f t="shared" si="429"/>
        <v>#VALUE!</v>
      </c>
      <c r="BZ144" s="48">
        <v>98.63</v>
      </c>
      <c r="CA144" s="45">
        <f t="shared" si="371"/>
        <v>37</v>
      </c>
      <c r="CB144" s="46">
        <v>34</v>
      </c>
      <c r="CC144" s="45">
        <f t="shared" si="430"/>
        <v>22</v>
      </c>
      <c r="CD144" s="46">
        <v>6.6000000000000003E-2</v>
      </c>
      <c r="CE144" s="45">
        <f t="shared" si="372"/>
        <v>110</v>
      </c>
      <c r="CF144" s="48">
        <v>9.2072037241139224</v>
      </c>
      <c r="CG144" s="45">
        <f t="shared" si="373"/>
        <v>144</v>
      </c>
      <c r="CH144" s="49">
        <v>0.86</v>
      </c>
      <c r="CI144" s="45">
        <f t="shared" si="374"/>
        <v>83</v>
      </c>
      <c r="CJ144" s="50">
        <v>1.28</v>
      </c>
      <c r="CK144" s="51">
        <f t="shared" si="375"/>
        <v>71</v>
      </c>
      <c r="CL144" s="50">
        <v>12.32</v>
      </c>
      <c r="CM144" s="51">
        <f t="shared" si="376"/>
        <v>27</v>
      </c>
      <c r="CN144" s="50">
        <v>0.28000000000000003</v>
      </c>
      <c r="CO144" s="51">
        <f t="shared" si="377"/>
        <v>117</v>
      </c>
      <c r="CP144" s="50">
        <v>2.39</v>
      </c>
      <c r="CQ144" s="51">
        <f t="shared" si="378"/>
        <v>108</v>
      </c>
      <c r="CR144" s="50">
        <v>0.41</v>
      </c>
      <c r="CS144" s="51">
        <f t="shared" si="379"/>
        <v>164</v>
      </c>
      <c r="CT144" s="50">
        <v>2.0099999999999998</v>
      </c>
      <c r="CU144" s="51">
        <f t="shared" si="380"/>
        <v>87</v>
      </c>
      <c r="CV144" s="50">
        <v>6.29</v>
      </c>
      <c r="CW144" s="51">
        <f t="shared" si="381"/>
        <v>164</v>
      </c>
      <c r="CX144" s="50">
        <v>3</v>
      </c>
      <c r="CY144" s="51">
        <f t="shared" si="382"/>
        <v>132</v>
      </c>
      <c r="CZ144" s="50">
        <v>13.47</v>
      </c>
      <c r="DA144" s="51">
        <f t="shared" si="383"/>
        <v>49</v>
      </c>
      <c r="DB144" s="50">
        <v>2.02</v>
      </c>
      <c r="DC144" s="51">
        <f t="shared" si="384"/>
        <v>167</v>
      </c>
      <c r="DD144" s="50">
        <v>17.87</v>
      </c>
      <c r="DE144" s="51">
        <f t="shared" si="385"/>
        <v>11</v>
      </c>
      <c r="DF144" s="50">
        <v>25.69</v>
      </c>
      <c r="DG144" s="51">
        <f t="shared" si="386"/>
        <v>38</v>
      </c>
      <c r="DH144" s="50">
        <v>2.33</v>
      </c>
      <c r="DI144" s="51">
        <f t="shared" si="387"/>
        <v>95</v>
      </c>
      <c r="DJ144" s="50">
        <v>1.62</v>
      </c>
      <c r="DK144" s="51">
        <f t="shared" si="388"/>
        <v>140</v>
      </c>
      <c r="DL144" s="50">
        <v>2.77</v>
      </c>
      <c r="DM144" s="51">
        <f t="shared" si="389"/>
        <v>144</v>
      </c>
      <c r="DN144" s="50">
        <v>7.39</v>
      </c>
      <c r="DO144" s="51">
        <f t="shared" si="390"/>
        <v>39</v>
      </c>
      <c r="DP144" s="50">
        <v>6.25</v>
      </c>
      <c r="DQ144" s="51">
        <f t="shared" si="391"/>
        <v>146</v>
      </c>
      <c r="DR144" s="50">
        <v>0.71</v>
      </c>
      <c r="DS144" s="51">
        <f t="shared" si="392"/>
        <v>144</v>
      </c>
      <c r="DT144" s="50">
        <v>15.77</v>
      </c>
      <c r="DU144" s="51">
        <f t="shared" si="393"/>
        <v>18</v>
      </c>
      <c r="DV144" s="50">
        <v>0.83</v>
      </c>
      <c r="DW144" s="51">
        <f t="shared" si="394"/>
        <v>157</v>
      </c>
      <c r="DX144" s="50">
        <v>117.97</v>
      </c>
      <c r="DY144" s="51">
        <f t="shared" si="395"/>
        <v>64</v>
      </c>
      <c r="DZ144" s="50">
        <v>26.39</v>
      </c>
      <c r="EA144" s="51">
        <f t="shared" si="396"/>
        <v>172</v>
      </c>
      <c r="EB144" s="50">
        <v>16.010000000000002</v>
      </c>
      <c r="EC144" s="51">
        <f t="shared" si="397"/>
        <v>115</v>
      </c>
      <c r="ED144" s="50">
        <v>0.24</v>
      </c>
      <c r="EE144" s="51">
        <f t="shared" si="398"/>
        <v>143</v>
      </c>
      <c r="EF144" s="50">
        <v>2.2000000000000002</v>
      </c>
      <c r="EG144" s="51">
        <f t="shared" si="399"/>
        <v>145</v>
      </c>
      <c r="EH144" s="50">
        <v>0.23</v>
      </c>
      <c r="EI144" s="51">
        <f t="shared" si="400"/>
        <v>141</v>
      </c>
      <c r="EJ144" s="50">
        <v>8.23</v>
      </c>
      <c r="EK144" s="51">
        <f t="shared" si="401"/>
        <v>147</v>
      </c>
      <c r="EL144" s="50">
        <v>1.79</v>
      </c>
      <c r="EM144" s="51">
        <f t="shared" si="402"/>
        <v>168</v>
      </c>
      <c r="EN144" s="50">
        <v>16.34</v>
      </c>
      <c r="EO144" s="51">
        <f t="shared" si="403"/>
        <v>133</v>
      </c>
      <c r="EP144" s="50">
        <v>7.64</v>
      </c>
      <c r="EQ144" s="51">
        <f t="shared" si="404"/>
        <v>127</v>
      </c>
      <c r="ER144" s="50">
        <v>2.93</v>
      </c>
      <c r="ES144" s="51">
        <f t="shared" si="405"/>
        <v>118</v>
      </c>
      <c r="ET144" s="50">
        <v>0.01</v>
      </c>
      <c r="EU144" s="51">
        <f t="shared" si="406"/>
        <v>75</v>
      </c>
      <c r="EV144" s="50">
        <v>0.1</v>
      </c>
      <c r="EW144" s="51">
        <f t="shared" si="407"/>
        <v>156</v>
      </c>
      <c r="EX144" s="50">
        <v>0.04</v>
      </c>
      <c r="EY144" s="51">
        <f t="shared" si="408"/>
        <v>156</v>
      </c>
      <c r="EZ144" s="50">
        <v>3.88</v>
      </c>
      <c r="FA144" s="51">
        <f t="shared" si="409"/>
        <v>16</v>
      </c>
      <c r="FB144" s="50">
        <v>0.47</v>
      </c>
      <c r="FC144" s="51">
        <f t="shared" si="410"/>
        <v>145</v>
      </c>
      <c r="FD144" s="50">
        <v>0.28000000000000003</v>
      </c>
      <c r="FE144" s="51">
        <f t="shared" si="411"/>
        <v>168</v>
      </c>
      <c r="FF144" s="50">
        <v>39.14</v>
      </c>
      <c r="FG144" s="51">
        <f t="shared" si="412"/>
        <v>139</v>
      </c>
      <c r="FH144" s="50">
        <v>29.34</v>
      </c>
      <c r="FI144" s="51">
        <f t="shared" si="413"/>
        <v>3</v>
      </c>
      <c r="FJ144" s="50">
        <v>4.1500000000000004</v>
      </c>
      <c r="FK144" s="51">
        <f t="shared" si="414"/>
        <v>94</v>
      </c>
      <c r="FL144" s="50">
        <v>1.1000000000000001</v>
      </c>
      <c r="FM144" s="51">
        <f t="shared" si="415"/>
        <v>146</v>
      </c>
      <c r="FN144" s="53">
        <f t="shared" si="266"/>
        <v>403.18</v>
      </c>
      <c r="FO144" s="51">
        <f t="shared" si="416"/>
        <v>167</v>
      </c>
      <c r="FP144" s="36">
        <v>8.26</v>
      </c>
      <c r="FQ144" s="36">
        <v>100</v>
      </c>
      <c r="FR144" s="36">
        <f t="shared" si="431"/>
        <v>826</v>
      </c>
      <c r="FS144" s="37">
        <f t="shared" si="417"/>
        <v>169</v>
      </c>
      <c r="FT144" s="36">
        <v>6.63</v>
      </c>
      <c r="FU144" s="36">
        <v>100</v>
      </c>
      <c r="FV144" s="36">
        <f t="shared" si="432"/>
        <v>663</v>
      </c>
      <c r="FW144" s="37">
        <f t="shared" si="418"/>
        <v>112</v>
      </c>
      <c r="FX144" s="36">
        <f t="shared" si="433"/>
        <v>163</v>
      </c>
      <c r="FY144" s="54">
        <f t="shared" si="436"/>
        <v>82321.410789999994</v>
      </c>
      <c r="FZ144" s="37">
        <f t="shared" si="419"/>
        <v>89</v>
      </c>
      <c r="GA144" s="55">
        <f t="shared" si="420"/>
        <v>505.03933000000001</v>
      </c>
      <c r="GB144" s="56">
        <f t="shared" si="434"/>
        <v>14817.853942199999</v>
      </c>
      <c r="GC144" s="32">
        <f t="shared" si="421"/>
        <v>6</v>
      </c>
    </row>
    <row r="145" spans="2:185" s="1" customFormat="1" ht="18" customHeight="1" x14ac:dyDescent="0.2">
      <c r="B145" s="1">
        <f t="shared" si="343"/>
        <v>144</v>
      </c>
      <c r="C145" s="59" t="s">
        <v>32</v>
      </c>
      <c r="D145" s="30">
        <v>12733427</v>
      </c>
      <c r="E145" s="31">
        <f t="shared" si="422"/>
        <v>74</v>
      </c>
      <c r="F145" s="209">
        <v>644329</v>
      </c>
      <c r="G145" s="31">
        <f t="shared" si="423"/>
        <v>42</v>
      </c>
      <c r="H145" s="210">
        <f t="shared" si="347"/>
        <v>19.762306213130248</v>
      </c>
      <c r="I145" s="31">
        <f t="shared" si="79"/>
        <v>142</v>
      </c>
      <c r="J145" s="61" t="s">
        <v>574</v>
      </c>
      <c r="K145" s="61" t="s">
        <v>575</v>
      </c>
      <c r="L145" s="62">
        <v>34573.599999999999</v>
      </c>
      <c r="M145" s="31">
        <f t="shared" si="346"/>
        <v>120</v>
      </c>
      <c r="N145" s="63">
        <v>9.7796409999999998</v>
      </c>
      <c r="O145" s="31">
        <f t="shared" si="345"/>
        <v>153</v>
      </c>
      <c r="P145" s="64">
        <v>5.41</v>
      </c>
      <c r="Q145" s="31">
        <f t="shared" si="348"/>
        <v>51</v>
      </c>
      <c r="R145" s="31">
        <v>33.700000000000003</v>
      </c>
      <c r="S145" s="31">
        <f t="shared" si="424"/>
        <v>5</v>
      </c>
      <c r="T145" s="31">
        <v>21.3</v>
      </c>
      <c r="U145" s="31">
        <f t="shared" si="425"/>
        <v>41</v>
      </c>
      <c r="V145" s="218">
        <v>1041.5999999999999</v>
      </c>
      <c r="W145" s="31">
        <f t="shared" si="426"/>
        <v>75</v>
      </c>
      <c r="X145" s="36">
        <v>57.3</v>
      </c>
      <c r="Y145" s="37">
        <f t="shared" si="349"/>
        <v>163</v>
      </c>
      <c r="Z145" s="38">
        <v>58.6</v>
      </c>
      <c r="AA145" s="37">
        <f t="shared" si="350"/>
        <v>162</v>
      </c>
      <c r="AB145" s="38">
        <v>56.1</v>
      </c>
      <c r="AC145" s="37">
        <f t="shared" si="351"/>
        <v>162</v>
      </c>
      <c r="AD145" s="39">
        <v>1992</v>
      </c>
      <c r="AE145" s="40">
        <f t="shared" si="352"/>
        <v>148</v>
      </c>
      <c r="AF145" s="41" t="s">
        <v>177</v>
      </c>
      <c r="AG145" s="40" t="e">
        <f t="shared" si="353"/>
        <v>#VALUE!</v>
      </c>
      <c r="AH145" s="42"/>
      <c r="AI145" s="40" t="e">
        <f t="shared" si="427"/>
        <v>#N/A</v>
      </c>
      <c r="AJ145" s="41" t="s">
        <v>177</v>
      </c>
      <c r="AK145" s="40" t="e">
        <f t="shared" si="354"/>
        <v>#VALUE!</v>
      </c>
      <c r="AL145" s="41" t="s">
        <v>177</v>
      </c>
      <c r="AM145" s="40" t="e">
        <f t="shared" si="355"/>
        <v>#VALUE!</v>
      </c>
      <c r="AN145" s="43">
        <v>32.1</v>
      </c>
      <c r="AO145" s="44">
        <f t="shared" si="356"/>
        <v>55</v>
      </c>
      <c r="AP145" s="43" t="s">
        <v>177</v>
      </c>
      <c r="AQ145" s="44" t="e">
        <f t="shared" si="357"/>
        <v>#VALUE!</v>
      </c>
      <c r="AR145" s="43" t="s">
        <v>177</v>
      </c>
      <c r="AS145" s="44" t="e">
        <f t="shared" si="358"/>
        <v>#VALUE!</v>
      </c>
      <c r="AT145" s="47"/>
      <c r="AU145" s="45" t="e">
        <f t="shared" si="359"/>
        <v>#N/A</v>
      </c>
      <c r="AV145" s="46" t="s">
        <v>177</v>
      </c>
      <c r="AW145" s="45" t="e">
        <f t="shared" si="360"/>
        <v>#VALUE!</v>
      </c>
      <c r="AX145" s="46"/>
      <c r="AY145" s="45"/>
      <c r="AZ145" s="124" t="s">
        <v>1155</v>
      </c>
      <c r="BA145" s="45" t="e">
        <f t="shared" si="435"/>
        <v>#VALUE!</v>
      </c>
      <c r="BB145" s="46" t="s">
        <v>177</v>
      </c>
      <c r="BC145" s="45" t="e">
        <f t="shared" si="361"/>
        <v>#VALUE!</v>
      </c>
      <c r="BD145" s="46">
        <v>398.48</v>
      </c>
      <c r="BE145" s="45">
        <f t="shared" si="362"/>
        <v>111</v>
      </c>
      <c r="BF145" s="46"/>
      <c r="BG145" s="45" t="e">
        <f t="shared" si="363"/>
        <v>#N/A</v>
      </c>
      <c r="BH145" s="46" t="s">
        <v>177</v>
      </c>
      <c r="BI145" s="45" t="e">
        <f t="shared" si="364"/>
        <v>#VALUE!</v>
      </c>
      <c r="BJ145" s="47">
        <v>2.5</v>
      </c>
      <c r="BK145" s="45">
        <f t="shared" si="365"/>
        <v>113</v>
      </c>
      <c r="BL145" s="46"/>
      <c r="BM145" s="45" t="e">
        <f t="shared" si="366"/>
        <v>#N/A</v>
      </c>
      <c r="BN145" s="46"/>
      <c r="BO145" s="45" t="e">
        <f t="shared" si="367"/>
        <v>#N/A</v>
      </c>
      <c r="BP145" s="47">
        <v>0</v>
      </c>
      <c r="BQ145" s="45">
        <f t="shared" si="368"/>
        <v>94</v>
      </c>
      <c r="BR145" s="133">
        <v>18.82</v>
      </c>
      <c r="BS145" s="45">
        <f t="shared" si="428"/>
        <v>164</v>
      </c>
      <c r="BT145" s="46"/>
      <c r="BU145" s="45" t="e">
        <f t="shared" si="369"/>
        <v>#N/A</v>
      </c>
      <c r="BV145" s="46"/>
      <c r="BW145" s="45" t="e">
        <f t="shared" si="370"/>
        <v>#N/A</v>
      </c>
      <c r="BX145" s="124" t="s">
        <v>1151</v>
      </c>
      <c r="BY145" s="45" t="e">
        <f t="shared" si="429"/>
        <v>#VALUE!</v>
      </c>
      <c r="BZ145" s="48">
        <f>21.5*1000/365</f>
        <v>58.904109589041099</v>
      </c>
      <c r="CA145" s="45">
        <f t="shared" si="371"/>
        <v>93</v>
      </c>
      <c r="CB145" s="46"/>
      <c r="CC145" s="45" t="e">
        <f t="shared" si="430"/>
        <v>#N/A</v>
      </c>
      <c r="CD145" s="46">
        <v>1E-4</v>
      </c>
      <c r="CE145" s="45">
        <f t="shared" si="372"/>
        <v>147</v>
      </c>
      <c r="CF145" s="48" t="s">
        <v>177</v>
      </c>
      <c r="CG145" s="45" t="e">
        <f t="shared" si="373"/>
        <v>#VALUE!</v>
      </c>
      <c r="CH145" s="46" t="s">
        <v>177</v>
      </c>
      <c r="CI145" s="45" t="e">
        <f t="shared" si="374"/>
        <v>#VALUE!</v>
      </c>
      <c r="CJ145" s="50">
        <v>0.15</v>
      </c>
      <c r="CK145" s="51">
        <f t="shared" si="375"/>
        <v>132</v>
      </c>
      <c r="CL145" s="50">
        <v>2.5299999999999998</v>
      </c>
      <c r="CM145" s="51">
        <f t="shared" si="376"/>
        <v>104</v>
      </c>
      <c r="CN145" s="50">
        <v>3.04</v>
      </c>
      <c r="CO145" s="51">
        <f t="shared" si="377"/>
        <v>37</v>
      </c>
      <c r="CP145" s="50">
        <v>10.220000000000001</v>
      </c>
      <c r="CQ145" s="51">
        <f t="shared" si="378"/>
        <v>42</v>
      </c>
      <c r="CR145" s="50">
        <v>21.78</v>
      </c>
      <c r="CS145" s="51">
        <f t="shared" si="379"/>
        <v>17</v>
      </c>
      <c r="CT145" s="50">
        <v>1.4</v>
      </c>
      <c r="CU145" s="51">
        <f t="shared" si="380"/>
        <v>118</v>
      </c>
      <c r="CV145" s="50">
        <v>16.97</v>
      </c>
      <c r="CW145" s="51">
        <f t="shared" si="381"/>
        <v>80</v>
      </c>
      <c r="CX145" s="50">
        <v>20.02</v>
      </c>
      <c r="CY145" s="51">
        <f t="shared" si="382"/>
        <v>29</v>
      </c>
      <c r="CZ145" s="50">
        <v>5.41</v>
      </c>
      <c r="DA145" s="51">
        <f t="shared" si="383"/>
        <v>110</v>
      </c>
      <c r="DB145" s="50">
        <v>10.86</v>
      </c>
      <c r="DC145" s="51">
        <f t="shared" si="384"/>
        <v>30</v>
      </c>
      <c r="DD145" s="50">
        <v>5.89</v>
      </c>
      <c r="DE145" s="51">
        <f t="shared" si="385"/>
        <v>75</v>
      </c>
      <c r="DF145" s="50">
        <v>2.1</v>
      </c>
      <c r="DG145" s="51">
        <f t="shared" si="386"/>
        <v>147</v>
      </c>
      <c r="DH145" s="50">
        <v>9.42</v>
      </c>
      <c r="DI145" s="51">
        <f t="shared" si="387"/>
        <v>18</v>
      </c>
      <c r="DJ145" s="50">
        <v>4.78</v>
      </c>
      <c r="DK145" s="51">
        <f t="shared" si="388"/>
        <v>43</v>
      </c>
      <c r="DL145" s="50">
        <v>5.23</v>
      </c>
      <c r="DM145" s="51">
        <f t="shared" si="389"/>
        <v>58</v>
      </c>
      <c r="DN145" s="50">
        <v>1.63</v>
      </c>
      <c r="DO145" s="51">
        <f t="shared" si="390"/>
        <v>127</v>
      </c>
      <c r="DP145" s="50">
        <v>26.74</v>
      </c>
      <c r="DQ145" s="51">
        <f t="shared" si="391"/>
        <v>33</v>
      </c>
      <c r="DR145" s="50">
        <v>1.73</v>
      </c>
      <c r="DS145" s="51">
        <f t="shared" si="392"/>
        <v>76</v>
      </c>
      <c r="DT145" s="50">
        <v>5.07</v>
      </c>
      <c r="DU145" s="51">
        <f t="shared" si="393"/>
        <v>99</v>
      </c>
      <c r="DV145" s="50">
        <v>1.74</v>
      </c>
      <c r="DW145" s="51">
        <f t="shared" si="394"/>
        <v>96</v>
      </c>
      <c r="DX145" s="50">
        <v>104.87</v>
      </c>
      <c r="DY145" s="51">
        <f t="shared" si="395"/>
        <v>90</v>
      </c>
      <c r="DZ145" s="50">
        <v>59.8</v>
      </c>
      <c r="EA145" s="51">
        <f t="shared" si="396"/>
        <v>140</v>
      </c>
      <c r="EB145" s="50">
        <v>34.020000000000003</v>
      </c>
      <c r="EC145" s="51">
        <f t="shared" si="397"/>
        <v>68</v>
      </c>
      <c r="ED145" s="50">
        <v>3.73</v>
      </c>
      <c r="EE145" s="51">
        <f t="shared" si="398"/>
        <v>20</v>
      </c>
      <c r="EF145" s="50">
        <v>16.52</v>
      </c>
      <c r="EG145" s="51">
        <f t="shared" si="399"/>
        <v>20</v>
      </c>
      <c r="EH145" s="50">
        <v>181.46</v>
      </c>
      <c r="EI145" s="51">
        <f t="shared" si="400"/>
        <v>17</v>
      </c>
      <c r="EJ145" s="50">
        <v>16.93</v>
      </c>
      <c r="EK145" s="51">
        <f t="shared" si="401"/>
        <v>87</v>
      </c>
      <c r="EL145" s="50">
        <v>13.46</v>
      </c>
      <c r="EM145" s="51">
        <f t="shared" si="402"/>
        <v>25</v>
      </c>
      <c r="EN145" s="50">
        <v>168.8</v>
      </c>
      <c r="EO145" s="51">
        <f t="shared" si="403"/>
        <v>19</v>
      </c>
      <c r="EP145" s="50">
        <v>20.16</v>
      </c>
      <c r="EQ145" s="51">
        <f t="shared" si="404"/>
        <v>36</v>
      </c>
      <c r="ER145" s="50">
        <v>4.04</v>
      </c>
      <c r="ES145" s="51">
        <f t="shared" si="405"/>
        <v>73</v>
      </c>
      <c r="ET145" s="50">
        <v>52.7</v>
      </c>
      <c r="EU145" s="51">
        <f t="shared" si="406"/>
        <v>21</v>
      </c>
      <c r="EV145" s="50">
        <v>52.53</v>
      </c>
      <c r="EW145" s="51">
        <f t="shared" si="407"/>
        <v>11</v>
      </c>
      <c r="EX145" s="50">
        <v>0.27</v>
      </c>
      <c r="EY145" s="51">
        <f t="shared" si="408"/>
        <v>68</v>
      </c>
      <c r="EZ145" s="50">
        <v>2.57</v>
      </c>
      <c r="FA145" s="51">
        <f t="shared" si="409"/>
        <v>60</v>
      </c>
      <c r="FB145" s="50">
        <v>7.06</v>
      </c>
      <c r="FC145" s="51">
        <f t="shared" si="410"/>
        <v>8</v>
      </c>
      <c r="FD145" s="50">
        <v>8.08</v>
      </c>
      <c r="FE145" s="51">
        <f t="shared" si="411"/>
        <v>36</v>
      </c>
      <c r="FF145" s="50">
        <v>105.95</v>
      </c>
      <c r="FG145" s="51">
        <f t="shared" si="412"/>
        <v>70</v>
      </c>
      <c r="FH145" s="50">
        <v>18.649999999999999</v>
      </c>
      <c r="FI145" s="51">
        <f t="shared" si="413"/>
        <v>18</v>
      </c>
      <c r="FJ145" s="50">
        <v>50.29</v>
      </c>
      <c r="FK145" s="51">
        <f t="shared" si="414"/>
        <v>23</v>
      </c>
      <c r="FL145" s="50">
        <v>14.64</v>
      </c>
      <c r="FM145" s="51">
        <f t="shared" si="415"/>
        <v>32</v>
      </c>
      <c r="FN145" s="53">
        <f t="shared" si="266"/>
        <v>1093.24</v>
      </c>
      <c r="FO145" s="51">
        <f t="shared" si="416"/>
        <v>20</v>
      </c>
      <c r="FP145" s="36">
        <v>37.68</v>
      </c>
      <c r="FQ145" s="36">
        <v>100</v>
      </c>
      <c r="FR145" s="36">
        <f t="shared" si="431"/>
        <v>3768</v>
      </c>
      <c r="FS145" s="37">
        <f t="shared" si="417"/>
        <v>13</v>
      </c>
      <c r="FT145" s="36">
        <v>8.42</v>
      </c>
      <c r="FU145" s="36">
        <v>100</v>
      </c>
      <c r="FV145" s="36">
        <f t="shared" si="432"/>
        <v>842</v>
      </c>
      <c r="FW145" s="37">
        <f t="shared" si="418"/>
        <v>73</v>
      </c>
      <c r="FX145" s="36">
        <f t="shared" si="433"/>
        <v>2926</v>
      </c>
      <c r="FY145" s="54">
        <f t="shared" si="436"/>
        <v>372580.07402</v>
      </c>
      <c r="FZ145" s="37">
        <f t="shared" si="419"/>
        <v>47</v>
      </c>
      <c r="GA145" s="55">
        <f t="shared" si="420"/>
        <v>127.33427</v>
      </c>
      <c r="GB145" s="56">
        <f t="shared" si="434"/>
        <v>2374.7841355</v>
      </c>
      <c r="GC145" s="32">
        <f t="shared" si="421"/>
        <v>46</v>
      </c>
    </row>
    <row r="146" spans="2:185" s="1" customFormat="1" ht="18" customHeight="1" x14ac:dyDescent="0.2">
      <c r="B146" s="1">
        <f t="shared" si="343"/>
        <v>145</v>
      </c>
      <c r="C146" s="66" t="s">
        <v>84</v>
      </c>
      <c r="D146" s="30">
        <v>46064604</v>
      </c>
      <c r="E146" s="31">
        <f t="shared" si="422"/>
        <v>31</v>
      </c>
      <c r="F146" s="209">
        <v>505992</v>
      </c>
      <c r="G146" s="31">
        <f t="shared" si="423"/>
        <v>52</v>
      </c>
      <c r="H146" s="210">
        <f t="shared" si="347"/>
        <v>91.038206137646441</v>
      </c>
      <c r="I146" s="31">
        <f t="shared" si="79"/>
        <v>72</v>
      </c>
      <c r="J146" s="32" t="s">
        <v>576</v>
      </c>
      <c r="K146" s="32" t="s">
        <v>577</v>
      </c>
      <c r="L146" s="33">
        <v>44789.5</v>
      </c>
      <c r="M146" s="31">
        <f t="shared" si="346"/>
        <v>67</v>
      </c>
      <c r="N146" s="34">
        <v>9.7996210000000001</v>
      </c>
      <c r="O146" s="31">
        <f t="shared" si="345"/>
        <v>46</v>
      </c>
      <c r="P146" s="35">
        <v>4.4000000000000004</v>
      </c>
      <c r="Q146" s="31">
        <f t="shared" si="348"/>
        <v>121</v>
      </c>
      <c r="R146" s="31">
        <v>20.7</v>
      </c>
      <c r="S146" s="31">
        <f t="shared" si="424"/>
        <v>116</v>
      </c>
      <c r="T146" s="31">
        <v>11.2</v>
      </c>
      <c r="U146" s="31">
        <f t="shared" si="425"/>
        <v>109</v>
      </c>
      <c r="V146" s="218">
        <v>550.29999999999995</v>
      </c>
      <c r="W146" s="31">
        <f t="shared" si="426"/>
        <v>131</v>
      </c>
      <c r="X146" s="36">
        <v>82.8</v>
      </c>
      <c r="Y146" s="37">
        <f t="shared" si="349"/>
        <v>4</v>
      </c>
      <c r="Z146" s="38">
        <v>85.5</v>
      </c>
      <c r="AA146" s="37">
        <f t="shared" si="350"/>
        <v>3</v>
      </c>
      <c r="AB146" s="38">
        <v>80.099999999999994</v>
      </c>
      <c r="AC146" s="37">
        <f t="shared" si="351"/>
        <v>9</v>
      </c>
      <c r="AD146" s="39">
        <v>34819</v>
      </c>
      <c r="AE146" s="40">
        <f t="shared" si="352"/>
        <v>31</v>
      </c>
      <c r="AF146" s="41">
        <v>57.01</v>
      </c>
      <c r="AG146" s="40">
        <f t="shared" si="353"/>
        <v>32</v>
      </c>
      <c r="AH146" s="42">
        <v>3.8</v>
      </c>
      <c r="AI146" s="40">
        <f t="shared" si="427"/>
        <v>11</v>
      </c>
      <c r="AJ146" s="41">
        <v>33.1</v>
      </c>
      <c r="AK146" s="40">
        <f t="shared" si="354"/>
        <v>44</v>
      </c>
      <c r="AL146" s="41">
        <v>27</v>
      </c>
      <c r="AM146" s="65">
        <f t="shared" si="355"/>
        <v>2</v>
      </c>
      <c r="AN146" s="43">
        <v>12.4</v>
      </c>
      <c r="AO146" s="44">
        <f t="shared" si="356"/>
        <v>149</v>
      </c>
      <c r="AP146" s="43">
        <v>23.2</v>
      </c>
      <c r="AQ146" s="44">
        <f t="shared" si="357"/>
        <v>67</v>
      </c>
      <c r="AR146" s="58">
        <v>0.57999999999999996</v>
      </c>
      <c r="AS146" s="44">
        <f t="shared" si="358"/>
        <v>28</v>
      </c>
      <c r="AT146" s="46">
        <v>11.2</v>
      </c>
      <c r="AU146" s="45">
        <f>RANK(AT146,$AT$2:$AT$173)</f>
        <v>9</v>
      </c>
      <c r="AV146" s="46">
        <v>80.599999999999994</v>
      </c>
      <c r="AW146" s="45">
        <f t="shared" si="360"/>
        <v>12</v>
      </c>
      <c r="AX146" s="46">
        <v>125</v>
      </c>
      <c r="AY146" s="45">
        <f>RANK(AX146,$AX$2:$AX$173)</f>
        <v>8</v>
      </c>
      <c r="AZ146" s="125">
        <v>3260</v>
      </c>
      <c r="BA146" s="45">
        <f t="shared" si="435"/>
        <v>29</v>
      </c>
      <c r="BB146" s="47">
        <v>9.5</v>
      </c>
      <c r="BC146" s="45">
        <f t="shared" si="361"/>
        <v>29</v>
      </c>
      <c r="BD146" s="46">
        <v>1264.74</v>
      </c>
      <c r="BE146" s="45">
        <f t="shared" si="362"/>
        <v>47</v>
      </c>
      <c r="BF146" s="46">
        <v>283</v>
      </c>
      <c r="BG146" s="45">
        <f t="shared" si="363"/>
        <v>8</v>
      </c>
      <c r="BH146" s="47">
        <v>4.5</v>
      </c>
      <c r="BI146" s="45">
        <f t="shared" si="364"/>
        <v>22</v>
      </c>
      <c r="BJ146" s="47">
        <v>13</v>
      </c>
      <c r="BK146" s="45">
        <f t="shared" si="365"/>
        <v>5</v>
      </c>
      <c r="BL146" s="47">
        <v>44.2</v>
      </c>
      <c r="BM146" s="45">
        <f t="shared" si="366"/>
        <v>3</v>
      </c>
      <c r="BN146" s="47">
        <v>97</v>
      </c>
      <c r="BO146" s="45">
        <f t="shared" si="367"/>
        <v>5</v>
      </c>
      <c r="BP146" s="46">
        <v>177.49</v>
      </c>
      <c r="BQ146" s="45">
        <f t="shared" si="368"/>
        <v>39</v>
      </c>
      <c r="BR146" s="133">
        <v>107.7</v>
      </c>
      <c r="BS146" s="45">
        <f t="shared" si="428"/>
        <v>80</v>
      </c>
      <c r="BT146" s="46">
        <v>546.9</v>
      </c>
      <c r="BU146" s="45">
        <f t="shared" si="369"/>
        <v>12</v>
      </c>
      <c r="BV146" s="47">
        <v>4</v>
      </c>
      <c r="BW146" s="45">
        <f t="shared" si="370"/>
        <v>13</v>
      </c>
      <c r="BX146" s="127">
        <v>0.72</v>
      </c>
      <c r="BY146" s="45">
        <f t="shared" si="429"/>
        <v>8</v>
      </c>
      <c r="BZ146" s="48">
        <v>93.15</v>
      </c>
      <c r="CA146" s="45">
        <f t="shared" si="371"/>
        <v>42</v>
      </c>
      <c r="CB146" s="46">
        <v>90</v>
      </c>
      <c r="CC146" s="45">
        <f t="shared" si="430"/>
        <v>16</v>
      </c>
      <c r="CD146" s="46">
        <v>5.5E-2</v>
      </c>
      <c r="CE146" s="45">
        <f t="shared" si="372"/>
        <v>117</v>
      </c>
      <c r="CF146" s="48">
        <v>239.4335945398349</v>
      </c>
      <c r="CG146" s="45">
        <f t="shared" si="373"/>
        <v>23</v>
      </c>
      <c r="CH146" s="49">
        <v>21.58</v>
      </c>
      <c r="CI146" s="45">
        <f t="shared" si="374"/>
        <v>22</v>
      </c>
      <c r="CJ146" s="50">
        <v>0.62</v>
      </c>
      <c r="CK146" s="51">
        <f t="shared" si="375"/>
        <v>98</v>
      </c>
      <c r="CL146" s="50">
        <v>26.9</v>
      </c>
      <c r="CM146" s="51">
        <f t="shared" si="376"/>
        <v>11</v>
      </c>
      <c r="CN146" s="50">
        <v>0.57999999999999996</v>
      </c>
      <c r="CO146" s="51">
        <f t="shared" si="377"/>
        <v>100</v>
      </c>
      <c r="CP146" s="50">
        <v>1.1200000000000001</v>
      </c>
      <c r="CQ146" s="51">
        <f t="shared" si="378"/>
        <v>133</v>
      </c>
      <c r="CR146" s="50">
        <v>0.8</v>
      </c>
      <c r="CS146" s="51">
        <f t="shared" si="379"/>
        <v>141</v>
      </c>
      <c r="CT146" s="50">
        <v>5.89</v>
      </c>
      <c r="CU146" s="51">
        <f t="shared" si="380"/>
        <v>6</v>
      </c>
      <c r="CV146" s="50">
        <v>15.93</v>
      </c>
      <c r="CW146" s="51">
        <f t="shared" si="381"/>
        <v>92</v>
      </c>
      <c r="CX146" s="50">
        <v>2.64</v>
      </c>
      <c r="CY146" s="51">
        <f t="shared" si="382"/>
        <v>143</v>
      </c>
      <c r="CZ146" s="50">
        <v>18.97</v>
      </c>
      <c r="DA146" s="51">
        <f t="shared" si="383"/>
        <v>14</v>
      </c>
      <c r="DB146" s="50">
        <v>3.43</v>
      </c>
      <c r="DC146" s="51">
        <f t="shared" si="384"/>
        <v>153</v>
      </c>
      <c r="DD146" s="50">
        <v>5.93</v>
      </c>
      <c r="DE146" s="51">
        <f t="shared" si="385"/>
        <v>74</v>
      </c>
      <c r="DF146" s="50">
        <v>27.15</v>
      </c>
      <c r="DG146" s="51">
        <f t="shared" si="386"/>
        <v>33</v>
      </c>
      <c r="DH146" s="50">
        <v>2.6</v>
      </c>
      <c r="DI146" s="51">
        <f t="shared" si="387"/>
        <v>84</v>
      </c>
      <c r="DJ146" s="50">
        <v>3.34</v>
      </c>
      <c r="DK146" s="51">
        <f t="shared" si="388"/>
        <v>76</v>
      </c>
      <c r="DL146" s="50">
        <v>4.6500000000000004</v>
      </c>
      <c r="DM146" s="51">
        <f t="shared" si="389"/>
        <v>75</v>
      </c>
      <c r="DN146" s="50">
        <v>7.16</v>
      </c>
      <c r="DO146" s="51">
        <f t="shared" si="390"/>
        <v>42</v>
      </c>
      <c r="DP146" s="50">
        <v>15.16</v>
      </c>
      <c r="DQ146" s="51">
        <f t="shared" si="391"/>
        <v>97</v>
      </c>
      <c r="DR146" s="50">
        <v>2.0499999999999998</v>
      </c>
      <c r="DS146" s="51">
        <f t="shared" si="392"/>
        <v>49</v>
      </c>
      <c r="DT146" s="50">
        <v>7.04</v>
      </c>
      <c r="DU146" s="51">
        <f t="shared" si="393"/>
        <v>65</v>
      </c>
      <c r="DV146" s="50">
        <v>2.94</v>
      </c>
      <c r="DW146" s="51">
        <f t="shared" si="394"/>
        <v>48</v>
      </c>
      <c r="DX146" s="50">
        <v>127.46</v>
      </c>
      <c r="DY146" s="51">
        <f t="shared" si="395"/>
        <v>48</v>
      </c>
      <c r="DZ146" s="50">
        <v>41.62</v>
      </c>
      <c r="EA146" s="51">
        <f t="shared" si="396"/>
        <v>163</v>
      </c>
      <c r="EB146" s="50">
        <v>9.86</v>
      </c>
      <c r="EC146" s="51">
        <f t="shared" si="397"/>
        <v>143</v>
      </c>
      <c r="ED146" s="50">
        <v>0.93</v>
      </c>
      <c r="EE146" s="51">
        <f t="shared" si="398"/>
        <v>93</v>
      </c>
      <c r="EF146" s="50">
        <v>4.51</v>
      </c>
      <c r="EG146" s="51">
        <f t="shared" si="399"/>
        <v>104</v>
      </c>
      <c r="EH146" s="50">
        <v>1.77</v>
      </c>
      <c r="EI146" s="51">
        <f t="shared" si="400"/>
        <v>109</v>
      </c>
      <c r="EJ146" s="50">
        <v>10.01</v>
      </c>
      <c r="EK146" s="51">
        <f t="shared" si="401"/>
        <v>134</v>
      </c>
      <c r="EL146" s="50">
        <v>5.22</v>
      </c>
      <c r="EM146" s="51">
        <f t="shared" si="402"/>
        <v>117</v>
      </c>
      <c r="EN146" s="50">
        <v>9.43</v>
      </c>
      <c r="EO146" s="51">
        <f t="shared" si="403"/>
        <v>153</v>
      </c>
      <c r="EP146" s="50">
        <v>6.96</v>
      </c>
      <c r="EQ146" s="51">
        <f t="shared" si="404"/>
        <v>135</v>
      </c>
      <c r="ER146" s="50">
        <v>4.2699999999999996</v>
      </c>
      <c r="ES146" s="51">
        <f t="shared" si="405"/>
        <v>62</v>
      </c>
      <c r="ET146" s="50">
        <v>0.01</v>
      </c>
      <c r="EU146" s="51">
        <f t="shared" si="406"/>
        <v>75</v>
      </c>
      <c r="EV146" s="50">
        <v>0.16</v>
      </c>
      <c r="EW146" s="51">
        <f t="shared" si="407"/>
        <v>149</v>
      </c>
      <c r="EX146" s="50">
        <v>0.34</v>
      </c>
      <c r="EY146" s="51">
        <f t="shared" si="408"/>
        <v>49</v>
      </c>
      <c r="EZ146" s="50">
        <v>3.3</v>
      </c>
      <c r="FA146" s="51">
        <f t="shared" si="409"/>
        <v>30</v>
      </c>
      <c r="FB146" s="50">
        <v>0.61</v>
      </c>
      <c r="FC146" s="51">
        <f t="shared" si="410"/>
        <v>131</v>
      </c>
      <c r="FD146" s="50">
        <v>2.0099999999999998</v>
      </c>
      <c r="FE146" s="51">
        <f t="shared" si="411"/>
        <v>114</v>
      </c>
      <c r="FF146" s="50">
        <v>28.15</v>
      </c>
      <c r="FG146" s="51">
        <f t="shared" si="412"/>
        <v>161</v>
      </c>
      <c r="FH146" s="50">
        <v>5.23</v>
      </c>
      <c r="FI146" s="51">
        <f t="shared" si="413"/>
        <v>121</v>
      </c>
      <c r="FJ146" s="50">
        <v>0.39</v>
      </c>
      <c r="FK146" s="51">
        <f t="shared" si="414"/>
        <v>146</v>
      </c>
      <c r="FL146" s="50">
        <v>0.64</v>
      </c>
      <c r="FM146" s="51">
        <f t="shared" si="415"/>
        <v>163</v>
      </c>
      <c r="FN146" s="53">
        <f t="shared" si="266"/>
        <v>417.78</v>
      </c>
      <c r="FO146" s="51">
        <f t="shared" si="416"/>
        <v>162</v>
      </c>
      <c r="FP146" s="36">
        <v>9.8800000000000008</v>
      </c>
      <c r="FQ146" s="36">
        <v>100</v>
      </c>
      <c r="FR146" s="36">
        <f t="shared" si="431"/>
        <v>988.00000000000011</v>
      </c>
      <c r="FS146" s="37">
        <f t="shared" si="417"/>
        <v>151</v>
      </c>
      <c r="FT146" s="36">
        <v>9</v>
      </c>
      <c r="FU146" s="36">
        <v>100</v>
      </c>
      <c r="FV146" s="36">
        <f t="shared" si="432"/>
        <v>900</v>
      </c>
      <c r="FW146" s="37">
        <f t="shared" si="418"/>
        <v>65</v>
      </c>
      <c r="FX146" s="36">
        <f t="shared" si="433"/>
        <v>88.000000000000114</v>
      </c>
      <c r="FY146" s="54">
        <f t="shared" si="436"/>
        <v>40536.851520000055</v>
      </c>
      <c r="FZ146" s="37">
        <f t="shared" si="419"/>
        <v>102</v>
      </c>
      <c r="GA146" s="55">
        <f t="shared" si="420"/>
        <v>460.64604000000003</v>
      </c>
      <c r="GB146" s="56">
        <f t="shared" si="434"/>
        <v>2409.1787892000002</v>
      </c>
      <c r="GC146" s="32">
        <f t="shared" si="421"/>
        <v>45</v>
      </c>
    </row>
    <row r="147" spans="2:185" s="1" customFormat="1" ht="18" customHeight="1" x14ac:dyDescent="0.2">
      <c r="B147" s="1">
        <f t="shared" si="343"/>
        <v>146</v>
      </c>
      <c r="C147" s="59" t="s">
        <v>94</v>
      </c>
      <c r="D147" s="30">
        <v>20810816</v>
      </c>
      <c r="E147" s="31">
        <f t="shared" si="422"/>
        <v>56</v>
      </c>
      <c r="F147" s="209">
        <v>65610</v>
      </c>
      <c r="G147" s="31">
        <f t="shared" si="423"/>
        <v>120</v>
      </c>
      <c r="H147" s="210">
        <f t="shared" si="347"/>
        <v>317.18969669257734</v>
      </c>
      <c r="I147" s="31">
        <f t="shared" si="79"/>
        <v>20</v>
      </c>
      <c r="J147" s="32" t="s">
        <v>578</v>
      </c>
      <c r="K147" s="32" t="s">
        <v>579</v>
      </c>
      <c r="L147" s="33">
        <v>40758</v>
      </c>
      <c r="M147" s="31">
        <f t="shared" si="346"/>
        <v>93</v>
      </c>
      <c r="N147" s="34">
        <v>9.7805750000000007</v>
      </c>
      <c r="O147" s="31">
        <f t="shared" si="345"/>
        <v>140</v>
      </c>
      <c r="P147" s="35">
        <v>4.97</v>
      </c>
      <c r="Q147" s="31">
        <f t="shared" si="348"/>
        <v>88</v>
      </c>
      <c r="R147" s="31">
        <v>29.6</v>
      </c>
      <c r="S147" s="31">
        <f t="shared" si="424"/>
        <v>46</v>
      </c>
      <c r="T147" s="31">
        <v>23.4</v>
      </c>
      <c r="U147" s="31">
        <f t="shared" si="425"/>
        <v>8</v>
      </c>
      <c r="V147" s="218">
        <v>1840.4</v>
      </c>
      <c r="W147" s="31">
        <f t="shared" si="426"/>
        <v>25</v>
      </c>
      <c r="X147" s="36">
        <v>74.900000000000006</v>
      </c>
      <c r="Y147" s="37">
        <f t="shared" si="349"/>
        <v>68</v>
      </c>
      <c r="Z147" s="38">
        <v>78.3</v>
      </c>
      <c r="AA147" s="37">
        <f t="shared" si="350"/>
        <v>62</v>
      </c>
      <c r="AB147" s="38">
        <v>71.599999999999994</v>
      </c>
      <c r="AC147" s="37">
        <f t="shared" si="351"/>
        <v>73</v>
      </c>
      <c r="AD147" s="39">
        <v>10566</v>
      </c>
      <c r="AE147" s="40">
        <f t="shared" si="352"/>
        <v>94</v>
      </c>
      <c r="AF147" s="41">
        <v>32.119999999999997</v>
      </c>
      <c r="AG147" s="40">
        <f t="shared" si="353"/>
        <v>105</v>
      </c>
      <c r="AH147" s="42"/>
      <c r="AI147" s="40" t="e">
        <f t="shared" si="427"/>
        <v>#N/A</v>
      </c>
      <c r="AJ147" s="41">
        <v>43.4</v>
      </c>
      <c r="AK147" s="40">
        <f t="shared" si="354"/>
        <v>27</v>
      </c>
      <c r="AL147" s="41">
        <v>4.9000000000000004</v>
      </c>
      <c r="AM147" s="40">
        <f t="shared" si="355"/>
        <v>63</v>
      </c>
      <c r="AN147" s="43">
        <v>28</v>
      </c>
      <c r="AO147" s="44">
        <f t="shared" si="356"/>
        <v>66</v>
      </c>
      <c r="AP147" s="43">
        <v>64</v>
      </c>
      <c r="AQ147" s="44">
        <f t="shared" si="357"/>
        <v>22</v>
      </c>
      <c r="AR147" s="58">
        <v>-0.16</v>
      </c>
      <c r="AS147" s="44">
        <f t="shared" si="358"/>
        <v>64</v>
      </c>
      <c r="AT147" s="46"/>
      <c r="AU147" s="45" t="e">
        <f t="shared" si="359"/>
        <v>#N/A</v>
      </c>
      <c r="AV147" s="46">
        <v>2</v>
      </c>
      <c r="AW147" s="45">
        <f t="shared" si="360"/>
        <v>57</v>
      </c>
      <c r="AX147" s="46"/>
      <c r="AY147" s="45"/>
      <c r="AZ147" s="125">
        <v>2370</v>
      </c>
      <c r="BA147" s="45">
        <f t="shared" si="435"/>
        <v>114</v>
      </c>
      <c r="BB147" s="46" t="s">
        <v>177</v>
      </c>
      <c r="BC147" s="45" t="e">
        <f t="shared" si="361"/>
        <v>#VALUE!</v>
      </c>
      <c r="BD147" s="46">
        <v>322.44</v>
      </c>
      <c r="BE147" s="45">
        <f t="shared" si="362"/>
        <v>116</v>
      </c>
      <c r="BF147" s="46"/>
      <c r="BG147" s="45" t="e">
        <f t="shared" si="363"/>
        <v>#N/A</v>
      </c>
      <c r="BH147" s="46">
        <v>0.1</v>
      </c>
      <c r="BI147" s="45">
        <f t="shared" si="364"/>
        <v>115</v>
      </c>
      <c r="BJ147" s="47">
        <v>9</v>
      </c>
      <c r="BK147" s="45">
        <f t="shared" si="365"/>
        <v>47</v>
      </c>
      <c r="BL147" s="47"/>
      <c r="BM147" s="45" t="e">
        <f t="shared" si="366"/>
        <v>#N/A</v>
      </c>
      <c r="BN147" s="47"/>
      <c r="BO147" s="45" t="e">
        <f t="shared" si="367"/>
        <v>#N/A</v>
      </c>
      <c r="BP147" s="46" t="s">
        <v>177</v>
      </c>
      <c r="BQ147" s="45" t="e">
        <f t="shared" si="368"/>
        <v>#VALUE!</v>
      </c>
      <c r="BR147" s="133">
        <v>90.11</v>
      </c>
      <c r="BS147" s="45">
        <f t="shared" si="428"/>
        <v>105</v>
      </c>
      <c r="BT147" s="46"/>
      <c r="BU147" s="45" t="e">
        <f t="shared" si="369"/>
        <v>#N/A</v>
      </c>
      <c r="BV147" s="47"/>
      <c r="BW147" s="45" t="e">
        <f t="shared" si="370"/>
        <v>#N/A</v>
      </c>
      <c r="BX147" s="124" t="s">
        <v>1151</v>
      </c>
      <c r="BY147" s="45" t="e">
        <f t="shared" si="429"/>
        <v>#VALUE!</v>
      </c>
      <c r="BZ147" s="48">
        <f>24.9*1000/365</f>
        <v>68.219178082191775</v>
      </c>
      <c r="CA147" s="45">
        <f t="shared" si="371"/>
        <v>82</v>
      </c>
      <c r="CB147" s="46"/>
      <c r="CC147" s="45" t="e">
        <f t="shared" si="430"/>
        <v>#N/A</v>
      </c>
      <c r="CD147" s="46">
        <v>0.52</v>
      </c>
      <c r="CE147" s="45">
        <f t="shared" si="372"/>
        <v>50</v>
      </c>
      <c r="CF147" s="48">
        <v>39.883106938238271</v>
      </c>
      <c r="CG147" s="45">
        <f t="shared" si="373"/>
        <v>110</v>
      </c>
      <c r="CH147" s="49">
        <v>0.05</v>
      </c>
      <c r="CI147" s="45">
        <f t="shared" si="374"/>
        <v>139</v>
      </c>
      <c r="CJ147" s="50">
        <v>1.01</v>
      </c>
      <c r="CK147" s="51">
        <f t="shared" si="375"/>
        <v>77</v>
      </c>
      <c r="CL147" s="50">
        <v>3.36</v>
      </c>
      <c r="CM147" s="51">
        <f t="shared" si="376"/>
        <v>76</v>
      </c>
      <c r="CN147" s="50">
        <v>0.64</v>
      </c>
      <c r="CO147" s="51">
        <f t="shared" si="377"/>
        <v>92</v>
      </c>
      <c r="CP147" s="50">
        <v>13.98</v>
      </c>
      <c r="CQ147" s="51">
        <f t="shared" si="378"/>
        <v>20</v>
      </c>
      <c r="CR147" s="50">
        <v>1.58</v>
      </c>
      <c r="CS147" s="51">
        <f t="shared" si="379"/>
        <v>118</v>
      </c>
      <c r="CT147" s="50">
        <v>1.02</v>
      </c>
      <c r="CU147" s="51">
        <f t="shared" si="380"/>
        <v>143</v>
      </c>
      <c r="CV147" s="50">
        <v>11.6</v>
      </c>
      <c r="CW147" s="51">
        <f t="shared" si="381"/>
        <v>124</v>
      </c>
      <c r="CX147" s="50">
        <v>5.9</v>
      </c>
      <c r="CY147" s="51">
        <f t="shared" si="382"/>
        <v>108</v>
      </c>
      <c r="CZ147" s="50">
        <v>2.63</v>
      </c>
      <c r="DA147" s="51">
        <f t="shared" si="383"/>
        <v>163</v>
      </c>
      <c r="DB147" s="50">
        <v>6.77</v>
      </c>
      <c r="DC147" s="51">
        <f t="shared" si="384"/>
        <v>114</v>
      </c>
      <c r="DD147" s="50">
        <v>3.58</v>
      </c>
      <c r="DE147" s="51">
        <f t="shared" si="385"/>
        <v>136</v>
      </c>
      <c r="DF147" s="50">
        <v>6.44</v>
      </c>
      <c r="DG147" s="51">
        <f t="shared" si="386"/>
        <v>118</v>
      </c>
      <c r="DH147" s="50">
        <v>5.99</v>
      </c>
      <c r="DI147" s="51">
        <f t="shared" si="387"/>
        <v>30</v>
      </c>
      <c r="DJ147" s="50">
        <v>8.94</v>
      </c>
      <c r="DK147" s="51">
        <f t="shared" si="388"/>
        <v>8</v>
      </c>
      <c r="DL147" s="50">
        <v>4.16</v>
      </c>
      <c r="DM147" s="51">
        <f t="shared" si="389"/>
        <v>87</v>
      </c>
      <c r="DN147" s="50">
        <v>0.67</v>
      </c>
      <c r="DO147" s="51">
        <f t="shared" si="390"/>
        <v>164</v>
      </c>
      <c r="DP147" s="50">
        <v>2.2200000000000002</v>
      </c>
      <c r="DQ147" s="51">
        <f t="shared" si="391"/>
        <v>165</v>
      </c>
      <c r="DR147" s="50">
        <v>0.23</v>
      </c>
      <c r="DS147" s="51">
        <f t="shared" si="392"/>
        <v>166</v>
      </c>
      <c r="DT147" s="50">
        <v>5.87</v>
      </c>
      <c r="DU147" s="51">
        <f t="shared" si="393"/>
        <v>82</v>
      </c>
      <c r="DV147" s="50">
        <v>0.46</v>
      </c>
      <c r="DW147" s="51">
        <f t="shared" si="394"/>
        <v>165</v>
      </c>
      <c r="DX147" s="50">
        <v>64.88</v>
      </c>
      <c r="DY147" s="51">
        <f t="shared" si="395"/>
        <v>164</v>
      </c>
      <c r="DZ147" s="50">
        <v>154.65</v>
      </c>
      <c r="EA147" s="51">
        <f t="shared" si="396"/>
        <v>31</v>
      </c>
      <c r="EB147" s="50">
        <v>47.87</v>
      </c>
      <c r="EC147" s="51">
        <f t="shared" si="397"/>
        <v>31</v>
      </c>
      <c r="ED147" s="50">
        <v>0.54</v>
      </c>
      <c r="EE147" s="51">
        <f t="shared" si="398"/>
        <v>122</v>
      </c>
      <c r="EF147" s="50">
        <v>1.49</v>
      </c>
      <c r="EG147" s="51">
        <f t="shared" si="399"/>
        <v>159</v>
      </c>
      <c r="EH147" s="50">
        <v>0.81</v>
      </c>
      <c r="EI147" s="51">
        <f t="shared" si="400"/>
        <v>119</v>
      </c>
      <c r="EJ147" s="50">
        <v>12.95</v>
      </c>
      <c r="EK147" s="51">
        <f t="shared" si="401"/>
        <v>117</v>
      </c>
      <c r="EL147" s="50">
        <v>5.38</v>
      </c>
      <c r="EM147" s="51">
        <f t="shared" si="402"/>
        <v>114</v>
      </c>
      <c r="EN147" s="50">
        <v>35.08</v>
      </c>
      <c r="EO147" s="51">
        <f t="shared" si="403"/>
        <v>80</v>
      </c>
      <c r="EP147" s="50">
        <v>16.34</v>
      </c>
      <c r="EQ147" s="51">
        <f t="shared" si="404"/>
        <v>66</v>
      </c>
      <c r="ER147" s="50">
        <v>4.24</v>
      </c>
      <c r="ES147" s="51">
        <f t="shared" si="405"/>
        <v>63</v>
      </c>
      <c r="ET147" s="50">
        <v>0</v>
      </c>
      <c r="EU147" s="51">
        <f t="shared" si="406"/>
        <v>84</v>
      </c>
      <c r="EV147" s="50">
        <v>4.34</v>
      </c>
      <c r="EW147" s="51">
        <f t="shared" si="407"/>
        <v>68</v>
      </c>
      <c r="EX147" s="50">
        <v>7.0000000000000007E-2</v>
      </c>
      <c r="EY147" s="51">
        <f t="shared" si="408"/>
        <v>148</v>
      </c>
      <c r="EZ147" s="50">
        <v>0.61</v>
      </c>
      <c r="FA147" s="51">
        <f t="shared" si="409"/>
        <v>147</v>
      </c>
      <c r="FB147" s="50">
        <v>0.44</v>
      </c>
      <c r="FC147" s="51">
        <f t="shared" si="410"/>
        <v>147</v>
      </c>
      <c r="FD147" s="50">
        <v>3.48</v>
      </c>
      <c r="FE147" s="51">
        <f t="shared" si="411"/>
        <v>95</v>
      </c>
      <c r="FF147" s="50">
        <v>72.349999999999994</v>
      </c>
      <c r="FG147" s="51">
        <f t="shared" si="412"/>
        <v>105</v>
      </c>
      <c r="FH147" s="50">
        <v>28.77</v>
      </c>
      <c r="FI147" s="51">
        <f t="shared" si="413"/>
        <v>5</v>
      </c>
      <c r="FJ147" s="50">
        <v>1.1000000000000001</v>
      </c>
      <c r="FK147" s="51">
        <f t="shared" si="414"/>
        <v>126</v>
      </c>
      <c r="FL147" s="50">
        <v>8.23</v>
      </c>
      <c r="FM147" s="51">
        <f t="shared" si="415"/>
        <v>66</v>
      </c>
      <c r="FN147" s="53">
        <f t="shared" ref="FN147:FN173" si="437">CJ147+CL147+CN147+CP147+CR147+CT147+CV147+CX147+CZ147+DB147+DD147+DF147+DH147+DJ147+DL147+DN147+DP147+DR147+DT147+DV147+DX147+DZ147+EB147+ED147+EF147+EH147+EJ147+EL147+EN147+EP147+ER147+ET147+EV147+EX147+EZ147+FB147+FD147+FF147+FH147+FJ147+FL147</f>
        <v>550.66999999999996</v>
      </c>
      <c r="FO147" s="51">
        <f t="shared" si="416"/>
        <v>121</v>
      </c>
      <c r="FP147" s="36">
        <v>16.239999999999998</v>
      </c>
      <c r="FQ147" s="36">
        <v>100</v>
      </c>
      <c r="FR147" s="36">
        <f t="shared" si="431"/>
        <v>1623.9999999999998</v>
      </c>
      <c r="FS147" s="37">
        <f t="shared" si="417"/>
        <v>105</v>
      </c>
      <c r="FT147" s="36">
        <v>6.06</v>
      </c>
      <c r="FU147" s="36">
        <v>100</v>
      </c>
      <c r="FV147" s="36">
        <f t="shared" si="432"/>
        <v>606</v>
      </c>
      <c r="FW147" s="37">
        <f t="shared" si="418"/>
        <v>130</v>
      </c>
      <c r="FX147" s="36">
        <f t="shared" si="433"/>
        <v>1017.9999999999998</v>
      </c>
      <c r="FY147" s="54">
        <f t="shared" si="436"/>
        <v>211854.10687999995</v>
      </c>
      <c r="FZ147" s="37">
        <f t="shared" si="419"/>
        <v>62</v>
      </c>
      <c r="GA147" s="55">
        <f t="shared" si="420"/>
        <v>208.10816</v>
      </c>
      <c r="GB147" s="56">
        <f t="shared" si="434"/>
        <v>5987.2717631999994</v>
      </c>
      <c r="GC147" s="32">
        <f t="shared" si="421"/>
        <v>26</v>
      </c>
    </row>
    <row r="148" spans="2:185" s="1" customFormat="1" ht="18" customHeight="1" x14ac:dyDescent="0.2">
      <c r="B148" s="1">
        <f t="shared" si="343"/>
        <v>147</v>
      </c>
      <c r="C148" s="59" t="s">
        <v>50</v>
      </c>
      <c r="D148" s="30">
        <v>41175541</v>
      </c>
      <c r="E148" s="31">
        <f t="shared" si="422"/>
        <v>34</v>
      </c>
      <c r="F148" s="209">
        <v>1861484</v>
      </c>
      <c r="G148" s="31">
        <f t="shared" si="423"/>
        <v>16</v>
      </c>
      <c r="H148" s="210">
        <f t="shared" si="347"/>
        <v>22.119739412210901</v>
      </c>
      <c r="I148" s="31">
        <f t="shared" si="79"/>
        <v>137</v>
      </c>
      <c r="J148" s="32" t="s">
        <v>580</v>
      </c>
      <c r="K148" s="32" t="s">
        <v>581</v>
      </c>
      <c r="L148" s="33">
        <v>36164.1</v>
      </c>
      <c r="M148" s="31">
        <f t="shared" si="346"/>
        <v>112</v>
      </c>
      <c r="N148" s="34">
        <v>9.7812400000000004</v>
      </c>
      <c r="O148" s="31">
        <f t="shared" si="345"/>
        <v>127</v>
      </c>
      <c r="P148" s="35">
        <v>5.95</v>
      </c>
      <c r="Q148" s="31">
        <f t="shared" si="348"/>
        <v>14</v>
      </c>
      <c r="R148" s="31">
        <v>34.6</v>
      </c>
      <c r="S148" s="31">
        <f t="shared" si="424"/>
        <v>2</v>
      </c>
      <c r="T148" s="31">
        <v>20.6</v>
      </c>
      <c r="U148" s="31">
        <f t="shared" si="425"/>
        <v>55</v>
      </c>
      <c r="V148" s="218">
        <v>326.7</v>
      </c>
      <c r="W148" s="31">
        <f t="shared" si="426"/>
        <v>150</v>
      </c>
      <c r="X148" s="36">
        <v>64.099999999999994</v>
      </c>
      <c r="Y148" s="37">
        <f t="shared" si="349"/>
        <v>134</v>
      </c>
      <c r="Z148" s="38">
        <v>65.900000000000006</v>
      </c>
      <c r="AA148" s="37">
        <f t="shared" si="350"/>
        <v>135</v>
      </c>
      <c r="AB148" s="38">
        <v>62.4</v>
      </c>
      <c r="AC148" s="37">
        <f t="shared" si="351"/>
        <v>130</v>
      </c>
      <c r="AD148" s="39">
        <v>4344</v>
      </c>
      <c r="AE148" s="40">
        <f t="shared" si="352"/>
        <v>126</v>
      </c>
      <c r="AF148" s="41" t="s">
        <v>177</v>
      </c>
      <c r="AG148" s="40" t="e">
        <f t="shared" si="353"/>
        <v>#VALUE!</v>
      </c>
      <c r="AH148" s="42"/>
      <c r="AI148" s="40" t="e">
        <f t="shared" si="427"/>
        <v>#N/A</v>
      </c>
      <c r="AJ148" s="41" t="s">
        <v>177</v>
      </c>
      <c r="AK148" s="40" t="e">
        <f t="shared" si="354"/>
        <v>#VALUE!</v>
      </c>
      <c r="AL148" s="41" t="s">
        <v>177</v>
      </c>
      <c r="AM148" s="40" t="e">
        <f t="shared" si="355"/>
        <v>#VALUE!</v>
      </c>
      <c r="AN148" s="43">
        <v>52.7</v>
      </c>
      <c r="AO148" s="44">
        <f t="shared" si="356"/>
        <v>20</v>
      </c>
      <c r="AP148" s="43" t="s">
        <v>177</v>
      </c>
      <c r="AQ148" s="44" t="e">
        <f t="shared" si="357"/>
        <v>#VALUE!</v>
      </c>
      <c r="AR148" s="58">
        <v>-1.06</v>
      </c>
      <c r="AS148" s="44">
        <f t="shared" si="358"/>
        <v>118</v>
      </c>
      <c r="AT148" s="46"/>
      <c r="AU148" s="45" t="e">
        <f t="shared" si="359"/>
        <v>#N/A</v>
      </c>
      <c r="AV148" s="46" t="s">
        <v>177</v>
      </c>
      <c r="AW148" s="45" t="e">
        <f t="shared" si="360"/>
        <v>#VALUE!</v>
      </c>
      <c r="AX148" s="46"/>
      <c r="AY148" s="45"/>
      <c r="AZ148" s="125">
        <v>2280</v>
      </c>
      <c r="BA148" s="45">
        <f t="shared" si="435"/>
        <v>122</v>
      </c>
      <c r="BB148" s="46" t="s">
        <v>177</v>
      </c>
      <c r="BC148" s="45" t="e">
        <f t="shared" si="361"/>
        <v>#VALUE!</v>
      </c>
      <c r="BD148" s="46">
        <v>427.75</v>
      </c>
      <c r="BE148" s="45">
        <f t="shared" si="362"/>
        <v>108</v>
      </c>
      <c r="BF148" s="46"/>
      <c r="BG148" s="45" t="e">
        <f t="shared" si="363"/>
        <v>#N/A</v>
      </c>
      <c r="BH148" s="46">
        <v>0.6</v>
      </c>
      <c r="BI148" s="45">
        <f t="shared" si="364"/>
        <v>89</v>
      </c>
      <c r="BJ148" s="47">
        <v>2.5</v>
      </c>
      <c r="BK148" s="45">
        <f t="shared" si="365"/>
        <v>113</v>
      </c>
      <c r="BL148" s="47"/>
      <c r="BM148" s="45" t="e">
        <f t="shared" si="366"/>
        <v>#N/A</v>
      </c>
      <c r="BN148" s="47"/>
      <c r="BO148" s="45" t="e">
        <f t="shared" si="367"/>
        <v>#N/A</v>
      </c>
      <c r="BP148" s="46">
        <v>180.68</v>
      </c>
      <c r="BQ148" s="45">
        <f t="shared" si="368"/>
        <v>36</v>
      </c>
      <c r="BR148" s="133">
        <v>80.86</v>
      </c>
      <c r="BS148" s="45">
        <f t="shared" si="428"/>
        <v>118</v>
      </c>
      <c r="BT148" s="46"/>
      <c r="BU148" s="45" t="e">
        <f t="shared" si="369"/>
        <v>#N/A</v>
      </c>
      <c r="BV148" s="47"/>
      <c r="BW148" s="45" t="e">
        <f t="shared" si="370"/>
        <v>#N/A</v>
      </c>
      <c r="BX148" s="124" t="s">
        <v>1151</v>
      </c>
      <c r="BY148" s="45" t="e">
        <f t="shared" si="429"/>
        <v>#VALUE!</v>
      </c>
      <c r="BZ148" s="48">
        <f>21.5*1000/365</f>
        <v>58.904109589041099</v>
      </c>
      <c r="CA148" s="45">
        <f t="shared" si="371"/>
        <v>93</v>
      </c>
      <c r="CB148" s="46"/>
      <c r="CC148" s="45" t="e">
        <f t="shared" si="430"/>
        <v>#N/A</v>
      </c>
      <c r="CD148" s="46">
        <v>0.56999999999999995</v>
      </c>
      <c r="CE148" s="45">
        <f t="shared" si="372"/>
        <v>47</v>
      </c>
      <c r="CF148" s="48">
        <v>66.78722205495734</v>
      </c>
      <c r="CG148" s="45">
        <f t="shared" si="373"/>
        <v>89</v>
      </c>
      <c r="CH148" s="49">
        <v>0</v>
      </c>
      <c r="CI148" s="45">
        <f t="shared" si="374"/>
        <v>162</v>
      </c>
      <c r="CJ148" s="50">
        <v>0.1</v>
      </c>
      <c r="CK148" s="51">
        <f t="shared" si="375"/>
        <v>137</v>
      </c>
      <c r="CL148" s="50">
        <v>2.4</v>
      </c>
      <c r="CM148" s="51">
        <f t="shared" si="376"/>
        <v>111</v>
      </c>
      <c r="CN148" s="50">
        <v>2.67</v>
      </c>
      <c r="CO148" s="51">
        <f t="shared" si="377"/>
        <v>43</v>
      </c>
      <c r="CP148" s="50">
        <v>9.4600000000000009</v>
      </c>
      <c r="CQ148" s="51">
        <f t="shared" si="378"/>
        <v>48</v>
      </c>
      <c r="CR148" s="50">
        <v>17.5</v>
      </c>
      <c r="CS148" s="51">
        <f t="shared" si="379"/>
        <v>34</v>
      </c>
      <c r="CT148" s="50">
        <v>1.81</v>
      </c>
      <c r="CU148" s="51">
        <f t="shared" si="380"/>
        <v>92</v>
      </c>
      <c r="CV148" s="50">
        <v>16.48</v>
      </c>
      <c r="CW148" s="51">
        <f t="shared" si="381"/>
        <v>87</v>
      </c>
      <c r="CX148" s="50">
        <v>5.58</v>
      </c>
      <c r="CY148" s="51">
        <f t="shared" si="382"/>
        <v>116</v>
      </c>
      <c r="CZ148" s="50">
        <v>3.95</v>
      </c>
      <c r="DA148" s="51">
        <f t="shared" si="383"/>
        <v>139</v>
      </c>
      <c r="DB148" s="50">
        <v>11.29</v>
      </c>
      <c r="DC148" s="51">
        <f t="shared" si="384"/>
        <v>27</v>
      </c>
      <c r="DD148" s="50">
        <v>4.57</v>
      </c>
      <c r="DE148" s="51">
        <f t="shared" si="385"/>
        <v>103</v>
      </c>
      <c r="DF148" s="50">
        <v>1.9</v>
      </c>
      <c r="DG148" s="51">
        <f t="shared" si="386"/>
        <v>149</v>
      </c>
      <c r="DH148" s="50">
        <v>5.47</v>
      </c>
      <c r="DI148" s="51">
        <f t="shared" si="387"/>
        <v>33</v>
      </c>
      <c r="DJ148" s="50">
        <v>5.5</v>
      </c>
      <c r="DK148" s="51">
        <f t="shared" si="388"/>
        <v>34</v>
      </c>
      <c r="DL148" s="50">
        <v>5.42</v>
      </c>
      <c r="DM148" s="51">
        <f t="shared" si="389"/>
        <v>54</v>
      </c>
      <c r="DN148" s="50">
        <v>1.1200000000000001</v>
      </c>
      <c r="DO148" s="51">
        <f t="shared" si="390"/>
        <v>142</v>
      </c>
      <c r="DP148" s="50">
        <v>11.23</v>
      </c>
      <c r="DQ148" s="51">
        <f t="shared" si="391"/>
        <v>116</v>
      </c>
      <c r="DR148" s="50">
        <v>1.21</v>
      </c>
      <c r="DS148" s="51">
        <f t="shared" si="392"/>
        <v>118</v>
      </c>
      <c r="DT148" s="50">
        <v>1.92</v>
      </c>
      <c r="DU148" s="51">
        <f t="shared" si="393"/>
        <v>165</v>
      </c>
      <c r="DV148" s="50">
        <v>1.1200000000000001</v>
      </c>
      <c r="DW148" s="51">
        <f t="shared" si="394"/>
        <v>138</v>
      </c>
      <c r="DX148" s="50">
        <v>78.959999999999994</v>
      </c>
      <c r="DY148" s="51">
        <f t="shared" si="395"/>
        <v>137</v>
      </c>
      <c r="DZ148" s="50">
        <v>56.31</v>
      </c>
      <c r="EA148" s="51">
        <f t="shared" si="396"/>
        <v>146</v>
      </c>
      <c r="EB148" s="50">
        <v>31.9</v>
      </c>
      <c r="EC148" s="51">
        <f t="shared" si="397"/>
        <v>74</v>
      </c>
      <c r="ED148" s="50">
        <v>2.48</v>
      </c>
      <c r="EE148" s="51">
        <f t="shared" si="398"/>
        <v>41</v>
      </c>
      <c r="EF148" s="50">
        <v>14.47</v>
      </c>
      <c r="EG148" s="51">
        <f t="shared" si="399"/>
        <v>27</v>
      </c>
      <c r="EH148" s="50">
        <v>18.260000000000002</v>
      </c>
      <c r="EI148" s="51">
        <f t="shared" si="400"/>
        <v>54</v>
      </c>
      <c r="EJ148" s="50">
        <v>15.94</v>
      </c>
      <c r="EK148" s="51">
        <f t="shared" si="401"/>
        <v>97</v>
      </c>
      <c r="EL148" s="50">
        <v>12.59</v>
      </c>
      <c r="EM148" s="51">
        <f t="shared" si="402"/>
        <v>31</v>
      </c>
      <c r="EN148" s="50">
        <v>144.59</v>
      </c>
      <c r="EO148" s="51">
        <f t="shared" si="403"/>
        <v>26</v>
      </c>
      <c r="EP148" s="50">
        <v>18.53</v>
      </c>
      <c r="EQ148" s="51">
        <f t="shared" si="404"/>
        <v>49</v>
      </c>
      <c r="ER148" s="50">
        <v>4.57</v>
      </c>
      <c r="ES148" s="51">
        <f t="shared" si="405"/>
        <v>47</v>
      </c>
      <c r="ET148" s="50">
        <v>16</v>
      </c>
      <c r="EU148" s="51">
        <f t="shared" si="406"/>
        <v>38</v>
      </c>
      <c r="EV148" s="50">
        <v>46.47</v>
      </c>
      <c r="EW148" s="51">
        <f t="shared" si="407"/>
        <v>16</v>
      </c>
      <c r="EX148" s="50">
        <v>0.24</v>
      </c>
      <c r="EY148" s="51">
        <f t="shared" si="408"/>
        <v>81</v>
      </c>
      <c r="EZ148" s="50">
        <v>2.4500000000000002</v>
      </c>
      <c r="FA148" s="51">
        <f t="shared" si="409"/>
        <v>65</v>
      </c>
      <c r="FB148" s="50">
        <v>6.01</v>
      </c>
      <c r="FC148" s="51">
        <f t="shared" si="410"/>
        <v>15</v>
      </c>
      <c r="FD148" s="50">
        <v>7.45</v>
      </c>
      <c r="FE148" s="51">
        <f t="shared" si="411"/>
        <v>44</v>
      </c>
      <c r="FF148" s="50">
        <v>99.84</v>
      </c>
      <c r="FG148" s="51">
        <f t="shared" si="412"/>
        <v>76</v>
      </c>
      <c r="FH148" s="50">
        <v>16.440000000000001</v>
      </c>
      <c r="FI148" s="51">
        <f t="shared" si="413"/>
        <v>25</v>
      </c>
      <c r="FJ148" s="50">
        <v>37.44</v>
      </c>
      <c r="FK148" s="51">
        <f t="shared" si="414"/>
        <v>28</v>
      </c>
      <c r="FL148" s="50">
        <v>12.23</v>
      </c>
      <c r="FM148" s="51">
        <f t="shared" si="415"/>
        <v>41</v>
      </c>
      <c r="FN148" s="53">
        <f t="shared" si="437"/>
        <v>753.87000000000012</v>
      </c>
      <c r="FO148" s="51">
        <f t="shared" si="416"/>
        <v>71</v>
      </c>
      <c r="FP148" s="36">
        <v>30.01</v>
      </c>
      <c r="FQ148" s="36">
        <v>100</v>
      </c>
      <c r="FR148" s="36">
        <f t="shared" si="431"/>
        <v>3001</v>
      </c>
      <c r="FS148" s="37">
        <f t="shared" si="417"/>
        <v>39</v>
      </c>
      <c r="FT148" s="36">
        <v>7.87</v>
      </c>
      <c r="FU148" s="36">
        <v>100</v>
      </c>
      <c r="FV148" s="36">
        <f t="shared" si="432"/>
        <v>787</v>
      </c>
      <c r="FW148" s="37">
        <f t="shared" si="418"/>
        <v>86</v>
      </c>
      <c r="FX148" s="36">
        <f t="shared" si="433"/>
        <v>2214</v>
      </c>
      <c r="FY148" s="54">
        <f t="shared" si="436"/>
        <v>911626.47774</v>
      </c>
      <c r="FZ148" s="37">
        <f t="shared" si="419"/>
        <v>19</v>
      </c>
      <c r="GA148" s="55">
        <f t="shared" si="420"/>
        <v>411.75540999999998</v>
      </c>
      <c r="GB148" s="56">
        <f t="shared" si="434"/>
        <v>6769.2589404</v>
      </c>
      <c r="GC148" s="32">
        <f t="shared" si="421"/>
        <v>22</v>
      </c>
    </row>
    <row r="149" spans="2:185" s="1" customFormat="1" ht="18" customHeight="1" x14ac:dyDescent="0.2">
      <c r="B149" s="1">
        <f t="shared" si="343"/>
        <v>148</v>
      </c>
      <c r="C149" s="59" t="s">
        <v>174</v>
      </c>
      <c r="D149" s="30">
        <v>547610</v>
      </c>
      <c r="E149" s="31">
        <f t="shared" si="422"/>
        <v>164</v>
      </c>
      <c r="F149" s="209">
        <v>163820</v>
      </c>
      <c r="G149" s="31">
        <f t="shared" si="423"/>
        <v>90</v>
      </c>
      <c r="H149" s="210">
        <f t="shared" si="347"/>
        <v>3.342754242461238</v>
      </c>
      <c r="I149" s="31">
        <f t="shared" si="79"/>
        <v>168</v>
      </c>
      <c r="J149" s="32" t="s">
        <v>582</v>
      </c>
      <c r="K149" s="32" t="s">
        <v>583</v>
      </c>
      <c r="L149" s="33">
        <v>28551.1</v>
      </c>
      <c r="M149" s="31">
        <f t="shared" si="346"/>
        <v>161</v>
      </c>
      <c r="N149" s="34">
        <v>9.779674</v>
      </c>
      <c r="O149" s="31">
        <f t="shared" si="345"/>
        <v>152</v>
      </c>
      <c r="P149" s="35">
        <v>5.21</v>
      </c>
      <c r="Q149" s="31">
        <f t="shared" si="348"/>
        <v>66</v>
      </c>
      <c r="R149" s="31">
        <v>29.5</v>
      </c>
      <c r="S149" s="31">
        <f t="shared" si="424"/>
        <v>47</v>
      </c>
      <c r="T149" s="31">
        <v>23.5</v>
      </c>
      <c r="U149" s="31">
        <f t="shared" si="425"/>
        <v>6</v>
      </c>
      <c r="V149" s="218">
        <v>2203.5</v>
      </c>
      <c r="W149" s="31">
        <f t="shared" si="426"/>
        <v>18</v>
      </c>
      <c r="X149" s="36">
        <v>71.599999999999994</v>
      </c>
      <c r="Y149" s="37">
        <f t="shared" si="349"/>
        <v>95</v>
      </c>
      <c r="Z149" s="38">
        <v>74.7</v>
      </c>
      <c r="AA149" s="37">
        <f t="shared" si="350"/>
        <v>98</v>
      </c>
      <c r="AB149" s="38">
        <v>68.599999999999994</v>
      </c>
      <c r="AC149" s="37">
        <f t="shared" si="351"/>
        <v>93</v>
      </c>
      <c r="AD149" s="39">
        <v>16292</v>
      </c>
      <c r="AE149" s="40">
        <f t="shared" si="352"/>
        <v>69</v>
      </c>
      <c r="AF149" s="41" t="s">
        <v>177</v>
      </c>
      <c r="AG149" s="40" t="e">
        <f t="shared" si="353"/>
        <v>#VALUE!</v>
      </c>
      <c r="AH149" s="42"/>
      <c r="AI149" s="40" t="e">
        <f t="shared" si="427"/>
        <v>#N/A</v>
      </c>
      <c r="AJ149" s="41" t="s">
        <v>177</v>
      </c>
      <c r="AK149" s="40" t="e">
        <f t="shared" si="354"/>
        <v>#VALUE!</v>
      </c>
      <c r="AL149" s="41" t="s">
        <v>177</v>
      </c>
      <c r="AM149" s="40" t="e">
        <f t="shared" si="355"/>
        <v>#VALUE!</v>
      </c>
      <c r="AN149" s="43">
        <v>16.3</v>
      </c>
      <c r="AO149" s="44">
        <f t="shared" si="356"/>
        <v>130</v>
      </c>
      <c r="AP149" s="43" t="s">
        <v>177</v>
      </c>
      <c r="AQ149" s="44" t="e">
        <f t="shared" si="357"/>
        <v>#VALUE!</v>
      </c>
      <c r="AR149" s="43" t="s">
        <v>177</v>
      </c>
      <c r="AS149" s="44" t="e">
        <f t="shared" si="358"/>
        <v>#VALUE!</v>
      </c>
      <c r="AT149" s="46"/>
      <c r="AU149" s="45" t="e">
        <f t="shared" si="359"/>
        <v>#N/A</v>
      </c>
      <c r="AV149" s="46" t="s">
        <v>177</v>
      </c>
      <c r="AW149" s="45" t="e">
        <f t="shared" si="360"/>
        <v>#VALUE!</v>
      </c>
      <c r="AX149" s="46"/>
      <c r="AY149" s="45"/>
      <c r="AZ149" s="125">
        <v>2460</v>
      </c>
      <c r="BA149" s="45">
        <f t="shared" si="435"/>
        <v>107</v>
      </c>
      <c r="BB149" s="46" t="s">
        <v>177</v>
      </c>
      <c r="BC149" s="45" t="e">
        <f t="shared" si="361"/>
        <v>#VALUE!</v>
      </c>
      <c r="BD149" s="46">
        <v>79.239999999999995</v>
      </c>
      <c r="BE149" s="45">
        <f t="shared" si="362"/>
        <v>161</v>
      </c>
      <c r="BF149" s="46"/>
      <c r="BG149" s="45" t="e">
        <f t="shared" si="363"/>
        <v>#N/A</v>
      </c>
      <c r="BH149" s="46">
        <v>0.9</v>
      </c>
      <c r="BI149" s="45">
        <f t="shared" si="364"/>
        <v>78</v>
      </c>
      <c r="BJ149" s="47">
        <v>2.5</v>
      </c>
      <c r="BK149" s="45">
        <f t="shared" si="365"/>
        <v>113</v>
      </c>
      <c r="BL149" s="47"/>
      <c r="BM149" s="45" t="e">
        <f t="shared" si="366"/>
        <v>#N/A</v>
      </c>
      <c r="BN149" s="47"/>
      <c r="BO149" s="45" t="e">
        <f t="shared" si="367"/>
        <v>#N/A</v>
      </c>
      <c r="BP149" s="46" t="s">
        <v>177</v>
      </c>
      <c r="BQ149" s="45" t="e">
        <f t="shared" si="368"/>
        <v>#VALUE!</v>
      </c>
      <c r="BR149" s="133">
        <v>174.42</v>
      </c>
      <c r="BS149" s="45">
        <f t="shared" si="428"/>
        <v>8</v>
      </c>
      <c r="BT149" s="46"/>
      <c r="BU149" s="45" t="e">
        <f t="shared" si="369"/>
        <v>#N/A</v>
      </c>
      <c r="BV149" s="47"/>
      <c r="BW149" s="45" t="e">
        <f t="shared" si="370"/>
        <v>#N/A</v>
      </c>
      <c r="BX149" s="124" t="s">
        <v>1151</v>
      </c>
      <c r="BY149" s="45" t="e">
        <f t="shared" si="429"/>
        <v>#VALUE!</v>
      </c>
      <c r="BZ149" s="48">
        <f>42.7*1000/365</f>
        <v>116.98630136986301</v>
      </c>
      <c r="CA149" s="45">
        <f t="shared" si="371"/>
        <v>18</v>
      </c>
      <c r="CB149" s="46"/>
      <c r="CC149" s="45" t="e">
        <f t="shared" si="430"/>
        <v>#N/A</v>
      </c>
      <c r="CD149" s="46" t="s">
        <v>177</v>
      </c>
      <c r="CE149" s="45" t="e">
        <f t="shared" si="372"/>
        <v>#VALUE!</v>
      </c>
      <c r="CF149" s="48" t="s">
        <v>177</v>
      </c>
      <c r="CG149" s="45" t="e">
        <f t="shared" si="373"/>
        <v>#VALUE!</v>
      </c>
      <c r="CH149" s="49">
        <v>0.97</v>
      </c>
      <c r="CI149" s="45">
        <f t="shared" si="374"/>
        <v>78</v>
      </c>
      <c r="CJ149" s="50">
        <v>1.21</v>
      </c>
      <c r="CK149" s="51">
        <f t="shared" si="375"/>
        <v>72</v>
      </c>
      <c r="CL149" s="50">
        <v>0</v>
      </c>
      <c r="CM149" s="51">
        <f t="shared" si="376"/>
        <v>172</v>
      </c>
      <c r="CN149" s="50">
        <v>0.83</v>
      </c>
      <c r="CO149" s="51">
        <f t="shared" si="377"/>
        <v>77</v>
      </c>
      <c r="CP149" s="50">
        <v>1.76</v>
      </c>
      <c r="CQ149" s="51">
        <f t="shared" si="378"/>
        <v>118</v>
      </c>
      <c r="CR149" s="50">
        <v>3.77</v>
      </c>
      <c r="CS149" s="51">
        <f t="shared" si="379"/>
        <v>85</v>
      </c>
      <c r="CT149" s="50">
        <v>0.65</v>
      </c>
      <c r="CU149" s="51">
        <f t="shared" si="380"/>
        <v>160</v>
      </c>
      <c r="CV149" s="50">
        <v>11.2</v>
      </c>
      <c r="CW149" s="51">
        <f t="shared" si="381"/>
        <v>128</v>
      </c>
      <c r="CX149" s="50">
        <v>12.22</v>
      </c>
      <c r="CY149" s="51">
        <f t="shared" si="382"/>
        <v>63</v>
      </c>
      <c r="CZ149" s="50">
        <v>14.88</v>
      </c>
      <c r="DA149" s="51">
        <f t="shared" si="383"/>
        <v>42</v>
      </c>
      <c r="DB149" s="50">
        <v>6.2</v>
      </c>
      <c r="DC149" s="51">
        <f t="shared" si="384"/>
        <v>118</v>
      </c>
      <c r="DD149" s="50">
        <v>3.98</v>
      </c>
      <c r="DE149" s="51">
        <f t="shared" si="385"/>
        <v>122</v>
      </c>
      <c r="DF149" s="50">
        <v>10.02</v>
      </c>
      <c r="DG149" s="51">
        <f t="shared" si="386"/>
        <v>93</v>
      </c>
      <c r="DH149" s="50">
        <v>0.42</v>
      </c>
      <c r="DI149" s="51">
        <f t="shared" si="387"/>
        <v>171</v>
      </c>
      <c r="DJ149" s="50">
        <v>0.84</v>
      </c>
      <c r="DK149" s="51">
        <f t="shared" si="388"/>
        <v>168</v>
      </c>
      <c r="DL149" s="50">
        <v>6.04</v>
      </c>
      <c r="DM149" s="51">
        <f t="shared" si="389"/>
        <v>40</v>
      </c>
      <c r="DN149" s="50">
        <v>2.65</v>
      </c>
      <c r="DO149" s="51">
        <f t="shared" si="390"/>
        <v>98</v>
      </c>
      <c r="DP149" s="50">
        <v>20.77</v>
      </c>
      <c r="DQ149" s="51">
        <f t="shared" si="391"/>
        <v>55</v>
      </c>
      <c r="DR149" s="50">
        <v>0.24</v>
      </c>
      <c r="DS149" s="51">
        <f t="shared" si="392"/>
        <v>165</v>
      </c>
      <c r="DT149" s="50">
        <v>3.6</v>
      </c>
      <c r="DU149" s="51">
        <f t="shared" si="393"/>
        <v>130</v>
      </c>
      <c r="DV149" s="50">
        <v>1.21</v>
      </c>
      <c r="DW149" s="51">
        <f t="shared" si="394"/>
        <v>126</v>
      </c>
      <c r="DX149" s="50">
        <v>81.83</v>
      </c>
      <c r="DY149" s="51">
        <f t="shared" si="395"/>
        <v>130</v>
      </c>
      <c r="DZ149" s="50">
        <v>48.27</v>
      </c>
      <c r="EA149" s="51">
        <f t="shared" si="396"/>
        <v>157</v>
      </c>
      <c r="EB149" s="50">
        <v>38.58</v>
      </c>
      <c r="EC149" s="51">
        <f t="shared" si="397"/>
        <v>58</v>
      </c>
      <c r="ED149" s="50">
        <v>1.81</v>
      </c>
      <c r="EE149" s="51">
        <f t="shared" si="398"/>
        <v>60</v>
      </c>
      <c r="EF149" s="50">
        <v>8.0299999999999994</v>
      </c>
      <c r="EG149" s="51">
        <f t="shared" si="399"/>
        <v>68</v>
      </c>
      <c r="EH149" s="50">
        <v>16.260000000000002</v>
      </c>
      <c r="EI149" s="51">
        <f t="shared" si="400"/>
        <v>60</v>
      </c>
      <c r="EJ149" s="50">
        <v>24.13</v>
      </c>
      <c r="EK149" s="51">
        <f t="shared" si="401"/>
        <v>30</v>
      </c>
      <c r="EL149" s="50">
        <v>2.83</v>
      </c>
      <c r="EM149" s="51">
        <f t="shared" si="402"/>
        <v>152</v>
      </c>
      <c r="EN149" s="50">
        <v>20.059999999999999</v>
      </c>
      <c r="EO149" s="51">
        <f t="shared" si="403"/>
        <v>115</v>
      </c>
      <c r="EP149" s="50">
        <v>13.72</v>
      </c>
      <c r="EQ149" s="51">
        <f t="shared" si="404"/>
        <v>91</v>
      </c>
      <c r="ER149" s="50">
        <v>2.69</v>
      </c>
      <c r="ES149" s="51">
        <f t="shared" si="405"/>
        <v>121</v>
      </c>
      <c r="ET149" s="50">
        <v>0</v>
      </c>
      <c r="EU149" s="51">
        <f t="shared" si="406"/>
        <v>84</v>
      </c>
      <c r="EV149" s="50">
        <v>1.26</v>
      </c>
      <c r="EW149" s="51">
        <f t="shared" si="407"/>
        <v>103</v>
      </c>
      <c r="EX149" s="50">
        <v>0</v>
      </c>
      <c r="EY149" s="51">
        <f t="shared" si="408"/>
        <v>165</v>
      </c>
      <c r="EZ149" s="50">
        <v>0.23</v>
      </c>
      <c r="FA149" s="51">
        <f t="shared" si="409"/>
        <v>163</v>
      </c>
      <c r="FB149" s="50">
        <v>0.6</v>
      </c>
      <c r="FC149" s="51">
        <f t="shared" si="410"/>
        <v>133</v>
      </c>
      <c r="FD149" s="50">
        <v>0.19</v>
      </c>
      <c r="FE149" s="51">
        <f t="shared" si="411"/>
        <v>170</v>
      </c>
      <c r="FF149" s="50">
        <v>60.21</v>
      </c>
      <c r="FG149" s="51">
        <f t="shared" si="412"/>
        <v>118</v>
      </c>
      <c r="FH149" s="50">
        <v>28.68</v>
      </c>
      <c r="FI149" s="51">
        <f t="shared" si="413"/>
        <v>6</v>
      </c>
      <c r="FJ149" s="50">
        <v>1.91</v>
      </c>
      <c r="FK149" s="51">
        <f t="shared" si="414"/>
        <v>115</v>
      </c>
      <c r="FL149" s="50">
        <v>5.4</v>
      </c>
      <c r="FM149" s="51">
        <f t="shared" si="415"/>
        <v>88</v>
      </c>
      <c r="FN149" s="53">
        <f t="shared" si="437"/>
        <v>459.18</v>
      </c>
      <c r="FO149" s="51">
        <f t="shared" si="416"/>
        <v>148</v>
      </c>
      <c r="FP149" s="36">
        <v>16.73</v>
      </c>
      <c r="FQ149" s="36">
        <v>100</v>
      </c>
      <c r="FR149" s="36">
        <f t="shared" si="431"/>
        <v>1673</v>
      </c>
      <c r="FS149" s="37">
        <f t="shared" si="417"/>
        <v>101</v>
      </c>
      <c r="FT149" s="36">
        <v>6.13</v>
      </c>
      <c r="FU149" s="36">
        <v>100</v>
      </c>
      <c r="FV149" s="36">
        <f t="shared" si="432"/>
        <v>613</v>
      </c>
      <c r="FW149" s="37">
        <f t="shared" si="418"/>
        <v>128</v>
      </c>
      <c r="FX149" s="36">
        <f t="shared" si="433"/>
        <v>1060</v>
      </c>
      <c r="FY149" s="54">
        <f t="shared" si="436"/>
        <v>5804.6660000000002</v>
      </c>
      <c r="FZ149" s="37">
        <f t="shared" si="419"/>
        <v>137</v>
      </c>
      <c r="GA149" s="55">
        <f t="shared" si="420"/>
        <v>5.4760999999999997</v>
      </c>
      <c r="GB149" s="56">
        <f t="shared" si="434"/>
        <v>157.05454799999998</v>
      </c>
      <c r="GC149" s="32">
        <f t="shared" si="421"/>
        <v>133</v>
      </c>
    </row>
    <row r="150" spans="2:185" s="1" customFormat="1" ht="18" customHeight="1" x14ac:dyDescent="0.2">
      <c r="B150" s="1">
        <f t="shared" si="343"/>
        <v>149</v>
      </c>
      <c r="C150" s="29" t="s">
        <v>46</v>
      </c>
      <c r="D150" s="30">
        <v>1304063</v>
      </c>
      <c r="E150" s="31">
        <f t="shared" si="422"/>
        <v>151</v>
      </c>
      <c r="F150" s="209">
        <v>17364</v>
      </c>
      <c r="G150" s="31">
        <f t="shared" si="423"/>
        <v>153</v>
      </c>
      <c r="H150" s="210">
        <f t="shared" si="347"/>
        <v>75.101531905090994</v>
      </c>
      <c r="I150" s="31">
        <f t="shared" si="79"/>
        <v>84</v>
      </c>
      <c r="J150" s="32" t="s">
        <v>584</v>
      </c>
      <c r="K150" s="32" t="s">
        <v>585</v>
      </c>
      <c r="L150" s="33">
        <v>28913.8</v>
      </c>
      <c r="M150" s="31">
        <f t="shared" si="346"/>
        <v>159</v>
      </c>
      <c r="N150" s="34">
        <v>9.7888789999999997</v>
      </c>
      <c r="O150" s="31">
        <f t="shared" si="345"/>
        <v>78</v>
      </c>
      <c r="P150" s="35">
        <v>4.84</v>
      </c>
      <c r="Q150" s="31">
        <f t="shared" si="348"/>
        <v>99</v>
      </c>
      <c r="R150" s="31">
        <v>23.9</v>
      </c>
      <c r="S150" s="31">
        <f t="shared" si="424"/>
        <v>97</v>
      </c>
      <c r="T150" s="31">
        <v>14.1</v>
      </c>
      <c r="U150" s="31">
        <f t="shared" si="425"/>
        <v>90</v>
      </c>
      <c r="V150" s="218">
        <v>923</v>
      </c>
      <c r="W150" s="31">
        <f t="shared" si="426"/>
        <v>87</v>
      </c>
      <c r="X150" s="36">
        <v>58.9</v>
      </c>
      <c r="Y150" s="37">
        <f t="shared" si="349"/>
        <v>157</v>
      </c>
      <c r="Z150" s="38">
        <v>61.1</v>
      </c>
      <c r="AA150" s="37">
        <f t="shared" si="350"/>
        <v>153</v>
      </c>
      <c r="AB150" s="38">
        <v>56.6</v>
      </c>
      <c r="AC150" s="37">
        <f t="shared" si="351"/>
        <v>160</v>
      </c>
      <c r="AD150" s="39">
        <v>8453</v>
      </c>
      <c r="AE150" s="40">
        <f t="shared" si="352"/>
        <v>101</v>
      </c>
      <c r="AF150" s="41" t="s">
        <v>177</v>
      </c>
      <c r="AG150" s="40" t="e">
        <f t="shared" si="353"/>
        <v>#VALUE!</v>
      </c>
      <c r="AH150" s="42"/>
      <c r="AI150" s="40" t="e">
        <f t="shared" si="427"/>
        <v>#N/A</v>
      </c>
      <c r="AJ150" s="41" t="s">
        <v>177</v>
      </c>
      <c r="AK150" s="40" t="e">
        <f t="shared" si="354"/>
        <v>#VALUE!</v>
      </c>
      <c r="AL150" s="41" t="s">
        <v>177</v>
      </c>
      <c r="AM150" s="40" t="e">
        <f t="shared" si="355"/>
        <v>#VALUE!</v>
      </c>
      <c r="AN150" s="43">
        <v>19.8</v>
      </c>
      <c r="AO150" s="44">
        <f t="shared" si="356"/>
        <v>108</v>
      </c>
      <c r="AP150" s="43" t="s">
        <v>177</v>
      </c>
      <c r="AQ150" s="44" t="e">
        <f t="shared" si="357"/>
        <v>#VALUE!</v>
      </c>
      <c r="AR150" s="43" t="s">
        <v>177</v>
      </c>
      <c r="AS150" s="44" t="e">
        <f t="shared" si="358"/>
        <v>#VALUE!</v>
      </c>
      <c r="AT150" s="46"/>
      <c r="AU150" s="45" t="e">
        <f t="shared" si="359"/>
        <v>#N/A</v>
      </c>
      <c r="AV150" s="46" t="s">
        <v>177</v>
      </c>
      <c r="AW150" s="45" t="e">
        <f t="shared" si="360"/>
        <v>#VALUE!</v>
      </c>
      <c r="AX150" s="46"/>
      <c r="AY150" s="45"/>
      <c r="AZ150" s="125">
        <v>2290</v>
      </c>
      <c r="BA150" s="45">
        <f t="shared" si="435"/>
        <v>121</v>
      </c>
      <c r="BB150" s="47">
        <v>21.6</v>
      </c>
      <c r="BC150" s="45">
        <f t="shared" si="361"/>
        <v>7</v>
      </c>
      <c r="BD150" s="46">
        <v>427.08</v>
      </c>
      <c r="BE150" s="45">
        <f t="shared" si="362"/>
        <v>109</v>
      </c>
      <c r="BF150" s="46"/>
      <c r="BG150" s="45" t="e">
        <f t="shared" si="363"/>
        <v>#N/A</v>
      </c>
      <c r="BH150" s="46">
        <v>0.5</v>
      </c>
      <c r="BI150" s="45">
        <f t="shared" si="364"/>
        <v>92</v>
      </c>
      <c r="BJ150" s="47">
        <v>2.5</v>
      </c>
      <c r="BK150" s="45">
        <f t="shared" si="365"/>
        <v>113</v>
      </c>
      <c r="BL150" s="47"/>
      <c r="BM150" s="45" t="e">
        <f t="shared" si="366"/>
        <v>#N/A</v>
      </c>
      <c r="BN150" s="47"/>
      <c r="BO150" s="45" t="e">
        <f t="shared" si="367"/>
        <v>#N/A</v>
      </c>
      <c r="BP150" s="46" t="s">
        <v>177</v>
      </c>
      <c r="BQ150" s="45" t="e">
        <f t="shared" si="368"/>
        <v>#VALUE!</v>
      </c>
      <c r="BR150" s="114">
        <v>58.04</v>
      </c>
      <c r="BS150" s="45">
        <f t="shared" si="428"/>
        <v>140</v>
      </c>
      <c r="BT150" s="46"/>
      <c r="BU150" s="45" t="e">
        <f t="shared" si="369"/>
        <v>#N/A</v>
      </c>
      <c r="BV150" s="47"/>
      <c r="BW150" s="45" t="e">
        <f t="shared" si="370"/>
        <v>#N/A</v>
      </c>
      <c r="BX150" s="124" t="s">
        <v>1151</v>
      </c>
      <c r="BY150" s="45" t="e">
        <f t="shared" si="429"/>
        <v>#VALUE!</v>
      </c>
      <c r="BZ150" s="48">
        <f>20.4*1000/365</f>
        <v>55.890410958904113</v>
      </c>
      <c r="CA150" s="45">
        <f t="shared" si="371"/>
        <v>97</v>
      </c>
      <c r="CB150" s="46"/>
      <c r="CC150" s="45" t="e">
        <f t="shared" si="430"/>
        <v>#N/A</v>
      </c>
      <c r="CD150" s="46">
        <v>0.62</v>
      </c>
      <c r="CE150" s="45">
        <f t="shared" si="372"/>
        <v>43</v>
      </c>
      <c r="CF150" s="48" t="s">
        <v>177</v>
      </c>
      <c r="CG150" s="45" t="e">
        <f t="shared" si="373"/>
        <v>#VALUE!</v>
      </c>
      <c r="CH150" s="49">
        <v>0.33</v>
      </c>
      <c r="CI150" s="45">
        <f t="shared" si="374"/>
        <v>103</v>
      </c>
      <c r="CJ150" s="50">
        <v>0.78</v>
      </c>
      <c r="CK150" s="51">
        <f t="shared" si="375"/>
        <v>85</v>
      </c>
      <c r="CL150" s="50">
        <v>5.45</v>
      </c>
      <c r="CM150" s="51">
        <f t="shared" si="376"/>
        <v>44</v>
      </c>
      <c r="CN150" s="50">
        <v>1.66</v>
      </c>
      <c r="CO150" s="51">
        <f t="shared" si="377"/>
        <v>61</v>
      </c>
      <c r="CP150" s="50">
        <v>20.29</v>
      </c>
      <c r="CQ150" s="51">
        <f t="shared" si="378"/>
        <v>10</v>
      </c>
      <c r="CR150" s="50">
        <v>18.72</v>
      </c>
      <c r="CS150" s="51">
        <f t="shared" si="379"/>
        <v>26</v>
      </c>
      <c r="CT150" s="50">
        <v>1.6</v>
      </c>
      <c r="CU150" s="51">
        <f t="shared" si="380"/>
        <v>105</v>
      </c>
      <c r="CV150" s="50">
        <v>5.67</v>
      </c>
      <c r="CW150" s="51">
        <f t="shared" si="381"/>
        <v>166</v>
      </c>
      <c r="CX150" s="50">
        <v>33.869999999999997</v>
      </c>
      <c r="CY150" s="51">
        <f t="shared" si="382"/>
        <v>7</v>
      </c>
      <c r="CZ150" s="50">
        <v>1.98</v>
      </c>
      <c r="DA150" s="51">
        <f t="shared" si="383"/>
        <v>168</v>
      </c>
      <c r="DB150" s="50">
        <v>12</v>
      </c>
      <c r="DC150" s="51">
        <f t="shared" si="384"/>
        <v>17</v>
      </c>
      <c r="DD150" s="50">
        <v>9.89</v>
      </c>
      <c r="DE150" s="51">
        <f t="shared" si="385"/>
        <v>35</v>
      </c>
      <c r="DF150" s="50">
        <v>2.99</v>
      </c>
      <c r="DG150" s="51">
        <f t="shared" si="386"/>
        <v>134</v>
      </c>
      <c r="DH150" s="50">
        <v>5.76</v>
      </c>
      <c r="DI150" s="51">
        <f t="shared" si="387"/>
        <v>32</v>
      </c>
      <c r="DJ150" s="50">
        <v>1.95</v>
      </c>
      <c r="DK150" s="51">
        <f t="shared" si="388"/>
        <v>126</v>
      </c>
      <c r="DL150" s="50">
        <v>2.0099999999999998</v>
      </c>
      <c r="DM150" s="51">
        <f t="shared" si="389"/>
        <v>155</v>
      </c>
      <c r="DN150" s="50">
        <v>0.72</v>
      </c>
      <c r="DO150" s="51">
        <f t="shared" si="390"/>
        <v>160</v>
      </c>
      <c r="DP150" s="50">
        <v>17.010000000000002</v>
      </c>
      <c r="DQ150" s="51">
        <f t="shared" si="391"/>
        <v>83</v>
      </c>
      <c r="DR150" s="50">
        <v>1.97</v>
      </c>
      <c r="DS150" s="51">
        <f t="shared" si="392"/>
        <v>58</v>
      </c>
      <c r="DT150" s="50">
        <v>2.2200000000000002</v>
      </c>
      <c r="DU150" s="51">
        <f t="shared" si="393"/>
        <v>161</v>
      </c>
      <c r="DV150" s="50">
        <v>2.29</v>
      </c>
      <c r="DW150" s="51">
        <f t="shared" si="394"/>
        <v>71</v>
      </c>
      <c r="DX150" s="50">
        <v>76.63</v>
      </c>
      <c r="DY150" s="51">
        <f t="shared" si="395"/>
        <v>143</v>
      </c>
      <c r="DZ150" s="50">
        <v>62.63</v>
      </c>
      <c r="EA150" s="51">
        <f t="shared" si="396"/>
        <v>135</v>
      </c>
      <c r="EB150" s="50">
        <v>69.319999999999993</v>
      </c>
      <c r="EC150" s="51">
        <f t="shared" si="397"/>
        <v>15</v>
      </c>
      <c r="ED150" s="50">
        <v>4.6500000000000004</v>
      </c>
      <c r="EE150" s="51">
        <f t="shared" si="398"/>
        <v>12</v>
      </c>
      <c r="EF150" s="50">
        <v>24.17</v>
      </c>
      <c r="EG150" s="51">
        <f t="shared" si="399"/>
        <v>6</v>
      </c>
      <c r="EH150" s="50">
        <v>537.97</v>
      </c>
      <c r="EI150" s="65">
        <f t="shared" si="400"/>
        <v>2</v>
      </c>
      <c r="EJ150" s="50">
        <v>39.53</v>
      </c>
      <c r="EK150" s="51">
        <f t="shared" si="401"/>
        <v>8</v>
      </c>
      <c r="EL150" s="50">
        <v>22.61</v>
      </c>
      <c r="EM150" s="51">
        <f t="shared" si="402"/>
        <v>10</v>
      </c>
      <c r="EN150" s="50">
        <v>99.2</v>
      </c>
      <c r="EO150" s="51">
        <f t="shared" si="403"/>
        <v>42</v>
      </c>
      <c r="EP150" s="50">
        <v>18.88</v>
      </c>
      <c r="EQ150" s="51">
        <f t="shared" si="404"/>
        <v>45</v>
      </c>
      <c r="ER150" s="50">
        <v>0.67</v>
      </c>
      <c r="ES150" s="51">
        <f t="shared" si="405"/>
        <v>168</v>
      </c>
      <c r="ET150" s="50">
        <v>0.05</v>
      </c>
      <c r="EU150" s="51">
        <f t="shared" si="406"/>
        <v>67</v>
      </c>
      <c r="EV150" s="50">
        <v>3.17</v>
      </c>
      <c r="EW150" s="51">
        <f t="shared" si="407"/>
        <v>77</v>
      </c>
      <c r="EX150" s="50">
        <v>0.13</v>
      </c>
      <c r="EY150" s="51">
        <f t="shared" si="408"/>
        <v>127</v>
      </c>
      <c r="EZ150" s="50">
        <v>2.36</v>
      </c>
      <c r="FA150" s="51">
        <f t="shared" si="409"/>
        <v>67</v>
      </c>
      <c r="FB150" s="50">
        <v>2.46</v>
      </c>
      <c r="FC150" s="51">
        <f t="shared" si="410"/>
        <v>58</v>
      </c>
      <c r="FD150" s="50">
        <v>7.1</v>
      </c>
      <c r="FE150" s="51">
        <f t="shared" si="411"/>
        <v>51</v>
      </c>
      <c r="FF150" s="50">
        <v>103.48</v>
      </c>
      <c r="FG150" s="51">
        <f t="shared" si="412"/>
        <v>75</v>
      </c>
      <c r="FH150" s="50">
        <v>6.09</v>
      </c>
      <c r="FI150" s="51">
        <f t="shared" si="413"/>
        <v>107</v>
      </c>
      <c r="FJ150" s="50">
        <v>94.78</v>
      </c>
      <c r="FK150" s="51">
        <f t="shared" si="414"/>
        <v>8</v>
      </c>
      <c r="FL150" s="50">
        <v>35.51</v>
      </c>
      <c r="FM150" s="51">
        <f t="shared" si="415"/>
        <v>9</v>
      </c>
      <c r="FN150" s="53">
        <f t="shared" si="437"/>
        <v>1360.22</v>
      </c>
      <c r="FO150" s="51">
        <f t="shared" si="416"/>
        <v>3</v>
      </c>
      <c r="FP150" s="36">
        <v>25.18</v>
      </c>
      <c r="FQ150" s="36">
        <v>100</v>
      </c>
      <c r="FR150" s="36">
        <f t="shared" si="431"/>
        <v>2518</v>
      </c>
      <c r="FS150" s="37">
        <f t="shared" si="417"/>
        <v>48</v>
      </c>
      <c r="FT150" s="36">
        <v>13.75</v>
      </c>
      <c r="FU150" s="36">
        <v>100</v>
      </c>
      <c r="FV150" s="36">
        <f t="shared" si="432"/>
        <v>1375</v>
      </c>
      <c r="FW150" s="37">
        <f t="shared" si="418"/>
        <v>11</v>
      </c>
      <c r="FX150" s="36">
        <f t="shared" si="433"/>
        <v>1143</v>
      </c>
      <c r="FY150" s="54">
        <f t="shared" si="436"/>
        <v>14905.44009</v>
      </c>
      <c r="FZ150" s="37">
        <f t="shared" si="419"/>
        <v>123</v>
      </c>
      <c r="GA150" s="55">
        <f t="shared" si="420"/>
        <v>13.04063</v>
      </c>
      <c r="GB150" s="56">
        <f t="shared" si="434"/>
        <v>79.417436699999996</v>
      </c>
      <c r="GC150" s="32">
        <f t="shared" si="421"/>
        <v>156</v>
      </c>
    </row>
    <row r="151" spans="2:185" s="1" customFormat="1" ht="18" customHeight="1" x14ac:dyDescent="0.2">
      <c r="B151" s="1">
        <f t="shared" si="343"/>
        <v>150</v>
      </c>
      <c r="C151" s="66" t="s">
        <v>87</v>
      </c>
      <c r="D151" s="30">
        <v>9851852</v>
      </c>
      <c r="E151" s="31">
        <f t="shared" si="422"/>
        <v>89</v>
      </c>
      <c r="F151" s="31">
        <v>450295</v>
      </c>
      <c r="G151" s="31">
        <f t="shared" si="423"/>
        <v>56</v>
      </c>
      <c r="H151" s="210">
        <f t="shared" si="347"/>
        <v>21.878661766175508</v>
      </c>
      <c r="I151" s="31">
        <f t="shared" si="79"/>
        <v>138</v>
      </c>
      <c r="J151" s="32" t="s">
        <v>586</v>
      </c>
      <c r="K151" s="32" t="s">
        <v>587</v>
      </c>
      <c r="L151" s="33">
        <v>51565.4</v>
      </c>
      <c r="M151" s="31">
        <f t="shared" si="346"/>
        <v>16</v>
      </c>
      <c r="N151" s="34">
        <v>9.8188490000000002</v>
      </c>
      <c r="O151" s="31">
        <f t="shared" si="345"/>
        <v>4</v>
      </c>
      <c r="P151" s="35">
        <v>2.94</v>
      </c>
      <c r="Q151" s="31">
        <f t="shared" si="348"/>
        <v>158</v>
      </c>
      <c r="R151" s="31">
        <v>7.9</v>
      </c>
      <c r="S151" s="31">
        <f t="shared" si="424"/>
        <v>165</v>
      </c>
      <c r="T151" s="31">
        <v>0.9</v>
      </c>
      <c r="U151" s="31">
        <f t="shared" si="425"/>
        <v>162</v>
      </c>
      <c r="V151" s="218">
        <v>570.6</v>
      </c>
      <c r="W151" s="31">
        <f t="shared" si="426"/>
        <v>127</v>
      </c>
      <c r="X151" s="36">
        <v>82.4</v>
      </c>
      <c r="Y151" s="37">
        <f t="shared" si="349"/>
        <v>9</v>
      </c>
      <c r="Z151" s="38">
        <v>84</v>
      </c>
      <c r="AA151" s="37">
        <f t="shared" si="350"/>
        <v>12</v>
      </c>
      <c r="AB151" s="38">
        <v>80.7</v>
      </c>
      <c r="AC151" s="37">
        <f t="shared" si="351"/>
        <v>4</v>
      </c>
      <c r="AD151" s="39">
        <v>47922</v>
      </c>
      <c r="AE151" s="40">
        <f t="shared" si="352"/>
        <v>14</v>
      </c>
      <c r="AF151" s="41">
        <v>77.63</v>
      </c>
      <c r="AG151" s="40">
        <f t="shared" si="353"/>
        <v>13</v>
      </c>
      <c r="AH151" s="42">
        <v>4</v>
      </c>
      <c r="AI151" s="40">
        <f t="shared" si="427"/>
        <v>8</v>
      </c>
      <c r="AJ151" s="41">
        <v>12.1</v>
      </c>
      <c r="AK151" s="40">
        <f t="shared" si="354"/>
        <v>71</v>
      </c>
      <c r="AL151" s="41">
        <v>8.1</v>
      </c>
      <c r="AM151" s="40">
        <f t="shared" si="355"/>
        <v>30</v>
      </c>
      <c r="AN151" s="43">
        <v>8.6999999999999993</v>
      </c>
      <c r="AO151" s="44">
        <f t="shared" si="356"/>
        <v>158</v>
      </c>
      <c r="AP151" s="43">
        <v>16.5</v>
      </c>
      <c r="AQ151" s="44">
        <f t="shared" si="357"/>
        <v>80</v>
      </c>
      <c r="AR151" s="58">
        <v>1.19</v>
      </c>
      <c r="AS151" s="44">
        <f t="shared" si="358"/>
        <v>9</v>
      </c>
      <c r="AT151" s="46"/>
      <c r="AU151" s="45" t="e">
        <f t="shared" si="359"/>
        <v>#N/A</v>
      </c>
      <c r="AV151" s="46">
        <v>52.7</v>
      </c>
      <c r="AW151" s="45">
        <f t="shared" si="360"/>
        <v>43</v>
      </c>
      <c r="AX151" s="46"/>
      <c r="AY151" s="45"/>
      <c r="AZ151" s="125">
        <v>3110</v>
      </c>
      <c r="BA151" s="45">
        <f t="shared" si="435"/>
        <v>44</v>
      </c>
      <c r="BB151" s="47">
        <v>20.8</v>
      </c>
      <c r="BC151" s="45">
        <f t="shared" si="361"/>
        <v>10</v>
      </c>
      <c r="BD151" s="46">
        <v>831</v>
      </c>
      <c r="BE151" s="45">
        <f t="shared" si="362"/>
        <v>73</v>
      </c>
      <c r="BF151" s="46"/>
      <c r="BG151" s="45" t="e">
        <f t="shared" si="363"/>
        <v>#N/A</v>
      </c>
      <c r="BH151" s="47">
        <v>8.1999999999999993</v>
      </c>
      <c r="BI151" s="45">
        <f t="shared" si="364"/>
        <v>6</v>
      </c>
      <c r="BJ151" s="47">
        <v>13</v>
      </c>
      <c r="BK151" s="45">
        <f t="shared" si="365"/>
        <v>5</v>
      </c>
      <c r="BL151" s="47"/>
      <c r="BM151" s="45" t="e">
        <f t="shared" si="366"/>
        <v>#N/A</v>
      </c>
      <c r="BN151" s="47"/>
      <c r="BO151" s="45" t="e">
        <f t="shared" si="367"/>
        <v>#N/A</v>
      </c>
      <c r="BP151" s="46">
        <v>355.86</v>
      </c>
      <c r="BQ151" s="65">
        <f t="shared" si="368"/>
        <v>2</v>
      </c>
      <c r="BR151" s="133">
        <v>127.89</v>
      </c>
      <c r="BS151" s="45">
        <f t="shared" si="428"/>
        <v>41</v>
      </c>
      <c r="BT151" s="46">
        <v>488.7</v>
      </c>
      <c r="BU151" s="45">
        <f t="shared" si="369"/>
        <v>17</v>
      </c>
      <c r="BV151" s="47"/>
      <c r="BW151" s="45" t="e">
        <f t="shared" si="370"/>
        <v>#N/A</v>
      </c>
      <c r="BX151" s="124" t="s">
        <v>1151</v>
      </c>
      <c r="BY151" s="45" t="e">
        <f t="shared" si="429"/>
        <v>#VALUE!</v>
      </c>
      <c r="BZ151" s="48">
        <f>33.7*1000/365</f>
        <v>92.328767123287676</v>
      </c>
      <c r="CA151" s="45">
        <f t="shared" si="371"/>
        <v>46</v>
      </c>
      <c r="CB151" s="46">
        <v>77</v>
      </c>
      <c r="CC151" s="45">
        <f t="shared" si="430"/>
        <v>19</v>
      </c>
      <c r="CD151" s="46">
        <v>0.4</v>
      </c>
      <c r="CE151" s="45">
        <f t="shared" si="372"/>
        <v>59</v>
      </c>
      <c r="CF151" s="48">
        <v>239.43359453983493</v>
      </c>
      <c r="CG151" s="45">
        <f t="shared" si="373"/>
        <v>14</v>
      </c>
      <c r="CH151" s="49">
        <v>21.97</v>
      </c>
      <c r="CI151" s="45">
        <f t="shared" si="374"/>
        <v>20</v>
      </c>
      <c r="CJ151" s="50">
        <v>3.74</v>
      </c>
      <c r="CK151" s="51">
        <f t="shared" si="375"/>
        <v>30</v>
      </c>
      <c r="CL151" s="50">
        <v>32.409999999999997</v>
      </c>
      <c r="CM151" s="51">
        <f t="shared" si="376"/>
        <v>5</v>
      </c>
      <c r="CN151" s="50">
        <v>0.66</v>
      </c>
      <c r="CO151" s="51">
        <f t="shared" si="377"/>
        <v>87</v>
      </c>
      <c r="CP151" s="50">
        <v>0.72</v>
      </c>
      <c r="CQ151" s="51">
        <f t="shared" si="378"/>
        <v>149</v>
      </c>
      <c r="CR151" s="50">
        <v>0.5</v>
      </c>
      <c r="CS151" s="51">
        <f t="shared" si="379"/>
        <v>159</v>
      </c>
      <c r="CT151" s="50">
        <v>3.53</v>
      </c>
      <c r="CU151" s="51">
        <f t="shared" si="380"/>
        <v>49</v>
      </c>
      <c r="CV151" s="50">
        <v>17.170000000000002</v>
      </c>
      <c r="CW151" s="51">
        <f t="shared" si="381"/>
        <v>78</v>
      </c>
      <c r="CX151" s="50">
        <v>2.98</v>
      </c>
      <c r="CY151" s="51">
        <f t="shared" si="382"/>
        <v>134</v>
      </c>
      <c r="CZ151" s="50">
        <v>15.47</v>
      </c>
      <c r="DA151" s="51">
        <f t="shared" si="383"/>
        <v>37</v>
      </c>
      <c r="DB151" s="50">
        <v>2.5</v>
      </c>
      <c r="DC151" s="51">
        <f t="shared" si="384"/>
        <v>163</v>
      </c>
      <c r="DD151" s="50">
        <v>3.69</v>
      </c>
      <c r="DE151" s="51">
        <f t="shared" si="385"/>
        <v>130</v>
      </c>
      <c r="DF151" s="50">
        <v>19.87</v>
      </c>
      <c r="DG151" s="51">
        <f t="shared" si="386"/>
        <v>58</v>
      </c>
      <c r="DH151" s="50">
        <v>2.48</v>
      </c>
      <c r="DI151" s="51">
        <f t="shared" si="387"/>
        <v>92</v>
      </c>
      <c r="DJ151" s="50">
        <v>1.8</v>
      </c>
      <c r="DK151" s="51">
        <f t="shared" si="388"/>
        <v>133</v>
      </c>
      <c r="DL151" s="50">
        <v>7.68</v>
      </c>
      <c r="DM151" s="51">
        <f t="shared" si="389"/>
        <v>14</v>
      </c>
      <c r="DN151" s="50">
        <v>8.61</v>
      </c>
      <c r="DO151" s="51">
        <f t="shared" si="390"/>
        <v>21</v>
      </c>
      <c r="DP151" s="50">
        <v>27.42</v>
      </c>
      <c r="DQ151" s="51">
        <f t="shared" si="391"/>
        <v>28</v>
      </c>
      <c r="DR151" s="50">
        <v>3.79</v>
      </c>
      <c r="DS151" s="51">
        <f t="shared" si="392"/>
        <v>10</v>
      </c>
      <c r="DT151" s="50">
        <v>3.8</v>
      </c>
      <c r="DU151" s="51">
        <f t="shared" si="393"/>
        <v>124</v>
      </c>
      <c r="DV151" s="50">
        <v>3.25</v>
      </c>
      <c r="DW151" s="51">
        <f t="shared" si="394"/>
        <v>36</v>
      </c>
      <c r="DX151" s="50">
        <v>119.77</v>
      </c>
      <c r="DY151" s="51">
        <f t="shared" si="395"/>
        <v>59</v>
      </c>
      <c r="DZ151" s="50">
        <v>71.31</v>
      </c>
      <c r="EA151" s="51">
        <f t="shared" si="396"/>
        <v>121</v>
      </c>
      <c r="EB151" s="50">
        <v>9.68</v>
      </c>
      <c r="EC151" s="51">
        <f t="shared" si="397"/>
        <v>144</v>
      </c>
      <c r="ED151" s="50">
        <v>2.4900000000000002</v>
      </c>
      <c r="EE151" s="51">
        <f t="shared" si="398"/>
        <v>40</v>
      </c>
      <c r="EF151" s="50">
        <v>3.79</v>
      </c>
      <c r="EG151" s="51">
        <f t="shared" si="399"/>
        <v>111</v>
      </c>
      <c r="EH151" s="50">
        <v>0.12</v>
      </c>
      <c r="EI151" s="51">
        <f t="shared" si="400"/>
        <v>147</v>
      </c>
      <c r="EJ151" s="50">
        <v>10.38</v>
      </c>
      <c r="EK151" s="51">
        <f t="shared" si="401"/>
        <v>131</v>
      </c>
      <c r="EL151" s="50">
        <v>3.24</v>
      </c>
      <c r="EM151" s="51">
        <f t="shared" si="402"/>
        <v>145</v>
      </c>
      <c r="EN151" s="50">
        <v>8.0399999999999991</v>
      </c>
      <c r="EO151" s="51">
        <f t="shared" si="403"/>
        <v>159</v>
      </c>
      <c r="EP151" s="50">
        <v>3.83</v>
      </c>
      <c r="EQ151" s="51">
        <f t="shared" si="404"/>
        <v>162</v>
      </c>
      <c r="ER151" s="50">
        <v>4.1500000000000004</v>
      </c>
      <c r="ES151" s="51">
        <f t="shared" si="405"/>
        <v>69</v>
      </c>
      <c r="ET151" s="50">
        <v>0</v>
      </c>
      <c r="EU151" s="51">
        <f t="shared" si="406"/>
        <v>84</v>
      </c>
      <c r="EV151" s="50">
        <v>0.19</v>
      </c>
      <c r="EW151" s="51">
        <f t="shared" si="407"/>
        <v>144</v>
      </c>
      <c r="EX151" s="50">
        <v>0.94</v>
      </c>
      <c r="EY151" s="51">
        <f t="shared" si="408"/>
        <v>12</v>
      </c>
      <c r="EZ151" s="50">
        <v>2.63</v>
      </c>
      <c r="FA151" s="51">
        <f t="shared" si="409"/>
        <v>58</v>
      </c>
      <c r="FB151" s="50">
        <v>0.8</v>
      </c>
      <c r="FC151" s="51">
        <f t="shared" si="410"/>
        <v>115</v>
      </c>
      <c r="FD151" s="50">
        <v>0.49</v>
      </c>
      <c r="FE151" s="51">
        <f t="shared" si="411"/>
        <v>159</v>
      </c>
      <c r="FF151" s="50">
        <v>36.15</v>
      </c>
      <c r="FG151" s="51">
        <f t="shared" si="412"/>
        <v>143</v>
      </c>
      <c r="FH151" s="50">
        <v>11.43</v>
      </c>
      <c r="FI151" s="51">
        <f t="shared" si="413"/>
        <v>58</v>
      </c>
      <c r="FJ151" s="50">
        <v>0.22</v>
      </c>
      <c r="FK151" s="51">
        <f t="shared" si="414"/>
        <v>158</v>
      </c>
      <c r="FL151" s="50">
        <v>1</v>
      </c>
      <c r="FM151" s="51">
        <f t="shared" si="415"/>
        <v>149</v>
      </c>
      <c r="FN151" s="53">
        <f t="shared" si="437"/>
        <v>452.72</v>
      </c>
      <c r="FO151" s="51">
        <f t="shared" si="416"/>
        <v>150</v>
      </c>
      <c r="FP151" s="36">
        <v>11.92</v>
      </c>
      <c r="FQ151" s="36">
        <v>100</v>
      </c>
      <c r="FR151" s="36">
        <f t="shared" si="431"/>
        <v>1192</v>
      </c>
      <c r="FS151" s="37">
        <f t="shared" si="417"/>
        <v>133</v>
      </c>
      <c r="FT151" s="36">
        <v>9.4499999999999993</v>
      </c>
      <c r="FU151" s="36">
        <v>100</v>
      </c>
      <c r="FV151" s="36">
        <f t="shared" si="432"/>
        <v>944.99999999999989</v>
      </c>
      <c r="FW151" s="37">
        <f t="shared" si="418"/>
        <v>56</v>
      </c>
      <c r="FX151" s="36">
        <f t="shared" si="433"/>
        <v>247.00000000000011</v>
      </c>
      <c r="FY151" s="54">
        <f t="shared" si="436"/>
        <v>24334.074440000011</v>
      </c>
      <c r="FZ151" s="37">
        <f t="shared" si="419"/>
        <v>112</v>
      </c>
      <c r="GA151" s="55">
        <f t="shared" si="420"/>
        <v>98.518519999999995</v>
      </c>
      <c r="GB151" s="56">
        <f t="shared" si="434"/>
        <v>1126.0666835999998</v>
      </c>
      <c r="GC151" s="32">
        <f t="shared" si="421"/>
        <v>72</v>
      </c>
    </row>
    <row r="152" spans="2:185" s="1" customFormat="1" ht="18" customHeight="1" x14ac:dyDescent="0.2">
      <c r="B152" s="1">
        <f t="shared" si="343"/>
        <v>151</v>
      </c>
      <c r="C152" s="57" t="s">
        <v>117</v>
      </c>
      <c r="D152" s="30">
        <v>8379477</v>
      </c>
      <c r="E152" s="31">
        <f t="shared" si="422"/>
        <v>96</v>
      </c>
      <c r="F152" s="209">
        <v>41284</v>
      </c>
      <c r="G152" s="31">
        <f t="shared" si="423"/>
        <v>132</v>
      </c>
      <c r="H152" s="210">
        <f t="shared" si="347"/>
        <v>202.97153861059974</v>
      </c>
      <c r="I152" s="31">
        <f t="shared" si="79"/>
        <v>31</v>
      </c>
      <c r="J152" s="32" t="s">
        <v>588</v>
      </c>
      <c r="K152" s="32" t="s">
        <v>589</v>
      </c>
      <c r="L152" s="33">
        <v>47724.9</v>
      </c>
      <c r="M152" s="31">
        <f t="shared" si="346"/>
        <v>48</v>
      </c>
      <c r="N152" s="34">
        <v>9.8035730000000001</v>
      </c>
      <c r="O152" s="31">
        <f t="shared" si="345"/>
        <v>31</v>
      </c>
      <c r="P152" s="35">
        <v>3.48</v>
      </c>
      <c r="Q152" s="31">
        <f t="shared" si="348"/>
        <v>145</v>
      </c>
      <c r="R152" s="31">
        <v>10.4</v>
      </c>
      <c r="S152" s="31">
        <f t="shared" si="424"/>
        <v>160</v>
      </c>
      <c r="T152" s="31">
        <v>2.1</v>
      </c>
      <c r="U152" s="31">
        <f t="shared" si="425"/>
        <v>158</v>
      </c>
      <c r="V152" s="218">
        <v>1185.5999999999999</v>
      </c>
      <c r="W152" s="31">
        <f t="shared" si="426"/>
        <v>60</v>
      </c>
      <c r="X152" s="36">
        <v>83.4</v>
      </c>
      <c r="Y152" s="72">
        <f t="shared" si="349"/>
        <v>2</v>
      </c>
      <c r="Z152" s="38">
        <v>85.3</v>
      </c>
      <c r="AA152" s="37">
        <f t="shared" si="350"/>
        <v>6</v>
      </c>
      <c r="AB152" s="38">
        <v>81.3</v>
      </c>
      <c r="AC152" s="76">
        <f t="shared" si="351"/>
        <v>1</v>
      </c>
      <c r="AD152" s="39">
        <v>58551</v>
      </c>
      <c r="AE152" s="40">
        <f t="shared" si="352"/>
        <v>8</v>
      </c>
      <c r="AF152" s="41">
        <v>125.67</v>
      </c>
      <c r="AG152" s="52">
        <f t="shared" si="353"/>
        <v>1</v>
      </c>
      <c r="AH152" s="42">
        <v>4</v>
      </c>
      <c r="AI152" s="40">
        <f t="shared" si="427"/>
        <v>8</v>
      </c>
      <c r="AJ152" s="41">
        <v>9.1999999999999993</v>
      </c>
      <c r="AK152" s="40">
        <f t="shared" si="354"/>
        <v>72</v>
      </c>
      <c r="AL152" s="41">
        <v>3.2</v>
      </c>
      <c r="AM152" s="40">
        <f t="shared" si="355"/>
        <v>71</v>
      </c>
      <c r="AN152" s="43">
        <v>15.1</v>
      </c>
      <c r="AO152" s="44">
        <f t="shared" si="356"/>
        <v>140</v>
      </c>
      <c r="AP152" s="43">
        <v>22.2</v>
      </c>
      <c r="AQ152" s="44">
        <f t="shared" si="357"/>
        <v>73</v>
      </c>
      <c r="AR152" s="58">
        <v>0.87</v>
      </c>
      <c r="AS152" s="44">
        <f t="shared" si="358"/>
        <v>16</v>
      </c>
      <c r="AT152" s="46"/>
      <c r="AU152" s="45" t="e">
        <f t="shared" si="359"/>
        <v>#N/A</v>
      </c>
      <c r="AV152" s="46">
        <v>58.3</v>
      </c>
      <c r="AW152" s="45">
        <f t="shared" si="360"/>
        <v>41</v>
      </c>
      <c r="AX152" s="46">
        <v>110</v>
      </c>
      <c r="AY152" s="45">
        <f>RANK(AX152,$AX$2:$AX$173)</f>
        <v>15</v>
      </c>
      <c r="AZ152" s="125">
        <v>3450</v>
      </c>
      <c r="BA152" s="45">
        <f t="shared" si="435"/>
        <v>18</v>
      </c>
      <c r="BB152" s="46" t="s">
        <v>177</v>
      </c>
      <c r="BC152" s="45" t="e">
        <f t="shared" si="361"/>
        <v>#VALUE!</v>
      </c>
      <c r="BD152" s="46">
        <v>1633.86</v>
      </c>
      <c r="BE152" s="45">
        <f t="shared" si="362"/>
        <v>25</v>
      </c>
      <c r="BF152" s="46"/>
      <c r="BG152" s="45" t="e">
        <f t="shared" si="363"/>
        <v>#N/A</v>
      </c>
      <c r="BH152" s="47">
        <v>7.9</v>
      </c>
      <c r="BI152" s="45">
        <f t="shared" si="364"/>
        <v>7</v>
      </c>
      <c r="BJ152" s="47">
        <v>13</v>
      </c>
      <c r="BK152" s="45">
        <f t="shared" si="365"/>
        <v>5</v>
      </c>
      <c r="BL152" s="47"/>
      <c r="BM152" s="45" t="e">
        <f t="shared" si="366"/>
        <v>#N/A</v>
      </c>
      <c r="BN152" s="47"/>
      <c r="BO152" s="45" t="e">
        <f t="shared" si="367"/>
        <v>#N/A</v>
      </c>
      <c r="BP152" s="46">
        <v>315.77999999999997</v>
      </c>
      <c r="BQ152" s="45">
        <f t="shared" si="368"/>
        <v>4</v>
      </c>
      <c r="BR152" s="133">
        <v>131.97999999999999</v>
      </c>
      <c r="BS152" s="45">
        <f t="shared" si="428"/>
        <v>38</v>
      </c>
      <c r="BT152" s="46">
        <v>730.4</v>
      </c>
      <c r="BU152" s="45">
        <f t="shared" si="369"/>
        <v>5</v>
      </c>
      <c r="BV152" s="47"/>
      <c r="BW152" s="45" t="e">
        <f t="shared" si="370"/>
        <v>#N/A</v>
      </c>
      <c r="BX152" s="127">
        <v>0.72</v>
      </c>
      <c r="BY152" s="45">
        <f t="shared" si="429"/>
        <v>8</v>
      </c>
      <c r="BZ152" s="48">
        <f>49.2*1000/365</f>
        <v>134.79452054794521</v>
      </c>
      <c r="CA152" s="45">
        <f t="shared" si="371"/>
        <v>7</v>
      </c>
      <c r="CB152" s="46"/>
      <c r="CC152" s="45" t="e">
        <f t="shared" si="430"/>
        <v>#N/A</v>
      </c>
      <c r="CD152" s="46">
        <v>0.22</v>
      </c>
      <c r="CE152" s="45">
        <f t="shared" si="372"/>
        <v>78</v>
      </c>
      <c r="CF152" s="48">
        <v>117.54910240818133</v>
      </c>
      <c r="CG152" s="45">
        <f t="shared" si="373"/>
        <v>74</v>
      </c>
      <c r="CH152" s="49">
        <v>37.880000000000003</v>
      </c>
      <c r="CI152" s="45">
        <f t="shared" si="374"/>
        <v>5</v>
      </c>
      <c r="CJ152" s="50">
        <v>2.4900000000000002</v>
      </c>
      <c r="CK152" s="51">
        <f t="shared" si="375"/>
        <v>46</v>
      </c>
      <c r="CL152" s="50">
        <v>32.25</v>
      </c>
      <c r="CM152" s="51">
        <f t="shared" si="376"/>
        <v>6</v>
      </c>
      <c r="CN152" s="50">
        <v>0.33</v>
      </c>
      <c r="CO152" s="51">
        <f t="shared" si="377"/>
        <v>112</v>
      </c>
      <c r="CP152" s="50">
        <v>0.64</v>
      </c>
      <c r="CQ152" s="51">
        <f t="shared" si="378"/>
        <v>158</v>
      </c>
      <c r="CR152" s="50">
        <v>0.85</v>
      </c>
      <c r="CS152" s="51">
        <f t="shared" si="379"/>
        <v>138</v>
      </c>
      <c r="CT152" s="50">
        <v>3.65</v>
      </c>
      <c r="CU152" s="51">
        <f t="shared" si="380"/>
        <v>46</v>
      </c>
      <c r="CV152" s="50">
        <v>19.97</v>
      </c>
      <c r="CW152" s="51">
        <f t="shared" si="381"/>
        <v>52</v>
      </c>
      <c r="CX152" s="50">
        <v>1.31</v>
      </c>
      <c r="CY152" s="51">
        <f t="shared" si="382"/>
        <v>165</v>
      </c>
      <c r="CZ152" s="50">
        <v>11.56</v>
      </c>
      <c r="DA152" s="51">
        <f t="shared" si="383"/>
        <v>58</v>
      </c>
      <c r="DB152" s="50">
        <v>3.83</v>
      </c>
      <c r="DC152" s="51">
        <f t="shared" si="384"/>
        <v>144</v>
      </c>
      <c r="DD152" s="50">
        <v>4.62</v>
      </c>
      <c r="DE152" s="51">
        <f t="shared" si="385"/>
        <v>102</v>
      </c>
      <c r="DF152" s="50">
        <v>22.14</v>
      </c>
      <c r="DG152" s="51">
        <f t="shared" si="386"/>
        <v>49</v>
      </c>
      <c r="DH152" s="50">
        <v>3.13</v>
      </c>
      <c r="DI152" s="51">
        <f t="shared" si="387"/>
        <v>72</v>
      </c>
      <c r="DJ152" s="50">
        <v>2.96</v>
      </c>
      <c r="DK152" s="51">
        <f t="shared" si="388"/>
        <v>84</v>
      </c>
      <c r="DL152" s="50">
        <v>5.38</v>
      </c>
      <c r="DM152" s="51">
        <f t="shared" si="389"/>
        <v>55</v>
      </c>
      <c r="DN152" s="50">
        <v>8.3699999999999992</v>
      </c>
      <c r="DO152" s="51">
        <f t="shared" si="390"/>
        <v>26</v>
      </c>
      <c r="DP152" s="50">
        <v>19.68</v>
      </c>
      <c r="DQ152" s="51">
        <f t="shared" si="391"/>
        <v>62</v>
      </c>
      <c r="DR152" s="50">
        <v>3.06</v>
      </c>
      <c r="DS152" s="51">
        <f t="shared" si="392"/>
        <v>23</v>
      </c>
      <c r="DT152" s="50">
        <v>3.46</v>
      </c>
      <c r="DU152" s="51">
        <f t="shared" si="393"/>
        <v>132</v>
      </c>
      <c r="DV152" s="50">
        <v>2.38</v>
      </c>
      <c r="DW152" s="51">
        <f t="shared" si="394"/>
        <v>65</v>
      </c>
      <c r="DX152" s="50">
        <v>111.78</v>
      </c>
      <c r="DY152" s="51">
        <f t="shared" si="395"/>
        <v>74</v>
      </c>
      <c r="DZ152" s="50">
        <v>47.54</v>
      </c>
      <c r="EA152" s="51">
        <f t="shared" si="396"/>
        <v>158</v>
      </c>
      <c r="EB152" s="50">
        <v>7.67</v>
      </c>
      <c r="EC152" s="51">
        <f t="shared" si="397"/>
        <v>154</v>
      </c>
      <c r="ED152" s="50">
        <v>1.84</v>
      </c>
      <c r="EE152" s="51">
        <f t="shared" si="398"/>
        <v>59</v>
      </c>
      <c r="EF152" s="50">
        <v>2.81</v>
      </c>
      <c r="EG152" s="51">
        <f t="shared" si="399"/>
        <v>135</v>
      </c>
      <c r="EH152" s="50">
        <v>0.36</v>
      </c>
      <c r="EI152" s="51">
        <f t="shared" si="400"/>
        <v>134</v>
      </c>
      <c r="EJ152" s="50">
        <v>15.52</v>
      </c>
      <c r="EK152" s="51">
        <f t="shared" si="401"/>
        <v>101</v>
      </c>
      <c r="EL152" s="50">
        <v>6.16</v>
      </c>
      <c r="EM152" s="51">
        <f t="shared" si="402"/>
        <v>104</v>
      </c>
      <c r="EN152" s="50">
        <v>6.37</v>
      </c>
      <c r="EO152" s="51">
        <f t="shared" si="403"/>
        <v>165</v>
      </c>
      <c r="EP152" s="50">
        <v>5.0199999999999996</v>
      </c>
      <c r="EQ152" s="51">
        <f t="shared" si="404"/>
        <v>154</v>
      </c>
      <c r="ER152" s="50">
        <v>4</v>
      </c>
      <c r="ES152" s="51">
        <f t="shared" si="405"/>
        <v>76</v>
      </c>
      <c r="ET152" s="50">
        <v>0.01</v>
      </c>
      <c r="EU152" s="51">
        <f t="shared" si="406"/>
        <v>75</v>
      </c>
      <c r="EV152" s="50">
        <v>0.34</v>
      </c>
      <c r="EW152" s="51">
        <f t="shared" si="407"/>
        <v>131</v>
      </c>
      <c r="EX152" s="50">
        <v>1.1100000000000001</v>
      </c>
      <c r="EY152" s="51">
        <f t="shared" si="408"/>
        <v>7</v>
      </c>
      <c r="EZ152" s="50">
        <v>4.0199999999999996</v>
      </c>
      <c r="FA152" s="51">
        <f t="shared" si="409"/>
        <v>14</v>
      </c>
      <c r="FB152" s="50">
        <v>1.04</v>
      </c>
      <c r="FC152" s="51">
        <f t="shared" si="410"/>
        <v>96</v>
      </c>
      <c r="FD152" s="50">
        <v>0.44</v>
      </c>
      <c r="FE152" s="51">
        <f t="shared" si="411"/>
        <v>164</v>
      </c>
      <c r="FF152" s="50">
        <v>21.19</v>
      </c>
      <c r="FG152" s="51">
        <f t="shared" si="412"/>
        <v>172</v>
      </c>
      <c r="FH152" s="50">
        <v>9.56</v>
      </c>
      <c r="FI152" s="51">
        <f t="shared" si="413"/>
        <v>75</v>
      </c>
      <c r="FJ152" s="50">
        <v>0.19</v>
      </c>
      <c r="FK152" s="51">
        <f t="shared" si="414"/>
        <v>161</v>
      </c>
      <c r="FL152" s="50">
        <v>0.56999999999999995</v>
      </c>
      <c r="FM152" s="51">
        <f t="shared" si="415"/>
        <v>168</v>
      </c>
      <c r="FN152" s="53">
        <f t="shared" si="437"/>
        <v>399.6</v>
      </c>
      <c r="FO152" s="51">
        <f t="shared" si="416"/>
        <v>169</v>
      </c>
      <c r="FP152" s="36">
        <v>10.48</v>
      </c>
      <c r="FQ152" s="36">
        <v>100</v>
      </c>
      <c r="FR152" s="36">
        <f t="shared" si="431"/>
        <v>1048</v>
      </c>
      <c r="FS152" s="37">
        <f t="shared" si="417"/>
        <v>141</v>
      </c>
      <c r="FT152" s="36">
        <v>8.1</v>
      </c>
      <c r="FU152" s="36">
        <v>100</v>
      </c>
      <c r="FV152" s="36">
        <f t="shared" si="432"/>
        <v>810</v>
      </c>
      <c r="FW152" s="37">
        <f t="shared" si="418"/>
        <v>83</v>
      </c>
      <c r="FX152" s="36">
        <f t="shared" si="433"/>
        <v>238</v>
      </c>
      <c r="FY152" s="54">
        <f t="shared" si="436"/>
        <v>19943.15526</v>
      </c>
      <c r="FZ152" s="37">
        <f t="shared" si="419"/>
        <v>115</v>
      </c>
      <c r="GA152" s="55">
        <f t="shared" si="420"/>
        <v>83.79477</v>
      </c>
      <c r="GB152" s="56">
        <f t="shared" si="434"/>
        <v>801.07800120000002</v>
      </c>
      <c r="GC152" s="32">
        <f t="shared" si="421"/>
        <v>86</v>
      </c>
    </row>
    <row r="153" spans="2:185" s="1" customFormat="1" ht="18" customHeight="1" x14ac:dyDescent="0.2">
      <c r="B153" s="1">
        <f t="shared" si="343"/>
        <v>152</v>
      </c>
      <c r="C153" s="69" t="s">
        <v>93</v>
      </c>
      <c r="D153" s="30">
        <v>18563595</v>
      </c>
      <c r="E153" s="31">
        <f t="shared" si="422"/>
        <v>60</v>
      </c>
      <c r="F153" s="209">
        <v>185180</v>
      </c>
      <c r="G153" s="31">
        <f t="shared" si="423"/>
        <v>87</v>
      </c>
      <c r="H153" s="210">
        <f t="shared" si="347"/>
        <v>100.24621989415704</v>
      </c>
      <c r="I153" s="31">
        <f t="shared" si="79"/>
        <v>64</v>
      </c>
      <c r="J153" s="32" t="s">
        <v>590</v>
      </c>
      <c r="K153" s="32" t="s">
        <v>591</v>
      </c>
      <c r="L153" s="33">
        <v>46367.4</v>
      </c>
      <c r="M153" s="31">
        <f t="shared" si="346"/>
        <v>59</v>
      </c>
      <c r="N153" s="34">
        <v>9.7959910000000008</v>
      </c>
      <c r="O153" s="31">
        <f t="shared" si="345"/>
        <v>57</v>
      </c>
      <c r="P153" s="35">
        <v>5.18</v>
      </c>
      <c r="Q153" s="31">
        <f t="shared" si="348"/>
        <v>71</v>
      </c>
      <c r="R153" s="31">
        <v>23.3</v>
      </c>
      <c r="S153" s="31">
        <f t="shared" si="424"/>
        <v>102</v>
      </c>
      <c r="T153" s="31">
        <v>12.2</v>
      </c>
      <c r="U153" s="31">
        <f t="shared" si="425"/>
        <v>101</v>
      </c>
      <c r="V153" s="218">
        <v>343.5</v>
      </c>
      <c r="W153" s="31">
        <f t="shared" si="426"/>
        <v>148</v>
      </c>
      <c r="X153" s="36">
        <v>64.5</v>
      </c>
      <c r="Y153" s="37">
        <f t="shared" si="349"/>
        <v>133</v>
      </c>
      <c r="Z153" s="38">
        <v>69.900000000000006</v>
      </c>
      <c r="AA153" s="37">
        <f t="shared" si="350"/>
        <v>119</v>
      </c>
      <c r="AB153" s="38">
        <v>59.9</v>
      </c>
      <c r="AC153" s="37">
        <f t="shared" si="351"/>
        <v>143</v>
      </c>
      <c r="AD153" s="41" t="s">
        <v>177</v>
      </c>
      <c r="AE153" s="40" t="e">
        <f t="shared" si="352"/>
        <v>#VALUE!</v>
      </c>
      <c r="AF153" s="41">
        <v>29.82</v>
      </c>
      <c r="AG153" s="40">
        <f t="shared" si="353"/>
        <v>109</v>
      </c>
      <c r="AH153" s="42"/>
      <c r="AI153" s="40" t="e">
        <f t="shared" si="427"/>
        <v>#N/A</v>
      </c>
      <c r="AJ153" s="41" t="s">
        <v>177</v>
      </c>
      <c r="AK153" s="40" t="e">
        <f t="shared" si="354"/>
        <v>#VALUE!</v>
      </c>
      <c r="AL153" s="41" t="s">
        <v>177</v>
      </c>
      <c r="AM153" s="40" t="e">
        <f t="shared" si="355"/>
        <v>#VALUE!</v>
      </c>
      <c r="AN153" s="43">
        <v>34.1</v>
      </c>
      <c r="AO153" s="44">
        <f t="shared" si="356"/>
        <v>50</v>
      </c>
      <c r="AP153" s="43" t="s">
        <v>177</v>
      </c>
      <c r="AQ153" s="44" t="e">
        <f t="shared" si="357"/>
        <v>#VALUE!</v>
      </c>
      <c r="AR153" s="58">
        <v>-0.28999999999999998</v>
      </c>
      <c r="AS153" s="44">
        <f t="shared" si="358"/>
        <v>79</v>
      </c>
      <c r="AT153" s="46"/>
      <c r="AU153" s="45" t="e">
        <f t="shared" si="359"/>
        <v>#N/A</v>
      </c>
      <c r="AV153" s="46" t="s">
        <v>177</v>
      </c>
      <c r="AW153" s="45" t="e">
        <f t="shared" si="360"/>
        <v>#VALUE!</v>
      </c>
      <c r="AX153" s="46"/>
      <c r="AY153" s="45"/>
      <c r="AZ153" s="125">
        <v>3040</v>
      </c>
      <c r="BA153" s="45">
        <f t="shared" si="435"/>
        <v>50</v>
      </c>
      <c r="BB153" s="46" t="s">
        <v>177</v>
      </c>
      <c r="BC153" s="45" t="e">
        <f t="shared" si="361"/>
        <v>#VALUE!</v>
      </c>
      <c r="BD153" s="46">
        <v>458.63</v>
      </c>
      <c r="BE153" s="45">
        <f t="shared" si="362"/>
        <v>105</v>
      </c>
      <c r="BF153" s="46"/>
      <c r="BG153" s="45" t="e">
        <f t="shared" si="363"/>
        <v>#N/A</v>
      </c>
      <c r="BH153" s="46">
        <v>0.7</v>
      </c>
      <c r="BI153" s="45">
        <f t="shared" si="364"/>
        <v>84</v>
      </c>
      <c r="BJ153" s="47">
        <v>9</v>
      </c>
      <c r="BK153" s="45">
        <f t="shared" si="365"/>
        <v>47</v>
      </c>
      <c r="BL153" s="47"/>
      <c r="BM153" s="45" t="e">
        <f t="shared" si="366"/>
        <v>#N/A</v>
      </c>
      <c r="BN153" s="47"/>
      <c r="BO153" s="45" t="e">
        <f t="shared" si="367"/>
        <v>#N/A</v>
      </c>
      <c r="BP153" s="46">
        <v>111.43</v>
      </c>
      <c r="BQ153" s="45">
        <f t="shared" si="368"/>
        <v>72</v>
      </c>
      <c r="BR153" s="114" t="s">
        <v>177</v>
      </c>
      <c r="BS153" s="45" t="e">
        <f t="shared" si="428"/>
        <v>#VALUE!</v>
      </c>
      <c r="BT153" s="46"/>
      <c r="BU153" s="45" t="e">
        <f t="shared" si="369"/>
        <v>#N/A</v>
      </c>
      <c r="BV153" s="47"/>
      <c r="BW153" s="45" t="e">
        <f t="shared" si="370"/>
        <v>#N/A</v>
      </c>
      <c r="BX153" s="124" t="s">
        <v>1151</v>
      </c>
      <c r="BY153" s="45" t="e">
        <f t="shared" si="429"/>
        <v>#VALUE!</v>
      </c>
      <c r="BZ153" s="48" t="s">
        <v>177</v>
      </c>
      <c r="CA153" s="45" t="e">
        <f t="shared" si="371"/>
        <v>#VALUE!</v>
      </c>
      <c r="CB153" s="46"/>
      <c r="CC153" s="45" t="e">
        <f t="shared" si="430"/>
        <v>#N/A</v>
      </c>
      <c r="CD153" s="46">
        <v>1.29</v>
      </c>
      <c r="CE153" s="45">
        <f t="shared" si="372"/>
        <v>12</v>
      </c>
      <c r="CF153" s="48">
        <v>231.63616745571102</v>
      </c>
      <c r="CG153" s="45">
        <f t="shared" si="373"/>
        <v>42</v>
      </c>
      <c r="CH153" s="49">
        <v>0.01</v>
      </c>
      <c r="CI153" s="45">
        <f t="shared" si="374"/>
        <v>150</v>
      </c>
      <c r="CJ153" s="50">
        <v>0.06</v>
      </c>
      <c r="CK153" s="51">
        <f t="shared" si="375"/>
        <v>150</v>
      </c>
      <c r="CL153" s="50">
        <v>1.66</v>
      </c>
      <c r="CM153" s="51">
        <f t="shared" si="376"/>
        <v>130</v>
      </c>
      <c r="CN153" s="50">
        <v>0.06</v>
      </c>
      <c r="CO153" s="51">
        <f t="shared" si="377"/>
        <v>152</v>
      </c>
      <c r="CP153" s="50">
        <v>5.01</v>
      </c>
      <c r="CQ153" s="51">
        <f t="shared" si="378"/>
        <v>82</v>
      </c>
      <c r="CR153" s="50">
        <v>2.98</v>
      </c>
      <c r="CS153" s="51">
        <f t="shared" si="379"/>
        <v>95</v>
      </c>
      <c r="CT153" s="50">
        <v>5.7</v>
      </c>
      <c r="CU153" s="51">
        <f t="shared" si="380"/>
        <v>7</v>
      </c>
      <c r="CV153" s="50">
        <v>22.85</v>
      </c>
      <c r="CW153" s="51">
        <f t="shared" si="381"/>
        <v>21</v>
      </c>
      <c r="CX153" s="50">
        <v>1.28</v>
      </c>
      <c r="CY153" s="51">
        <f t="shared" si="382"/>
        <v>166</v>
      </c>
      <c r="CZ153" s="50">
        <v>11.71</v>
      </c>
      <c r="DA153" s="51">
        <f t="shared" si="383"/>
        <v>56</v>
      </c>
      <c r="DB153" s="50">
        <v>4.79</v>
      </c>
      <c r="DC153" s="51">
        <f t="shared" si="384"/>
        <v>131</v>
      </c>
      <c r="DD153" s="50">
        <v>4.3099999999999996</v>
      </c>
      <c r="DE153" s="51">
        <f t="shared" si="385"/>
        <v>109</v>
      </c>
      <c r="DF153" s="50">
        <v>14.72</v>
      </c>
      <c r="DG153" s="51">
        <f t="shared" si="386"/>
        <v>75</v>
      </c>
      <c r="DH153" s="50">
        <v>1.03</v>
      </c>
      <c r="DI153" s="51">
        <f t="shared" si="387"/>
        <v>141</v>
      </c>
      <c r="DJ153" s="50">
        <v>2.02</v>
      </c>
      <c r="DK153" s="51">
        <f t="shared" si="388"/>
        <v>120</v>
      </c>
      <c r="DL153" s="50">
        <v>3.65</v>
      </c>
      <c r="DM153" s="51">
        <f t="shared" si="389"/>
        <v>108</v>
      </c>
      <c r="DN153" s="50">
        <v>3.61</v>
      </c>
      <c r="DO153" s="51">
        <f t="shared" si="390"/>
        <v>83</v>
      </c>
      <c r="DP153" s="50">
        <v>9.82</v>
      </c>
      <c r="DQ153" s="51">
        <f t="shared" si="391"/>
        <v>126</v>
      </c>
      <c r="DR153" s="50">
        <v>0.52</v>
      </c>
      <c r="DS153" s="51">
        <f t="shared" si="392"/>
        <v>155</v>
      </c>
      <c r="DT153" s="50">
        <v>5.58</v>
      </c>
      <c r="DU153" s="51">
        <f t="shared" si="393"/>
        <v>91</v>
      </c>
      <c r="DV153" s="50">
        <v>1.18</v>
      </c>
      <c r="DW153" s="51">
        <f t="shared" si="394"/>
        <v>130</v>
      </c>
      <c r="DX153" s="50">
        <v>105.49</v>
      </c>
      <c r="DY153" s="51">
        <f t="shared" si="395"/>
        <v>88</v>
      </c>
      <c r="DZ153" s="50">
        <v>210.64</v>
      </c>
      <c r="EA153" s="51">
        <f t="shared" si="396"/>
        <v>18</v>
      </c>
      <c r="EB153" s="50">
        <v>9.25</v>
      </c>
      <c r="EC153" s="51">
        <f t="shared" si="397"/>
        <v>146</v>
      </c>
      <c r="ED153" s="50">
        <v>0.03</v>
      </c>
      <c r="EE153" s="51">
        <f t="shared" si="398"/>
        <v>161</v>
      </c>
      <c r="EF153" s="50">
        <v>4.37</v>
      </c>
      <c r="EG153" s="51">
        <f t="shared" si="399"/>
        <v>107</v>
      </c>
      <c r="EH153" s="50">
        <v>0</v>
      </c>
      <c r="EI153" s="51">
        <f t="shared" si="400"/>
        <v>161</v>
      </c>
      <c r="EJ153" s="50">
        <v>12.46</v>
      </c>
      <c r="EK153" s="51">
        <f t="shared" si="401"/>
        <v>121</v>
      </c>
      <c r="EL153" s="50">
        <v>7.48</v>
      </c>
      <c r="EM153" s="51">
        <f t="shared" si="402"/>
        <v>85</v>
      </c>
      <c r="EN153" s="50">
        <v>10.52</v>
      </c>
      <c r="EO153" s="51">
        <f t="shared" si="403"/>
        <v>145</v>
      </c>
      <c r="EP153" s="50">
        <v>13.67</v>
      </c>
      <c r="EQ153" s="51">
        <f t="shared" si="404"/>
        <v>93</v>
      </c>
      <c r="ER153" s="50">
        <v>6</v>
      </c>
      <c r="ES153" s="51">
        <f t="shared" si="405"/>
        <v>7</v>
      </c>
      <c r="ET153" s="50">
        <v>0</v>
      </c>
      <c r="EU153" s="51">
        <f t="shared" si="406"/>
        <v>84</v>
      </c>
      <c r="EV153" s="50">
        <v>2.09</v>
      </c>
      <c r="EW153" s="51">
        <f t="shared" si="407"/>
        <v>89</v>
      </c>
      <c r="EX153" s="50">
        <v>0.17</v>
      </c>
      <c r="EY153" s="51">
        <f t="shared" si="408"/>
        <v>109</v>
      </c>
      <c r="EZ153" s="50">
        <v>0.37</v>
      </c>
      <c r="FA153" s="51">
        <f t="shared" si="409"/>
        <v>156</v>
      </c>
      <c r="FB153" s="50">
        <v>0.75</v>
      </c>
      <c r="FC153" s="51">
        <f t="shared" si="410"/>
        <v>120</v>
      </c>
      <c r="FD153" s="50">
        <v>2.68</v>
      </c>
      <c r="FE153" s="51">
        <f t="shared" si="411"/>
        <v>105</v>
      </c>
      <c r="FF153" s="50">
        <v>83.04</v>
      </c>
      <c r="FG153" s="51">
        <f t="shared" si="412"/>
        <v>95</v>
      </c>
      <c r="FH153" s="50">
        <v>0.44</v>
      </c>
      <c r="FI153" s="51">
        <f t="shared" si="413"/>
        <v>171</v>
      </c>
      <c r="FJ153" s="50">
        <v>3.16</v>
      </c>
      <c r="FK153" s="51">
        <f t="shared" si="414"/>
        <v>100</v>
      </c>
      <c r="FL153" s="50">
        <v>3.49</v>
      </c>
      <c r="FM153" s="51">
        <f t="shared" si="415"/>
        <v>104</v>
      </c>
      <c r="FN153" s="53">
        <f t="shared" si="437"/>
        <v>578.64</v>
      </c>
      <c r="FO153" s="51">
        <f t="shared" si="416"/>
        <v>109</v>
      </c>
      <c r="FP153" s="36">
        <v>22.76</v>
      </c>
      <c r="FQ153" s="36">
        <v>100</v>
      </c>
      <c r="FR153" s="36">
        <f t="shared" si="431"/>
        <v>2276</v>
      </c>
      <c r="FS153" s="37">
        <f t="shared" si="417"/>
        <v>64</v>
      </c>
      <c r="FT153" s="36">
        <v>6.51</v>
      </c>
      <c r="FU153" s="36">
        <v>100</v>
      </c>
      <c r="FV153" s="36">
        <f t="shared" si="432"/>
        <v>651</v>
      </c>
      <c r="FW153" s="37">
        <f t="shared" si="418"/>
        <v>118</v>
      </c>
      <c r="FX153" s="36">
        <f t="shared" si="433"/>
        <v>1625</v>
      </c>
      <c r="FY153" s="54">
        <f t="shared" si="436"/>
        <v>301658.41875000001</v>
      </c>
      <c r="FZ153" s="37">
        <f t="shared" si="419"/>
        <v>55</v>
      </c>
      <c r="GA153" s="55">
        <f t="shared" si="420"/>
        <v>185.63595000000001</v>
      </c>
      <c r="GB153" s="56">
        <f t="shared" si="434"/>
        <v>81.679817999999997</v>
      </c>
      <c r="GC153" s="32">
        <f t="shared" si="421"/>
        <v>155</v>
      </c>
    </row>
    <row r="154" spans="2:185" s="1" customFormat="1" ht="18" customHeight="1" x14ac:dyDescent="0.2">
      <c r="B154" s="1">
        <f t="shared" si="343"/>
        <v>153</v>
      </c>
      <c r="C154" s="59" t="s">
        <v>155</v>
      </c>
      <c r="D154" s="30">
        <v>8669464</v>
      </c>
      <c r="E154" s="31">
        <f t="shared" si="422"/>
        <v>94</v>
      </c>
      <c r="F154" s="209">
        <v>143100</v>
      </c>
      <c r="G154" s="31">
        <f t="shared" si="423"/>
        <v>94</v>
      </c>
      <c r="H154" s="210">
        <f t="shared" si="347"/>
        <v>60.583256464011178</v>
      </c>
      <c r="I154" s="31">
        <f t="shared" si="79"/>
        <v>98</v>
      </c>
      <c r="J154" s="32" t="s">
        <v>592</v>
      </c>
      <c r="K154" s="32" t="s">
        <v>593</v>
      </c>
      <c r="L154" s="33">
        <v>52450.7</v>
      </c>
      <c r="M154" s="31">
        <f t="shared" si="346"/>
        <v>12</v>
      </c>
      <c r="N154" s="34">
        <v>9.7903020000000005</v>
      </c>
      <c r="O154" s="31">
        <f t="shared" si="345"/>
        <v>70</v>
      </c>
      <c r="P154" s="35">
        <v>4.47</v>
      </c>
      <c r="Q154" s="31">
        <f t="shared" si="348"/>
        <v>118</v>
      </c>
      <c r="R154" s="31">
        <v>16.899999999999999</v>
      </c>
      <c r="S154" s="31">
        <f t="shared" si="424"/>
        <v>128</v>
      </c>
      <c r="T154" s="31">
        <v>4.3</v>
      </c>
      <c r="U154" s="31">
        <f t="shared" si="425"/>
        <v>149</v>
      </c>
      <c r="V154" s="218">
        <v>541</v>
      </c>
      <c r="W154" s="31">
        <f t="shared" si="426"/>
        <v>132</v>
      </c>
      <c r="X154" s="36">
        <v>69.7</v>
      </c>
      <c r="Y154" s="37">
        <f t="shared" si="349"/>
        <v>107</v>
      </c>
      <c r="Z154" s="38">
        <v>73.599999999999994</v>
      </c>
      <c r="AA154" s="37">
        <f t="shared" si="350"/>
        <v>101</v>
      </c>
      <c r="AB154" s="38">
        <v>66.599999999999994</v>
      </c>
      <c r="AC154" s="37">
        <f t="shared" si="351"/>
        <v>107</v>
      </c>
      <c r="AD154" s="39">
        <v>2749</v>
      </c>
      <c r="AE154" s="40">
        <f t="shared" si="352"/>
        <v>138</v>
      </c>
      <c r="AF154" s="41" t="s">
        <v>177</v>
      </c>
      <c r="AG154" s="40" t="e">
        <f t="shared" si="353"/>
        <v>#VALUE!</v>
      </c>
      <c r="AH154" s="42"/>
      <c r="AI154" s="40" t="e">
        <f t="shared" si="427"/>
        <v>#N/A</v>
      </c>
      <c r="AJ154" s="41" t="s">
        <v>177</v>
      </c>
      <c r="AK154" s="40" t="e">
        <f t="shared" si="354"/>
        <v>#VALUE!</v>
      </c>
      <c r="AL154" s="41" t="s">
        <v>177</v>
      </c>
      <c r="AM154" s="40" t="e">
        <f t="shared" si="355"/>
        <v>#VALUE!</v>
      </c>
      <c r="AN154" s="43">
        <v>50.7</v>
      </c>
      <c r="AO154" s="44">
        <f t="shared" si="356"/>
        <v>23</v>
      </c>
      <c r="AP154" s="43" t="s">
        <v>177</v>
      </c>
      <c r="AQ154" s="44" t="e">
        <f t="shared" si="357"/>
        <v>#VALUE!</v>
      </c>
      <c r="AR154" s="43" t="s">
        <v>177</v>
      </c>
      <c r="AS154" s="44" t="e">
        <f t="shared" si="358"/>
        <v>#VALUE!</v>
      </c>
      <c r="AT154" s="46"/>
      <c r="AU154" s="45" t="e">
        <f t="shared" si="359"/>
        <v>#N/A</v>
      </c>
      <c r="AV154" s="46" t="s">
        <v>177</v>
      </c>
      <c r="AW154" s="45" t="e">
        <f t="shared" si="360"/>
        <v>#VALUE!</v>
      </c>
      <c r="AX154" s="46"/>
      <c r="AY154" s="45"/>
      <c r="AZ154" s="125">
        <v>2190</v>
      </c>
      <c r="BA154" s="45">
        <f t="shared" si="435"/>
        <v>136</v>
      </c>
      <c r="BB154" s="46" t="s">
        <v>177</v>
      </c>
      <c r="BC154" s="45" t="e">
        <f t="shared" si="361"/>
        <v>#VALUE!</v>
      </c>
      <c r="BD154" s="46">
        <v>533.04</v>
      </c>
      <c r="BE154" s="45">
        <f t="shared" si="362"/>
        <v>95</v>
      </c>
      <c r="BF154" s="46"/>
      <c r="BG154" s="45" t="e">
        <f t="shared" si="363"/>
        <v>#N/A</v>
      </c>
      <c r="BH154" s="46" t="s">
        <v>177</v>
      </c>
      <c r="BI154" s="45" t="e">
        <f t="shared" si="364"/>
        <v>#VALUE!</v>
      </c>
      <c r="BJ154" s="47">
        <v>9</v>
      </c>
      <c r="BK154" s="45">
        <f t="shared" si="365"/>
        <v>47</v>
      </c>
      <c r="BL154" s="47"/>
      <c r="BM154" s="45" t="e">
        <f t="shared" si="366"/>
        <v>#N/A</v>
      </c>
      <c r="BN154" s="47"/>
      <c r="BO154" s="45" t="e">
        <f t="shared" si="367"/>
        <v>#N/A</v>
      </c>
      <c r="BP154" s="46" t="s">
        <v>177</v>
      </c>
      <c r="BQ154" s="45" t="e">
        <f t="shared" si="368"/>
        <v>#VALUE!</v>
      </c>
      <c r="BR154" s="180">
        <v>84.03</v>
      </c>
      <c r="BS154" s="45">
        <f t="shared" si="428"/>
        <v>114</v>
      </c>
      <c r="BT154" s="46"/>
      <c r="BU154" s="45" t="e">
        <f t="shared" si="369"/>
        <v>#N/A</v>
      </c>
      <c r="BV154" s="47"/>
      <c r="BW154" s="45" t="e">
        <f t="shared" si="370"/>
        <v>#N/A</v>
      </c>
      <c r="BX154" s="124" t="s">
        <v>1151</v>
      </c>
      <c r="BY154" s="45" t="e">
        <f t="shared" si="429"/>
        <v>#VALUE!</v>
      </c>
      <c r="BZ154" s="48">
        <f>16.4*1000/365</f>
        <v>44.93150684931507</v>
      </c>
      <c r="CA154" s="45">
        <f t="shared" si="371"/>
        <v>104</v>
      </c>
      <c r="CB154" s="46"/>
      <c r="CC154" s="45" t="e">
        <f t="shared" si="430"/>
        <v>#N/A</v>
      </c>
      <c r="CD154" s="46">
        <v>0.3</v>
      </c>
      <c r="CE154" s="45">
        <f t="shared" si="372"/>
        <v>68</v>
      </c>
      <c r="CF154" s="48">
        <v>219.16003111611053</v>
      </c>
      <c r="CG154" s="45">
        <f t="shared" si="373"/>
        <v>46</v>
      </c>
      <c r="CH154" s="49">
        <v>0.77</v>
      </c>
      <c r="CI154" s="45">
        <f t="shared" si="374"/>
        <v>87</v>
      </c>
      <c r="CJ154" s="50">
        <v>0.99</v>
      </c>
      <c r="CK154" s="51">
        <f t="shared" si="375"/>
        <v>79</v>
      </c>
      <c r="CL154" s="50">
        <v>0.42</v>
      </c>
      <c r="CM154" s="51">
        <f t="shared" si="376"/>
        <v>167</v>
      </c>
      <c r="CN154" s="50">
        <v>0.64</v>
      </c>
      <c r="CO154" s="51">
        <f t="shared" si="377"/>
        <v>92</v>
      </c>
      <c r="CP154" s="50">
        <v>5.85</v>
      </c>
      <c r="CQ154" s="51">
        <f t="shared" si="378"/>
        <v>78</v>
      </c>
      <c r="CR154" s="50">
        <v>15.98</v>
      </c>
      <c r="CS154" s="51">
        <f t="shared" si="379"/>
        <v>39</v>
      </c>
      <c r="CT154" s="50">
        <v>1.67</v>
      </c>
      <c r="CU154" s="51">
        <f t="shared" si="380"/>
        <v>101</v>
      </c>
      <c r="CV154" s="50">
        <v>8.36</v>
      </c>
      <c r="CW154" s="51">
        <f t="shared" si="381"/>
        <v>157</v>
      </c>
      <c r="CX154" s="50">
        <v>4.84</v>
      </c>
      <c r="CY154" s="51">
        <f t="shared" si="382"/>
        <v>120</v>
      </c>
      <c r="CZ154" s="50">
        <v>3.78</v>
      </c>
      <c r="DA154" s="51">
        <f t="shared" si="383"/>
        <v>143</v>
      </c>
      <c r="DB154" s="50">
        <v>11.55</v>
      </c>
      <c r="DC154" s="51">
        <f t="shared" si="384"/>
        <v>21</v>
      </c>
      <c r="DD154" s="50">
        <v>6.31</v>
      </c>
      <c r="DE154" s="51">
        <f t="shared" si="385"/>
        <v>70</v>
      </c>
      <c r="DF154" s="50">
        <v>6.71</v>
      </c>
      <c r="DG154" s="51">
        <f t="shared" si="386"/>
        <v>116</v>
      </c>
      <c r="DH154" s="50">
        <v>13.18</v>
      </c>
      <c r="DI154" s="51">
        <f t="shared" si="387"/>
        <v>9</v>
      </c>
      <c r="DJ154" s="50">
        <v>2.44</v>
      </c>
      <c r="DK154" s="51">
        <f t="shared" si="388"/>
        <v>103</v>
      </c>
      <c r="DL154" s="50">
        <v>1.8</v>
      </c>
      <c r="DM154" s="51">
        <f t="shared" si="389"/>
        <v>161</v>
      </c>
      <c r="DN154" s="50">
        <v>2.0099999999999998</v>
      </c>
      <c r="DO154" s="51">
        <f t="shared" si="390"/>
        <v>116</v>
      </c>
      <c r="DP154" s="50">
        <v>1.84</v>
      </c>
      <c r="DQ154" s="51">
        <f t="shared" si="391"/>
        <v>166</v>
      </c>
      <c r="DR154" s="50">
        <v>1.35</v>
      </c>
      <c r="DS154" s="51">
        <f t="shared" si="392"/>
        <v>105</v>
      </c>
      <c r="DT154" s="50">
        <v>19.62</v>
      </c>
      <c r="DU154" s="51">
        <f t="shared" si="393"/>
        <v>4</v>
      </c>
      <c r="DV154" s="50">
        <v>4.09</v>
      </c>
      <c r="DW154" s="51">
        <f t="shared" si="394"/>
        <v>24</v>
      </c>
      <c r="DX154" s="50">
        <v>86.97</v>
      </c>
      <c r="DY154" s="51">
        <f t="shared" si="395"/>
        <v>120</v>
      </c>
      <c r="DZ154" s="50">
        <v>281.02999999999997</v>
      </c>
      <c r="EA154" s="51">
        <f t="shared" si="396"/>
        <v>10</v>
      </c>
      <c r="EB154" s="50">
        <v>18.04</v>
      </c>
      <c r="EC154" s="51">
        <f t="shared" si="397"/>
        <v>109</v>
      </c>
      <c r="ED154" s="50">
        <v>2.82</v>
      </c>
      <c r="EE154" s="51">
        <f t="shared" si="398"/>
        <v>35</v>
      </c>
      <c r="EF154" s="50">
        <v>2.34</v>
      </c>
      <c r="EG154" s="51">
        <f t="shared" si="399"/>
        <v>143</v>
      </c>
      <c r="EH154" s="50">
        <v>7.42</v>
      </c>
      <c r="EI154" s="51">
        <f t="shared" si="400"/>
        <v>76</v>
      </c>
      <c r="EJ154" s="50">
        <v>15.99</v>
      </c>
      <c r="EK154" s="51">
        <f t="shared" si="401"/>
        <v>96</v>
      </c>
      <c r="EL154" s="50">
        <v>4.57</v>
      </c>
      <c r="EM154" s="51">
        <f t="shared" si="402"/>
        <v>125</v>
      </c>
      <c r="EN154" s="50">
        <v>47.83</v>
      </c>
      <c r="EO154" s="51">
        <f t="shared" si="403"/>
        <v>68</v>
      </c>
      <c r="EP154" s="50">
        <v>10.91</v>
      </c>
      <c r="EQ154" s="51">
        <f t="shared" si="404"/>
        <v>110</v>
      </c>
      <c r="ER154" s="50">
        <v>1.45</v>
      </c>
      <c r="ES154" s="51">
        <f t="shared" si="405"/>
        <v>149</v>
      </c>
      <c r="ET154" s="50">
        <v>0</v>
      </c>
      <c r="EU154" s="51">
        <f t="shared" si="406"/>
        <v>84</v>
      </c>
      <c r="EV154" s="50">
        <v>2.56</v>
      </c>
      <c r="EW154" s="51">
        <f t="shared" si="407"/>
        <v>82</v>
      </c>
      <c r="EX154" s="50">
        <v>0.08</v>
      </c>
      <c r="EY154" s="51">
        <f t="shared" si="408"/>
        <v>144</v>
      </c>
      <c r="EZ154" s="50">
        <v>0.24</v>
      </c>
      <c r="FA154" s="51">
        <f t="shared" si="409"/>
        <v>162</v>
      </c>
      <c r="FB154" s="50">
        <v>1.54</v>
      </c>
      <c r="FC154" s="51">
        <f t="shared" si="410"/>
        <v>77</v>
      </c>
      <c r="FD154" s="50">
        <v>7.3</v>
      </c>
      <c r="FE154" s="51">
        <f t="shared" si="411"/>
        <v>46</v>
      </c>
      <c r="FF154" s="50">
        <v>173.46</v>
      </c>
      <c r="FG154" s="51">
        <f t="shared" si="412"/>
        <v>10</v>
      </c>
      <c r="FH154" s="50">
        <v>4.1399999999999997</v>
      </c>
      <c r="FI154" s="51">
        <f t="shared" si="413"/>
        <v>138</v>
      </c>
      <c r="FJ154" s="50">
        <v>12.64</v>
      </c>
      <c r="FK154" s="51">
        <f t="shared" si="414"/>
        <v>61</v>
      </c>
      <c r="FL154" s="50">
        <v>3.18</v>
      </c>
      <c r="FM154" s="51">
        <f t="shared" si="415"/>
        <v>110</v>
      </c>
      <c r="FN154" s="53">
        <f t="shared" si="437"/>
        <v>797.93999999999994</v>
      </c>
      <c r="FO154" s="51">
        <f t="shared" si="416"/>
        <v>64</v>
      </c>
      <c r="FP154" s="36">
        <v>24.99</v>
      </c>
      <c r="FQ154" s="36">
        <v>100</v>
      </c>
      <c r="FR154" s="36">
        <f t="shared" si="431"/>
        <v>2499</v>
      </c>
      <c r="FS154" s="37">
        <f t="shared" si="417"/>
        <v>50</v>
      </c>
      <c r="FT154" s="36">
        <v>6.28</v>
      </c>
      <c r="FU154" s="36">
        <v>100</v>
      </c>
      <c r="FV154" s="36">
        <f t="shared" si="432"/>
        <v>628</v>
      </c>
      <c r="FW154" s="37">
        <f t="shared" si="418"/>
        <v>124</v>
      </c>
      <c r="FX154" s="36">
        <f t="shared" si="433"/>
        <v>1871</v>
      </c>
      <c r="FY154" s="54">
        <f t="shared" si="436"/>
        <v>162205.67144000001</v>
      </c>
      <c r="FZ154" s="37">
        <f t="shared" si="419"/>
        <v>69</v>
      </c>
      <c r="GA154" s="55">
        <f t="shared" si="420"/>
        <v>86.694640000000007</v>
      </c>
      <c r="GB154" s="56">
        <f t="shared" si="434"/>
        <v>358.91580959999999</v>
      </c>
      <c r="GC154" s="32">
        <f t="shared" si="421"/>
        <v>118</v>
      </c>
    </row>
    <row r="155" spans="2:185" s="1" customFormat="1" ht="18" customHeight="1" x14ac:dyDescent="0.2">
      <c r="B155" s="1">
        <f t="shared" si="343"/>
        <v>154</v>
      </c>
      <c r="C155" s="59" t="s">
        <v>103</v>
      </c>
      <c r="D155" s="30">
        <v>55155473</v>
      </c>
      <c r="E155" s="31">
        <f t="shared" si="422"/>
        <v>25</v>
      </c>
      <c r="F155" s="209">
        <v>945087</v>
      </c>
      <c r="G155" s="31">
        <f t="shared" si="423"/>
        <v>31</v>
      </c>
      <c r="H155" s="210">
        <f t="shared" si="347"/>
        <v>58.360207049721346</v>
      </c>
      <c r="I155" s="31">
        <f t="shared" si="79"/>
        <v>100</v>
      </c>
      <c r="J155" s="32" t="s">
        <v>594</v>
      </c>
      <c r="K155" s="32" t="s">
        <v>595</v>
      </c>
      <c r="L155" s="33">
        <v>32766.9</v>
      </c>
      <c r="M155" s="31">
        <f t="shared" si="346"/>
        <v>140</v>
      </c>
      <c r="N155" s="34">
        <v>9.7770600000000005</v>
      </c>
      <c r="O155" s="31">
        <f t="shared" si="345"/>
        <v>166</v>
      </c>
      <c r="P155" s="35">
        <v>6.04</v>
      </c>
      <c r="Q155" s="31">
        <f t="shared" si="348"/>
        <v>11</v>
      </c>
      <c r="R155" s="31">
        <v>27.8</v>
      </c>
      <c r="S155" s="31">
        <f t="shared" si="424"/>
        <v>75</v>
      </c>
      <c r="T155" s="31">
        <v>17.3</v>
      </c>
      <c r="U155" s="31">
        <f t="shared" si="425"/>
        <v>76</v>
      </c>
      <c r="V155" s="218">
        <v>1073.0999999999999</v>
      </c>
      <c r="W155" s="31">
        <f t="shared" si="426"/>
        <v>71</v>
      </c>
      <c r="X155" s="36">
        <v>61.8</v>
      </c>
      <c r="Y155" s="37">
        <f t="shared" si="349"/>
        <v>144</v>
      </c>
      <c r="Z155" s="38">
        <v>63.8</v>
      </c>
      <c r="AA155" s="37">
        <f t="shared" si="350"/>
        <v>145</v>
      </c>
      <c r="AB155" s="38">
        <v>59.9</v>
      </c>
      <c r="AC155" s="37">
        <f t="shared" si="351"/>
        <v>143</v>
      </c>
      <c r="AD155" s="39">
        <v>2904</v>
      </c>
      <c r="AE155" s="40">
        <f t="shared" si="352"/>
        <v>137</v>
      </c>
      <c r="AF155" s="41">
        <v>48.42</v>
      </c>
      <c r="AG155" s="40">
        <f t="shared" si="353"/>
        <v>54</v>
      </c>
      <c r="AH155" s="42"/>
      <c r="AI155" s="40" t="e">
        <f t="shared" si="427"/>
        <v>#N/A</v>
      </c>
      <c r="AJ155" s="41" t="s">
        <v>177</v>
      </c>
      <c r="AK155" s="40" t="e">
        <f t="shared" si="354"/>
        <v>#VALUE!</v>
      </c>
      <c r="AL155" s="41" t="s">
        <v>177</v>
      </c>
      <c r="AM155" s="40" t="e">
        <f t="shared" si="355"/>
        <v>#VALUE!</v>
      </c>
      <c r="AN155" s="43">
        <v>23</v>
      </c>
      <c r="AO155" s="44">
        <f t="shared" si="356"/>
        <v>93</v>
      </c>
      <c r="AP155" s="43">
        <v>35</v>
      </c>
      <c r="AQ155" s="44">
        <f t="shared" si="357"/>
        <v>47</v>
      </c>
      <c r="AR155" s="58">
        <v>-0.22</v>
      </c>
      <c r="AS155" s="44">
        <f t="shared" si="358"/>
        <v>69</v>
      </c>
      <c r="AT155" s="46"/>
      <c r="AU155" s="45" t="e">
        <f t="shared" si="359"/>
        <v>#N/A</v>
      </c>
      <c r="AV155" s="46">
        <v>8</v>
      </c>
      <c r="AW155" s="45">
        <f t="shared" si="360"/>
        <v>54</v>
      </c>
      <c r="AX155" s="46"/>
      <c r="AY155" s="45"/>
      <c r="AZ155" s="125">
        <v>2020</v>
      </c>
      <c r="BA155" s="45">
        <f t="shared" si="435"/>
        <v>149</v>
      </c>
      <c r="BB155" s="47">
        <v>0.3</v>
      </c>
      <c r="BC155" s="45">
        <f t="shared" si="361"/>
        <v>47</v>
      </c>
      <c r="BD155" s="46">
        <v>101.12</v>
      </c>
      <c r="BE155" s="45">
        <f t="shared" si="362"/>
        <v>153</v>
      </c>
      <c r="BF155" s="46"/>
      <c r="BG155" s="45" t="e">
        <f t="shared" si="363"/>
        <v>#N/A</v>
      </c>
      <c r="BH155" s="46">
        <v>0.1</v>
      </c>
      <c r="BI155" s="45">
        <f t="shared" si="364"/>
        <v>115</v>
      </c>
      <c r="BJ155" s="47">
        <v>2.5</v>
      </c>
      <c r="BK155" s="45">
        <f t="shared" si="365"/>
        <v>113</v>
      </c>
      <c r="BL155" s="47"/>
      <c r="BM155" s="45" t="e">
        <f t="shared" si="366"/>
        <v>#N/A</v>
      </c>
      <c r="BN155" s="47"/>
      <c r="BO155" s="45" t="e">
        <f t="shared" si="367"/>
        <v>#N/A</v>
      </c>
      <c r="BP155" s="46" t="s">
        <v>177</v>
      </c>
      <c r="BQ155" s="45" t="e">
        <f t="shared" si="368"/>
        <v>#VALUE!</v>
      </c>
      <c r="BR155" s="133">
        <v>58.02</v>
      </c>
      <c r="BS155" s="45">
        <f t="shared" si="428"/>
        <v>141</v>
      </c>
      <c r="BT155" s="46"/>
      <c r="BU155" s="45" t="e">
        <f t="shared" si="369"/>
        <v>#N/A</v>
      </c>
      <c r="BV155" s="47"/>
      <c r="BW155" s="45" t="e">
        <f t="shared" si="370"/>
        <v>#N/A</v>
      </c>
      <c r="BX155" s="124" t="s">
        <v>1151</v>
      </c>
      <c r="BY155" s="45" t="e">
        <f t="shared" si="429"/>
        <v>#VALUE!</v>
      </c>
      <c r="BZ155" s="48">
        <f>9.2*1000/365</f>
        <v>25.205479452054796</v>
      </c>
      <c r="CA155" s="45">
        <f t="shared" si="371"/>
        <v>129</v>
      </c>
      <c r="CB155" s="46"/>
      <c r="CC155" s="45" t="e">
        <f t="shared" si="430"/>
        <v>#N/A</v>
      </c>
      <c r="CD155" s="46">
        <v>3.6999999999999998E-2</v>
      </c>
      <c r="CE155" s="45">
        <f t="shared" si="372"/>
        <v>123</v>
      </c>
      <c r="CF155" s="48">
        <v>17.677302848984723</v>
      </c>
      <c r="CG155" s="45">
        <f t="shared" si="373"/>
        <v>135</v>
      </c>
      <c r="CH155" s="49">
        <v>0.06</v>
      </c>
      <c r="CI155" s="45">
        <f t="shared" si="374"/>
        <v>138</v>
      </c>
      <c r="CJ155" s="50">
        <v>0.38</v>
      </c>
      <c r="CK155" s="51">
        <f t="shared" si="375"/>
        <v>109</v>
      </c>
      <c r="CL155" s="50">
        <v>3.38</v>
      </c>
      <c r="CM155" s="51">
        <f t="shared" si="376"/>
        <v>75</v>
      </c>
      <c r="CN155" s="50">
        <v>1.92</v>
      </c>
      <c r="CO155" s="51">
        <f t="shared" si="377"/>
        <v>57</v>
      </c>
      <c r="CP155" s="50">
        <v>4.55</v>
      </c>
      <c r="CQ155" s="51">
        <f t="shared" si="378"/>
        <v>86</v>
      </c>
      <c r="CR155" s="50">
        <v>14.04</v>
      </c>
      <c r="CS155" s="51">
        <f t="shared" si="379"/>
        <v>48</v>
      </c>
      <c r="CT155" s="50">
        <v>2.21</v>
      </c>
      <c r="CU155" s="51">
        <f t="shared" si="380"/>
        <v>81</v>
      </c>
      <c r="CV155" s="50">
        <v>10.27</v>
      </c>
      <c r="CW155" s="51">
        <f t="shared" si="381"/>
        <v>142</v>
      </c>
      <c r="CX155" s="50">
        <v>33.56</v>
      </c>
      <c r="CY155" s="51">
        <f t="shared" si="382"/>
        <v>8</v>
      </c>
      <c r="CZ155" s="50">
        <v>3.65</v>
      </c>
      <c r="DA155" s="51">
        <f t="shared" si="383"/>
        <v>145</v>
      </c>
      <c r="DB155" s="50">
        <v>9.7899999999999991</v>
      </c>
      <c r="DC155" s="51">
        <f t="shared" si="384"/>
        <v>52</v>
      </c>
      <c r="DD155" s="50">
        <v>2.02</v>
      </c>
      <c r="DE155" s="51">
        <f t="shared" si="385"/>
        <v>162</v>
      </c>
      <c r="DF155" s="50">
        <v>0.77</v>
      </c>
      <c r="DG155" s="51">
        <f t="shared" si="386"/>
        <v>170</v>
      </c>
      <c r="DH155" s="50">
        <v>9.2899999999999991</v>
      </c>
      <c r="DI155" s="51">
        <f t="shared" si="387"/>
        <v>20</v>
      </c>
      <c r="DJ155" s="50">
        <v>6.36</v>
      </c>
      <c r="DK155" s="51">
        <f t="shared" si="388"/>
        <v>19</v>
      </c>
      <c r="DL155" s="50">
        <v>1.48</v>
      </c>
      <c r="DM155" s="51">
        <f t="shared" si="389"/>
        <v>167</v>
      </c>
      <c r="DN155" s="50">
        <v>0.18</v>
      </c>
      <c r="DO155" s="51">
        <f t="shared" si="390"/>
        <v>172</v>
      </c>
      <c r="DP155" s="50">
        <v>35.83</v>
      </c>
      <c r="DQ155" s="51">
        <f t="shared" si="391"/>
        <v>17</v>
      </c>
      <c r="DR155" s="50">
        <v>1.94</v>
      </c>
      <c r="DS155" s="51">
        <f t="shared" si="392"/>
        <v>60</v>
      </c>
      <c r="DT155" s="50">
        <v>2.97</v>
      </c>
      <c r="DU155" s="51">
        <f t="shared" si="393"/>
        <v>141</v>
      </c>
      <c r="DV155" s="50">
        <v>0.62</v>
      </c>
      <c r="DW155" s="51">
        <f t="shared" si="394"/>
        <v>163</v>
      </c>
      <c r="DX155" s="50">
        <v>86.8</v>
      </c>
      <c r="DY155" s="51">
        <f t="shared" si="395"/>
        <v>121</v>
      </c>
      <c r="DZ155" s="50">
        <v>54</v>
      </c>
      <c r="EA155" s="51">
        <f t="shared" si="396"/>
        <v>148</v>
      </c>
      <c r="EB155" s="50">
        <v>45.18</v>
      </c>
      <c r="EC155" s="51">
        <f t="shared" si="397"/>
        <v>34</v>
      </c>
      <c r="ED155" s="50">
        <v>0.28999999999999998</v>
      </c>
      <c r="EE155" s="51">
        <f t="shared" si="398"/>
        <v>138</v>
      </c>
      <c r="EF155" s="50">
        <v>20.64</v>
      </c>
      <c r="EG155" s="51">
        <f t="shared" si="399"/>
        <v>11</v>
      </c>
      <c r="EH155" s="50">
        <v>196.99</v>
      </c>
      <c r="EI155" s="51">
        <f t="shared" si="400"/>
        <v>14</v>
      </c>
      <c r="EJ155" s="50">
        <v>17.38</v>
      </c>
      <c r="EK155" s="51">
        <f t="shared" si="401"/>
        <v>85</v>
      </c>
      <c r="EL155" s="50">
        <v>13.15</v>
      </c>
      <c r="EM155" s="51">
        <f t="shared" si="402"/>
        <v>26</v>
      </c>
      <c r="EN155" s="50">
        <v>107.39</v>
      </c>
      <c r="EO155" s="51">
        <f t="shared" si="403"/>
        <v>35</v>
      </c>
      <c r="EP155" s="50">
        <v>19.53</v>
      </c>
      <c r="EQ155" s="51">
        <f t="shared" si="404"/>
        <v>41</v>
      </c>
      <c r="ER155" s="50">
        <v>1.18</v>
      </c>
      <c r="ES155" s="51">
        <f t="shared" si="405"/>
        <v>153</v>
      </c>
      <c r="ET155" s="50">
        <v>42.42</v>
      </c>
      <c r="EU155" s="51">
        <f t="shared" si="406"/>
        <v>28</v>
      </c>
      <c r="EV155" s="50">
        <v>29.61</v>
      </c>
      <c r="EW155" s="51">
        <f t="shared" si="407"/>
        <v>33</v>
      </c>
      <c r="EX155" s="50">
        <v>0.24</v>
      </c>
      <c r="EY155" s="51">
        <f t="shared" si="408"/>
        <v>81</v>
      </c>
      <c r="EZ155" s="50">
        <v>2.74</v>
      </c>
      <c r="FA155" s="51">
        <f t="shared" si="409"/>
        <v>53</v>
      </c>
      <c r="FB155" s="50">
        <v>8.11</v>
      </c>
      <c r="FC155" s="51">
        <f t="shared" si="410"/>
        <v>7</v>
      </c>
      <c r="FD155" s="50">
        <v>6.04</v>
      </c>
      <c r="FE155" s="51">
        <f t="shared" si="411"/>
        <v>62</v>
      </c>
      <c r="FF155" s="50">
        <v>74.489999999999995</v>
      </c>
      <c r="FG155" s="51">
        <f t="shared" si="412"/>
        <v>102</v>
      </c>
      <c r="FH155" s="50">
        <v>23.34</v>
      </c>
      <c r="FI155" s="51">
        <f t="shared" si="413"/>
        <v>10</v>
      </c>
      <c r="FJ155" s="50">
        <v>16.68</v>
      </c>
      <c r="FK155" s="51">
        <f t="shared" si="414"/>
        <v>55</v>
      </c>
      <c r="FL155" s="50">
        <v>14.41</v>
      </c>
      <c r="FM155" s="51">
        <f t="shared" si="415"/>
        <v>33</v>
      </c>
      <c r="FN155" s="53">
        <f t="shared" si="437"/>
        <v>925.81999999999982</v>
      </c>
      <c r="FO155" s="51">
        <f t="shared" si="416"/>
        <v>41</v>
      </c>
      <c r="FP155" s="36">
        <v>36.82</v>
      </c>
      <c r="FQ155" s="36">
        <v>100</v>
      </c>
      <c r="FR155" s="36">
        <f t="shared" si="431"/>
        <v>3682</v>
      </c>
      <c r="FS155" s="37">
        <f t="shared" si="417"/>
        <v>17</v>
      </c>
      <c r="FT155" s="36">
        <v>8.1999999999999993</v>
      </c>
      <c r="FU155" s="36">
        <v>100</v>
      </c>
      <c r="FV155" s="36">
        <f t="shared" si="432"/>
        <v>819.99999999999989</v>
      </c>
      <c r="FW155" s="37">
        <f t="shared" si="418"/>
        <v>80</v>
      </c>
      <c r="FX155" s="36">
        <f t="shared" si="433"/>
        <v>2862</v>
      </c>
      <c r="FY155" s="54">
        <f t="shared" si="436"/>
        <v>1578549.6372599998</v>
      </c>
      <c r="FZ155" s="37">
        <f t="shared" si="419"/>
        <v>15</v>
      </c>
      <c r="GA155" s="55">
        <f t="shared" si="420"/>
        <v>551.55472999999995</v>
      </c>
      <c r="GB155" s="56">
        <f t="shared" si="434"/>
        <v>12873.287398199998</v>
      </c>
      <c r="GC155" s="32">
        <f t="shared" si="421"/>
        <v>7</v>
      </c>
    </row>
    <row r="156" spans="2:185" s="1" customFormat="1" ht="18" customHeight="1" x14ac:dyDescent="0.2">
      <c r="B156" s="1">
        <f t="shared" si="343"/>
        <v>155</v>
      </c>
      <c r="C156" s="60" t="s">
        <v>98</v>
      </c>
      <c r="D156" s="30">
        <v>68146609</v>
      </c>
      <c r="E156" s="31">
        <f t="shared" si="422"/>
        <v>20</v>
      </c>
      <c r="F156" s="209">
        <v>513120</v>
      </c>
      <c r="G156" s="31">
        <f t="shared" si="423"/>
        <v>51</v>
      </c>
      <c r="H156" s="210">
        <f t="shared" si="347"/>
        <v>132.80832748674774</v>
      </c>
      <c r="I156" s="31">
        <f t="shared" si="79"/>
        <v>43</v>
      </c>
      <c r="J156" s="61" t="s">
        <v>596</v>
      </c>
      <c r="K156" s="61" t="s">
        <v>597</v>
      </c>
      <c r="L156" s="62">
        <v>43227.9</v>
      </c>
      <c r="M156" s="31">
        <f t="shared" si="346"/>
        <v>76</v>
      </c>
      <c r="N156" s="63">
        <v>9.7839069999999992</v>
      </c>
      <c r="O156" s="31">
        <f t="shared" si="345"/>
        <v>104</v>
      </c>
      <c r="P156" s="64">
        <v>5.19</v>
      </c>
      <c r="Q156" s="31">
        <f t="shared" si="348"/>
        <v>68</v>
      </c>
      <c r="R156" s="31">
        <v>31.6</v>
      </c>
      <c r="S156" s="31">
        <f t="shared" si="424"/>
        <v>16</v>
      </c>
      <c r="T156" s="31">
        <v>22</v>
      </c>
      <c r="U156" s="31">
        <f t="shared" si="425"/>
        <v>29</v>
      </c>
      <c r="V156" s="218">
        <v>1611.9</v>
      </c>
      <c r="W156" s="31">
        <f t="shared" si="426"/>
        <v>34</v>
      </c>
      <c r="X156" s="36">
        <v>74.900000000000006</v>
      </c>
      <c r="Y156" s="37">
        <f t="shared" si="349"/>
        <v>68</v>
      </c>
      <c r="Z156" s="38">
        <v>78</v>
      </c>
      <c r="AA156" s="37">
        <f t="shared" si="350"/>
        <v>65</v>
      </c>
      <c r="AB156" s="38">
        <v>71.900000000000006</v>
      </c>
      <c r="AC156" s="37">
        <f t="shared" si="351"/>
        <v>72</v>
      </c>
      <c r="AD156" s="39">
        <v>16097</v>
      </c>
      <c r="AE156" s="40">
        <f t="shared" si="352"/>
        <v>71</v>
      </c>
      <c r="AF156" s="41">
        <v>41.98</v>
      </c>
      <c r="AG156" s="40">
        <f t="shared" si="353"/>
        <v>72</v>
      </c>
      <c r="AH156" s="42"/>
      <c r="AI156" s="40" t="e">
        <f t="shared" si="427"/>
        <v>#N/A</v>
      </c>
      <c r="AJ156" s="41">
        <v>37.1</v>
      </c>
      <c r="AK156" s="40">
        <f t="shared" si="354"/>
        <v>35</v>
      </c>
      <c r="AL156" s="41">
        <v>0.7</v>
      </c>
      <c r="AM156" s="40">
        <f t="shared" si="355"/>
        <v>74</v>
      </c>
      <c r="AN156" s="43">
        <v>20.6</v>
      </c>
      <c r="AO156" s="44">
        <f t="shared" si="356"/>
        <v>107</v>
      </c>
      <c r="AP156" s="43">
        <v>38.9</v>
      </c>
      <c r="AQ156" s="44">
        <f t="shared" si="357"/>
        <v>43</v>
      </c>
      <c r="AR156" s="58">
        <v>-0.59</v>
      </c>
      <c r="AS156" s="44">
        <f t="shared" si="358"/>
        <v>100</v>
      </c>
      <c r="AT156" s="46">
        <v>7.1</v>
      </c>
      <c r="AU156" s="45">
        <f t="shared" si="359"/>
        <v>26</v>
      </c>
      <c r="AV156" s="46" t="s">
        <v>177</v>
      </c>
      <c r="AW156" s="45" t="e">
        <f t="shared" si="360"/>
        <v>#VALUE!</v>
      </c>
      <c r="AX156" s="46">
        <v>225</v>
      </c>
      <c r="AY156" s="65">
        <f>RANK(AX156,$AX$2:$AX$173)</f>
        <v>2</v>
      </c>
      <c r="AZ156" s="125">
        <v>2540</v>
      </c>
      <c r="BA156" s="45">
        <f t="shared" si="435"/>
        <v>103</v>
      </c>
      <c r="BB156" s="46" t="s">
        <v>177</v>
      </c>
      <c r="BC156" s="45" t="e">
        <f t="shared" si="361"/>
        <v>#VALUE!</v>
      </c>
      <c r="BD156" s="46">
        <v>895.24</v>
      </c>
      <c r="BE156" s="45">
        <f t="shared" si="362"/>
        <v>70</v>
      </c>
      <c r="BF156" s="46">
        <v>113</v>
      </c>
      <c r="BG156" s="45">
        <f t="shared" si="363"/>
        <v>26</v>
      </c>
      <c r="BH156" s="46">
        <v>0.5</v>
      </c>
      <c r="BI156" s="45">
        <f t="shared" si="364"/>
        <v>92</v>
      </c>
      <c r="BJ156" s="47">
        <v>9</v>
      </c>
      <c r="BK156" s="45">
        <f t="shared" si="365"/>
        <v>47</v>
      </c>
      <c r="BL156" s="49">
        <v>32.9</v>
      </c>
      <c r="BM156" s="45">
        <f t="shared" si="366"/>
        <v>6</v>
      </c>
      <c r="BN156" s="46">
        <v>25.8</v>
      </c>
      <c r="BO156" s="45">
        <f t="shared" si="367"/>
        <v>29</v>
      </c>
      <c r="BP156" s="46" t="s">
        <v>177</v>
      </c>
      <c r="BQ156" s="45" t="e">
        <f t="shared" si="368"/>
        <v>#VALUE!</v>
      </c>
      <c r="BR156" s="133">
        <v>125.31</v>
      </c>
      <c r="BS156" s="45">
        <f t="shared" si="428"/>
        <v>45</v>
      </c>
      <c r="BT156" s="46"/>
      <c r="BU156" s="45" t="e">
        <f t="shared" si="369"/>
        <v>#N/A</v>
      </c>
      <c r="BV156" s="46">
        <v>5.5</v>
      </c>
      <c r="BW156" s="45">
        <f t="shared" si="370"/>
        <v>1</v>
      </c>
      <c r="BX156" s="127">
        <v>0.65</v>
      </c>
      <c r="BY156" s="45">
        <f t="shared" si="429"/>
        <v>16</v>
      </c>
      <c r="BZ156" s="48">
        <v>29.3</v>
      </c>
      <c r="CA156" s="45">
        <f t="shared" si="371"/>
        <v>124</v>
      </c>
      <c r="CB156" s="46"/>
      <c r="CC156" s="45" t="e">
        <f t="shared" si="430"/>
        <v>#N/A</v>
      </c>
      <c r="CD156" s="46">
        <v>0.93</v>
      </c>
      <c r="CE156" s="45">
        <f t="shared" si="372"/>
        <v>25</v>
      </c>
      <c r="CF156" s="48">
        <v>50.479400963296648</v>
      </c>
      <c r="CG156" s="45">
        <f t="shared" si="373"/>
        <v>98</v>
      </c>
      <c r="CH156" s="49">
        <v>0.15</v>
      </c>
      <c r="CI156" s="45">
        <f t="shared" si="374"/>
        <v>119</v>
      </c>
      <c r="CJ156" s="50">
        <v>1.98</v>
      </c>
      <c r="CK156" s="51">
        <f t="shared" si="375"/>
        <v>52</v>
      </c>
      <c r="CL156" s="50">
        <v>0.98</v>
      </c>
      <c r="CM156" s="51">
        <f t="shared" si="376"/>
        <v>151</v>
      </c>
      <c r="CN156" s="50">
        <v>0.14000000000000001</v>
      </c>
      <c r="CO156" s="51">
        <f t="shared" si="377"/>
        <v>135</v>
      </c>
      <c r="CP156" s="50">
        <v>7.88</v>
      </c>
      <c r="CQ156" s="51">
        <f t="shared" si="378"/>
        <v>67</v>
      </c>
      <c r="CR156" s="50">
        <v>1.77</v>
      </c>
      <c r="CS156" s="51">
        <f t="shared" si="379"/>
        <v>112</v>
      </c>
      <c r="CT156" s="50">
        <v>1.61</v>
      </c>
      <c r="CU156" s="51">
        <f t="shared" si="380"/>
        <v>104</v>
      </c>
      <c r="CV156" s="50">
        <v>11.18</v>
      </c>
      <c r="CW156" s="51">
        <f t="shared" si="381"/>
        <v>129</v>
      </c>
      <c r="CX156" s="50">
        <v>9.9499999999999993</v>
      </c>
      <c r="CY156" s="51">
        <f t="shared" si="382"/>
        <v>70</v>
      </c>
      <c r="CZ156" s="50">
        <v>8.41</v>
      </c>
      <c r="DA156" s="51">
        <f t="shared" si="383"/>
        <v>77</v>
      </c>
      <c r="DB156" s="50">
        <v>7.43</v>
      </c>
      <c r="DC156" s="51">
        <f t="shared" si="384"/>
        <v>104</v>
      </c>
      <c r="DD156" s="50">
        <v>23.5</v>
      </c>
      <c r="DE156" s="51">
        <f t="shared" si="385"/>
        <v>7</v>
      </c>
      <c r="DF156" s="50">
        <v>21.9</v>
      </c>
      <c r="DG156" s="51">
        <f t="shared" si="386"/>
        <v>50</v>
      </c>
      <c r="DH156" s="50">
        <v>2.57</v>
      </c>
      <c r="DI156" s="51">
        <f t="shared" si="387"/>
        <v>85</v>
      </c>
      <c r="DJ156" s="50">
        <v>4.67</v>
      </c>
      <c r="DK156" s="51">
        <f t="shared" si="388"/>
        <v>50</v>
      </c>
      <c r="DL156" s="50">
        <v>3.23</v>
      </c>
      <c r="DM156" s="51">
        <f t="shared" si="389"/>
        <v>124</v>
      </c>
      <c r="DN156" s="50">
        <v>2.13</v>
      </c>
      <c r="DO156" s="51">
        <f t="shared" si="390"/>
        <v>112</v>
      </c>
      <c r="DP156" s="50">
        <v>4.84</v>
      </c>
      <c r="DQ156" s="51">
        <f t="shared" si="391"/>
        <v>154</v>
      </c>
      <c r="DR156" s="50">
        <v>0.79</v>
      </c>
      <c r="DS156" s="51">
        <f t="shared" si="392"/>
        <v>138</v>
      </c>
      <c r="DT156" s="50">
        <v>2.84</v>
      </c>
      <c r="DU156" s="51">
        <f t="shared" si="393"/>
        <v>145</v>
      </c>
      <c r="DV156" s="50">
        <v>1.1599999999999999</v>
      </c>
      <c r="DW156" s="51">
        <f t="shared" si="394"/>
        <v>131</v>
      </c>
      <c r="DX156" s="50">
        <v>104.57</v>
      </c>
      <c r="DY156" s="51">
        <f t="shared" si="395"/>
        <v>91</v>
      </c>
      <c r="DZ156" s="50">
        <v>87.08</v>
      </c>
      <c r="EA156" s="51">
        <f t="shared" si="396"/>
        <v>91</v>
      </c>
      <c r="EB156" s="50">
        <v>26.11</v>
      </c>
      <c r="EC156" s="51">
        <f t="shared" si="397"/>
        <v>90</v>
      </c>
      <c r="ED156" s="50">
        <v>0.77</v>
      </c>
      <c r="EE156" s="51">
        <f t="shared" si="398"/>
        <v>99</v>
      </c>
      <c r="EF156" s="50">
        <v>3.21</v>
      </c>
      <c r="EG156" s="51">
        <f t="shared" si="399"/>
        <v>127</v>
      </c>
      <c r="EH156" s="50">
        <v>25.92</v>
      </c>
      <c r="EI156" s="51">
        <f t="shared" si="400"/>
        <v>48</v>
      </c>
      <c r="EJ156" s="50">
        <v>9.0399999999999991</v>
      </c>
      <c r="EK156" s="51">
        <f t="shared" si="401"/>
        <v>140</v>
      </c>
      <c r="EL156" s="50">
        <v>2.72</v>
      </c>
      <c r="EM156" s="51">
        <f t="shared" si="402"/>
        <v>157</v>
      </c>
      <c r="EN156" s="50">
        <v>60.4</v>
      </c>
      <c r="EO156" s="51">
        <f t="shared" si="403"/>
        <v>60</v>
      </c>
      <c r="EP156" s="50">
        <v>16.079999999999998</v>
      </c>
      <c r="EQ156" s="51">
        <f t="shared" si="404"/>
        <v>70</v>
      </c>
      <c r="ER156" s="50">
        <v>4.24</v>
      </c>
      <c r="ES156" s="51">
        <f t="shared" si="405"/>
        <v>63</v>
      </c>
      <c r="ET156" s="50">
        <v>0.25</v>
      </c>
      <c r="EU156" s="51">
        <f t="shared" si="406"/>
        <v>54</v>
      </c>
      <c r="EV156" s="50">
        <v>0.87</v>
      </c>
      <c r="EW156" s="51">
        <f t="shared" si="407"/>
        <v>109</v>
      </c>
      <c r="EX156" s="50">
        <v>0.03</v>
      </c>
      <c r="EY156" s="51">
        <f t="shared" si="408"/>
        <v>163</v>
      </c>
      <c r="EZ156" s="50">
        <v>0.12</v>
      </c>
      <c r="FA156" s="51">
        <f t="shared" si="409"/>
        <v>171</v>
      </c>
      <c r="FB156" s="50">
        <v>0.14000000000000001</v>
      </c>
      <c r="FC156" s="51">
        <f t="shared" si="410"/>
        <v>168</v>
      </c>
      <c r="FD156" s="50">
        <v>7.18</v>
      </c>
      <c r="FE156" s="51">
        <f t="shared" si="411"/>
        <v>48</v>
      </c>
      <c r="FF156" s="50">
        <v>65.52</v>
      </c>
      <c r="FG156" s="51">
        <f t="shared" si="412"/>
        <v>115</v>
      </c>
      <c r="FH156" s="50">
        <v>11.48</v>
      </c>
      <c r="FI156" s="51">
        <f t="shared" si="413"/>
        <v>57</v>
      </c>
      <c r="FJ156" s="50">
        <v>11.34</v>
      </c>
      <c r="FK156" s="51">
        <f t="shared" si="414"/>
        <v>66</v>
      </c>
      <c r="FL156" s="50">
        <v>6.98</v>
      </c>
      <c r="FM156" s="51">
        <f t="shared" si="415"/>
        <v>73</v>
      </c>
      <c r="FN156" s="53">
        <f t="shared" si="437"/>
        <v>563.01</v>
      </c>
      <c r="FO156" s="51">
        <f t="shared" si="416"/>
        <v>116</v>
      </c>
      <c r="FP156" s="36">
        <v>11.26</v>
      </c>
      <c r="FQ156" s="36">
        <v>100</v>
      </c>
      <c r="FR156" s="36">
        <f t="shared" si="431"/>
        <v>1126</v>
      </c>
      <c r="FS156" s="37">
        <f t="shared" si="417"/>
        <v>137</v>
      </c>
      <c r="FT156" s="36">
        <v>7.72</v>
      </c>
      <c r="FU156" s="36">
        <v>100</v>
      </c>
      <c r="FV156" s="36">
        <f t="shared" si="432"/>
        <v>772</v>
      </c>
      <c r="FW156" s="37">
        <f t="shared" si="418"/>
        <v>91</v>
      </c>
      <c r="FX156" s="36">
        <f t="shared" si="433"/>
        <v>354</v>
      </c>
      <c r="FY156" s="54">
        <f t="shared" si="436"/>
        <v>241238.99586</v>
      </c>
      <c r="FZ156" s="37">
        <f t="shared" si="419"/>
        <v>59</v>
      </c>
      <c r="GA156" s="55">
        <f t="shared" si="420"/>
        <v>681.46609000000001</v>
      </c>
      <c r="GB156" s="56">
        <f t="shared" si="434"/>
        <v>7823.2307132000005</v>
      </c>
      <c r="GC156" s="32">
        <f t="shared" si="421"/>
        <v>15</v>
      </c>
    </row>
    <row r="157" spans="2:185" s="1" customFormat="1" ht="18" customHeight="1" x14ac:dyDescent="0.2">
      <c r="B157" s="1">
        <f t="shared" si="343"/>
        <v>156</v>
      </c>
      <c r="C157" s="59" t="s">
        <v>95</v>
      </c>
      <c r="D157" s="30">
        <v>1211245</v>
      </c>
      <c r="E157" s="31">
        <f t="shared" si="422"/>
        <v>153</v>
      </c>
      <c r="F157" s="209">
        <v>15410</v>
      </c>
      <c r="G157" s="31">
        <f t="shared" si="423"/>
        <v>154</v>
      </c>
      <c r="H157" s="210">
        <f t="shared" si="347"/>
        <v>78.601232965606755</v>
      </c>
      <c r="I157" s="31">
        <f t="shared" si="79"/>
        <v>82</v>
      </c>
      <c r="J157" s="32" t="s">
        <v>598</v>
      </c>
      <c r="K157" s="32" t="s">
        <v>599</v>
      </c>
      <c r="L157" s="33">
        <v>44463.6</v>
      </c>
      <c r="M157" s="31">
        <f t="shared" si="346"/>
        <v>68</v>
      </c>
      <c r="N157" s="34">
        <v>9.7797389999999993</v>
      </c>
      <c r="O157" s="31">
        <f t="shared" si="345"/>
        <v>151</v>
      </c>
      <c r="P157" s="35">
        <v>6.22</v>
      </c>
      <c r="Q157" s="31">
        <f t="shared" si="348"/>
        <v>3</v>
      </c>
      <c r="R157" s="204" t="s">
        <v>177</v>
      </c>
      <c r="S157" s="31" t="e">
        <f t="shared" si="424"/>
        <v>#VALUE!</v>
      </c>
      <c r="T157" s="204" t="s">
        <v>177</v>
      </c>
      <c r="U157" s="31" t="e">
        <f t="shared" si="425"/>
        <v>#VALUE!</v>
      </c>
      <c r="V157" s="204" t="s">
        <v>177</v>
      </c>
      <c r="W157" s="31" t="e">
        <f t="shared" si="426"/>
        <v>#VALUE!</v>
      </c>
      <c r="X157" s="36">
        <v>68.3</v>
      </c>
      <c r="Y157" s="37">
        <f t="shared" si="349"/>
        <v>116</v>
      </c>
      <c r="Z157" s="38">
        <v>70.099999999999994</v>
      </c>
      <c r="AA157" s="37">
        <f t="shared" si="350"/>
        <v>117</v>
      </c>
      <c r="AB157" s="38">
        <v>66.599999999999994</v>
      </c>
      <c r="AC157" s="37">
        <f t="shared" si="351"/>
        <v>107</v>
      </c>
      <c r="AD157" s="39">
        <v>5628</v>
      </c>
      <c r="AE157" s="40">
        <f t="shared" si="352"/>
        <v>118</v>
      </c>
      <c r="AF157" s="41" t="s">
        <v>177</v>
      </c>
      <c r="AG157" s="40" t="e">
        <f t="shared" si="353"/>
        <v>#VALUE!</v>
      </c>
      <c r="AH157" s="42"/>
      <c r="AI157" s="40" t="e">
        <f t="shared" si="427"/>
        <v>#N/A</v>
      </c>
      <c r="AJ157" s="41" t="s">
        <v>177</v>
      </c>
      <c r="AK157" s="40" t="e">
        <f t="shared" si="354"/>
        <v>#VALUE!</v>
      </c>
      <c r="AL157" s="41" t="s">
        <v>177</v>
      </c>
      <c r="AM157" s="40" t="e">
        <f t="shared" si="355"/>
        <v>#VALUE!</v>
      </c>
      <c r="AN157" s="43">
        <v>15</v>
      </c>
      <c r="AO157" s="44">
        <f t="shared" si="356"/>
        <v>141</v>
      </c>
      <c r="AP157" s="43" t="s">
        <v>177</v>
      </c>
      <c r="AQ157" s="44" t="e">
        <f t="shared" si="357"/>
        <v>#VALUE!</v>
      </c>
      <c r="AR157" s="43" t="s">
        <v>177</v>
      </c>
      <c r="AS157" s="44" t="e">
        <f t="shared" si="358"/>
        <v>#VALUE!</v>
      </c>
      <c r="AT157" s="46"/>
      <c r="AU157" s="45" t="e">
        <f t="shared" si="359"/>
        <v>#N/A</v>
      </c>
      <c r="AV157" s="46" t="s">
        <v>177</v>
      </c>
      <c r="AW157" s="45" t="e">
        <f t="shared" si="360"/>
        <v>#VALUE!</v>
      </c>
      <c r="AX157" s="46"/>
      <c r="AY157" s="45"/>
      <c r="AZ157" s="125">
        <v>2020</v>
      </c>
      <c r="BA157" s="45">
        <f t="shared" si="435"/>
        <v>149</v>
      </c>
      <c r="BB157" s="46" t="s">
        <v>177</v>
      </c>
      <c r="BC157" s="45" t="e">
        <f t="shared" si="361"/>
        <v>#VALUE!</v>
      </c>
      <c r="BD157" s="46" t="s">
        <v>177</v>
      </c>
      <c r="BE157" s="45" t="e">
        <f t="shared" si="362"/>
        <v>#VALUE!</v>
      </c>
      <c r="BF157" s="46"/>
      <c r="BG157" s="45" t="e">
        <f t="shared" si="363"/>
        <v>#N/A</v>
      </c>
      <c r="BH157" s="46" t="s">
        <v>177</v>
      </c>
      <c r="BI157" s="45" t="e">
        <f t="shared" si="364"/>
        <v>#VALUE!</v>
      </c>
      <c r="BJ157" s="47">
        <v>2.5</v>
      </c>
      <c r="BK157" s="45">
        <f t="shared" si="365"/>
        <v>113</v>
      </c>
      <c r="BL157" s="49"/>
      <c r="BM157" s="45" t="e">
        <f t="shared" si="366"/>
        <v>#N/A</v>
      </c>
      <c r="BN157" s="46"/>
      <c r="BO157" s="45" t="e">
        <f t="shared" si="367"/>
        <v>#N/A</v>
      </c>
      <c r="BP157" s="46" t="s">
        <v>177</v>
      </c>
      <c r="BQ157" s="45" t="e">
        <f t="shared" si="368"/>
        <v>#VALUE!</v>
      </c>
      <c r="BR157" s="114" t="s">
        <v>177</v>
      </c>
      <c r="BS157" s="45" t="e">
        <f t="shared" si="428"/>
        <v>#VALUE!</v>
      </c>
      <c r="BT157" s="46"/>
      <c r="BU157" s="45" t="e">
        <f t="shared" si="369"/>
        <v>#N/A</v>
      </c>
      <c r="BV157" s="46"/>
      <c r="BW157" s="45" t="e">
        <f t="shared" si="370"/>
        <v>#N/A</v>
      </c>
      <c r="BX157" s="124" t="s">
        <v>1151</v>
      </c>
      <c r="BY157" s="45" t="e">
        <f t="shared" si="429"/>
        <v>#VALUE!</v>
      </c>
      <c r="BZ157" s="48" t="s">
        <v>177</v>
      </c>
      <c r="CA157" s="45" t="e">
        <f t="shared" si="371"/>
        <v>#VALUE!</v>
      </c>
      <c r="CB157" s="46"/>
      <c r="CC157" s="45" t="e">
        <f t="shared" si="430"/>
        <v>#N/A</v>
      </c>
      <c r="CD157" s="46" t="s">
        <v>177</v>
      </c>
      <c r="CE157" s="45" t="e">
        <f t="shared" si="372"/>
        <v>#VALUE!</v>
      </c>
      <c r="CF157" s="48">
        <v>2270.3912090452386</v>
      </c>
      <c r="CG157" s="52">
        <f t="shared" si="373"/>
        <v>1</v>
      </c>
      <c r="CH157" s="49">
        <v>0.32</v>
      </c>
      <c r="CI157" s="45">
        <f t="shared" si="374"/>
        <v>105</v>
      </c>
      <c r="CJ157" s="50">
        <v>0.53</v>
      </c>
      <c r="CK157" s="51">
        <f t="shared" si="375"/>
        <v>101</v>
      </c>
      <c r="CL157" s="50">
        <v>0.7</v>
      </c>
      <c r="CM157" s="51">
        <f t="shared" si="376"/>
        <v>161</v>
      </c>
      <c r="CN157" s="50">
        <v>1.08</v>
      </c>
      <c r="CO157" s="51">
        <f t="shared" si="377"/>
        <v>70</v>
      </c>
      <c r="CP157" s="50">
        <v>19.239999999999998</v>
      </c>
      <c r="CQ157" s="51">
        <f t="shared" si="378"/>
        <v>12</v>
      </c>
      <c r="CR157" s="50">
        <v>17</v>
      </c>
      <c r="CS157" s="51">
        <f t="shared" si="379"/>
        <v>36</v>
      </c>
      <c r="CT157" s="50">
        <v>2.2000000000000002</v>
      </c>
      <c r="CU157" s="51">
        <f t="shared" si="380"/>
        <v>82</v>
      </c>
      <c r="CV157" s="50">
        <v>19.47</v>
      </c>
      <c r="CW157" s="51">
        <f t="shared" si="381"/>
        <v>56</v>
      </c>
      <c r="CX157" s="50">
        <v>9.36</v>
      </c>
      <c r="CY157" s="51">
        <f t="shared" si="382"/>
        <v>74</v>
      </c>
      <c r="CZ157" s="50">
        <v>11.62</v>
      </c>
      <c r="DA157" s="51">
        <f t="shared" si="383"/>
        <v>57</v>
      </c>
      <c r="DB157" s="50">
        <v>8.1300000000000008</v>
      </c>
      <c r="DC157" s="51">
        <f t="shared" si="384"/>
        <v>96</v>
      </c>
      <c r="DD157" s="50">
        <v>8.01</v>
      </c>
      <c r="DE157" s="51">
        <f t="shared" si="385"/>
        <v>49</v>
      </c>
      <c r="DF157" s="50">
        <v>30.87</v>
      </c>
      <c r="DG157" s="51">
        <f t="shared" si="386"/>
        <v>20</v>
      </c>
      <c r="DH157" s="50">
        <v>1.86</v>
      </c>
      <c r="DI157" s="51">
        <f t="shared" si="387"/>
        <v>108</v>
      </c>
      <c r="DJ157" s="50">
        <v>9.9700000000000006</v>
      </c>
      <c r="DK157" s="51">
        <f t="shared" si="388"/>
        <v>5</v>
      </c>
      <c r="DL157" s="50">
        <v>4.08</v>
      </c>
      <c r="DM157" s="51">
        <f t="shared" si="389"/>
        <v>91</v>
      </c>
      <c r="DN157" s="50">
        <v>4.32</v>
      </c>
      <c r="DO157" s="51">
        <f t="shared" si="390"/>
        <v>68</v>
      </c>
      <c r="DP157" s="50">
        <v>17.47</v>
      </c>
      <c r="DQ157" s="51">
        <f t="shared" si="391"/>
        <v>77</v>
      </c>
      <c r="DR157" s="50">
        <v>1.32</v>
      </c>
      <c r="DS157" s="51">
        <f t="shared" si="392"/>
        <v>108</v>
      </c>
      <c r="DT157" s="50">
        <v>2.56</v>
      </c>
      <c r="DU157" s="51">
        <f t="shared" si="393"/>
        <v>151</v>
      </c>
      <c r="DV157" s="50">
        <v>4.1900000000000004</v>
      </c>
      <c r="DW157" s="51">
        <f t="shared" si="394"/>
        <v>22</v>
      </c>
      <c r="DX157" s="50">
        <v>146.54</v>
      </c>
      <c r="DY157" s="51">
        <f t="shared" si="395"/>
        <v>24</v>
      </c>
      <c r="DZ157" s="50">
        <v>131.16999999999999</v>
      </c>
      <c r="EA157" s="51">
        <f t="shared" si="396"/>
        <v>47</v>
      </c>
      <c r="EB157" s="50">
        <v>26.2</v>
      </c>
      <c r="EC157" s="51">
        <f t="shared" si="397"/>
        <v>89</v>
      </c>
      <c r="ED157" s="50">
        <v>0</v>
      </c>
      <c r="EE157" s="51">
        <f t="shared" si="398"/>
        <v>165</v>
      </c>
      <c r="EF157" s="50">
        <v>3.37</v>
      </c>
      <c r="EG157" s="51">
        <f t="shared" si="399"/>
        <v>119</v>
      </c>
      <c r="EH157" s="50">
        <v>0</v>
      </c>
      <c r="EI157" s="51">
        <f t="shared" si="400"/>
        <v>161</v>
      </c>
      <c r="EJ157" s="50">
        <v>19.18</v>
      </c>
      <c r="EK157" s="51">
        <f t="shared" si="401"/>
        <v>63</v>
      </c>
      <c r="EL157" s="50">
        <v>5.03</v>
      </c>
      <c r="EM157" s="51">
        <f t="shared" si="402"/>
        <v>121</v>
      </c>
      <c r="EN157" s="50">
        <v>72.81</v>
      </c>
      <c r="EO157" s="51">
        <f t="shared" si="403"/>
        <v>53</v>
      </c>
      <c r="EP157" s="50">
        <v>18.89</v>
      </c>
      <c r="EQ157" s="51">
        <f t="shared" si="404"/>
        <v>44</v>
      </c>
      <c r="ER157" s="50">
        <v>5.59</v>
      </c>
      <c r="ES157" s="51">
        <f t="shared" si="405"/>
        <v>16</v>
      </c>
      <c r="ET157" s="50">
        <v>13.23</v>
      </c>
      <c r="EU157" s="51">
        <f t="shared" si="406"/>
        <v>40</v>
      </c>
      <c r="EV157" s="50">
        <v>7.35</v>
      </c>
      <c r="EW157" s="51">
        <f t="shared" si="407"/>
        <v>57</v>
      </c>
      <c r="EX157" s="50">
        <v>0</v>
      </c>
      <c r="EY157" s="51">
        <f t="shared" si="408"/>
        <v>165</v>
      </c>
      <c r="EZ157" s="50">
        <v>0.26</v>
      </c>
      <c r="FA157" s="51">
        <f t="shared" si="409"/>
        <v>161</v>
      </c>
      <c r="FB157" s="50">
        <v>1.21</v>
      </c>
      <c r="FC157" s="51">
        <f t="shared" si="410"/>
        <v>87</v>
      </c>
      <c r="FD157" s="50">
        <v>9.58</v>
      </c>
      <c r="FE157" s="51">
        <f t="shared" si="411"/>
        <v>21</v>
      </c>
      <c r="FF157" s="50">
        <v>111.52</v>
      </c>
      <c r="FG157" s="51">
        <f t="shared" si="412"/>
        <v>67</v>
      </c>
      <c r="FH157" s="50">
        <v>8</v>
      </c>
      <c r="FI157" s="51">
        <f t="shared" si="413"/>
        <v>92</v>
      </c>
      <c r="FJ157" s="50">
        <v>125.84</v>
      </c>
      <c r="FK157" s="51">
        <f t="shared" si="414"/>
        <v>3</v>
      </c>
      <c r="FL157" s="50">
        <v>4.2</v>
      </c>
      <c r="FM157" s="51">
        <f t="shared" si="415"/>
        <v>98</v>
      </c>
      <c r="FN157" s="53">
        <f t="shared" si="437"/>
        <v>883.95000000000016</v>
      </c>
      <c r="FO157" s="51">
        <f t="shared" si="416"/>
        <v>47</v>
      </c>
      <c r="FP157" s="36">
        <v>34.479999999999997</v>
      </c>
      <c r="FQ157" s="36">
        <v>100</v>
      </c>
      <c r="FR157" s="36">
        <f t="shared" si="431"/>
        <v>3447.9999999999995</v>
      </c>
      <c r="FS157" s="37">
        <f t="shared" si="417"/>
        <v>29</v>
      </c>
      <c r="FT157" s="36">
        <v>6.18</v>
      </c>
      <c r="FU157" s="36">
        <v>100</v>
      </c>
      <c r="FV157" s="36">
        <f t="shared" si="432"/>
        <v>618</v>
      </c>
      <c r="FW157" s="37">
        <f t="shared" si="418"/>
        <v>125</v>
      </c>
      <c r="FX157" s="36">
        <f t="shared" si="433"/>
        <v>2829.9999999999995</v>
      </c>
      <c r="FY157" s="54">
        <f t="shared" si="436"/>
        <v>34278.233499999995</v>
      </c>
      <c r="FZ157" s="37">
        <f t="shared" si="419"/>
        <v>107</v>
      </c>
      <c r="GA157" s="55">
        <f t="shared" si="420"/>
        <v>12.112450000000001</v>
      </c>
      <c r="GB157" s="56">
        <f t="shared" si="434"/>
        <v>96.899600000000007</v>
      </c>
      <c r="GC157" s="32">
        <f t="shared" si="421"/>
        <v>151</v>
      </c>
    </row>
    <row r="158" spans="2:185" s="1" customFormat="1" ht="18" customHeight="1" x14ac:dyDescent="0.2">
      <c r="B158" s="1">
        <f t="shared" si="343"/>
        <v>157</v>
      </c>
      <c r="C158" s="59" t="s">
        <v>169</v>
      </c>
      <c r="D158" s="30">
        <v>7496833</v>
      </c>
      <c r="E158" s="31">
        <f t="shared" si="422"/>
        <v>101</v>
      </c>
      <c r="F158" s="209">
        <v>56785</v>
      </c>
      <c r="G158" s="31">
        <f t="shared" si="423"/>
        <v>123</v>
      </c>
      <c r="H158" s="210">
        <f t="shared" si="347"/>
        <v>132.0213612749846</v>
      </c>
      <c r="I158" s="31">
        <f t="shared" si="79"/>
        <v>45</v>
      </c>
      <c r="J158" s="32" t="s">
        <v>600</v>
      </c>
      <c r="K158" s="32" t="s">
        <v>601</v>
      </c>
      <c r="L158" s="33">
        <v>32966.300000000003</v>
      </c>
      <c r="M158" s="31">
        <f t="shared" si="346"/>
        <v>135</v>
      </c>
      <c r="N158" s="34">
        <v>9.7799809999999994</v>
      </c>
      <c r="O158" s="31">
        <f t="shared" si="345"/>
        <v>147</v>
      </c>
      <c r="P158" s="35">
        <v>5.14</v>
      </c>
      <c r="Q158" s="31">
        <f t="shared" si="348"/>
        <v>74</v>
      </c>
      <c r="R158" s="31">
        <v>31.3</v>
      </c>
      <c r="S158" s="31">
        <f t="shared" si="424"/>
        <v>19</v>
      </c>
      <c r="T158" s="31">
        <v>22.3</v>
      </c>
      <c r="U158" s="31">
        <f t="shared" si="425"/>
        <v>23</v>
      </c>
      <c r="V158" s="218">
        <v>1262.5999999999999</v>
      </c>
      <c r="W158" s="31">
        <f t="shared" si="426"/>
        <v>55</v>
      </c>
      <c r="X158" s="36">
        <v>59.9</v>
      </c>
      <c r="Y158" s="37">
        <f t="shared" si="349"/>
        <v>152</v>
      </c>
      <c r="Z158" s="38">
        <v>61.1</v>
      </c>
      <c r="AA158" s="37">
        <f t="shared" si="350"/>
        <v>153</v>
      </c>
      <c r="AB158" s="38">
        <v>58.6</v>
      </c>
      <c r="AC158" s="37">
        <f t="shared" si="351"/>
        <v>153</v>
      </c>
      <c r="AD158" s="39">
        <v>1483</v>
      </c>
      <c r="AE158" s="40">
        <f t="shared" si="352"/>
        <v>159</v>
      </c>
      <c r="AF158" s="41" t="s">
        <v>177</v>
      </c>
      <c r="AG158" s="40" t="e">
        <f t="shared" si="353"/>
        <v>#VALUE!</v>
      </c>
      <c r="AH158" s="42"/>
      <c r="AI158" s="40" t="e">
        <f t="shared" si="427"/>
        <v>#N/A</v>
      </c>
      <c r="AJ158" s="41" t="s">
        <v>177</v>
      </c>
      <c r="AK158" s="40" t="e">
        <f t="shared" si="354"/>
        <v>#VALUE!</v>
      </c>
      <c r="AL158" s="41" t="s">
        <v>177</v>
      </c>
      <c r="AM158" s="40" t="e">
        <f t="shared" si="355"/>
        <v>#VALUE!</v>
      </c>
      <c r="AN158" s="43">
        <v>25.9</v>
      </c>
      <c r="AO158" s="44">
        <f t="shared" si="356"/>
        <v>75</v>
      </c>
      <c r="AP158" s="43" t="s">
        <v>177</v>
      </c>
      <c r="AQ158" s="44" t="e">
        <f t="shared" si="357"/>
        <v>#VALUE!</v>
      </c>
      <c r="AR158" s="58">
        <v>-0.53</v>
      </c>
      <c r="AS158" s="44">
        <f t="shared" si="358"/>
        <v>98</v>
      </c>
      <c r="AT158" s="46"/>
      <c r="AU158" s="45" t="e">
        <f t="shared" si="359"/>
        <v>#N/A</v>
      </c>
      <c r="AV158" s="46" t="s">
        <v>177</v>
      </c>
      <c r="AW158" s="45" t="e">
        <f t="shared" si="360"/>
        <v>#VALUE!</v>
      </c>
      <c r="AX158" s="46"/>
      <c r="AY158" s="45"/>
      <c r="AZ158" s="125">
        <v>2150</v>
      </c>
      <c r="BA158" s="45">
        <f t="shared" si="435"/>
        <v>138</v>
      </c>
      <c r="BB158" s="46" t="s">
        <v>177</v>
      </c>
      <c r="BC158" s="45" t="e">
        <f t="shared" si="361"/>
        <v>#VALUE!</v>
      </c>
      <c r="BD158" s="46">
        <v>249.85</v>
      </c>
      <c r="BE158" s="45">
        <f t="shared" si="362"/>
        <v>125</v>
      </c>
      <c r="BF158" s="46"/>
      <c r="BG158" s="45" t="e">
        <f t="shared" si="363"/>
        <v>#N/A</v>
      </c>
      <c r="BH158" s="46" t="s">
        <v>177</v>
      </c>
      <c r="BI158" s="45" t="e">
        <f t="shared" si="364"/>
        <v>#VALUE!</v>
      </c>
      <c r="BJ158" s="47">
        <v>2.5</v>
      </c>
      <c r="BK158" s="45">
        <f t="shared" si="365"/>
        <v>113</v>
      </c>
      <c r="BL158" s="49"/>
      <c r="BM158" s="45" t="e">
        <f t="shared" si="366"/>
        <v>#N/A</v>
      </c>
      <c r="BN158" s="46"/>
      <c r="BO158" s="45" t="e">
        <f t="shared" si="367"/>
        <v>#N/A</v>
      </c>
      <c r="BP158" s="46" t="s">
        <v>177</v>
      </c>
      <c r="BQ158" s="45" t="e">
        <f t="shared" si="368"/>
        <v>#VALUE!</v>
      </c>
      <c r="BR158" s="133">
        <v>50.54</v>
      </c>
      <c r="BS158" s="45">
        <f t="shared" si="428"/>
        <v>146</v>
      </c>
      <c r="BT158" s="46"/>
      <c r="BU158" s="45" t="e">
        <f t="shared" si="369"/>
        <v>#N/A</v>
      </c>
      <c r="BV158" s="46"/>
      <c r="BW158" s="45" t="e">
        <f t="shared" si="370"/>
        <v>#N/A</v>
      </c>
      <c r="BX158" s="124" t="s">
        <v>1151</v>
      </c>
      <c r="BY158" s="45" t="e">
        <f t="shared" si="429"/>
        <v>#VALUE!</v>
      </c>
      <c r="BZ158" s="48">
        <f>10.8*1000/365</f>
        <v>29.589041095890412</v>
      </c>
      <c r="CA158" s="45">
        <f t="shared" si="371"/>
        <v>121</v>
      </c>
      <c r="CB158" s="46"/>
      <c r="CC158" s="45" t="e">
        <f t="shared" si="430"/>
        <v>#N/A</v>
      </c>
      <c r="CD158" s="46">
        <v>5.8000000000000003E-2</v>
      </c>
      <c r="CE158" s="45">
        <f t="shared" si="372"/>
        <v>114</v>
      </c>
      <c r="CF158" s="48" t="s">
        <v>177</v>
      </c>
      <c r="CG158" s="45" t="e">
        <f t="shared" si="373"/>
        <v>#VALUE!</v>
      </c>
      <c r="CH158" s="49">
        <v>1.6</v>
      </c>
      <c r="CI158" s="45">
        <f t="shared" si="374"/>
        <v>66</v>
      </c>
      <c r="CJ158" s="50">
        <v>0.06</v>
      </c>
      <c r="CK158" s="51">
        <f t="shared" si="375"/>
        <v>150</v>
      </c>
      <c r="CL158" s="50">
        <v>2.54</v>
      </c>
      <c r="CM158" s="51">
        <f t="shared" si="376"/>
        <v>103</v>
      </c>
      <c r="CN158" s="67">
        <v>14.28</v>
      </c>
      <c r="CO158" s="51">
        <f t="shared" si="377"/>
        <v>10</v>
      </c>
      <c r="CP158" s="50">
        <v>8.66</v>
      </c>
      <c r="CQ158" s="51">
        <f t="shared" si="378"/>
        <v>57</v>
      </c>
      <c r="CR158" s="50">
        <v>22.4</v>
      </c>
      <c r="CS158" s="51">
        <f t="shared" si="379"/>
        <v>16</v>
      </c>
      <c r="CT158" s="50">
        <v>1.48</v>
      </c>
      <c r="CU158" s="51">
        <f t="shared" si="380"/>
        <v>115</v>
      </c>
      <c r="CV158" s="50">
        <v>15.17</v>
      </c>
      <c r="CW158" s="51">
        <f t="shared" si="381"/>
        <v>95</v>
      </c>
      <c r="CX158" s="50">
        <v>15.99</v>
      </c>
      <c r="CY158" s="51">
        <f t="shared" si="382"/>
        <v>43</v>
      </c>
      <c r="CZ158" s="50">
        <v>3.49</v>
      </c>
      <c r="DA158" s="51">
        <f t="shared" si="383"/>
        <v>148</v>
      </c>
      <c r="DB158" s="50">
        <v>11.34</v>
      </c>
      <c r="DC158" s="51">
        <f t="shared" si="384"/>
        <v>25</v>
      </c>
      <c r="DD158" s="50">
        <v>13.81</v>
      </c>
      <c r="DE158" s="51">
        <f t="shared" si="385"/>
        <v>18</v>
      </c>
      <c r="DF158" s="50">
        <v>1.5</v>
      </c>
      <c r="DG158" s="51">
        <f t="shared" si="386"/>
        <v>156</v>
      </c>
      <c r="DH158" s="50">
        <v>4.09</v>
      </c>
      <c r="DI158" s="51">
        <f t="shared" si="387"/>
        <v>53</v>
      </c>
      <c r="DJ158" s="50">
        <v>2.54</v>
      </c>
      <c r="DK158" s="51">
        <f t="shared" si="388"/>
        <v>96</v>
      </c>
      <c r="DL158" s="50">
        <v>4.43</v>
      </c>
      <c r="DM158" s="51">
        <f t="shared" si="389"/>
        <v>81</v>
      </c>
      <c r="DN158" s="50">
        <v>1.54</v>
      </c>
      <c r="DO158" s="51">
        <f t="shared" si="390"/>
        <v>128</v>
      </c>
      <c r="DP158" s="50">
        <v>20.149999999999999</v>
      </c>
      <c r="DQ158" s="51">
        <f t="shared" si="391"/>
        <v>59</v>
      </c>
      <c r="DR158" s="50">
        <v>1.55</v>
      </c>
      <c r="DS158" s="51">
        <f t="shared" si="392"/>
        <v>91</v>
      </c>
      <c r="DT158" s="50">
        <v>6.72</v>
      </c>
      <c r="DU158" s="51">
        <f t="shared" si="393"/>
        <v>66</v>
      </c>
      <c r="DV158" s="50">
        <v>2.23</v>
      </c>
      <c r="DW158" s="51">
        <f t="shared" si="394"/>
        <v>75</v>
      </c>
      <c r="DX158" s="50">
        <v>85.2</v>
      </c>
      <c r="DY158" s="51">
        <f t="shared" si="395"/>
        <v>122</v>
      </c>
      <c r="DZ158" s="50">
        <v>85.24</v>
      </c>
      <c r="EA158" s="51">
        <f t="shared" si="396"/>
        <v>95</v>
      </c>
      <c r="EB158" s="50">
        <v>38.979999999999997</v>
      </c>
      <c r="EC158" s="51">
        <f t="shared" si="397"/>
        <v>56</v>
      </c>
      <c r="ED158" s="50">
        <v>0.14000000000000001</v>
      </c>
      <c r="EE158" s="51">
        <f t="shared" si="398"/>
        <v>155</v>
      </c>
      <c r="EF158" s="50">
        <v>11.74</v>
      </c>
      <c r="EG158" s="51">
        <f t="shared" si="399"/>
        <v>43</v>
      </c>
      <c r="EH158" s="50">
        <v>131.6</v>
      </c>
      <c r="EI158" s="51">
        <f t="shared" si="400"/>
        <v>23</v>
      </c>
      <c r="EJ158" s="50">
        <v>15.44</v>
      </c>
      <c r="EK158" s="51">
        <f t="shared" si="401"/>
        <v>102</v>
      </c>
      <c r="EL158" s="50">
        <v>9.23</v>
      </c>
      <c r="EM158" s="51">
        <f t="shared" si="402"/>
        <v>64</v>
      </c>
      <c r="EN158" s="50">
        <v>158.15</v>
      </c>
      <c r="EO158" s="51">
        <f t="shared" si="403"/>
        <v>23</v>
      </c>
      <c r="EP158" s="50">
        <v>15.88</v>
      </c>
      <c r="EQ158" s="51">
        <f t="shared" si="404"/>
        <v>72</v>
      </c>
      <c r="ER158" s="50">
        <v>1.1100000000000001</v>
      </c>
      <c r="ES158" s="51">
        <f t="shared" si="405"/>
        <v>157</v>
      </c>
      <c r="ET158" s="50">
        <v>62.09</v>
      </c>
      <c r="EU158" s="51">
        <f t="shared" si="406"/>
        <v>8</v>
      </c>
      <c r="EV158" s="50">
        <v>35.4</v>
      </c>
      <c r="EW158" s="51">
        <f t="shared" si="407"/>
        <v>25</v>
      </c>
      <c r="EX158" s="50">
        <v>0.21</v>
      </c>
      <c r="EY158" s="51">
        <f t="shared" si="408"/>
        <v>93</v>
      </c>
      <c r="EZ158" s="50">
        <v>3.17</v>
      </c>
      <c r="FA158" s="51">
        <f t="shared" si="409"/>
        <v>35</v>
      </c>
      <c r="FB158" s="50">
        <v>2.64</v>
      </c>
      <c r="FC158" s="51">
        <f t="shared" si="410"/>
        <v>54</v>
      </c>
      <c r="FD158" s="50">
        <v>6.24</v>
      </c>
      <c r="FE158" s="51">
        <f t="shared" si="411"/>
        <v>59</v>
      </c>
      <c r="FF158" s="50">
        <v>123.66</v>
      </c>
      <c r="FG158" s="51">
        <f t="shared" si="412"/>
        <v>50</v>
      </c>
      <c r="FH158" s="50">
        <v>5.0999999999999996</v>
      </c>
      <c r="FI158" s="51">
        <f t="shared" si="413"/>
        <v>122</v>
      </c>
      <c r="FJ158" s="50">
        <v>15.15</v>
      </c>
      <c r="FK158" s="51">
        <f t="shared" si="414"/>
        <v>56</v>
      </c>
      <c r="FL158" s="50">
        <v>10.63</v>
      </c>
      <c r="FM158" s="51">
        <f t="shared" si="415"/>
        <v>49</v>
      </c>
      <c r="FN158" s="53">
        <f t="shared" si="437"/>
        <v>970.97</v>
      </c>
      <c r="FO158" s="51">
        <f t="shared" si="416"/>
        <v>33</v>
      </c>
      <c r="FP158" s="36">
        <v>34.520000000000003</v>
      </c>
      <c r="FQ158" s="36">
        <v>100</v>
      </c>
      <c r="FR158" s="36">
        <f t="shared" si="431"/>
        <v>3452.0000000000005</v>
      </c>
      <c r="FS158" s="37">
        <f t="shared" si="417"/>
        <v>28</v>
      </c>
      <c r="FT158" s="36">
        <v>7.43</v>
      </c>
      <c r="FU158" s="36">
        <v>100</v>
      </c>
      <c r="FV158" s="36">
        <f t="shared" si="432"/>
        <v>743</v>
      </c>
      <c r="FW158" s="37">
        <f t="shared" si="418"/>
        <v>95</v>
      </c>
      <c r="FX158" s="36">
        <f t="shared" si="433"/>
        <v>2709.0000000000005</v>
      </c>
      <c r="FY158" s="54">
        <f t="shared" si="436"/>
        <v>203089.20597000001</v>
      </c>
      <c r="FZ158" s="37">
        <f t="shared" si="419"/>
        <v>63</v>
      </c>
      <c r="GA158" s="55">
        <f t="shared" si="420"/>
        <v>74.968329999999995</v>
      </c>
      <c r="GB158" s="56">
        <f t="shared" si="434"/>
        <v>382.33848299999994</v>
      </c>
      <c r="GC158" s="32">
        <f t="shared" si="421"/>
        <v>116</v>
      </c>
    </row>
    <row r="159" spans="2:185" s="1" customFormat="1" ht="18" customHeight="1" x14ac:dyDescent="0.2">
      <c r="B159" s="1">
        <f t="shared" si="343"/>
        <v>158</v>
      </c>
      <c r="C159" s="59" t="s">
        <v>13</v>
      </c>
      <c r="D159" s="30">
        <v>1364973</v>
      </c>
      <c r="E159" s="31">
        <f t="shared" si="422"/>
        <v>149</v>
      </c>
      <c r="F159" s="209">
        <v>5130</v>
      </c>
      <c r="G159" s="31">
        <f t="shared" si="423"/>
        <v>163</v>
      </c>
      <c r="H159" s="210">
        <f t="shared" si="347"/>
        <v>266.07660818713452</v>
      </c>
      <c r="I159" s="31">
        <f t="shared" si="79"/>
        <v>26</v>
      </c>
      <c r="J159" s="32" t="s">
        <v>602</v>
      </c>
      <c r="K159" s="32" t="s">
        <v>603</v>
      </c>
      <c r="L159" s="33">
        <v>32214.5</v>
      </c>
      <c r="M159" s="31">
        <f t="shared" si="346"/>
        <v>145</v>
      </c>
      <c r="N159" s="34">
        <v>9.7807069999999996</v>
      </c>
      <c r="O159" s="31">
        <f t="shared" si="345"/>
        <v>137</v>
      </c>
      <c r="P159" s="35">
        <v>5.76</v>
      </c>
      <c r="Q159" s="31">
        <f t="shared" si="348"/>
        <v>28</v>
      </c>
      <c r="R159" s="31">
        <v>30.1</v>
      </c>
      <c r="S159" s="31">
        <f t="shared" si="424"/>
        <v>34</v>
      </c>
      <c r="T159" s="31">
        <v>23.3</v>
      </c>
      <c r="U159" s="31">
        <f t="shared" si="425"/>
        <v>9</v>
      </c>
      <c r="V159" s="218">
        <v>1485</v>
      </c>
      <c r="W159" s="31">
        <f t="shared" si="426"/>
        <v>43</v>
      </c>
      <c r="X159" s="36">
        <v>71.2</v>
      </c>
      <c r="Y159" s="37">
        <f t="shared" si="349"/>
        <v>97</v>
      </c>
      <c r="Z159" s="38">
        <v>74.8</v>
      </c>
      <c r="AA159" s="37">
        <f t="shared" si="350"/>
        <v>97</v>
      </c>
      <c r="AB159" s="38">
        <v>67.900000000000006</v>
      </c>
      <c r="AC159" s="37">
        <f t="shared" si="351"/>
        <v>97</v>
      </c>
      <c r="AD159" s="39">
        <v>32635</v>
      </c>
      <c r="AE159" s="40">
        <f t="shared" si="352"/>
        <v>34</v>
      </c>
      <c r="AF159" s="41">
        <v>53.33</v>
      </c>
      <c r="AG159" s="40">
        <f t="shared" si="353"/>
        <v>42</v>
      </c>
      <c r="AH159" s="42"/>
      <c r="AI159" s="40" t="e">
        <f t="shared" si="427"/>
        <v>#N/A</v>
      </c>
      <c r="AJ159" s="41" t="s">
        <v>177</v>
      </c>
      <c r="AK159" s="40" t="e">
        <f t="shared" si="354"/>
        <v>#VALUE!</v>
      </c>
      <c r="AL159" s="41" t="s">
        <v>177</v>
      </c>
      <c r="AM159" s="40" t="e">
        <f t="shared" si="355"/>
        <v>#VALUE!</v>
      </c>
      <c r="AN159" s="43">
        <v>12.7</v>
      </c>
      <c r="AO159" s="44">
        <f t="shared" si="356"/>
        <v>147</v>
      </c>
      <c r="AP159" s="43" t="s">
        <v>177</v>
      </c>
      <c r="AQ159" s="44" t="e">
        <f t="shared" si="357"/>
        <v>#VALUE!</v>
      </c>
      <c r="AR159" s="58">
        <v>0.1</v>
      </c>
      <c r="AS159" s="44">
        <f t="shared" si="358"/>
        <v>44</v>
      </c>
      <c r="AT159" s="46"/>
      <c r="AU159" s="45" t="e">
        <f t="shared" si="359"/>
        <v>#N/A</v>
      </c>
      <c r="AV159" s="46" t="s">
        <v>177</v>
      </c>
      <c r="AW159" s="45" t="e">
        <f t="shared" si="360"/>
        <v>#VALUE!</v>
      </c>
      <c r="AX159" s="46"/>
      <c r="AY159" s="45"/>
      <c r="AZ159" s="125">
        <v>2700</v>
      </c>
      <c r="BA159" s="45">
        <f t="shared" si="435"/>
        <v>86</v>
      </c>
      <c r="BB159" s="46" t="s">
        <v>177</v>
      </c>
      <c r="BC159" s="45" t="e">
        <f t="shared" si="361"/>
        <v>#VALUE!</v>
      </c>
      <c r="BD159" s="46">
        <v>97.03</v>
      </c>
      <c r="BE159" s="45">
        <f t="shared" si="362"/>
        <v>155</v>
      </c>
      <c r="BF159" s="46"/>
      <c r="BG159" s="45" t="e">
        <f t="shared" si="363"/>
        <v>#N/A</v>
      </c>
      <c r="BH159" s="46" t="s">
        <v>177</v>
      </c>
      <c r="BI159" s="45" t="e">
        <f t="shared" si="364"/>
        <v>#VALUE!</v>
      </c>
      <c r="BJ159" s="47">
        <v>3.1</v>
      </c>
      <c r="BK159" s="45">
        <f t="shared" si="365"/>
        <v>112</v>
      </c>
      <c r="BL159" s="49"/>
      <c r="BM159" s="45" t="e">
        <f t="shared" si="366"/>
        <v>#N/A</v>
      </c>
      <c r="BN159" s="46"/>
      <c r="BO159" s="45" t="e">
        <f t="shared" si="367"/>
        <v>#N/A</v>
      </c>
      <c r="BP159" s="46">
        <v>107</v>
      </c>
      <c r="BQ159" s="45">
        <f t="shared" si="368"/>
        <v>75</v>
      </c>
      <c r="BR159" s="114">
        <v>153.62</v>
      </c>
      <c r="BS159" s="45">
        <f t="shared" si="428"/>
        <v>17</v>
      </c>
      <c r="BT159" s="46"/>
      <c r="BU159" s="45" t="e">
        <f t="shared" si="369"/>
        <v>#N/A</v>
      </c>
      <c r="BV159" s="46"/>
      <c r="BW159" s="45" t="e">
        <f t="shared" si="370"/>
        <v>#N/A</v>
      </c>
      <c r="BX159" s="124" t="s">
        <v>1151</v>
      </c>
      <c r="BY159" s="45" t="e">
        <f t="shared" si="429"/>
        <v>#VALUE!</v>
      </c>
      <c r="BZ159" s="48">
        <f>51.6*1000/365</f>
        <v>141.36986301369862</v>
      </c>
      <c r="CA159" s="45">
        <f t="shared" si="371"/>
        <v>6</v>
      </c>
      <c r="CB159" s="46"/>
      <c r="CC159" s="45" t="e">
        <f t="shared" si="430"/>
        <v>#N/A</v>
      </c>
      <c r="CD159" s="46">
        <v>0.3</v>
      </c>
      <c r="CE159" s="45">
        <f t="shared" si="372"/>
        <v>68</v>
      </c>
      <c r="CF159" s="48">
        <v>91.576902986359443</v>
      </c>
      <c r="CG159" s="45">
        <f t="shared" si="373"/>
        <v>78</v>
      </c>
      <c r="CH159" s="49">
        <v>0.87</v>
      </c>
      <c r="CI159" s="45">
        <f t="shared" si="374"/>
        <v>81</v>
      </c>
      <c r="CJ159" s="50">
        <v>1.35</v>
      </c>
      <c r="CK159" s="51">
        <f t="shared" si="375"/>
        <v>68</v>
      </c>
      <c r="CL159" s="50">
        <v>7.25</v>
      </c>
      <c r="CM159" s="51">
        <f t="shared" si="376"/>
        <v>34</v>
      </c>
      <c r="CN159" s="50">
        <v>3.85</v>
      </c>
      <c r="CO159" s="51">
        <f t="shared" si="377"/>
        <v>33</v>
      </c>
      <c r="CP159" s="50">
        <v>4.55</v>
      </c>
      <c r="CQ159" s="51">
        <f t="shared" si="378"/>
        <v>86</v>
      </c>
      <c r="CR159" s="50">
        <v>3.38</v>
      </c>
      <c r="CS159" s="51">
        <f t="shared" si="379"/>
        <v>88</v>
      </c>
      <c r="CT159" s="50">
        <v>1.57</v>
      </c>
      <c r="CU159" s="51">
        <f t="shared" si="380"/>
        <v>106</v>
      </c>
      <c r="CV159" s="50">
        <v>26.11</v>
      </c>
      <c r="CW159" s="51">
        <f t="shared" si="381"/>
        <v>9</v>
      </c>
      <c r="CX159" s="50">
        <v>16.66</v>
      </c>
      <c r="CY159" s="51">
        <f t="shared" si="382"/>
        <v>40</v>
      </c>
      <c r="CZ159" s="50">
        <v>16.27</v>
      </c>
      <c r="DA159" s="51">
        <f t="shared" si="383"/>
        <v>30</v>
      </c>
      <c r="DB159" s="50">
        <v>11.45</v>
      </c>
      <c r="DC159" s="51">
        <f t="shared" si="384"/>
        <v>24</v>
      </c>
      <c r="DD159" s="50">
        <v>3.49</v>
      </c>
      <c r="DE159" s="51">
        <f t="shared" si="385"/>
        <v>138</v>
      </c>
      <c r="DF159" s="50">
        <v>13.71</v>
      </c>
      <c r="DG159" s="51">
        <f t="shared" si="386"/>
        <v>79</v>
      </c>
      <c r="DH159" s="50">
        <v>1.25</v>
      </c>
      <c r="DI159" s="51">
        <f t="shared" si="387"/>
        <v>136</v>
      </c>
      <c r="DJ159" s="50">
        <v>2.41</v>
      </c>
      <c r="DK159" s="51">
        <f t="shared" si="388"/>
        <v>105</v>
      </c>
      <c r="DL159" s="50">
        <v>8.2100000000000009</v>
      </c>
      <c r="DM159" s="51">
        <f t="shared" si="389"/>
        <v>10</v>
      </c>
      <c r="DN159" s="50">
        <v>8.33</v>
      </c>
      <c r="DO159" s="51">
        <f t="shared" si="390"/>
        <v>28</v>
      </c>
      <c r="DP159" s="50">
        <v>62.2</v>
      </c>
      <c r="DQ159" s="51">
        <f t="shared" si="391"/>
        <v>4</v>
      </c>
      <c r="DR159" s="50">
        <v>0.76</v>
      </c>
      <c r="DS159" s="51">
        <f t="shared" si="392"/>
        <v>140</v>
      </c>
      <c r="DT159" s="50">
        <v>4.45</v>
      </c>
      <c r="DU159" s="51">
        <f t="shared" si="393"/>
        <v>109</v>
      </c>
      <c r="DV159" s="50">
        <v>6.66</v>
      </c>
      <c r="DW159" s="51">
        <f t="shared" si="394"/>
        <v>5</v>
      </c>
      <c r="DX159" s="50">
        <v>138.13999999999999</v>
      </c>
      <c r="DY159" s="51">
        <f t="shared" si="395"/>
        <v>32</v>
      </c>
      <c r="DZ159" s="50">
        <v>134.53</v>
      </c>
      <c r="EA159" s="51">
        <f t="shared" si="396"/>
        <v>42</v>
      </c>
      <c r="EB159" s="50">
        <v>128.4</v>
      </c>
      <c r="EC159" s="51">
        <f t="shared" si="397"/>
        <v>4</v>
      </c>
      <c r="ED159" s="50">
        <v>2.33</v>
      </c>
      <c r="EE159" s="51">
        <f t="shared" si="398"/>
        <v>48</v>
      </c>
      <c r="EF159" s="50">
        <v>11.05</v>
      </c>
      <c r="EG159" s="51">
        <f t="shared" si="399"/>
        <v>47</v>
      </c>
      <c r="EH159" s="50">
        <v>14.13</v>
      </c>
      <c r="EI159" s="51">
        <f t="shared" si="400"/>
        <v>64</v>
      </c>
      <c r="EJ159" s="50">
        <v>36.78</v>
      </c>
      <c r="EK159" s="51">
        <f t="shared" si="401"/>
        <v>14</v>
      </c>
      <c r="EL159" s="50">
        <v>6.27</v>
      </c>
      <c r="EM159" s="51">
        <f t="shared" si="402"/>
        <v>102</v>
      </c>
      <c r="EN159" s="50">
        <v>20.41</v>
      </c>
      <c r="EO159" s="51">
        <f t="shared" si="403"/>
        <v>113</v>
      </c>
      <c r="EP159" s="50">
        <v>17.07</v>
      </c>
      <c r="EQ159" s="51">
        <f t="shared" si="404"/>
        <v>61</v>
      </c>
      <c r="ER159" s="50">
        <v>4.3600000000000003</v>
      </c>
      <c r="ES159" s="51">
        <f t="shared" si="405"/>
        <v>57</v>
      </c>
      <c r="ET159" s="50">
        <v>0</v>
      </c>
      <c r="EU159" s="51">
        <f t="shared" si="406"/>
        <v>84</v>
      </c>
      <c r="EV159" s="50">
        <v>1.1399999999999999</v>
      </c>
      <c r="EW159" s="51">
        <f t="shared" si="407"/>
        <v>106</v>
      </c>
      <c r="EX159" s="50">
        <v>0.26</v>
      </c>
      <c r="EY159" s="51">
        <f t="shared" si="408"/>
        <v>71</v>
      </c>
      <c r="EZ159" s="50">
        <v>3.78</v>
      </c>
      <c r="FA159" s="51">
        <f t="shared" si="409"/>
        <v>18</v>
      </c>
      <c r="FB159" s="50">
        <v>0.27</v>
      </c>
      <c r="FC159" s="51">
        <f t="shared" si="410"/>
        <v>160</v>
      </c>
      <c r="FD159" s="50">
        <v>0.75</v>
      </c>
      <c r="FE159" s="51">
        <f t="shared" si="411"/>
        <v>147</v>
      </c>
      <c r="FF159" s="50">
        <v>67.19</v>
      </c>
      <c r="FG159" s="51">
        <f t="shared" si="412"/>
        <v>112</v>
      </c>
      <c r="FH159" s="50">
        <v>13.21</v>
      </c>
      <c r="FI159" s="51">
        <f t="shared" si="413"/>
        <v>41</v>
      </c>
      <c r="FJ159" s="50">
        <v>2.2999999999999998</v>
      </c>
      <c r="FK159" s="51">
        <f t="shared" si="414"/>
        <v>109</v>
      </c>
      <c r="FL159" s="50">
        <v>43.38</v>
      </c>
      <c r="FM159" s="51">
        <f t="shared" si="415"/>
        <v>4</v>
      </c>
      <c r="FN159" s="53">
        <f t="shared" si="437"/>
        <v>849.65999999999974</v>
      </c>
      <c r="FO159" s="51">
        <f t="shared" si="416"/>
        <v>54</v>
      </c>
      <c r="FP159" s="36">
        <v>13.8</v>
      </c>
      <c r="FQ159" s="36">
        <v>100</v>
      </c>
      <c r="FR159" s="36">
        <f t="shared" si="431"/>
        <v>1380</v>
      </c>
      <c r="FS159" s="37">
        <f t="shared" si="417"/>
        <v>118</v>
      </c>
      <c r="FT159" s="36">
        <v>8.48</v>
      </c>
      <c r="FU159" s="36">
        <v>100</v>
      </c>
      <c r="FV159" s="36">
        <f t="shared" si="432"/>
        <v>848</v>
      </c>
      <c r="FW159" s="37">
        <f t="shared" si="418"/>
        <v>72</v>
      </c>
      <c r="FX159" s="36">
        <f t="shared" si="433"/>
        <v>532</v>
      </c>
      <c r="FY159" s="54">
        <f t="shared" si="436"/>
        <v>7261.6563599999999</v>
      </c>
      <c r="FZ159" s="37">
        <f t="shared" si="419"/>
        <v>133</v>
      </c>
      <c r="GA159" s="55">
        <f t="shared" si="420"/>
        <v>13.64973</v>
      </c>
      <c r="GB159" s="56">
        <f t="shared" si="434"/>
        <v>180.3129333</v>
      </c>
      <c r="GC159" s="32">
        <f t="shared" si="421"/>
        <v>130</v>
      </c>
    </row>
    <row r="160" spans="2:185" s="1" customFormat="1" ht="18" customHeight="1" x14ac:dyDescent="0.2">
      <c r="B160" s="1">
        <f t="shared" si="343"/>
        <v>159</v>
      </c>
      <c r="C160" s="59" t="s">
        <v>65</v>
      </c>
      <c r="D160" s="30">
        <v>11375220</v>
      </c>
      <c r="E160" s="31">
        <f t="shared" si="422"/>
        <v>78</v>
      </c>
      <c r="F160" s="209">
        <v>163610</v>
      </c>
      <c r="G160" s="31">
        <f t="shared" si="423"/>
        <v>91</v>
      </c>
      <c r="H160" s="210">
        <f t="shared" si="347"/>
        <v>69.52643481449789</v>
      </c>
      <c r="I160" s="31">
        <f t="shared" si="79"/>
        <v>92</v>
      </c>
      <c r="J160" s="32" t="s">
        <v>604</v>
      </c>
      <c r="K160" s="32" t="s">
        <v>605</v>
      </c>
      <c r="L160" s="33">
        <v>43088</v>
      </c>
      <c r="M160" s="31">
        <f t="shared" si="346"/>
        <v>78</v>
      </c>
      <c r="N160" s="34">
        <v>9.7960879999999992</v>
      </c>
      <c r="O160" s="31">
        <f t="shared" si="345"/>
        <v>55</v>
      </c>
      <c r="P160" s="35">
        <v>5.17</v>
      </c>
      <c r="Q160" s="31">
        <f t="shared" si="348"/>
        <v>72</v>
      </c>
      <c r="R160" s="31">
        <v>22.9</v>
      </c>
      <c r="S160" s="31">
        <f t="shared" si="424"/>
        <v>104</v>
      </c>
      <c r="T160" s="31">
        <v>13</v>
      </c>
      <c r="U160" s="31">
        <f t="shared" si="425"/>
        <v>99</v>
      </c>
      <c r="V160" s="218">
        <v>410.6</v>
      </c>
      <c r="W160" s="31">
        <f t="shared" si="426"/>
        <v>142</v>
      </c>
      <c r="X160" s="36">
        <v>75.3</v>
      </c>
      <c r="Y160" s="37">
        <f t="shared" si="349"/>
        <v>64</v>
      </c>
      <c r="Z160" s="38">
        <v>77.8</v>
      </c>
      <c r="AA160" s="37">
        <f t="shared" si="350"/>
        <v>73</v>
      </c>
      <c r="AB160" s="38">
        <v>73</v>
      </c>
      <c r="AC160" s="37">
        <f t="shared" si="351"/>
        <v>60</v>
      </c>
      <c r="AD160" s="39">
        <v>11428</v>
      </c>
      <c r="AE160" s="40">
        <f t="shared" si="352"/>
        <v>88</v>
      </c>
      <c r="AF160" s="41">
        <v>28.97</v>
      </c>
      <c r="AG160" s="40">
        <f t="shared" si="353"/>
        <v>111</v>
      </c>
      <c r="AH160" s="42"/>
      <c r="AI160" s="40" t="e">
        <f t="shared" si="427"/>
        <v>#N/A</v>
      </c>
      <c r="AJ160" s="41">
        <v>44.8</v>
      </c>
      <c r="AK160" s="40">
        <f t="shared" si="354"/>
        <v>21</v>
      </c>
      <c r="AL160" s="41">
        <v>16.7</v>
      </c>
      <c r="AM160" s="40">
        <f t="shared" si="355"/>
        <v>10</v>
      </c>
      <c r="AN160" s="43">
        <v>35.200000000000003</v>
      </c>
      <c r="AO160" s="44">
        <f t="shared" si="356"/>
        <v>47</v>
      </c>
      <c r="AP160" s="43" t="s">
        <v>177</v>
      </c>
      <c r="AQ160" s="44" t="e">
        <f t="shared" si="357"/>
        <v>#VALUE!</v>
      </c>
      <c r="AR160" s="58">
        <v>-0.54</v>
      </c>
      <c r="AS160" s="44">
        <f t="shared" si="358"/>
        <v>99</v>
      </c>
      <c r="AT160" s="46"/>
      <c r="AU160" s="45" t="e">
        <f t="shared" si="359"/>
        <v>#N/A</v>
      </c>
      <c r="AV160" s="46" t="s">
        <v>177</v>
      </c>
      <c r="AW160" s="45" t="e">
        <f t="shared" si="360"/>
        <v>#VALUE!</v>
      </c>
      <c r="AX160" s="46"/>
      <c r="AY160" s="45"/>
      <c r="AZ160" s="125">
        <v>3330</v>
      </c>
      <c r="BA160" s="45">
        <f t="shared" si="435"/>
        <v>25</v>
      </c>
      <c r="BB160" s="46" t="s">
        <v>177</v>
      </c>
      <c r="BC160" s="45" t="e">
        <f t="shared" si="361"/>
        <v>#VALUE!</v>
      </c>
      <c r="BD160" s="46">
        <v>1628.46</v>
      </c>
      <c r="BE160" s="45">
        <f t="shared" si="362"/>
        <v>26</v>
      </c>
      <c r="BF160" s="46"/>
      <c r="BG160" s="45" t="e">
        <f t="shared" si="363"/>
        <v>#N/A</v>
      </c>
      <c r="BH160" s="46">
        <v>1.1000000000000001</v>
      </c>
      <c r="BI160" s="45">
        <f t="shared" si="364"/>
        <v>71</v>
      </c>
      <c r="BJ160" s="47">
        <v>2.5</v>
      </c>
      <c r="BK160" s="45">
        <f t="shared" si="365"/>
        <v>113</v>
      </c>
      <c r="BL160" s="49"/>
      <c r="BM160" s="45" t="e">
        <f t="shared" si="366"/>
        <v>#N/A</v>
      </c>
      <c r="BN160" s="46"/>
      <c r="BO160" s="45" t="e">
        <f t="shared" si="367"/>
        <v>#N/A</v>
      </c>
      <c r="BP160" s="46">
        <v>106.91</v>
      </c>
      <c r="BQ160" s="45">
        <f t="shared" si="368"/>
        <v>76</v>
      </c>
      <c r="BR160" s="133">
        <v>119.63</v>
      </c>
      <c r="BS160" s="45">
        <f t="shared" si="428"/>
        <v>54</v>
      </c>
      <c r="BT160" s="46"/>
      <c r="BU160" s="45" t="e">
        <f t="shared" si="369"/>
        <v>#N/A</v>
      </c>
      <c r="BV160" s="46"/>
      <c r="BW160" s="45" t="e">
        <f t="shared" si="370"/>
        <v>#N/A</v>
      </c>
      <c r="BX160" s="124" t="s">
        <v>1151</v>
      </c>
      <c r="BY160" s="45" t="e">
        <f t="shared" si="429"/>
        <v>#VALUE!</v>
      </c>
      <c r="BZ160" s="48">
        <f>32*1000/365</f>
        <v>87.671232876712324</v>
      </c>
      <c r="CA160" s="45">
        <f t="shared" si="371"/>
        <v>53</v>
      </c>
      <c r="CB160" s="46"/>
      <c r="CC160" s="45" t="e">
        <f t="shared" si="430"/>
        <v>#N/A</v>
      </c>
      <c r="CD160" s="46">
        <v>0.92</v>
      </c>
      <c r="CE160" s="45">
        <f t="shared" si="372"/>
        <v>28</v>
      </c>
      <c r="CF160" s="48">
        <v>250.54460485159848</v>
      </c>
      <c r="CG160" s="45">
        <f t="shared" si="373"/>
        <v>11</v>
      </c>
      <c r="CH160" s="49">
        <v>2.42</v>
      </c>
      <c r="CI160" s="45">
        <f t="shared" si="374"/>
        <v>61</v>
      </c>
      <c r="CJ160" s="50">
        <v>7.0000000000000007E-2</v>
      </c>
      <c r="CK160" s="51">
        <f t="shared" si="375"/>
        <v>148</v>
      </c>
      <c r="CL160" s="50">
        <v>1.77</v>
      </c>
      <c r="CM160" s="51">
        <f t="shared" si="376"/>
        <v>127</v>
      </c>
      <c r="CN160" s="50">
        <v>0.4</v>
      </c>
      <c r="CO160" s="51">
        <f t="shared" si="377"/>
        <v>108</v>
      </c>
      <c r="CP160" s="50">
        <v>6.6</v>
      </c>
      <c r="CQ160" s="51">
        <f t="shared" si="378"/>
        <v>73</v>
      </c>
      <c r="CR160" s="50">
        <v>3.43</v>
      </c>
      <c r="CS160" s="51">
        <f t="shared" si="379"/>
        <v>87</v>
      </c>
      <c r="CT160" s="50">
        <v>4.07</v>
      </c>
      <c r="CU160" s="51">
        <f t="shared" si="380"/>
        <v>34</v>
      </c>
      <c r="CV160" s="50">
        <v>11.25</v>
      </c>
      <c r="CW160" s="51">
        <f t="shared" si="381"/>
        <v>126</v>
      </c>
      <c r="CX160" s="50">
        <v>1.91</v>
      </c>
      <c r="CY160" s="51">
        <f t="shared" si="382"/>
        <v>156</v>
      </c>
      <c r="CZ160" s="50">
        <v>7.09</v>
      </c>
      <c r="DA160" s="51">
        <f t="shared" si="383"/>
        <v>90</v>
      </c>
      <c r="DB160" s="50">
        <v>8.99</v>
      </c>
      <c r="DC160" s="51">
        <f t="shared" si="384"/>
        <v>75</v>
      </c>
      <c r="DD160" s="50">
        <v>1.0900000000000001</v>
      </c>
      <c r="DE160" s="51">
        <f t="shared" si="385"/>
        <v>171</v>
      </c>
      <c r="DF160" s="50">
        <v>15.21</v>
      </c>
      <c r="DG160" s="51">
        <f t="shared" si="386"/>
        <v>71</v>
      </c>
      <c r="DH160" s="50">
        <v>0.54</v>
      </c>
      <c r="DI160" s="51">
        <f t="shared" si="387"/>
        <v>165</v>
      </c>
      <c r="DJ160" s="50">
        <v>2.5099999999999998</v>
      </c>
      <c r="DK160" s="51">
        <f t="shared" si="388"/>
        <v>97</v>
      </c>
      <c r="DL160" s="50">
        <v>2.84</v>
      </c>
      <c r="DM160" s="51">
        <f t="shared" si="389"/>
        <v>139</v>
      </c>
      <c r="DN160" s="50">
        <v>2.0299999999999998</v>
      </c>
      <c r="DO160" s="51">
        <f t="shared" si="390"/>
        <v>115</v>
      </c>
      <c r="DP160" s="50">
        <v>7.95</v>
      </c>
      <c r="DQ160" s="51">
        <f t="shared" si="391"/>
        <v>138</v>
      </c>
      <c r="DR160" s="50">
        <v>0.6</v>
      </c>
      <c r="DS160" s="51">
        <f t="shared" si="392"/>
        <v>149</v>
      </c>
      <c r="DT160" s="50">
        <v>3.94</v>
      </c>
      <c r="DU160" s="51">
        <f t="shared" si="393"/>
        <v>123</v>
      </c>
      <c r="DV160" s="50">
        <v>0.87</v>
      </c>
      <c r="DW160" s="51">
        <f t="shared" si="394"/>
        <v>156</v>
      </c>
      <c r="DX160" s="50">
        <v>72.17</v>
      </c>
      <c r="DY160" s="51">
        <f t="shared" si="395"/>
        <v>152</v>
      </c>
      <c r="DZ160" s="50">
        <v>151.38</v>
      </c>
      <c r="EA160" s="51">
        <f t="shared" si="396"/>
        <v>32</v>
      </c>
      <c r="EB160" s="50">
        <v>29.36</v>
      </c>
      <c r="EC160" s="51">
        <f t="shared" si="397"/>
        <v>79</v>
      </c>
      <c r="ED160" s="50">
        <v>0.36</v>
      </c>
      <c r="EE160" s="51">
        <f t="shared" si="398"/>
        <v>134</v>
      </c>
      <c r="EF160" s="50">
        <v>4.51</v>
      </c>
      <c r="EG160" s="51">
        <f t="shared" si="399"/>
        <v>104</v>
      </c>
      <c r="EH160" s="50">
        <v>0.49</v>
      </c>
      <c r="EI160" s="51">
        <f t="shared" si="400"/>
        <v>125</v>
      </c>
      <c r="EJ160" s="50">
        <v>19</v>
      </c>
      <c r="EK160" s="51">
        <f t="shared" si="401"/>
        <v>66</v>
      </c>
      <c r="EL160" s="50">
        <v>6.06</v>
      </c>
      <c r="EM160" s="51">
        <f t="shared" si="402"/>
        <v>106</v>
      </c>
      <c r="EN160" s="50">
        <v>21.4</v>
      </c>
      <c r="EO160" s="51">
        <f t="shared" si="403"/>
        <v>106</v>
      </c>
      <c r="EP160" s="50">
        <v>13.65</v>
      </c>
      <c r="EQ160" s="51">
        <f t="shared" si="404"/>
        <v>94</v>
      </c>
      <c r="ER160" s="50">
        <v>3.22</v>
      </c>
      <c r="ES160" s="51">
        <f t="shared" si="405"/>
        <v>107</v>
      </c>
      <c r="ET160" s="50">
        <v>0</v>
      </c>
      <c r="EU160" s="51">
        <f t="shared" si="406"/>
        <v>84</v>
      </c>
      <c r="EV160" s="50">
        <v>15.54</v>
      </c>
      <c r="EW160" s="51">
        <f t="shared" si="407"/>
        <v>40</v>
      </c>
      <c r="EX160" s="50">
        <v>0.22</v>
      </c>
      <c r="EY160" s="51">
        <f t="shared" si="408"/>
        <v>91</v>
      </c>
      <c r="EZ160" s="50">
        <v>0.72</v>
      </c>
      <c r="FA160" s="51">
        <f t="shared" si="409"/>
        <v>138</v>
      </c>
      <c r="FB160" s="50">
        <v>1.21</v>
      </c>
      <c r="FC160" s="51">
        <f t="shared" si="410"/>
        <v>87</v>
      </c>
      <c r="FD160" s="50">
        <v>5.92</v>
      </c>
      <c r="FE160" s="51">
        <f t="shared" si="411"/>
        <v>64</v>
      </c>
      <c r="FF160" s="50">
        <v>92.1</v>
      </c>
      <c r="FG160" s="51">
        <f t="shared" si="412"/>
        <v>85</v>
      </c>
      <c r="FH160" s="50">
        <v>2.35</v>
      </c>
      <c r="FI160" s="51">
        <f t="shared" si="413"/>
        <v>158</v>
      </c>
      <c r="FJ160" s="50">
        <v>3.01</v>
      </c>
      <c r="FK160" s="51">
        <f t="shared" si="414"/>
        <v>102</v>
      </c>
      <c r="FL160" s="50">
        <v>2.1</v>
      </c>
      <c r="FM160" s="51">
        <f t="shared" si="415"/>
        <v>128</v>
      </c>
      <c r="FN160" s="53">
        <f t="shared" si="437"/>
        <v>527.93000000000018</v>
      </c>
      <c r="FO160" s="51">
        <f t="shared" si="416"/>
        <v>129</v>
      </c>
      <c r="FP160" s="36">
        <v>16.899999999999999</v>
      </c>
      <c r="FQ160" s="36">
        <v>100</v>
      </c>
      <c r="FR160" s="36">
        <f t="shared" si="431"/>
        <v>1689.9999999999998</v>
      </c>
      <c r="FS160" s="37">
        <f t="shared" si="417"/>
        <v>97</v>
      </c>
      <c r="FT160" s="36">
        <v>5.94</v>
      </c>
      <c r="FU160" s="36">
        <v>100</v>
      </c>
      <c r="FV160" s="36">
        <f t="shared" si="432"/>
        <v>594</v>
      </c>
      <c r="FW160" s="37">
        <f t="shared" si="418"/>
        <v>134</v>
      </c>
      <c r="FX160" s="36">
        <f t="shared" si="433"/>
        <v>1095.9999999999998</v>
      </c>
      <c r="FY160" s="54">
        <f t="shared" si="436"/>
        <v>124672.41119999997</v>
      </c>
      <c r="FZ160" s="37">
        <f t="shared" si="419"/>
        <v>76</v>
      </c>
      <c r="GA160" s="55">
        <f t="shared" si="420"/>
        <v>113.7522</v>
      </c>
      <c r="GB160" s="56">
        <f t="shared" si="434"/>
        <v>267.31767000000002</v>
      </c>
      <c r="GC160" s="32">
        <f t="shared" si="421"/>
        <v>126</v>
      </c>
    </row>
    <row r="161" spans="2:185" s="1" customFormat="1" ht="18" customHeight="1" x14ac:dyDescent="0.2">
      <c r="B161" s="1">
        <f t="shared" si="343"/>
        <v>160</v>
      </c>
      <c r="C161" s="57" t="s">
        <v>51</v>
      </c>
      <c r="D161" s="30">
        <v>79622062</v>
      </c>
      <c r="E161" s="31">
        <f t="shared" si="422"/>
        <v>19</v>
      </c>
      <c r="F161" s="209">
        <v>783562</v>
      </c>
      <c r="G161" s="31">
        <f t="shared" si="423"/>
        <v>37</v>
      </c>
      <c r="H161" s="210">
        <f t="shared" si="347"/>
        <v>101.61552244748979</v>
      </c>
      <c r="I161" s="31">
        <f t="shared" si="79"/>
        <v>61</v>
      </c>
      <c r="J161" s="32" t="s">
        <v>606</v>
      </c>
      <c r="K161" s="32" t="s">
        <v>607</v>
      </c>
      <c r="L161" s="33">
        <v>47483.4</v>
      </c>
      <c r="M161" s="31">
        <f t="shared" si="346"/>
        <v>50</v>
      </c>
      <c r="N161" s="34">
        <v>9.797606</v>
      </c>
      <c r="O161" s="31">
        <f t="shared" si="345"/>
        <v>50</v>
      </c>
      <c r="P161" s="35">
        <v>4.54</v>
      </c>
      <c r="Q161" s="31">
        <f t="shared" si="348"/>
        <v>115</v>
      </c>
      <c r="R161" s="31">
        <v>17.899999999999999</v>
      </c>
      <c r="S161" s="31">
        <f t="shared" si="424"/>
        <v>121</v>
      </c>
      <c r="T161" s="31">
        <v>7</v>
      </c>
      <c r="U161" s="31">
        <f t="shared" si="425"/>
        <v>130</v>
      </c>
      <c r="V161" s="218">
        <v>652.6</v>
      </c>
      <c r="W161" s="31">
        <f t="shared" si="426"/>
        <v>114</v>
      </c>
      <c r="X161" s="36">
        <v>75.8</v>
      </c>
      <c r="Y161" s="37">
        <f t="shared" si="349"/>
        <v>57</v>
      </c>
      <c r="Z161" s="38">
        <v>78.900000000000006</v>
      </c>
      <c r="AA161" s="37">
        <f t="shared" si="350"/>
        <v>54</v>
      </c>
      <c r="AB161" s="38">
        <v>72.599999999999994</v>
      </c>
      <c r="AC161" s="37">
        <f t="shared" si="351"/>
        <v>67</v>
      </c>
      <c r="AD161" s="39">
        <v>20438</v>
      </c>
      <c r="AE161" s="40">
        <f t="shared" si="352"/>
        <v>56</v>
      </c>
      <c r="AF161" s="41">
        <v>46.68</v>
      </c>
      <c r="AG161" s="40">
        <f t="shared" si="353"/>
        <v>59</v>
      </c>
      <c r="AH161" s="42">
        <v>1.8</v>
      </c>
      <c r="AI161" s="40">
        <f t="shared" si="427"/>
        <v>37</v>
      </c>
      <c r="AJ161" s="41">
        <v>38.5</v>
      </c>
      <c r="AK161" s="40">
        <f t="shared" si="354"/>
        <v>32</v>
      </c>
      <c r="AL161" s="41">
        <v>9.4</v>
      </c>
      <c r="AM161" s="40">
        <f t="shared" si="355"/>
        <v>28</v>
      </c>
      <c r="AN161" s="43">
        <v>39.1</v>
      </c>
      <c r="AO161" s="44">
        <f t="shared" si="356"/>
        <v>35</v>
      </c>
      <c r="AP161" s="43">
        <v>58.4</v>
      </c>
      <c r="AQ161" s="44">
        <f t="shared" si="357"/>
        <v>28</v>
      </c>
      <c r="AR161" s="58">
        <v>0.1</v>
      </c>
      <c r="AS161" s="44">
        <f t="shared" si="358"/>
        <v>44</v>
      </c>
      <c r="AT161" s="47">
        <v>2</v>
      </c>
      <c r="AU161" s="45">
        <f t="shared" si="359"/>
        <v>41</v>
      </c>
      <c r="AV161" s="46">
        <v>13</v>
      </c>
      <c r="AW161" s="45">
        <f t="shared" si="360"/>
        <v>51</v>
      </c>
      <c r="AX161" s="46"/>
      <c r="AY161" s="45"/>
      <c r="AZ161" s="125">
        <v>3500</v>
      </c>
      <c r="BA161" s="45">
        <f t="shared" si="435"/>
        <v>15</v>
      </c>
      <c r="BB161" s="47">
        <v>7.8</v>
      </c>
      <c r="BC161" s="45">
        <f t="shared" si="361"/>
        <v>32</v>
      </c>
      <c r="BD161" s="46">
        <v>1580.91</v>
      </c>
      <c r="BE161" s="45">
        <f t="shared" si="362"/>
        <v>29</v>
      </c>
      <c r="BF161" s="46">
        <v>176</v>
      </c>
      <c r="BG161" s="45">
        <f t="shared" si="363"/>
        <v>20</v>
      </c>
      <c r="BH161" s="46">
        <v>0.4</v>
      </c>
      <c r="BI161" s="45">
        <f t="shared" si="364"/>
        <v>96</v>
      </c>
      <c r="BJ161" s="47">
        <v>9</v>
      </c>
      <c r="BK161" s="45">
        <f t="shared" si="365"/>
        <v>47</v>
      </c>
      <c r="BL161" s="47">
        <v>7.8</v>
      </c>
      <c r="BM161" s="45">
        <f t="shared" si="366"/>
        <v>31</v>
      </c>
      <c r="BN161" s="47">
        <v>25.3</v>
      </c>
      <c r="BO161" s="45">
        <f t="shared" si="367"/>
        <v>32</v>
      </c>
      <c r="BP161" s="46">
        <v>138.71</v>
      </c>
      <c r="BQ161" s="45">
        <f t="shared" si="368"/>
        <v>55</v>
      </c>
      <c r="BR161" s="199">
        <v>84.87</v>
      </c>
      <c r="BS161" s="45">
        <f t="shared" si="428"/>
        <v>113</v>
      </c>
      <c r="BT161" s="46"/>
      <c r="BU161" s="45" t="e">
        <f t="shared" si="369"/>
        <v>#N/A</v>
      </c>
      <c r="BV161" s="47">
        <v>4</v>
      </c>
      <c r="BW161" s="45">
        <f t="shared" si="370"/>
        <v>13</v>
      </c>
      <c r="BX161" s="124" t="s">
        <v>1151</v>
      </c>
      <c r="BY161" s="45" t="e">
        <f t="shared" si="429"/>
        <v>#VALUE!</v>
      </c>
      <c r="BZ161" s="48">
        <v>65.75</v>
      </c>
      <c r="CA161" s="45">
        <f t="shared" si="371"/>
        <v>84</v>
      </c>
      <c r="CB161" s="46"/>
      <c r="CC161" s="45" t="e">
        <f t="shared" si="430"/>
        <v>#N/A</v>
      </c>
      <c r="CD161" s="46">
        <v>7.54</v>
      </c>
      <c r="CE161" s="45">
        <f t="shared" si="372"/>
        <v>1</v>
      </c>
      <c r="CF161" s="48">
        <v>223.55612945567776</v>
      </c>
      <c r="CG161" s="45">
        <f t="shared" si="373"/>
        <v>44</v>
      </c>
      <c r="CH161" s="49">
        <v>0.17</v>
      </c>
      <c r="CI161" s="45">
        <f t="shared" si="374"/>
        <v>116</v>
      </c>
      <c r="CJ161" s="50">
        <v>0.24</v>
      </c>
      <c r="CK161" s="51">
        <f t="shared" si="375"/>
        <v>120</v>
      </c>
      <c r="CL161" s="50">
        <v>1.65</v>
      </c>
      <c r="CM161" s="51">
        <f t="shared" si="376"/>
        <v>131</v>
      </c>
      <c r="CN161" s="50">
        <v>0.02</v>
      </c>
      <c r="CO161" s="51">
        <f t="shared" si="377"/>
        <v>162</v>
      </c>
      <c r="CP161" s="50">
        <v>10.3</v>
      </c>
      <c r="CQ161" s="51">
        <f t="shared" si="378"/>
        <v>39</v>
      </c>
      <c r="CR161" s="50">
        <v>2.42</v>
      </c>
      <c r="CS161" s="51">
        <f t="shared" si="379"/>
        <v>104</v>
      </c>
      <c r="CT161" s="50">
        <v>6.86</v>
      </c>
      <c r="CU161" s="51">
        <f t="shared" si="380"/>
        <v>4</v>
      </c>
      <c r="CV161" s="50">
        <v>13.49</v>
      </c>
      <c r="CW161" s="51">
        <f t="shared" si="381"/>
        <v>113</v>
      </c>
      <c r="CX161" s="50">
        <v>1.72</v>
      </c>
      <c r="CY161" s="51">
        <f t="shared" si="382"/>
        <v>159</v>
      </c>
      <c r="CZ161" s="50">
        <v>10.24</v>
      </c>
      <c r="DA161" s="51">
        <f t="shared" si="383"/>
        <v>66</v>
      </c>
      <c r="DB161" s="50">
        <v>9.15</v>
      </c>
      <c r="DC161" s="51">
        <f t="shared" si="384"/>
        <v>67</v>
      </c>
      <c r="DD161" s="50">
        <v>3.05</v>
      </c>
      <c r="DE161" s="51">
        <f t="shared" si="385"/>
        <v>149</v>
      </c>
      <c r="DF161" s="50">
        <v>31.4</v>
      </c>
      <c r="DG161" s="51">
        <f t="shared" si="386"/>
        <v>17</v>
      </c>
      <c r="DH161" s="50">
        <v>3.36</v>
      </c>
      <c r="DI161" s="51">
        <f t="shared" si="387"/>
        <v>69</v>
      </c>
      <c r="DJ161" s="50">
        <v>1.68</v>
      </c>
      <c r="DK161" s="51">
        <f t="shared" si="388"/>
        <v>137</v>
      </c>
      <c r="DL161" s="50">
        <v>4.1100000000000003</v>
      </c>
      <c r="DM161" s="51">
        <f t="shared" si="389"/>
        <v>90</v>
      </c>
      <c r="DN161" s="50">
        <v>4.42</v>
      </c>
      <c r="DO161" s="51">
        <f t="shared" si="390"/>
        <v>66</v>
      </c>
      <c r="DP161" s="50">
        <v>25.4</v>
      </c>
      <c r="DQ161" s="51">
        <f t="shared" si="391"/>
        <v>38</v>
      </c>
      <c r="DR161" s="50">
        <v>1.25</v>
      </c>
      <c r="DS161" s="51">
        <f t="shared" si="392"/>
        <v>114</v>
      </c>
      <c r="DT161" s="50">
        <v>12.43</v>
      </c>
      <c r="DU161" s="51">
        <f t="shared" si="393"/>
        <v>32</v>
      </c>
      <c r="DV161" s="50">
        <v>2.48</v>
      </c>
      <c r="DW161" s="51">
        <f t="shared" si="394"/>
        <v>63</v>
      </c>
      <c r="DX161" s="50">
        <v>131.91999999999999</v>
      </c>
      <c r="DY161" s="51">
        <f t="shared" si="395"/>
        <v>40</v>
      </c>
      <c r="DZ161" s="50">
        <v>140.53</v>
      </c>
      <c r="EA161" s="51">
        <f t="shared" si="396"/>
        <v>37</v>
      </c>
      <c r="EB161" s="50">
        <v>12.61</v>
      </c>
      <c r="EC161" s="51">
        <f t="shared" si="397"/>
        <v>132</v>
      </c>
      <c r="ED161" s="50">
        <v>0.05</v>
      </c>
      <c r="EE161" s="51">
        <f t="shared" si="398"/>
        <v>160</v>
      </c>
      <c r="EF161" s="50">
        <v>2.5099999999999998</v>
      </c>
      <c r="EG161" s="51">
        <f t="shared" si="399"/>
        <v>140</v>
      </c>
      <c r="EH161" s="50">
        <v>0.08</v>
      </c>
      <c r="EI161" s="51">
        <f t="shared" si="400"/>
        <v>152</v>
      </c>
      <c r="EJ161" s="50">
        <v>16.239999999999998</v>
      </c>
      <c r="EK161" s="51">
        <f t="shared" si="401"/>
        <v>93</v>
      </c>
      <c r="EL161" s="50">
        <v>4.8499999999999996</v>
      </c>
      <c r="EM161" s="51">
        <f t="shared" si="402"/>
        <v>124</v>
      </c>
      <c r="EN161" s="50">
        <v>13.84</v>
      </c>
      <c r="EO161" s="51">
        <f t="shared" si="403"/>
        <v>139</v>
      </c>
      <c r="EP161" s="50">
        <v>3.69</v>
      </c>
      <c r="EQ161" s="51">
        <f t="shared" si="404"/>
        <v>163</v>
      </c>
      <c r="ER161" s="50">
        <v>4.6500000000000004</v>
      </c>
      <c r="ES161" s="51">
        <f t="shared" si="405"/>
        <v>45</v>
      </c>
      <c r="ET161" s="50">
        <v>0</v>
      </c>
      <c r="EU161" s="51">
        <f t="shared" si="406"/>
        <v>84</v>
      </c>
      <c r="EV161" s="50">
        <v>0.84</v>
      </c>
      <c r="EW161" s="51">
        <f t="shared" si="407"/>
        <v>111</v>
      </c>
      <c r="EX161" s="50">
        <v>0.31</v>
      </c>
      <c r="EY161" s="51">
        <f t="shared" si="408"/>
        <v>54</v>
      </c>
      <c r="EZ161" s="50">
        <v>0.71</v>
      </c>
      <c r="FA161" s="51">
        <f t="shared" si="409"/>
        <v>141</v>
      </c>
      <c r="FB161" s="50">
        <v>0.68</v>
      </c>
      <c r="FC161" s="51">
        <f t="shared" si="410"/>
        <v>126</v>
      </c>
      <c r="FD161" s="50">
        <v>18.260000000000002</v>
      </c>
      <c r="FE161" s="51">
        <f t="shared" si="411"/>
        <v>4</v>
      </c>
      <c r="FF161" s="50">
        <v>95.07</v>
      </c>
      <c r="FG161" s="51">
        <f t="shared" si="412"/>
        <v>82</v>
      </c>
      <c r="FH161" s="50">
        <v>7.92</v>
      </c>
      <c r="FI161" s="51">
        <f t="shared" si="413"/>
        <v>94</v>
      </c>
      <c r="FJ161" s="50">
        <v>0.56000000000000005</v>
      </c>
      <c r="FK161" s="51">
        <f t="shared" si="414"/>
        <v>140</v>
      </c>
      <c r="FL161" s="50">
        <v>3.23</v>
      </c>
      <c r="FM161" s="51">
        <f t="shared" si="415"/>
        <v>109</v>
      </c>
      <c r="FN161" s="53">
        <f t="shared" si="437"/>
        <v>604.21999999999991</v>
      </c>
      <c r="FO161" s="51">
        <f t="shared" si="416"/>
        <v>102</v>
      </c>
      <c r="FP161" s="36">
        <v>16.86</v>
      </c>
      <c r="FQ161" s="36">
        <v>100</v>
      </c>
      <c r="FR161" s="36">
        <f t="shared" si="431"/>
        <v>1686</v>
      </c>
      <c r="FS161" s="37">
        <f t="shared" si="417"/>
        <v>99</v>
      </c>
      <c r="FT161" s="36">
        <v>6.12</v>
      </c>
      <c r="FU161" s="36">
        <v>100</v>
      </c>
      <c r="FV161" s="36">
        <f t="shared" si="432"/>
        <v>612</v>
      </c>
      <c r="FW161" s="37">
        <f t="shared" si="418"/>
        <v>129</v>
      </c>
      <c r="FX161" s="36">
        <f t="shared" si="433"/>
        <v>1074</v>
      </c>
      <c r="FY161" s="54">
        <f t="shared" si="436"/>
        <v>855140.94588000001</v>
      </c>
      <c r="FZ161" s="37">
        <f t="shared" si="419"/>
        <v>20</v>
      </c>
      <c r="GA161" s="55">
        <f t="shared" si="420"/>
        <v>796.22062000000005</v>
      </c>
      <c r="GB161" s="56">
        <f t="shared" si="434"/>
        <v>6306.0673104000007</v>
      </c>
      <c r="GC161" s="32">
        <f t="shared" si="421"/>
        <v>24</v>
      </c>
    </row>
    <row r="162" spans="2:185" s="1" customFormat="1" ht="18" customHeight="1" x14ac:dyDescent="0.2">
      <c r="B162" s="1">
        <f t="shared" si="343"/>
        <v>161</v>
      </c>
      <c r="C162" s="60" t="s">
        <v>137</v>
      </c>
      <c r="D162" s="30">
        <v>5438670</v>
      </c>
      <c r="E162" s="31">
        <f t="shared" si="422"/>
        <v>114</v>
      </c>
      <c r="F162" s="209">
        <v>488100</v>
      </c>
      <c r="G162" s="31">
        <f t="shared" si="423"/>
        <v>53</v>
      </c>
      <c r="H162" s="210">
        <f t="shared" ref="H162:H173" si="438">D162/F162</f>
        <v>11.142532267977874</v>
      </c>
      <c r="I162" s="31">
        <f t="shared" si="79"/>
        <v>155</v>
      </c>
      <c r="J162" s="32" t="s">
        <v>608</v>
      </c>
      <c r="K162" s="32" t="s">
        <v>609</v>
      </c>
      <c r="L162" s="33">
        <v>50726.1</v>
      </c>
      <c r="M162" s="31">
        <f t="shared" si="346"/>
        <v>21</v>
      </c>
      <c r="N162" s="34">
        <v>9.8001529999999999</v>
      </c>
      <c r="O162" s="31">
        <f t="shared" si="345"/>
        <v>44</v>
      </c>
      <c r="P162" s="35">
        <v>4.55</v>
      </c>
      <c r="Q162" s="31">
        <f t="shared" ref="Q162:Q173" si="439">RANK(P162,$P$2:$P$173)</f>
        <v>114</v>
      </c>
      <c r="R162" s="31">
        <v>22.2</v>
      </c>
      <c r="S162" s="31">
        <f t="shared" si="424"/>
        <v>111</v>
      </c>
      <c r="T162" s="31">
        <v>9</v>
      </c>
      <c r="U162" s="31">
        <f t="shared" si="425"/>
        <v>121</v>
      </c>
      <c r="V162" s="218">
        <v>173.6</v>
      </c>
      <c r="W162" s="31">
        <f t="shared" si="426"/>
        <v>162</v>
      </c>
      <c r="X162" s="36">
        <v>66.3</v>
      </c>
      <c r="Y162" s="37">
        <f t="shared" ref="Y162:Y173" si="440">RANK(X162,$X$2:$X$173)</f>
        <v>121</v>
      </c>
      <c r="Z162" s="38">
        <v>70.5</v>
      </c>
      <c r="AA162" s="37">
        <f t="shared" ref="AA162:AA173" si="441">RANK(Z162,$Z$2:$Z$173)</f>
        <v>116</v>
      </c>
      <c r="AB162" s="38">
        <v>62.2</v>
      </c>
      <c r="AC162" s="37">
        <f t="shared" ref="AC162:AC173" si="442">RANK(AB162,$AB$2:$AB$173)</f>
        <v>132</v>
      </c>
      <c r="AD162" s="39">
        <v>16445</v>
      </c>
      <c r="AE162" s="40">
        <f t="shared" ref="AE162:AE173" si="443">RANK(AD162,$AD$2:$AD$173)</f>
        <v>67</v>
      </c>
      <c r="AF162" s="41" t="s">
        <v>177</v>
      </c>
      <c r="AG162" s="40" t="e">
        <f t="shared" ref="AG162:AG173" si="444">RANK(AF162,$AF$2:$AF$173)</f>
        <v>#VALUE!</v>
      </c>
      <c r="AH162" s="42"/>
      <c r="AI162" s="40" t="e">
        <f t="shared" si="427"/>
        <v>#N/A</v>
      </c>
      <c r="AJ162" s="41" t="s">
        <v>177</v>
      </c>
      <c r="AK162" s="40" t="e">
        <f t="shared" ref="AK162:AK173" si="445">RANK(AJ162,$AJ$2:$AJ$173)</f>
        <v>#VALUE!</v>
      </c>
      <c r="AL162" s="41" t="s">
        <v>177</v>
      </c>
      <c r="AM162" s="40" t="e">
        <f t="shared" ref="AM162:AM173" si="446">RANK(AL162,$AL$2:$AL$173)</f>
        <v>#VALUE!</v>
      </c>
      <c r="AN162" s="43">
        <v>26.2</v>
      </c>
      <c r="AO162" s="44">
        <f t="shared" ref="AO162:AO173" si="447">RANK(AN162,$AN$2:$AN$173)</f>
        <v>73</v>
      </c>
      <c r="AP162" s="43" t="s">
        <v>177</v>
      </c>
      <c r="AQ162" s="44" t="e">
        <f t="shared" ref="AQ162:AQ173" si="448">RANK(AP162,$AP$2:$AP$173)</f>
        <v>#VALUE!</v>
      </c>
      <c r="AR162" s="43" t="s">
        <v>177</v>
      </c>
      <c r="AS162" s="44" t="e">
        <f t="shared" ref="AS162" si="449">RANK(AR162,$AR$2:$AR$173)</f>
        <v>#VALUE!</v>
      </c>
      <c r="AT162" s="47"/>
      <c r="AU162" s="45" t="e">
        <f t="shared" ref="AU162:AU173" si="450">RANK(AT162,$AT$2:$AT$173)</f>
        <v>#N/A</v>
      </c>
      <c r="AV162" s="46" t="s">
        <v>177</v>
      </c>
      <c r="AW162" s="45" t="e">
        <f t="shared" ref="AW162:AW173" si="451">RANK(AV162,$AV$2:$AV$173)</f>
        <v>#VALUE!</v>
      </c>
      <c r="AX162" s="46"/>
      <c r="AY162" s="45"/>
      <c r="AZ162" s="125">
        <v>2740</v>
      </c>
      <c r="BA162" s="45">
        <f t="shared" si="435"/>
        <v>79</v>
      </c>
      <c r="BB162" s="46" t="s">
        <v>177</v>
      </c>
      <c r="BC162" s="45" t="e">
        <f t="shared" ref="BC162:BC173" si="452">RANK(BB162,$BB$2:$BB$173)</f>
        <v>#VALUE!</v>
      </c>
      <c r="BD162" s="46">
        <v>925</v>
      </c>
      <c r="BE162" s="45">
        <f t="shared" ref="BE162:BE173" si="453">RANK(BD162,$BD$2:$BD$173)</f>
        <v>69</v>
      </c>
      <c r="BF162" s="46"/>
      <c r="BG162" s="45" t="e">
        <f t="shared" ref="BG162:BG173" si="454">RANK(BF162,$BF$2:$BF$173)</f>
        <v>#N/A</v>
      </c>
      <c r="BH162" s="46" t="s">
        <v>177</v>
      </c>
      <c r="BI162" s="45" t="e">
        <f t="shared" ref="BI162:BI173" si="455">RANK(BH162,$BH$2:$BH$173)</f>
        <v>#VALUE!</v>
      </c>
      <c r="BJ162" s="47">
        <v>9</v>
      </c>
      <c r="BK162" s="45">
        <f t="shared" ref="BK162:BK173" si="456">RANK(BJ162,$BJ$2:$BJ$173)</f>
        <v>47</v>
      </c>
      <c r="BL162" s="47"/>
      <c r="BM162" s="45" t="e">
        <f t="shared" ref="BM162:BM173" si="457">RANK(BL162,$BL$2:$BL$173)</f>
        <v>#N/A</v>
      </c>
      <c r="BN162" s="47"/>
      <c r="BO162" s="45" t="e">
        <f t="shared" ref="BO162:BO173" si="458">RANK(BN162,$BN$2:$BN$173)</f>
        <v>#N/A</v>
      </c>
      <c r="BP162" s="46">
        <v>140.33000000000001</v>
      </c>
      <c r="BQ162" s="45">
        <f t="shared" ref="BQ162:BQ173" si="459">RANK(BP162,$BP$2:$BP$173)</f>
        <v>54</v>
      </c>
      <c r="BR162" s="114">
        <v>78.2</v>
      </c>
      <c r="BS162" s="45">
        <f t="shared" si="428"/>
        <v>120</v>
      </c>
      <c r="BT162" s="46"/>
      <c r="BU162" s="45" t="e">
        <f t="shared" ref="BU162:BU173" si="460">RANK(BT162,$BT$2:$BT$173)</f>
        <v>#N/A</v>
      </c>
      <c r="BV162" s="47"/>
      <c r="BW162" s="45" t="e">
        <f t="shared" ref="BW162:BW173" si="461">RANK(BV162,$BV$2:$BV$173)</f>
        <v>#N/A</v>
      </c>
      <c r="BX162" s="124" t="s">
        <v>1151</v>
      </c>
      <c r="BY162" s="45" t="e">
        <f t="shared" si="429"/>
        <v>#VALUE!</v>
      </c>
      <c r="BZ162" s="48">
        <f>7.3*1000/365</f>
        <v>20</v>
      </c>
      <c r="CA162" s="45">
        <f t="shared" ref="CA162:CA173" si="462">RANK(BZ162,$BZ$2:$BZ$173)</f>
        <v>138</v>
      </c>
      <c r="CB162" s="46"/>
      <c r="CC162" s="45" t="e">
        <f t="shared" si="430"/>
        <v>#N/A</v>
      </c>
      <c r="CD162" s="46">
        <v>0.82</v>
      </c>
      <c r="CE162" s="45">
        <f t="shared" ref="CE162:CE173" si="463">RANK(CD162,$CD$2:$CD$173)</f>
        <v>31</v>
      </c>
      <c r="CF162" s="48">
        <v>239.02902731734045</v>
      </c>
      <c r="CG162" s="45">
        <f t="shared" ref="CG162:CG173" si="464">RANK(CF162,$CF$2:$CF$173)</f>
        <v>33</v>
      </c>
      <c r="CH162" s="49">
        <v>4.3499999999999996</v>
      </c>
      <c r="CI162" s="45">
        <f t="shared" ref="CI162:CI173" si="465">RANK(CH162,$CH$2:$CH$173)</f>
        <v>54</v>
      </c>
      <c r="CJ162" s="50">
        <v>1.92</v>
      </c>
      <c r="CK162" s="51">
        <f t="shared" ref="CK162:CK173" si="466">RANK(CJ162,$CJ$2:$CJ$173)</f>
        <v>54</v>
      </c>
      <c r="CL162" s="50">
        <v>0.77</v>
      </c>
      <c r="CM162" s="51">
        <f t="shared" ref="CM162:CM173" si="467">RANK(CL162,$CL$2:$CL$173)</f>
        <v>156</v>
      </c>
      <c r="CN162" s="50">
        <v>0.65</v>
      </c>
      <c r="CO162" s="51">
        <f t="shared" ref="CO162:CO173" si="468">RANK(CN162,$CN$2:$CN$173)</f>
        <v>90</v>
      </c>
      <c r="CP162" s="50">
        <v>6.03</v>
      </c>
      <c r="CQ162" s="51">
        <f t="shared" ref="CQ162:CQ173" si="469">RANK(CP162,$CP$2:$CP$173)</f>
        <v>77</v>
      </c>
      <c r="CR162" s="50">
        <v>11.69</v>
      </c>
      <c r="CS162" s="51">
        <f t="shared" ref="CS162:CS173" si="470">RANK(CR162,$CR$2:$CR$173)</f>
        <v>53</v>
      </c>
      <c r="CT162" s="50">
        <v>1.79</v>
      </c>
      <c r="CU162" s="51">
        <f t="shared" ref="CU162:CU173" si="471">RANK(CT162,$CT$2:$CT$173)</f>
        <v>94</v>
      </c>
      <c r="CV162" s="50">
        <v>10.45</v>
      </c>
      <c r="CW162" s="51">
        <f t="shared" ref="CW162:CW173" si="472">RANK(CV162,$CV$2:$CV$173)</f>
        <v>140</v>
      </c>
      <c r="CX162" s="50">
        <v>6.3</v>
      </c>
      <c r="CY162" s="51">
        <f t="shared" ref="CY162:CY173" si="473">RANK(CX162,$CX$2:$CX$173)</f>
        <v>107</v>
      </c>
      <c r="CZ162" s="50">
        <v>6.16</v>
      </c>
      <c r="DA162" s="51">
        <f t="shared" ref="DA162:DA173" si="474">RANK(CZ162,$CZ$2:$CZ$173)</f>
        <v>102</v>
      </c>
      <c r="DB162" s="50">
        <v>12.74</v>
      </c>
      <c r="DC162" s="51">
        <f t="shared" ref="DC162:DC173" si="475">RANK(DB162,$DB$2:$DB$173)</f>
        <v>6</v>
      </c>
      <c r="DD162" s="50">
        <v>7.15</v>
      </c>
      <c r="DE162" s="51">
        <f t="shared" ref="DE162:DE173" si="476">RANK(DD162,$DD$2:$DD$173)</f>
        <v>59</v>
      </c>
      <c r="DF162" s="50">
        <v>12.12</v>
      </c>
      <c r="DG162" s="51">
        <f t="shared" ref="DG162:DG173" si="477">RANK(DF162,$DF$2:$DF$173)</f>
        <v>85</v>
      </c>
      <c r="DH162" s="50">
        <v>20.02</v>
      </c>
      <c r="DI162" s="65">
        <f t="shared" ref="DI162:DI173" si="478">RANK(DH162,$DH$2:$DH$173)</f>
        <v>2</v>
      </c>
      <c r="DJ162" s="50">
        <v>4.26</v>
      </c>
      <c r="DK162" s="51">
        <f t="shared" ref="DK162:DK173" si="479">RANK(DJ162,$DJ$2:$DJ$173)</f>
        <v>62</v>
      </c>
      <c r="DL162" s="50">
        <v>2.2599999999999998</v>
      </c>
      <c r="DM162" s="51">
        <f t="shared" ref="DM162:DM173" si="480">RANK(DL162,$DL$2:$DL$173)</f>
        <v>153</v>
      </c>
      <c r="DN162" s="50">
        <v>2.2799999999999998</v>
      </c>
      <c r="DO162" s="51">
        <f t="shared" ref="DO162:DO173" si="481">RANK(DN162,$DN$2:$DN$173)</f>
        <v>110</v>
      </c>
      <c r="DP162" s="50">
        <v>1.82</v>
      </c>
      <c r="DQ162" s="51">
        <f t="shared" ref="DQ162:DQ173" si="482">RANK(DP162,$DP$2:$DP$173)</f>
        <v>167</v>
      </c>
      <c r="DR162" s="50">
        <v>1.52</v>
      </c>
      <c r="DS162" s="51">
        <f t="shared" ref="DS162:DS173" si="483">RANK(DR162,$DR$2:$DR$173)</f>
        <v>94</v>
      </c>
      <c r="DT162" s="50">
        <v>17.61</v>
      </c>
      <c r="DU162" s="51">
        <f t="shared" ref="DU162:DU173" si="484">RANK(DT162,$DT$2:$DT$173)</f>
        <v>12</v>
      </c>
      <c r="DV162" s="50">
        <v>1.94</v>
      </c>
      <c r="DW162" s="51">
        <f t="shared" ref="DW162:DW173" si="485">RANK(DV162,$DV$2:$DV$173)</f>
        <v>87</v>
      </c>
      <c r="DX162" s="50">
        <v>110.05</v>
      </c>
      <c r="DY162" s="51">
        <f t="shared" ref="DY162:DY173" si="486">RANK(DX162,$DX$2:$DX$173)</f>
        <v>79</v>
      </c>
      <c r="DZ162" s="50">
        <v>461.09</v>
      </c>
      <c r="EA162" s="52">
        <f t="shared" ref="EA162:EA173" si="487">RANK(DZ162,$DZ$2:$DZ$173)</f>
        <v>1</v>
      </c>
      <c r="EB162" s="50">
        <v>21.57</v>
      </c>
      <c r="EC162" s="51">
        <f t="shared" ref="EC162:EC173" si="488">RANK(EB162,$EB$2:$EB$173)</f>
        <v>103</v>
      </c>
      <c r="ED162" s="50">
        <v>1.5</v>
      </c>
      <c r="EE162" s="51">
        <f t="shared" ref="EE162:EE173" si="489">RANK(ED162,$ED$2:$ED$173)</f>
        <v>65</v>
      </c>
      <c r="EF162" s="50">
        <v>3.46</v>
      </c>
      <c r="EG162" s="51">
        <f t="shared" ref="EG162:EG173" si="490">RANK(EF162,$EF$2:$EF$173)</f>
        <v>116</v>
      </c>
      <c r="EH162" s="50">
        <v>0</v>
      </c>
      <c r="EI162" s="51">
        <f t="shared" ref="EI162:EI173" si="491">RANK(EH162,$EH$2:$EH$173)</f>
        <v>161</v>
      </c>
      <c r="EJ162" s="50">
        <v>19.14</v>
      </c>
      <c r="EK162" s="51">
        <f t="shared" ref="EK162:EK173" si="492">RANK(EJ162,$EJ$2:$EJ$173)</f>
        <v>64</v>
      </c>
      <c r="EL162" s="50">
        <v>9.69</v>
      </c>
      <c r="EM162" s="51">
        <f t="shared" ref="EM162:EM173" si="493">RANK(EL162,$EL$2:$EL$173)</f>
        <v>59</v>
      </c>
      <c r="EN162" s="50">
        <v>39.18</v>
      </c>
      <c r="EO162" s="51">
        <f t="shared" ref="EO162:EO173" si="494">RANK(EN162,$EN$2:$EN$173)</f>
        <v>78</v>
      </c>
      <c r="EP162" s="50">
        <v>9.67</v>
      </c>
      <c r="EQ162" s="51">
        <f t="shared" ref="EQ162:EQ173" si="495">RANK(EP162,$EP$2:$EP$173)</f>
        <v>120</v>
      </c>
      <c r="ER162" s="50">
        <v>2.6</v>
      </c>
      <c r="ES162" s="51">
        <f t="shared" ref="ES162:ES173" si="496">RANK(ER162,$ER$2:$ER$173)</f>
        <v>127</v>
      </c>
      <c r="ET162" s="50">
        <v>0</v>
      </c>
      <c r="EU162" s="51">
        <f t="shared" ref="EU162:EU173" si="497">RANK(ET162,$ET$2:$ET$173)</f>
        <v>84</v>
      </c>
      <c r="EV162" s="50">
        <v>1.28</v>
      </c>
      <c r="EW162" s="51">
        <f t="shared" ref="EW162:EW173" si="498">RANK(EV162,$EV$2:$EV$173)</f>
        <v>102</v>
      </c>
      <c r="EX162" s="50">
        <v>0.23</v>
      </c>
      <c r="EY162" s="51">
        <f t="shared" ref="EY162:EY173" si="499">RANK(EX162,$EX$2:$EX$173)</f>
        <v>88</v>
      </c>
      <c r="EZ162" s="50">
        <v>0.32</v>
      </c>
      <c r="FA162" s="51">
        <f t="shared" ref="FA162:FA173" si="500">RANK(EZ162,$EZ$2:$EZ$173)</f>
        <v>158</v>
      </c>
      <c r="FB162" s="50">
        <v>1.96</v>
      </c>
      <c r="FC162" s="51">
        <f t="shared" ref="FC162:FC173" si="501">RANK(FB162,$FB$2:$FB$173)</f>
        <v>64</v>
      </c>
      <c r="FD162" s="50">
        <v>10.18</v>
      </c>
      <c r="FE162" s="51">
        <f t="shared" ref="FE162:FE173" si="502">RANK(FD162,$FD$2:$FD$173)</f>
        <v>15</v>
      </c>
      <c r="FF162" s="50">
        <v>173.84</v>
      </c>
      <c r="FG162" s="51">
        <f t="shared" ref="FG162:FG173" si="503">RANK(FF162,$FF$2:$FF$173)</f>
        <v>9</v>
      </c>
      <c r="FH162" s="50">
        <v>19.7</v>
      </c>
      <c r="FI162" s="51">
        <f t="shared" ref="FI162:FI173" si="504">RANK(FH162,$FH$2:$FH$173)</f>
        <v>13</v>
      </c>
      <c r="FJ162" s="50">
        <v>10.56</v>
      </c>
      <c r="FK162" s="51">
        <f t="shared" ref="FK162:FK173" si="505">RANK(FJ162,$FJ$2:$FJ$173)</f>
        <v>70</v>
      </c>
      <c r="FL162" s="50">
        <v>12.8</v>
      </c>
      <c r="FM162" s="51">
        <f t="shared" ref="FM162:FM173" si="506">RANK(FL162,$FL$2:$FL$173)</f>
        <v>39</v>
      </c>
      <c r="FN162" s="53">
        <f t="shared" si="437"/>
        <v>1038.3</v>
      </c>
      <c r="FO162" s="51">
        <f t="shared" ref="FO162:FO173" si="507">RANK(FN162,$FN$2:$FN$173)</f>
        <v>23</v>
      </c>
      <c r="FP162" s="36">
        <v>19.46</v>
      </c>
      <c r="FQ162" s="36">
        <v>100</v>
      </c>
      <c r="FR162" s="36">
        <f t="shared" si="431"/>
        <v>1946</v>
      </c>
      <c r="FS162" s="37">
        <f t="shared" ref="FS162:FS173" si="508">RANK(FP162,$FP$2:$FP$173)</f>
        <v>76</v>
      </c>
      <c r="FT162" s="36">
        <v>6.16</v>
      </c>
      <c r="FU162" s="36">
        <v>100</v>
      </c>
      <c r="FV162" s="36">
        <f t="shared" si="432"/>
        <v>616</v>
      </c>
      <c r="FW162" s="37">
        <f t="shared" ref="FW162:FW173" si="509">RANK(FT162,$FT$2:$FT$173)</f>
        <v>127</v>
      </c>
      <c r="FX162" s="36">
        <f t="shared" si="433"/>
        <v>1330</v>
      </c>
      <c r="FY162" s="54">
        <f t="shared" si="436"/>
        <v>72334.311000000002</v>
      </c>
      <c r="FZ162" s="37">
        <f t="shared" ref="FZ162:FZ173" si="510">RANK(FY162,$FY$2:$FY$173)</f>
        <v>93</v>
      </c>
      <c r="GA162" s="55">
        <f t="shared" ref="GA162:GA173" si="511">D162/100000</f>
        <v>54.386699999999998</v>
      </c>
      <c r="GB162" s="56">
        <f t="shared" si="434"/>
        <v>1071.4179899999999</v>
      </c>
      <c r="GC162" s="32">
        <f t="shared" ref="GC162:GC173" si="512">RANK(GB162,$GB$2:$GB$173)</f>
        <v>73</v>
      </c>
    </row>
    <row r="163" spans="2:185" s="1" customFormat="1" ht="18" customHeight="1" x14ac:dyDescent="0.2">
      <c r="B163" s="1">
        <f t="shared" si="343"/>
        <v>162</v>
      </c>
      <c r="C163" s="59" t="s">
        <v>151</v>
      </c>
      <c r="D163" s="30">
        <v>65111143</v>
      </c>
      <c r="E163" s="31">
        <f t="shared" si="422"/>
        <v>21</v>
      </c>
      <c r="F163" s="209">
        <v>241550</v>
      </c>
      <c r="G163" s="31">
        <f t="shared" si="423"/>
        <v>79</v>
      </c>
      <c r="H163" s="210">
        <f t="shared" si="438"/>
        <v>269.55554957565721</v>
      </c>
      <c r="I163" s="31">
        <f t="shared" si="79"/>
        <v>24</v>
      </c>
      <c r="J163" s="61" t="s">
        <v>610</v>
      </c>
      <c r="K163" s="61" t="s">
        <v>611</v>
      </c>
      <c r="L163" s="62">
        <v>33611.4</v>
      </c>
      <c r="M163" s="31">
        <f t="shared" si="346"/>
        <v>126</v>
      </c>
      <c r="N163" s="63">
        <v>9.7770100000000006</v>
      </c>
      <c r="O163" s="31">
        <f t="shared" si="345"/>
        <v>167</v>
      </c>
      <c r="P163" s="64">
        <v>5.6</v>
      </c>
      <c r="Q163" s="31">
        <f t="shared" si="439"/>
        <v>36</v>
      </c>
      <c r="R163" s="31">
        <v>27</v>
      </c>
      <c r="S163" s="31">
        <f t="shared" si="424"/>
        <v>81</v>
      </c>
      <c r="T163" s="31">
        <v>15.4</v>
      </c>
      <c r="U163" s="31">
        <f t="shared" si="425"/>
        <v>83</v>
      </c>
      <c r="V163" s="218">
        <v>1277.9000000000001</v>
      </c>
      <c r="W163" s="31">
        <f t="shared" si="426"/>
        <v>52</v>
      </c>
      <c r="X163" s="36">
        <v>62.3</v>
      </c>
      <c r="Y163" s="37">
        <f t="shared" si="440"/>
        <v>143</v>
      </c>
      <c r="Z163" s="38">
        <v>64.3</v>
      </c>
      <c r="AA163" s="37">
        <f t="shared" si="441"/>
        <v>143</v>
      </c>
      <c r="AB163" s="38">
        <v>60.3</v>
      </c>
      <c r="AC163" s="37">
        <f t="shared" si="442"/>
        <v>142</v>
      </c>
      <c r="AD163" s="39">
        <v>2003</v>
      </c>
      <c r="AE163" s="40">
        <f t="shared" si="443"/>
        <v>147</v>
      </c>
      <c r="AF163" s="41">
        <v>34.6</v>
      </c>
      <c r="AG163" s="40">
        <f t="shared" si="444"/>
        <v>95</v>
      </c>
      <c r="AH163" s="42"/>
      <c r="AI163" s="40" t="e">
        <f t="shared" si="427"/>
        <v>#N/A</v>
      </c>
      <c r="AJ163" s="41" t="s">
        <v>177</v>
      </c>
      <c r="AK163" s="40" t="e">
        <f t="shared" si="445"/>
        <v>#VALUE!</v>
      </c>
      <c r="AL163" s="41" t="s">
        <v>177</v>
      </c>
      <c r="AM163" s="40" t="e">
        <f t="shared" si="446"/>
        <v>#VALUE!</v>
      </c>
      <c r="AN163" s="43">
        <v>79.599999999999994</v>
      </c>
      <c r="AO163" s="44">
        <f t="shared" si="447"/>
        <v>6</v>
      </c>
      <c r="AP163" s="43"/>
      <c r="AQ163" s="44" t="e">
        <f t="shared" si="448"/>
        <v>#N/A</v>
      </c>
      <c r="AR163" s="58">
        <v>-0.7</v>
      </c>
      <c r="AS163" s="44" t="e">
        <f>RANK(AT163,$AT$2:$AT$173)</f>
        <v>#N/A</v>
      </c>
      <c r="AT163" s="47"/>
      <c r="AU163" s="45" t="e">
        <f t="shared" si="450"/>
        <v>#N/A</v>
      </c>
      <c r="AV163" s="46">
        <v>6</v>
      </c>
      <c r="AW163" s="45">
        <f t="shared" si="451"/>
        <v>55</v>
      </c>
      <c r="AX163" s="46"/>
      <c r="AY163" s="45"/>
      <c r="AZ163" s="125">
        <v>2220</v>
      </c>
      <c r="BA163" s="45">
        <f t="shared" si="435"/>
        <v>133</v>
      </c>
      <c r="BB163" s="46" t="s">
        <v>177</v>
      </c>
      <c r="BC163" s="45" t="e">
        <f t="shared" si="452"/>
        <v>#VALUE!</v>
      </c>
      <c r="BD163" s="46" t="s">
        <v>177</v>
      </c>
      <c r="BE163" s="45" t="e">
        <f t="shared" si="453"/>
        <v>#VALUE!</v>
      </c>
      <c r="BF163" s="46"/>
      <c r="BG163" s="45" t="e">
        <f t="shared" si="454"/>
        <v>#N/A</v>
      </c>
      <c r="BH163" s="46">
        <v>0.3</v>
      </c>
      <c r="BI163" s="45">
        <f t="shared" si="455"/>
        <v>100</v>
      </c>
      <c r="BJ163" s="47">
        <v>2.5</v>
      </c>
      <c r="BK163" s="45">
        <f t="shared" si="456"/>
        <v>113</v>
      </c>
      <c r="BL163" s="47"/>
      <c r="BM163" s="45" t="e">
        <f t="shared" si="457"/>
        <v>#N/A</v>
      </c>
      <c r="BN163" s="47"/>
      <c r="BO163" s="45" t="e">
        <f t="shared" si="458"/>
        <v>#N/A</v>
      </c>
      <c r="BP163" s="46" t="s">
        <v>177</v>
      </c>
      <c r="BQ163" s="45" t="e">
        <f t="shared" si="459"/>
        <v>#VALUE!</v>
      </c>
      <c r="BR163" s="114">
        <v>48.62</v>
      </c>
      <c r="BS163" s="45">
        <f t="shared" si="428"/>
        <v>149</v>
      </c>
      <c r="BT163" s="46"/>
      <c r="BU163" s="45" t="e">
        <f t="shared" si="460"/>
        <v>#N/A</v>
      </c>
      <c r="BV163" s="47"/>
      <c r="BW163" s="45" t="e">
        <f t="shared" si="461"/>
        <v>#N/A</v>
      </c>
      <c r="BX163" s="124" t="s">
        <v>1151</v>
      </c>
      <c r="BY163" s="45" t="e">
        <f t="shared" si="429"/>
        <v>#VALUE!</v>
      </c>
      <c r="BZ163" s="48">
        <f>9*1000/365</f>
        <v>24.657534246575342</v>
      </c>
      <c r="CA163" s="45">
        <f t="shared" si="462"/>
        <v>131</v>
      </c>
      <c r="CB163" s="46"/>
      <c r="CC163" s="45" t="e">
        <f t="shared" si="430"/>
        <v>#N/A</v>
      </c>
      <c r="CD163" s="46">
        <v>0.13</v>
      </c>
      <c r="CE163" s="45">
        <f t="shared" si="463"/>
        <v>93</v>
      </c>
      <c r="CF163" s="48">
        <v>7.9359631263409298</v>
      </c>
      <c r="CG163" s="45">
        <f t="shared" si="464"/>
        <v>146</v>
      </c>
      <c r="CH163" s="49">
        <v>0.03</v>
      </c>
      <c r="CI163" s="45">
        <f t="shared" si="465"/>
        <v>145</v>
      </c>
      <c r="CJ163" s="50">
        <v>0.77</v>
      </c>
      <c r="CK163" s="51">
        <f t="shared" si="466"/>
        <v>86</v>
      </c>
      <c r="CL163" s="50">
        <v>3.17</v>
      </c>
      <c r="CM163" s="51">
        <f t="shared" si="467"/>
        <v>85</v>
      </c>
      <c r="CN163" s="50">
        <v>1.96</v>
      </c>
      <c r="CO163" s="51">
        <f t="shared" si="468"/>
        <v>54</v>
      </c>
      <c r="CP163" s="50">
        <v>7.97</v>
      </c>
      <c r="CQ163" s="51">
        <f t="shared" si="469"/>
        <v>63</v>
      </c>
      <c r="CR163" s="50">
        <v>14.31</v>
      </c>
      <c r="CS163" s="51">
        <f t="shared" si="470"/>
        <v>47</v>
      </c>
      <c r="CT163" s="50">
        <v>0.63</v>
      </c>
      <c r="CU163" s="51">
        <f t="shared" si="471"/>
        <v>162</v>
      </c>
      <c r="CV163" s="50">
        <v>13.51</v>
      </c>
      <c r="CW163" s="51">
        <f t="shared" si="472"/>
        <v>112</v>
      </c>
      <c r="CX163" s="50">
        <v>27.03</v>
      </c>
      <c r="CY163" s="51">
        <f t="shared" si="473"/>
        <v>13</v>
      </c>
      <c r="CZ163" s="50">
        <v>5.52</v>
      </c>
      <c r="DA163" s="51">
        <f t="shared" si="474"/>
        <v>109</v>
      </c>
      <c r="DB163" s="50">
        <v>9.1199999999999992</v>
      </c>
      <c r="DC163" s="51">
        <f t="shared" si="475"/>
        <v>69</v>
      </c>
      <c r="DD163" s="50">
        <v>7.87</v>
      </c>
      <c r="DE163" s="51">
        <f t="shared" si="476"/>
        <v>50</v>
      </c>
      <c r="DF163" s="50">
        <v>2.2999999999999998</v>
      </c>
      <c r="DG163" s="51">
        <f t="shared" si="477"/>
        <v>142</v>
      </c>
      <c r="DH163" s="50">
        <v>16.89</v>
      </c>
      <c r="DI163" s="51">
        <f t="shared" si="478"/>
        <v>5</v>
      </c>
      <c r="DJ163" s="50">
        <v>4.42</v>
      </c>
      <c r="DK163" s="51">
        <f t="shared" si="479"/>
        <v>56</v>
      </c>
      <c r="DL163" s="50">
        <v>5.48</v>
      </c>
      <c r="DM163" s="51">
        <f t="shared" si="480"/>
        <v>51</v>
      </c>
      <c r="DN163" s="50">
        <v>2.1</v>
      </c>
      <c r="DO163" s="51">
        <f t="shared" si="481"/>
        <v>113</v>
      </c>
      <c r="DP163" s="50">
        <v>47.72</v>
      </c>
      <c r="DQ163" s="51">
        <f t="shared" si="482"/>
        <v>6</v>
      </c>
      <c r="DR163" s="50">
        <v>2.08</v>
      </c>
      <c r="DS163" s="51">
        <f t="shared" si="483"/>
        <v>48</v>
      </c>
      <c r="DT163" s="50">
        <v>4.88</v>
      </c>
      <c r="DU163" s="51">
        <f t="shared" si="484"/>
        <v>104</v>
      </c>
      <c r="DV163" s="50">
        <v>1.51</v>
      </c>
      <c r="DW163" s="51">
        <f t="shared" si="485"/>
        <v>106</v>
      </c>
      <c r="DX163" s="50">
        <v>124.45</v>
      </c>
      <c r="DY163" s="51">
        <f t="shared" si="486"/>
        <v>54</v>
      </c>
      <c r="DZ163" s="50">
        <v>67.64</v>
      </c>
      <c r="EA163" s="51">
        <f t="shared" si="487"/>
        <v>126</v>
      </c>
      <c r="EB163" s="50">
        <v>39.880000000000003</v>
      </c>
      <c r="EC163" s="51">
        <f t="shared" si="488"/>
        <v>50</v>
      </c>
      <c r="ED163" s="50">
        <v>0.6</v>
      </c>
      <c r="EE163" s="51">
        <f t="shared" si="489"/>
        <v>114</v>
      </c>
      <c r="EF163" s="50">
        <v>18.79</v>
      </c>
      <c r="EG163" s="51">
        <f t="shared" si="490"/>
        <v>15</v>
      </c>
      <c r="EH163" s="50">
        <v>245.98</v>
      </c>
      <c r="EI163" s="51">
        <f t="shared" si="491"/>
        <v>10</v>
      </c>
      <c r="EJ163" s="50">
        <v>19.45</v>
      </c>
      <c r="EK163" s="51">
        <f t="shared" si="492"/>
        <v>61</v>
      </c>
      <c r="EL163" s="50">
        <v>12.39</v>
      </c>
      <c r="EM163" s="51">
        <f t="shared" si="493"/>
        <v>34</v>
      </c>
      <c r="EN163" s="50">
        <v>139.63999999999999</v>
      </c>
      <c r="EO163" s="51">
        <f t="shared" si="494"/>
        <v>28</v>
      </c>
      <c r="EP163" s="50">
        <v>20.93</v>
      </c>
      <c r="EQ163" s="51">
        <f t="shared" si="495"/>
        <v>29</v>
      </c>
      <c r="ER163" s="50">
        <v>3.79</v>
      </c>
      <c r="ES163" s="51">
        <f t="shared" si="496"/>
        <v>89</v>
      </c>
      <c r="ET163" s="50">
        <v>42.12</v>
      </c>
      <c r="EU163" s="51">
        <f t="shared" si="497"/>
        <v>29</v>
      </c>
      <c r="EV163" s="50">
        <v>30.26</v>
      </c>
      <c r="EW163" s="51">
        <f t="shared" si="498"/>
        <v>32</v>
      </c>
      <c r="EX163" s="50">
        <v>0.28000000000000003</v>
      </c>
      <c r="EY163" s="51">
        <f t="shared" si="499"/>
        <v>63</v>
      </c>
      <c r="EZ163" s="50">
        <v>3.25</v>
      </c>
      <c r="FA163" s="51">
        <f t="shared" si="500"/>
        <v>33</v>
      </c>
      <c r="FB163" s="50">
        <v>5.98</v>
      </c>
      <c r="FC163" s="51">
        <f t="shared" si="501"/>
        <v>17</v>
      </c>
      <c r="FD163" s="50">
        <v>7.47</v>
      </c>
      <c r="FE163" s="51">
        <f t="shared" si="502"/>
        <v>43</v>
      </c>
      <c r="FF163" s="50">
        <v>116.56</v>
      </c>
      <c r="FG163" s="51">
        <f t="shared" si="503"/>
        <v>58</v>
      </c>
      <c r="FH163" s="50">
        <v>18.670000000000002</v>
      </c>
      <c r="FI163" s="51">
        <f t="shared" si="504"/>
        <v>17</v>
      </c>
      <c r="FJ163" s="50">
        <v>14.19</v>
      </c>
      <c r="FK163" s="51">
        <f t="shared" si="505"/>
        <v>58</v>
      </c>
      <c r="FL163" s="50">
        <v>20.93</v>
      </c>
      <c r="FM163" s="51">
        <f t="shared" si="506"/>
        <v>20</v>
      </c>
      <c r="FN163" s="53">
        <f t="shared" si="437"/>
        <v>1132.4900000000002</v>
      </c>
      <c r="FO163" s="51">
        <f t="shared" si="507"/>
        <v>17</v>
      </c>
      <c r="FP163" s="36">
        <v>44.17</v>
      </c>
      <c r="FQ163" s="36">
        <v>100</v>
      </c>
      <c r="FR163" s="36">
        <f t="shared" si="431"/>
        <v>4417</v>
      </c>
      <c r="FS163" s="37">
        <f t="shared" si="508"/>
        <v>3</v>
      </c>
      <c r="FT163" s="36">
        <v>10.97</v>
      </c>
      <c r="FU163" s="36">
        <v>100</v>
      </c>
      <c r="FV163" s="36">
        <f t="shared" si="432"/>
        <v>1097</v>
      </c>
      <c r="FW163" s="37">
        <f t="shared" si="509"/>
        <v>35</v>
      </c>
      <c r="FX163" s="36">
        <f t="shared" si="433"/>
        <v>3320</v>
      </c>
      <c r="FY163" s="54">
        <f t="shared" si="436"/>
        <v>2161689.9476000001</v>
      </c>
      <c r="FZ163" s="37">
        <f t="shared" si="510"/>
        <v>8</v>
      </c>
      <c r="GA163" s="55">
        <f t="shared" si="511"/>
        <v>651.11143000000004</v>
      </c>
      <c r="GB163" s="56">
        <f t="shared" si="434"/>
        <v>12156.250398100003</v>
      </c>
      <c r="GC163" s="32">
        <f t="shared" si="512"/>
        <v>10</v>
      </c>
    </row>
    <row r="164" spans="2:185" s="1" customFormat="1" ht="18" customHeight="1" x14ac:dyDescent="0.2">
      <c r="B164" s="1">
        <f t="shared" si="343"/>
        <v>163</v>
      </c>
      <c r="C164" s="66" t="s">
        <v>168</v>
      </c>
      <c r="D164" s="30">
        <v>44624373</v>
      </c>
      <c r="E164" s="31">
        <f t="shared" si="422"/>
        <v>32</v>
      </c>
      <c r="F164" s="209">
        <v>603500</v>
      </c>
      <c r="G164" s="31">
        <f t="shared" si="423"/>
        <v>46</v>
      </c>
      <c r="H164" s="210">
        <f t="shared" si="438"/>
        <v>73.942623032311516</v>
      </c>
      <c r="I164" s="31">
        <f t="shared" si="79"/>
        <v>88</v>
      </c>
      <c r="J164" s="32" t="s">
        <v>612</v>
      </c>
      <c r="K164" s="32" t="s">
        <v>613</v>
      </c>
      <c r="L164" s="33">
        <v>49936.5</v>
      </c>
      <c r="M164" s="31">
        <f t="shared" si="346"/>
        <v>24</v>
      </c>
      <c r="N164" s="34">
        <v>9.8088219999999993</v>
      </c>
      <c r="O164" s="31">
        <f t="shared" si="345"/>
        <v>20</v>
      </c>
      <c r="P164" s="35">
        <v>3.25</v>
      </c>
      <c r="Q164" s="31">
        <f t="shared" si="439"/>
        <v>151</v>
      </c>
      <c r="R164" s="31">
        <v>12.6</v>
      </c>
      <c r="S164" s="31">
        <f t="shared" si="424"/>
        <v>148</v>
      </c>
      <c r="T164" s="31">
        <v>4.4000000000000004</v>
      </c>
      <c r="U164" s="31">
        <f t="shared" si="425"/>
        <v>147</v>
      </c>
      <c r="V164" s="218">
        <v>511</v>
      </c>
      <c r="W164" s="31">
        <f t="shared" si="426"/>
        <v>134</v>
      </c>
      <c r="X164" s="36">
        <v>71.3</v>
      </c>
      <c r="Y164" s="37">
        <f t="shared" si="440"/>
        <v>96</v>
      </c>
      <c r="Z164" s="38">
        <v>76.099999999999994</v>
      </c>
      <c r="AA164" s="37">
        <f t="shared" si="441"/>
        <v>86</v>
      </c>
      <c r="AB164" s="38">
        <v>66.3</v>
      </c>
      <c r="AC164" s="37">
        <f t="shared" si="442"/>
        <v>111</v>
      </c>
      <c r="AD164" s="39">
        <v>7519</v>
      </c>
      <c r="AE164" s="40">
        <f t="shared" si="443"/>
        <v>107</v>
      </c>
      <c r="AF164" s="41">
        <v>26.95</v>
      </c>
      <c r="AG164" s="40">
        <f t="shared" si="444"/>
        <v>114</v>
      </c>
      <c r="AH164" s="42"/>
      <c r="AI164" s="40" t="e">
        <f t="shared" si="427"/>
        <v>#N/A</v>
      </c>
      <c r="AJ164" s="41" t="s">
        <v>177</v>
      </c>
      <c r="AK164" s="40" t="e">
        <f t="shared" si="445"/>
        <v>#VALUE!</v>
      </c>
      <c r="AL164" s="41" t="s">
        <v>177</v>
      </c>
      <c r="AM164" s="40" t="e">
        <f t="shared" si="446"/>
        <v>#VALUE!</v>
      </c>
      <c r="AN164" s="43">
        <v>16.899999999999999</v>
      </c>
      <c r="AO164" s="44">
        <f t="shared" si="447"/>
        <v>124</v>
      </c>
      <c r="AP164" s="43" t="s">
        <v>177</v>
      </c>
      <c r="AQ164" s="44" t="e">
        <f t="shared" si="448"/>
        <v>#VALUE!</v>
      </c>
      <c r="AR164" s="58">
        <v>-0.47</v>
      </c>
      <c r="AS164" s="44">
        <f t="shared" ref="AS164:AS173" si="513">RANK(AR164,$AR$2:$AR$173)</f>
        <v>95</v>
      </c>
      <c r="AT164" s="47"/>
      <c r="AU164" s="45" t="e">
        <f t="shared" si="450"/>
        <v>#N/A</v>
      </c>
      <c r="AV164" s="46">
        <v>61.6</v>
      </c>
      <c r="AW164" s="45">
        <f t="shared" si="451"/>
        <v>36</v>
      </c>
      <c r="AX164" s="46"/>
      <c r="AY164" s="45"/>
      <c r="AZ164" s="125">
        <v>3290</v>
      </c>
      <c r="BA164" s="45">
        <f t="shared" si="435"/>
        <v>27</v>
      </c>
      <c r="BB164" s="47">
        <v>4.3</v>
      </c>
      <c r="BC164" s="45">
        <f t="shared" si="452"/>
        <v>38</v>
      </c>
      <c r="BD164" s="46">
        <v>1853.66</v>
      </c>
      <c r="BE164" s="45">
        <f t="shared" si="453"/>
        <v>18</v>
      </c>
      <c r="BF164" s="46"/>
      <c r="BG164" s="45" t="e">
        <f t="shared" si="454"/>
        <v>#N/A</v>
      </c>
      <c r="BH164" s="46">
        <v>1.4</v>
      </c>
      <c r="BI164" s="45">
        <f t="shared" si="455"/>
        <v>60</v>
      </c>
      <c r="BJ164" s="47">
        <v>9</v>
      </c>
      <c r="BK164" s="45">
        <f t="shared" si="456"/>
        <v>47</v>
      </c>
      <c r="BL164" s="47"/>
      <c r="BM164" s="45" t="e">
        <f t="shared" si="457"/>
        <v>#N/A</v>
      </c>
      <c r="BN164" s="47"/>
      <c r="BO164" s="45" t="e">
        <f t="shared" si="458"/>
        <v>#N/A</v>
      </c>
      <c r="BP164" s="46">
        <v>172.74</v>
      </c>
      <c r="BQ164" s="45">
        <f t="shared" si="459"/>
        <v>42</v>
      </c>
      <c r="BR164" s="133">
        <v>132.30000000000001</v>
      </c>
      <c r="BS164" s="45">
        <f t="shared" si="428"/>
        <v>37</v>
      </c>
      <c r="BT164" s="46"/>
      <c r="BU164" s="45" t="e">
        <f t="shared" si="460"/>
        <v>#N/A</v>
      </c>
      <c r="BV164" s="47"/>
      <c r="BW164" s="45" t="e">
        <f t="shared" si="461"/>
        <v>#N/A</v>
      </c>
      <c r="BX164" s="124" t="s">
        <v>1151</v>
      </c>
      <c r="BY164" s="45" t="e">
        <f t="shared" si="429"/>
        <v>#VALUE!</v>
      </c>
      <c r="BZ164" s="48">
        <f>39.6*1000/365</f>
        <v>108.49315068493151</v>
      </c>
      <c r="CA164" s="45">
        <f t="shared" si="462"/>
        <v>26</v>
      </c>
      <c r="CB164" s="46"/>
      <c r="CC164" s="45" t="e">
        <f t="shared" si="430"/>
        <v>#N/A</v>
      </c>
      <c r="CD164" s="46">
        <v>0.57999999999999996</v>
      </c>
      <c r="CE164" s="45">
        <f t="shared" si="463"/>
        <v>45</v>
      </c>
      <c r="CF164" s="48">
        <v>280.11598056514993</v>
      </c>
      <c r="CG164" s="45">
        <f t="shared" si="464"/>
        <v>6</v>
      </c>
      <c r="CH164" s="49">
        <v>5.44</v>
      </c>
      <c r="CI164" s="45">
        <f t="shared" si="465"/>
        <v>50</v>
      </c>
      <c r="CJ164" s="50">
        <v>10.57</v>
      </c>
      <c r="CK164" s="51">
        <f t="shared" si="466"/>
        <v>5</v>
      </c>
      <c r="CL164" s="50">
        <v>1.28</v>
      </c>
      <c r="CM164" s="51">
        <f t="shared" si="467"/>
        <v>140</v>
      </c>
      <c r="CN164" s="50">
        <v>0.04</v>
      </c>
      <c r="CO164" s="51">
        <f t="shared" si="468"/>
        <v>157</v>
      </c>
      <c r="CP164" s="50">
        <v>1.64</v>
      </c>
      <c r="CQ164" s="51">
        <f t="shared" si="469"/>
        <v>120</v>
      </c>
      <c r="CR164" s="50">
        <v>1.42</v>
      </c>
      <c r="CS164" s="51">
        <f t="shared" si="470"/>
        <v>120</v>
      </c>
      <c r="CT164" s="50">
        <v>2.86</v>
      </c>
      <c r="CU164" s="51">
        <f t="shared" si="471"/>
        <v>61</v>
      </c>
      <c r="CV164" s="50">
        <v>21.24</v>
      </c>
      <c r="CW164" s="51">
        <f t="shared" si="472"/>
        <v>43</v>
      </c>
      <c r="CX164" s="50">
        <v>6.39</v>
      </c>
      <c r="CY164" s="51">
        <f t="shared" si="473"/>
        <v>104</v>
      </c>
      <c r="CZ164" s="50">
        <v>17.079999999999998</v>
      </c>
      <c r="DA164" s="51">
        <f t="shared" si="474"/>
        <v>22</v>
      </c>
      <c r="DB164" s="50">
        <v>6.88</v>
      </c>
      <c r="DC164" s="51">
        <f t="shared" si="475"/>
        <v>112</v>
      </c>
      <c r="DD164" s="50">
        <v>2.2999999999999998</v>
      </c>
      <c r="DE164" s="51">
        <f t="shared" si="476"/>
        <v>159</v>
      </c>
      <c r="DF164" s="50">
        <v>21.35</v>
      </c>
      <c r="DG164" s="51">
        <f t="shared" si="477"/>
        <v>55</v>
      </c>
      <c r="DH164" s="50">
        <v>2.5099999999999998</v>
      </c>
      <c r="DI164" s="51">
        <f t="shared" si="478"/>
        <v>88</v>
      </c>
      <c r="DJ164" s="50">
        <v>6.1</v>
      </c>
      <c r="DK164" s="51">
        <f t="shared" si="479"/>
        <v>23</v>
      </c>
      <c r="DL164" s="50">
        <v>5.51</v>
      </c>
      <c r="DM164" s="51">
        <f t="shared" si="480"/>
        <v>48</v>
      </c>
      <c r="DN164" s="50">
        <v>5.57</v>
      </c>
      <c r="DO164" s="51">
        <f t="shared" si="481"/>
        <v>55</v>
      </c>
      <c r="DP164" s="50">
        <v>13.19</v>
      </c>
      <c r="DQ164" s="51">
        <f t="shared" si="482"/>
        <v>108</v>
      </c>
      <c r="DR164" s="50">
        <v>2.04</v>
      </c>
      <c r="DS164" s="51">
        <f t="shared" si="483"/>
        <v>50</v>
      </c>
      <c r="DT164" s="50">
        <v>13.07</v>
      </c>
      <c r="DU164" s="51">
        <f t="shared" si="484"/>
        <v>28</v>
      </c>
      <c r="DV164" s="50">
        <v>4.9800000000000004</v>
      </c>
      <c r="DW164" s="51">
        <f t="shared" si="485"/>
        <v>14</v>
      </c>
      <c r="DX164" s="50">
        <v>127.25</v>
      </c>
      <c r="DY164" s="51">
        <f t="shared" si="486"/>
        <v>49</v>
      </c>
      <c r="DZ164" s="50">
        <v>384.18</v>
      </c>
      <c r="EA164" s="65">
        <f t="shared" si="487"/>
        <v>2</v>
      </c>
      <c r="EB164" s="50">
        <v>3.34</v>
      </c>
      <c r="EC164" s="51">
        <f t="shared" si="488"/>
        <v>171</v>
      </c>
      <c r="ED164" s="50">
        <v>2.4300000000000002</v>
      </c>
      <c r="EE164" s="51">
        <f t="shared" si="489"/>
        <v>44</v>
      </c>
      <c r="EF164" s="50">
        <v>0.7</v>
      </c>
      <c r="EG164" s="51">
        <f t="shared" si="490"/>
        <v>170</v>
      </c>
      <c r="EH164" s="50">
        <v>38.94</v>
      </c>
      <c r="EI164" s="51">
        <f t="shared" si="491"/>
        <v>40</v>
      </c>
      <c r="EJ164" s="50">
        <v>8.15</v>
      </c>
      <c r="EK164" s="51">
        <f t="shared" si="492"/>
        <v>149</v>
      </c>
      <c r="EL164" s="50">
        <v>11.58</v>
      </c>
      <c r="EM164" s="51">
        <f t="shared" si="493"/>
        <v>41</v>
      </c>
      <c r="EN164" s="50">
        <v>8.64</v>
      </c>
      <c r="EO164" s="51">
        <f t="shared" si="494"/>
        <v>154</v>
      </c>
      <c r="EP164" s="50">
        <v>2.2000000000000002</v>
      </c>
      <c r="EQ164" s="51">
        <f t="shared" si="495"/>
        <v>172</v>
      </c>
      <c r="ER164" s="50">
        <v>3.5</v>
      </c>
      <c r="ES164" s="51">
        <f t="shared" si="496"/>
        <v>101</v>
      </c>
      <c r="ET164" s="50">
        <v>0</v>
      </c>
      <c r="EU164" s="51">
        <f t="shared" si="497"/>
        <v>84</v>
      </c>
      <c r="EV164" s="50">
        <v>0.05</v>
      </c>
      <c r="EW164" s="51">
        <f t="shared" si="498"/>
        <v>161</v>
      </c>
      <c r="EX164" s="50">
        <v>0.35</v>
      </c>
      <c r="EY164" s="51">
        <f t="shared" si="499"/>
        <v>47</v>
      </c>
      <c r="EZ164" s="50">
        <v>0.41</v>
      </c>
      <c r="FA164" s="51">
        <f t="shared" si="500"/>
        <v>154</v>
      </c>
      <c r="FB164" s="50">
        <v>4.7</v>
      </c>
      <c r="FC164" s="51">
        <f t="shared" si="501"/>
        <v>26</v>
      </c>
      <c r="FD164" s="50">
        <v>2.29</v>
      </c>
      <c r="FE164" s="51">
        <f t="shared" si="502"/>
        <v>111</v>
      </c>
      <c r="FF164" s="50">
        <v>133.05000000000001</v>
      </c>
      <c r="FG164" s="51">
        <f t="shared" si="503"/>
        <v>41</v>
      </c>
      <c r="FH164" s="50">
        <v>16.98</v>
      </c>
      <c r="FI164" s="51">
        <f t="shared" si="504"/>
        <v>23</v>
      </c>
      <c r="FJ164" s="50">
        <v>11.68</v>
      </c>
      <c r="FK164" s="51">
        <f t="shared" si="505"/>
        <v>63</v>
      </c>
      <c r="FL164" s="50">
        <v>4.4800000000000004</v>
      </c>
      <c r="FM164" s="51">
        <f t="shared" si="506"/>
        <v>95</v>
      </c>
      <c r="FN164" s="53">
        <f t="shared" si="437"/>
        <v>910.92000000000019</v>
      </c>
      <c r="FO164" s="51">
        <f t="shared" si="507"/>
        <v>44</v>
      </c>
      <c r="FP164" s="36">
        <v>9.41</v>
      </c>
      <c r="FQ164" s="36">
        <v>100</v>
      </c>
      <c r="FR164" s="36">
        <f t="shared" si="431"/>
        <v>941</v>
      </c>
      <c r="FS164" s="37">
        <f t="shared" si="508"/>
        <v>157</v>
      </c>
      <c r="FT164" s="36">
        <v>15.72</v>
      </c>
      <c r="FU164" s="36">
        <v>100</v>
      </c>
      <c r="FV164" s="36">
        <f t="shared" si="432"/>
        <v>1572</v>
      </c>
      <c r="FW164" s="37">
        <f t="shared" si="509"/>
        <v>2</v>
      </c>
      <c r="FX164" s="36">
        <f t="shared" si="433"/>
        <v>-631</v>
      </c>
      <c r="FY164" s="54">
        <f t="shared" si="436"/>
        <v>-281579.79363000003</v>
      </c>
      <c r="FZ164" s="37">
        <f t="shared" si="510"/>
        <v>172</v>
      </c>
      <c r="GA164" s="55">
        <f t="shared" si="511"/>
        <v>446.24373000000003</v>
      </c>
      <c r="GB164" s="56">
        <f t="shared" si="434"/>
        <v>7577.2185354000003</v>
      </c>
      <c r="GC164" s="32">
        <f t="shared" si="512"/>
        <v>17</v>
      </c>
    </row>
    <row r="165" spans="2:185" s="1" customFormat="1" ht="18" customHeight="1" x14ac:dyDescent="0.2">
      <c r="B165" s="1">
        <f t="shared" si="343"/>
        <v>164</v>
      </c>
      <c r="C165" s="57" t="s">
        <v>147</v>
      </c>
      <c r="D165" s="30">
        <v>65111143</v>
      </c>
      <c r="E165" s="31">
        <f t="shared" si="422"/>
        <v>21</v>
      </c>
      <c r="F165" s="209">
        <v>242495</v>
      </c>
      <c r="G165" s="31">
        <f t="shared" si="423"/>
        <v>78</v>
      </c>
      <c r="H165" s="210">
        <f t="shared" si="438"/>
        <v>268.50509495041138</v>
      </c>
      <c r="I165" s="31">
        <f t="shared" si="79"/>
        <v>25</v>
      </c>
      <c r="J165" s="32" t="s">
        <v>614</v>
      </c>
      <c r="K165" s="32" t="s">
        <v>615</v>
      </c>
      <c r="L165" s="33">
        <v>49730.9</v>
      </c>
      <c r="M165" s="31">
        <f t="shared" si="346"/>
        <v>26</v>
      </c>
      <c r="N165" s="34">
        <v>9.8146229999999992</v>
      </c>
      <c r="O165" s="31">
        <f t="shared" si="345"/>
        <v>10</v>
      </c>
      <c r="P165" s="35">
        <v>2.4700000000000002</v>
      </c>
      <c r="Q165" s="31">
        <f t="shared" si="439"/>
        <v>171</v>
      </c>
      <c r="R165" s="31">
        <v>12.9</v>
      </c>
      <c r="S165" s="31">
        <f t="shared" si="424"/>
        <v>145</v>
      </c>
      <c r="T165" s="31">
        <v>6</v>
      </c>
      <c r="U165" s="31">
        <f t="shared" si="425"/>
        <v>137</v>
      </c>
      <c r="V165" s="218">
        <v>752.5</v>
      </c>
      <c r="W165" s="31">
        <f t="shared" si="426"/>
        <v>103</v>
      </c>
      <c r="X165" s="36">
        <v>81.2</v>
      </c>
      <c r="Y165" s="37">
        <f t="shared" si="440"/>
        <v>20</v>
      </c>
      <c r="Z165" s="38">
        <v>83</v>
      </c>
      <c r="AA165" s="37">
        <f t="shared" si="441"/>
        <v>27</v>
      </c>
      <c r="AB165" s="38">
        <v>79.400000000000006</v>
      </c>
      <c r="AC165" s="37">
        <f t="shared" si="442"/>
        <v>16</v>
      </c>
      <c r="AD165" s="39">
        <v>41159</v>
      </c>
      <c r="AE165" s="40">
        <f t="shared" si="443"/>
        <v>24</v>
      </c>
      <c r="AF165" s="41">
        <v>72.73</v>
      </c>
      <c r="AG165" s="40">
        <f t="shared" si="444"/>
        <v>21</v>
      </c>
      <c r="AH165" s="42">
        <v>2.8</v>
      </c>
      <c r="AI165" s="40">
        <f t="shared" si="427"/>
        <v>25</v>
      </c>
      <c r="AJ165" s="41">
        <v>24.6</v>
      </c>
      <c r="AK165" s="40">
        <f t="shared" si="445"/>
        <v>56</v>
      </c>
      <c r="AL165" s="41">
        <v>7.8</v>
      </c>
      <c r="AM165" s="40">
        <f t="shared" si="446"/>
        <v>35</v>
      </c>
      <c r="AN165" s="43">
        <v>14.7</v>
      </c>
      <c r="AO165" s="44">
        <f t="shared" si="447"/>
        <v>142</v>
      </c>
      <c r="AP165" s="43">
        <v>20.8</v>
      </c>
      <c r="AQ165" s="44">
        <f t="shared" si="448"/>
        <v>76</v>
      </c>
      <c r="AR165" s="58">
        <v>1.42</v>
      </c>
      <c r="AS165" s="44">
        <f t="shared" si="513"/>
        <v>4</v>
      </c>
      <c r="AT165" s="46">
        <v>11.6</v>
      </c>
      <c r="AU165" s="45">
        <f t="shared" si="450"/>
        <v>8</v>
      </c>
      <c r="AV165" s="46">
        <v>67.7</v>
      </c>
      <c r="AW165" s="45">
        <f t="shared" si="451"/>
        <v>27</v>
      </c>
      <c r="AX165" s="46"/>
      <c r="AY165" s="45"/>
      <c r="AZ165" s="125">
        <v>3450</v>
      </c>
      <c r="BA165" s="45">
        <f t="shared" si="435"/>
        <v>18</v>
      </c>
      <c r="BB165" s="47">
        <v>11.7</v>
      </c>
      <c r="BC165" s="45">
        <f t="shared" si="452"/>
        <v>25</v>
      </c>
      <c r="BD165" s="46">
        <v>827.48</v>
      </c>
      <c r="BE165" s="45">
        <f t="shared" si="453"/>
        <v>74</v>
      </c>
      <c r="BF165" s="46">
        <v>200</v>
      </c>
      <c r="BG165" s="45">
        <f t="shared" si="454"/>
        <v>16</v>
      </c>
      <c r="BH165" s="46">
        <v>2.8</v>
      </c>
      <c r="BI165" s="45">
        <f t="shared" si="455"/>
        <v>43</v>
      </c>
      <c r="BJ165" s="47">
        <v>13</v>
      </c>
      <c r="BK165" s="45">
        <f t="shared" si="456"/>
        <v>5</v>
      </c>
      <c r="BL165" s="47">
        <v>21.3</v>
      </c>
      <c r="BM165" s="45">
        <f t="shared" si="457"/>
        <v>16</v>
      </c>
      <c r="BN165" s="47">
        <v>84.2</v>
      </c>
      <c r="BO165" s="45">
        <f t="shared" si="458"/>
        <v>12</v>
      </c>
      <c r="BP165" s="46">
        <v>241.47</v>
      </c>
      <c r="BQ165" s="45">
        <f t="shared" si="459"/>
        <v>20</v>
      </c>
      <c r="BR165" s="133">
        <v>130.22999999999999</v>
      </c>
      <c r="BS165" s="45">
        <f t="shared" si="428"/>
        <v>40</v>
      </c>
      <c r="BT165" s="46">
        <v>485.3</v>
      </c>
      <c r="BU165" s="45">
        <f t="shared" si="460"/>
        <v>19</v>
      </c>
      <c r="BV165" s="47">
        <v>4</v>
      </c>
      <c r="BW165" s="45">
        <f t="shared" si="461"/>
        <v>13</v>
      </c>
      <c r="BX165" s="127">
        <v>0.55000000000000004</v>
      </c>
      <c r="BY165" s="45">
        <f t="shared" si="429"/>
        <v>22</v>
      </c>
      <c r="BZ165" s="48">
        <v>112.33</v>
      </c>
      <c r="CA165" s="45">
        <f t="shared" si="462"/>
        <v>20</v>
      </c>
      <c r="CB165" s="46">
        <v>130</v>
      </c>
      <c r="CC165" s="80">
        <f t="shared" si="430"/>
        <v>3</v>
      </c>
      <c r="CD165" s="46">
        <v>2.74</v>
      </c>
      <c r="CE165" s="45">
        <f t="shared" si="463"/>
        <v>5</v>
      </c>
      <c r="CF165" s="48">
        <v>129.2075569870656</v>
      </c>
      <c r="CG165" s="45">
        <f t="shared" si="464"/>
        <v>70</v>
      </c>
      <c r="CH165" s="49">
        <v>20.3</v>
      </c>
      <c r="CI165" s="45">
        <f t="shared" si="465"/>
        <v>27</v>
      </c>
      <c r="CJ165" s="50">
        <v>1.7</v>
      </c>
      <c r="CK165" s="51">
        <f t="shared" si="466"/>
        <v>58</v>
      </c>
      <c r="CL165" s="50">
        <v>24.35</v>
      </c>
      <c r="CM165" s="51">
        <f t="shared" si="467"/>
        <v>14</v>
      </c>
      <c r="CN165" s="50">
        <v>0.14000000000000001</v>
      </c>
      <c r="CO165" s="51">
        <f t="shared" si="468"/>
        <v>135</v>
      </c>
      <c r="CP165" s="50">
        <v>0.97</v>
      </c>
      <c r="CQ165" s="51">
        <f t="shared" si="469"/>
        <v>138</v>
      </c>
      <c r="CR165" s="50">
        <v>0.61</v>
      </c>
      <c r="CS165" s="51">
        <f t="shared" si="470"/>
        <v>150</v>
      </c>
      <c r="CT165" s="50">
        <v>4.49</v>
      </c>
      <c r="CU165" s="51">
        <f t="shared" si="471"/>
        <v>25</v>
      </c>
      <c r="CV165" s="50">
        <v>22.1</v>
      </c>
      <c r="CW165" s="51">
        <f t="shared" si="472"/>
        <v>28</v>
      </c>
      <c r="CX165" s="50">
        <v>2.4900000000000002</v>
      </c>
      <c r="CY165" s="51">
        <f t="shared" si="473"/>
        <v>145</v>
      </c>
      <c r="CZ165" s="50">
        <v>15.23</v>
      </c>
      <c r="DA165" s="51">
        <f t="shared" si="474"/>
        <v>39</v>
      </c>
      <c r="DB165" s="50">
        <v>3.78</v>
      </c>
      <c r="DC165" s="51">
        <f t="shared" si="475"/>
        <v>146</v>
      </c>
      <c r="DD165" s="50">
        <v>3.84</v>
      </c>
      <c r="DE165" s="51">
        <f t="shared" si="476"/>
        <v>127</v>
      </c>
      <c r="DF165" s="50">
        <v>31.4</v>
      </c>
      <c r="DG165" s="51">
        <f t="shared" si="477"/>
        <v>17</v>
      </c>
      <c r="DH165" s="50">
        <v>7.64</v>
      </c>
      <c r="DI165" s="51">
        <f t="shared" si="478"/>
        <v>24</v>
      </c>
      <c r="DJ165" s="50">
        <v>2.73</v>
      </c>
      <c r="DK165" s="51">
        <f t="shared" si="479"/>
        <v>91</v>
      </c>
      <c r="DL165" s="50">
        <v>6.99</v>
      </c>
      <c r="DM165" s="51">
        <f t="shared" si="480"/>
        <v>22</v>
      </c>
      <c r="DN165" s="50">
        <v>7.35</v>
      </c>
      <c r="DO165" s="51">
        <f t="shared" si="481"/>
        <v>40</v>
      </c>
      <c r="DP165" s="50">
        <v>20.61</v>
      </c>
      <c r="DQ165" s="51">
        <f t="shared" si="482"/>
        <v>56</v>
      </c>
      <c r="DR165" s="50">
        <v>3.03</v>
      </c>
      <c r="DS165" s="51">
        <f t="shared" si="483"/>
        <v>25</v>
      </c>
      <c r="DT165" s="50">
        <v>4.3899999999999997</v>
      </c>
      <c r="DU165" s="51">
        <f t="shared" si="484"/>
        <v>111</v>
      </c>
      <c r="DV165" s="50">
        <v>3.23</v>
      </c>
      <c r="DW165" s="51">
        <f t="shared" si="485"/>
        <v>37</v>
      </c>
      <c r="DX165" s="50">
        <v>140.07</v>
      </c>
      <c r="DY165" s="51">
        <f t="shared" si="486"/>
        <v>29</v>
      </c>
      <c r="DZ165" s="50">
        <v>60.1</v>
      </c>
      <c r="EA165" s="51">
        <f t="shared" si="487"/>
        <v>139</v>
      </c>
      <c r="EB165" s="50">
        <v>4.91</v>
      </c>
      <c r="EC165" s="51">
        <f t="shared" si="488"/>
        <v>164</v>
      </c>
      <c r="ED165" s="50">
        <v>3.83</v>
      </c>
      <c r="EE165" s="51">
        <f t="shared" si="489"/>
        <v>19</v>
      </c>
      <c r="EF165" s="50">
        <v>3.28</v>
      </c>
      <c r="EG165" s="51">
        <f t="shared" si="490"/>
        <v>122</v>
      </c>
      <c r="EH165" s="50">
        <v>0.42</v>
      </c>
      <c r="EI165" s="51">
        <f t="shared" si="491"/>
        <v>129</v>
      </c>
      <c r="EJ165" s="50">
        <v>4.5</v>
      </c>
      <c r="EK165" s="51">
        <f t="shared" si="492"/>
        <v>162</v>
      </c>
      <c r="EL165" s="50">
        <v>2.96</v>
      </c>
      <c r="EM165" s="51">
        <f t="shared" si="493"/>
        <v>150</v>
      </c>
      <c r="EN165" s="50">
        <v>23.43</v>
      </c>
      <c r="EO165" s="51">
        <f t="shared" si="494"/>
        <v>102</v>
      </c>
      <c r="EP165" s="50">
        <v>3.32</v>
      </c>
      <c r="EQ165" s="51">
        <f t="shared" si="495"/>
        <v>167</v>
      </c>
      <c r="ER165" s="50">
        <v>4.51</v>
      </c>
      <c r="ES165" s="51">
        <f t="shared" si="496"/>
        <v>52</v>
      </c>
      <c r="ET165" s="50">
        <v>0.01</v>
      </c>
      <c r="EU165" s="51">
        <f t="shared" si="497"/>
        <v>75</v>
      </c>
      <c r="EV165" s="50">
        <v>0.1</v>
      </c>
      <c r="EW165" s="51">
        <f t="shared" si="498"/>
        <v>156</v>
      </c>
      <c r="EX165" s="50">
        <v>1.34</v>
      </c>
      <c r="EY165" s="51">
        <f t="shared" si="499"/>
        <v>4</v>
      </c>
      <c r="EZ165" s="50">
        <v>4.37</v>
      </c>
      <c r="FA165" s="51">
        <f t="shared" si="500"/>
        <v>5</v>
      </c>
      <c r="FB165" s="50">
        <v>0.91</v>
      </c>
      <c r="FC165" s="51">
        <f t="shared" si="501"/>
        <v>108</v>
      </c>
      <c r="FD165" s="50">
        <v>0.82</v>
      </c>
      <c r="FE165" s="51">
        <f t="shared" si="502"/>
        <v>142</v>
      </c>
      <c r="FF165" s="50">
        <v>34.68</v>
      </c>
      <c r="FG165" s="51">
        <f t="shared" si="503"/>
        <v>147</v>
      </c>
      <c r="FH165" s="50">
        <v>6.28</v>
      </c>
      <c r="FI165" s="51">
        <f t="shared" si="504"/>
        <v>103</v>
      </c>
      <c r="FJ165" s="50">
        <v>0.33</v>
      </c>
      <c r="FK165" s="51">
        <f t="shared" si="505"/>
        <v>149</v>
      </c>
      <c r="FL165" s="50">
        <v>0.63</v>
      </c>
      <c r="FM165" s="51">
        <f t="shared" si="506"/>
        <v>164</v>
      </c>
      <c r="FN165" s="53">
        <f t="shared" si="437"/>
        <v>467.86999999999995</v>
      </c>
      <c r="FO165" s="51">
        <f t="shared" si="507"/>
        <v>144</v>
      </c>
      <c r="FP165" s="36">
        <v>12.22</v>
      </c>
      <c r="FQ165" s="36">
        <v>100</v>
      </c>
      <c r="FR165" s="36">
        <f t="shared" si="431"/>
        <v>1222</v>
      </c>
      <c r="FS165" s="37">
        <f t="shared" si="508"/>
        <v>127</v>
      </c>
      <c r="FT165" s="36">
        <v>9.34</v>
      </c>
      <c r="FU165" s="36">
        <v>100</v>
      </c>
      <c r="FV165" s="36">
        <f t="shared" si="432"/>
        <v>934</v>
      </c>
      <c r="FW165" s="37">
        <f t="shared" si="509"/>
        <v>58</v>
      </c>
      <c r="FX165" s="36">
        <f t="shared" si="433"/>
        <v>288</v>
      </c>
      <c r="FY165" s="54">
        <f t="shared" si="436"/>
        <v>187520.09184000001</v>
      </c>
      <c r="FZ165" s="37">
        <f t="shared" si="510"/>
        <v>65</v>
      </c>
      <c r="GA165" s="55">
        <f t="shared" si="511"/>
        <v>651.11143000000004</v>
      </c>
      <c r="GB165" s="56">
        <f t="shared" si="434"/>
        <v>4088.9797804000004</v>
      </c>
      <c r="GC165" s="32">
        <f t="shared" si="512"/>
        <v>32</v>
      </c>
    </row>
    <row r="166" spans="2:185" s="1" customFormat="1" ht="18" customHeight="1" x14ac:dyDescent="0.2">
      <c r="B166" s="1">
        <f t="shared" si="343"/>
        <v>165</v>
      </c>
      <c r="C166" s="68" t="s">
        <v>21</v>
      </c>
      <c r="D166" s="30">
        <v>324118787</v>
      </c>
      <c r="E166" s="31">
        <f t="shared" si="422"/>
        <v>3</v>
      </c>
      <c r="F166" s="209">
        <v>9525067</v>
      </c>
      <c r="G166" s="31">
        <f t="shared" si="423"/>
        <v>4</v>
      </c>
      <c r="H166" s="210">
        <f t="shared" si="438"/>
        <v>34.027979750693618</v>
      </c>
      <c r="I166" s="31">
        <f t="shared" si="79"/>
        <v>122</v>
      </c>
      <c r="J166" s="32" t="s">
        <v>616</v>
      </c>
      <c r="K166" s="32" t="s">
        <v>617</v>
      </c>
      <c r="L166" s="33">
        <v>54252.6</v>
      </c>
      <c r="M166" s="31">
        <f t="shared" si="346"/>
        <v>6</v>
      </c>
      <c r="N166" s="32">
        <v>9.7982530000000008</v>
      </c>
      <c r="O166" s="31">
        <f t="shared" si="345"/>
        <v>48</v>
      </c>
      <c r="P166" s="35">
        <v>4.3</v>
      </c>
      <c r="Q166" s="31">
        <f t="shared" si="439"/>
        <v>128</v>
      </c>
      <c r="R166" s="31">
        <v>17.2</v>
      </c>
      <c r="S166" s="31">
        <f t="shared" si="424"/>
        <v>126</v>
      </c>
      <c r="T166" s="31">
        <v>9.6999999999999993</v>
      </c>
      <c r="U166" s="31">
        <f t="shared" si="425"/>
        <v>119</v>
      </c>
      <c r="V166" s="218">
        <v>879.4</v>
      </c>
      <c r="W166" s="31">
        <f t="shared" si="426"/>
        <v>90</v>
      </c>
      <c r="X166" s="36">
        <v>79.3</v>
      </c>
      <c r="Y166" s="37">
        <f t="shared" si="440"/>
        <v>31</v>
      </c>
      <c r="Z166" s="38">
        <v>81.599999999999994</v>
      </c>
      <c r="AA166" s="37">
        <f t="shared" si="441"/>
        <v>33</v>
      </c>
      <c r="AB166" s="38">
        <v>76.900000000000006</v>
      </c>
      <c r="AC166" s="37">
        <f t="shared" si="442"/>
        <v>32</v>
      </c>
      <c r="AD166" s="39">
        <v>55805</v>
      </c>
      <c r="AE166" s="40">
        <f t="shared" si="443"/>
        <v>9</v>
      </c>
      <c r="AF166" s="41">
        <v>73.209999999999994</v>
      </c>
      <c r="AG166" s="40">
        <f t="shared" si="444"/>
        <v>19</v>
      </c>
      <c r="AH166" s="42">
        <v>2.6</v>
      </c>
      <c r="AI166" s="40">
        <f t="shared" si="427"/>
        <v>29</v>
      </c>
      <c r="AJ166" s="41">
        <v>25.7</v>
      </c>
      <c r="AK166" s="40">
        <f t="shared" si="445"/>
        <v>54</v>
      </c>
      <c r="AL166" s="41">
        <v>7.7</v>
      </c>
      <c r="AM166" s="40">
        <f t="shared" si="446"/>
        <v>38</v>
      </c>
      <c r="AN166" s="43">
        <v>12.9</v>
      </c>
      <c r="AO166" s="44">
        <f t="shared" si="447"/>
        <v>146</v>
      </c>
      <c r="AP166" s="43">
        <v>21.3</v>
      </c>
      <c r="AQ166" s="44">
        <f t="shared" si="448"/>
        <v>75</v>
      </c>
      <c r="AR166" s="58">
        <v>1.04</v>
      </c>
      <c r="AS166" s="44">
        <f t="shared" si="513"/>
        <v>12</v>
      </c>
      <c r="AT166" s="46">
        <v>9.1999999999999993</v>
      </c>
      <c r="AU166" s="45">
        <f t="shared" si="450"/>
        <v>18</v>
      </c>
      <c r="AV166" s="46">
        <v>75.8</v>
      </c>
      <c r="AW166" s="45">
        <f t="shared" si="451"/>
        <v>16</v>
      </c>
      <c r="AX166" s="46">
        <v>125</v>
      </c>
      <c r="AY166" s="45">
        <f>RANK(AX166,$AX$2:$AX$173)</f>
        <v>8</v>
      </c>
      <c r="AZ166" s="125">
        <v>3750</v>
      </c>
      <c r="BA166" s="45">
        <f t="shared" si="435"/>
        <v>2</v>
      </c>
      <c r="BB166" s="47">
        <v>15.5</v>
      </c>
      <c r="BC166" s="45">
        <f t="shared" si="452"/>
        <v>20</v>
      </c>
      <c r="BD166" s="46">
        <v>1082.8699999999999</v>
      </c>
      <c r="BE166" s="45">
        <f t="shared" si="453"/>
        <v>59</v>
      </c>
      <c r="BF166" s="46">
        <v>401</v>
      </c>
      <c r="BG166" s="45">
        <f t="shared" si="454"/>
        <v>4</v>
      </c>
      <c r="BH166" s="47">
        <v>4.2</v>
      </c>
      <c r="BI166" s="45">
        <f t="shared" si="455"/>
        <v>26</v>
      </c>
      <c r="BJ166" s="47">
        <v>13.9</v>
      </c>
      <c r="BK166" s="45">
        <f t="shared" si="456"/>
        <v>3</v>
      </c>
      <c r="BL166" s="49">
        <v>24.2</v>
      </c>
      <c r="BM166" s="45">
        <f t="shared" si="457"/>
        <v>11</v>
      </c>
      <c r="BN166" s="46">
        <v>120.2</v>
      </c>
      <c r="BO166" s="52">
        <f t="shared" si="458"/>
        <v>1</v>
      </c>
      <c r="BP166" s="46">
        <v>253.8</v>
      </c>
      <c r="BQ166" s="45">
        <f t="shared" si="459"/>
        <v>16</v>
      </c>
      <c r="BR166" s="133">
        <v>98.77</v>
      </c>
      <c r="BS166" s="45">
        <f t="shared" si="428"/>
        <v>94</v>
      </c>
      <c r="BT166" s="46">
        <v>1112.2</v>
      </c>
      <c r="BU166" s="52">
        <f t="shared" si="460"/>
        <v>1</v>
      </c>
      <c r="BV166" s="46">
        <v>4.0999999999999996</v>
      </c>
      <c r="BW166" s="45">
        <f t="shared" si="461"/>
        <v>12</v>
      </c>
      <c r="BX166" s="127">
        <v>0.53</v>
      </c>
      <c r="BY166" s="45">
        <f t="shared" si="429"/>
        <v>23</v>
      </c>
      <c r="BZ166" s="48">
        <v>191.78</v>
      </c>
      <c r="CA166" s="52">
        <f t="shared" si="462"/>
        <v>1</v>
      </c>
      <c r="CB166" s="46">
        <v>220</v>
      </c>
      <c r="CC166" s="52">
        <f t="shared" si="430"/>
        <v>1</v>
      </c>
      <c r="CD166" s="46">
        <v>0.33</v>
      </c>
      <c r="CE166" s="45">
        <f t="shared" si="463"/>
        <v>65</v>
      </c>
      <c r="CF166" s="48">
        <v>239.4335945398349</v>
      </c>
      <c r="CG166" s="45">
        <f t="shared" si="464"/>
        <v>23</v>
      </c>
      <c r="CH166" s="49">
        <v>10.46</v>
      </c>
      <c r="CI166" s="45">
        <f t="shared" si="465"/>
        <v>37</v>
      </c>
      <c r="CJ166" s="50">
        <v>2.91</v>
      </c>
      <c r="CK166" s="51">
        <f t="shared" si="466"/>
        <v>39</v>
      </c>
      <c r="CL166" s="50">
        <v>45.58</v>
      </c>
      <c r="CM166" s="65">
        <f t="shared" si="467"/>
        <v>2</v>
      </c>
      <c r="CN166" s="50">
        <v>0.64</v>
      </c>
      <c r="CO166" s="51">
        <f t="shared" si="468"/>
        <v>92</v>
      </c>
      <c r="CP166" s="50">
        <v>0.88</v>
      </c>
      <c r="CQ166" s="51">
        <f t="shared" si="469"/>
        <v>142</v>
      </c>
      <c r="CR166" s="50">
        <v>0.57999999999999996</v>
      </c>
      <c r="CS166" s="51">
        <f t="shared" si="470"/>
        <v>153</v>
      </c>
      <c r="CT166" s="50">
        <v>3.55</v>
      </c>
      <c r="CU166" s="51">
        <f t="shared" si="471"/>
        <v>48</v>
      </c>
      <c r="CV166" s="50">
        <v>19.36</v>
      </c>
      <c r="CW166" s="51">
        <f t="shared" si="472"/>
        <v>58</v>
      </c>
      <c r="CX166" s="50">
        <v>3.21</v>
      </c>
      <c r="CY166" s="51">
        <f t="shared" si="473"/>
        <v>131</v>
      </c>
      <c r="CZ166" s="50">
        <v>12.95</v>
      </c>
      <c r="DA166" s="51">
        <f t="shared" si="474"/>
        <v>50</v>
      </c>
      <c r="DB166" s="50">
        <v>4.42</v>
      </c>
      <c r="DC166" s="51">
        <f t="shared" si="475"/>
        <v>140</v>
      </c>
      <c r="DD166" s="50">
        <v>5.29</v>
      </c>
      <c r="DE166" s="51">
        <f t="shared" si="476"/>
        <v>89</v>
      </c>
      <c r="DF166" s="50">
        <v>35.04</v>
      </c>
      <c r="DG166" s="51">
        <f t="shared" si="477"/>
        <v>12</v>
      </c>
      <c r="DH166" s="50">
        <v>3.64</v>
      </c>
      <c r="DI166" s="51">
        <f t="shared" si="478"/>
        <v>67</v>
      </c>
      <c r="DJ166" s="50">
        <v>2.1800000000000002</v>
      </c>
      <c r="DK166" s="51">
        <f t="shared" si="479"/>
        <v>115</v>
      </c>
      <c r="DL166" s="50">
        <v>6.01</v>
      </c>
      <c r="DM166" s="51">
        <f t="shared" si="480"/>
        <v>41</v>
      </c>
      <c r="DN166" s="50">
        <v>8.56</v>
      </c>
      <c r="DO166" s="51">
        <f t="shared" si="481"/>
        <v>22</v>
      </c>
      <c r="DP166" s="50">
        <v>14.81</v>
      </c>
      <c r="DQ166" s="51">
        <f t="shared" si="482"/>
        <v>99</v>
      </c>
      <c r="DR166" s="50">
        <v>3.21</v>
      </c>
      <c r="DS166" s="51">
        <f t="shared" si="483"/>
        <v>19</v>
      </c>
      <c r="DT166" s="50">
        <v>2.81</v>
      </c>
      <c r="DU166" s="51">
        <f t="shared" si="484"/>
        <v>147</v>
      </c>
      <c r="DV166" s="50">
        <v>2.9</v>
      </c>
      <c r="DW166" s="51">
        <f t="shared" si="485"/>
        <v>52</v>
      </c>
      <c r="DX166" s="50">
        <v>130.74</v>
      </c>
      <c r="DY166" s="51">
        <f t="shared" si="486"/>
        <v>43</v>
      </c>
      <c r="DZ166" s="50">
        <v>77.97</v>
      </c>
      <c r="EA166" s="51">
        <f t="shared" si="487"/>
        <v>107</v>
      </c>
      <c r="EB166" s="50">
        <v>14.78</v>
      </c>
      <c r="EC166" s="51">
        <f t="shared" si="488"/>
        <v>122</v>
      </c>
      <c r="ED166" s="50">
        <v>6.96</v>
      </c>
      <c r="EE166" s="51">
        <f t="shared" si="489"/>
        <v>3</v>
      </c>
      <c r="EF166" s="50">
        <v>8.2799999999999994</v>
      </c>
      <c r="EG166" s="51">
        <f t="shared" si="490"/>
        <v>66</v>
      </c>
      <c r="EH166" s="50">
        <v>2.2000000000000002</v>
      </c>
      <c r="EI166" s="51">
        <f t="shared" si="491"/>
        <v>107</v>
      </c>
      <c r="EJ166" s="50">
        <v>14.64</v>
      </c>
      <c r="EK166" s="51">
        <f t="shared" si="492"/>
        <v>105</v>
      </c>
      <c r="EL166" s="50">
        <v>6.87</v>
      </c>
      <c r="EM166" s="51">
        <f t="shared" si="493"/>
        <v>90</v>
      </c>
      <c r="EN166" s="50">
        <v>10.59</v>
      </c>
      <c r="EO166" s="51">
        <f t="shared" si="494"/>
        <v>144</v>
      </c>
      <c r="EP166" s="50">
        <v>11.58</v>
      </c>
      <c r="EQ166" s="51">
        <f t="shared" si="495"/>
        <v>106</v>
      </c>
      <c r="ER166" s="50">
        <v>5.79</v>
      </c>
      <c r="ES166" s="51">
        <f t="shared" si="496"/>
        <v>13</v>
      </c>
      <c r="ET166" s="50">
        <v>0</v>
      </c>
      <c r="EU166" s="51">
        <f t="shared" si="497"/>
        <v>84</v>
      </c>
      <c r="EV166" s="50">
        <v>0.57999999999999996</v>
      </c>
      <c r="EW166" s="51">
        <f t="shared" si="498"/>
        <v>119</v>
      </c>
      <c r="EX166" s="50">
        <v>0.94</v>
      </c>
      <c r="EY166" s="51">
        <f t="shared" si="499"/>
        <v>12</v>
      </c>
      <c r="EZ166" s="50">
        <v>4.51</v>
      </c>
      <c r="FA166" s="51">
        <f t="shared" si="500"/>
        <v>4</v>
      </c>
      <c r="FB166" s="50">
        <v>4.0599999999999996</v>
      </c>
      <c r="FC166" s="51">
        <f t="shared" si="501"/>
        <v>32</v>
      </c>
      <c r="FD166" s="50">
        <v>0.65</v>
      </c>
      <c r="FE166" s="51">
        <f t="shared" si="502"/>
        <v>152</v>
      </c>
      <c r="FF166" s="50">
        <v>25.94</v>
      </c>
      <c r="FG166" s="51">
        <f t="shared" si="503"/>
        <v>167</v>
      </c>
      <c r="FH166" s="50">
        <v>12.38</v>
      </c>
      <c r="FI166" s="51">
        <f t="shared" si="504"/>
        <v>47</v>
      </c>
      <c r="FJ166" s="50">
        <v>0.13</v>
      </c>
      <c r="FK166" s="51">
        <f t="shared" si="505"/>
        <v>166</v>
      </c>
      <c r="FL166" s="50">
        <v>5.56</v>
      </c>
      <c r="FM166" s="51">
        <f t="shared" si="506"/>
        <v>85</v>
      </c>
      <c r="FN166" s="53">
        <f t="shared" si="437"/>
        <v>523.67999999999984</v>
      </c>
      <c r="FO166" s="51">
        <f t="shared" si="507"/>
        <v>130</v>
      </c>
      <c r="FP166" s="36">
        <v>13.42</v>
      </c>
      <c r="FQ166" s="36">
        <v>100</v>
      </c>
      <c r="FR166" s="36">
        <f t="shared" si="431"/>
        <v>1342</v>
      </c>
      <c r="FS166" s="37">
        <f t="shared" si="508"/>
        <v>120</v>
      </c>
      <c r="FT166" s="36">
        <v>8.15</v>
      </c>
      <c r="FU166" s="36">
        <v>100</v>
      </c>
      <c r="FV166" s="36">
        <f t="shared" si="432"/>
        <v>815</v>
      </c>
      <c r="FW166" s="37">
        <f t="shared" si="509"/>
        <v>82</v>
      </c>
      <c r="FX166" s="36">
        <f t="shared" si="433"/>
        <v>527</v>
      </c>
      <c r="FY166" s="54">
        <f t="shared" si="436"/>
        <v>1708106.0074900002</v>
      </c>
      <c r="FZ166" s="37">
        <f t="shared" si="510"/>
        <v>14</v>
      </c>
      <c r="GA166" s="55">
        <f t="shared" si="511"/>
        <v>3241.1878700000002</v>
      </c>
      <c r="GB166" s="56">
        <f t="shared" si="434"/>
        <v>40125.905830600008</v>
      </c>
      <c r="GC166" s="32">
        <f t="shared" si="512"/>
        <v>3</v>
      </c>
    </row>
    <row r="167" spans="2:185" s="1" customFormat="1" ht="18" customHeight="1" x14ac:dyDescent="0.2">
      <c r="B167" s="1">
        <f t="shared" si="343"/>
        <v>166</v>
      </c>
      <c r="C167" s="69" t="s">
        <v>48</v>
      </c>
      <c r="D167" s="30">
        <v>3444071</v>
      </c>
      <c r="E167" s="31">
        <f t="shared" si="422"/>
        <v>132</v>
      </c>
      <c r="F167" s="209">
        <v>176215</v>
      </c>
      <c r="G167" s="31">
        <f t="shared" si="423"/>
        <v>89</v>
      </c>
      <c r="H167" s="210">
        <f t="shared" si="438"/>
        <v>19.544709587719549</v>
      </c>
      <c r="I167" s="31">
        <f t="shared" si="79"/>
        <v>143</v>
      </c>
      <c r="J167" s="32" t="s">
        <v>618</v>
      </c>
      <c r="K167" s="32" t="s">
        <v>619</v>
      </c>
      <c r="L167" s="33">
        <v>22605.5</v>
      </c>
      <c r="M167" s="31">
        <f t="shared" si="346"/>
        <v>171</v>
      </c>
      <c r="N167" s="34">
        <v>9.7951250000000005</v>
      </c>
      <c r="O167" s="31">
        <f t="shared" si="345"/>
        <v>59</v>
      </c>
      <c r="P167" s="35">
        <v>4.5999999999999996</v>
      </c>
      <c r="Q167" s="31">
        <f t="shared" si="439"/>
        <v>111</v>
      </c>
      <c r="R167" s="31">
        <v>22.3</v>
      </c>
      <c r="S167" s="31">
        <f t="shared" si="424"/>
        <v>109</v>
      </c>
      <c r="T167" s="31">
        <v>11.8</v>
      </c>
      <c r="U167" s="31">
        <f t="shared" si="425"/>
        <v>105</v>
      </c>
      <c r="V167" s="218">
        <v>1132.5999999999999</v>
      </c>
      <c r="W167" s="31">
        <f t="shared" si="426"/>
        <v>62</v>
      </c>
      <c r="X167" s="36">
        <v>77</v>
      </c>
      <c r="Y167" s="37">
        <f t="shared" si="440"/>
        <v>44</v>
      </c>
      <c r="Z167" s="38">
        <v>80.400000000000006</v>
      </c>
      <c r="AA167" s="37">
        <f t="shared" si="441"/>
        <v>40</v>
      </c>
      <c r="AB167" s="38">
        <v>73.3</v>
      </c>
      <c r="AC167" s="37">
        <f t="shared" si="442"/>
        <v>55</v>
      </c>
      <c r="AD167" s="39">
        <v>21507</v>
      </c>
      <c r="AE167" s="40">
        <f t="shared" si="443"/>
        <v>54</v>
      </c>
      <c r="AF167" s="41">
        <v>57.87</v>
      </c>
      <c r="AG167" s="40">
        <f t="shared" si="444"/>
        <v>31</v>
      </c>
      <c r="AH167" s="42"/>
      <c r="AI167" s="40" t="e">
        <f t="shared" si="427"/>
        <v>#N/A</v>
      </c>
      <c r="AJ167" s="41">
        <v>32.4</v>
      </c>
      <c r="AK167" s="40">
        <f t="shared" si="445"/>
        <v>47</v>
      </c>
      <c r="AL167" s="41">
        <v>6.5</v>
      </c>
      <c r="AM167" s="40">
        <f t="shared" si="446"/>
        <v>46</v>
      </c>
      <c r="AN167" s="43">
        <v>18</v>
      </c>
      <c r="AO167" s="44">
        <f t="shared" si="447"/>
        <v>117</v>
      </c>
      <c r="AP167" s="43">
        <v>27</v>
      </c>
      <c r="AQ167" s="44">
        <f t="shared" si="448"/>
        <v>58</v>
      </c>
      <c r="AR167" s="58">
        <v>0.39</v>
      </c>
      <c r="AS167" s="44">
        <f t="shared" si="513"/>
        <v>32</v>
      </c>
      <c r="AT167" s="46"/>
      <c r="AU167" s="45" t="e">
        <f t="shared" si="450"/>
        <v>#N/A</v>
      </c>
      <c r="AV167" s="46" t="s">
        <v>177</v>
      </c>
      <c r="AW167" s="45" t="e">
        <f t="shared" si="451"/>
        <v>#VALUE!</v>
      </c>
      <c r="AX167" s="46"/>
      <c r="AY167" s="45"/>
      <c r="AZ167" s="125">
        <v>2840</v>
      </c>
      <c r="BA167" s="45">
        <f t="shared" si="435"/>
        <v>71</v>
      </c>
      <c r="BB167" s="47">
        <v>7.7</v>
      </c>
      <c r="BC167" s="45">
        <f t="shared" si="452"/>
        <v>33</v>
      </c>
      <c r="BD167" s="46">
        <v>1135.1600000000001</v>
      </c>
      <c r="BE167" s="45">
        <f t="shared" si="453"/>
        <v>54</v>
      </c>
      <c r="BF167" s="46"/>
      <c r="BG167" s="45" t="e">
        <f t="shared" si="454"/>
        <v>#N/A</v>
      </c>
      <c r="BH167" s="46">
        <v>0.9</v>
      </c>
      <c r="BI167" s="45">
        <f t="shared" si="455"/>
        <v>78</v>
      </c>
      <c r="BJ167" s="47">
        <v>13.2</v>
      </c>
      <c r="BK167" s="45">
        <f t="shared" si="456"/>
        <v>4</v>
      </c>
      <c r="BL167" s="49"/>
      <c r="BM167" s="45" t="e">
        <f t="shared" si="457"/>
        <v>#N/A</v>
      </c>
      <c r="BN167" s="46"/>
      <c r="BO167" s="45" t="e">
        <f t="shared" si="458"/>
        <v>#N/A</v>
      </c>
      <c r="BP167" s="46">
        <v>163.26</v>
      </c>
      <c r="BQ167" s="45">
        <f t="shared" si="459"/>
        <v>44</v>
      </c>
      <c r="BR167" s="133">
        <v>150.77000000000001</v>
      </c>
      <c r="BS167" s="45">
        <f t="shared" si="428"/>
        <v>19</v>
      </c>
      <c r="BT167" s="46"/>
      <c r="BU167" s="45" t="e">
        <f t="shared" si="460"/>
        <v>#N/A</v>
      </c>
      <c r="BV167" s="46"/>
      <c r="BW167" s="45" t="e">
        <f t="shared" si="461"/>
        <v>#N/A</v>
      </c>
      <c r="BX167" s="124" t="s">
        <v>1151</v>
      </c>
      <c r="BY167" s="45" t="e">
        <f t="shared" si="429"/>
        <v>#VALUE!</v>
      </c>
      <c r="BZ167" s="48">
        <f>26.1*1000/365</f>
        <v>71.506849315068493</v>
      </c>
      <c r="CA167" s="45">
        <f t="shared" si="462"/>
        <v>77</v>
      </c>
      <c r="CB167" s="46"/>
      <c r="CC167" s="45" t="e">
        <f t="shared" si="430"/>
        <v>#N/A</v>
      </c>
      <c r="CD167" s="46">
        <v>0.13</v>
      </c>
      <c r="CE167" s="45">
        <f t="shared" si="463"/>
        <v>93</v>
      </c>
      <c r="CF167" s="48">
        <v>103.44972690521639</v>
      </c>
      <c r="CG167" s="45">
        <f t="shared" si="464"/>
        <v>77</v>
      </c>
      <c r="CH167" s="49">
        <v>33.17</v>
      </c>
      <c r="CI167" s="45">
        <f t="shared" si="465"/>
        <v>8</v>
      </c>
      <c r="CJ167" s="50">
        <v>1.36</v>
      </c>
      <c r="CK167" s="51">
        <f t="shared" si="466"/>
        <v>67</v>
      </c>
      <c r="CL167" s="50">
        <v>20.74</v>
      </c>
      <c r="CM167" s="51">
        <f t="shared" si="467"/>
        <v>17</v>
      </c>
      <c r="CN167" s="50">
        <v>0.66</v>
      </c>
      <c r="CO167" s="51">
        <f t="shared" si="468"/>
        <v>87</v>
      </c>
      <c r="CP167" s="50">
        <v>2.17</v>
      </c>
      <c r="CQ167" s="51">
        <f t="shared" si="469"/>
        <v>112</v>
      </c>
      <c r="CR167" s="50">
        <v>0.57999999999999996</v>
      </c>
      <c r="CS167" s="51">
        <f t="shared" si="470"/>
        <v>153</v>
      </c>
      <c r="CT167" s="50">
        <v>5.26</v>
      </c>
      <c r="CU167" s="51">
        <f t="shared" si="471"/>
        <v>10</v>
      </c>
      <c r="CV167" s="50">
        <v>26.76</v>
      </c>
      <c r="CW167" s="51">
        <f t="shared" si="472"/>
        <v>7</v>
      </c>
      <c r="CX167" s="50">
        <v>9.11</v>
      </c>
      <c r="CY167" s="51">
        <f t="shared" si="473"/>
        <v>76</v>
      </c>
      <c r="CZ167" s="50">
        <v>20.82</v>
      </c>
      <c r="DA167" s="51">
        <f t="shared" si="474"/>
        <v>7</v>
      </c>
      <c r="DB167" s="50">
        <v>4.5</v>
      </c>
      <c r="DC167" s="51">
        <f t="shared" si="475"/>
        <v>137</v>
      </c>
      <c r="DD167" s="50">
        <v>2.95</v>
      </c>
      <c r="DE167" s="51">
        <f t="shared" si="476"/>
        <v>152</v>
      </c>
      <c r="DF167" s="50">
        <v>30.18</v>
      </c>
      <c r="DG167" s="51">
        <f t="shared" si="477"/>
        <v>21</v>
      </c>
      <c r="DH167" s="50">
        <v>5.21</v>
      </c>
      <c r="DI167" s="51">
        <f t="shared" si="478"/>
        <v>37</v>
      </c>
      <c r="DJ167" s="50">
        <v>4</v>
      </c>
      <c r="DK167" s="51">
        <f t="shared" si="479"/>
        <v>64</v>
      </c>
      <c r="DL167" s="50">
        <v>5.51</v>
      </c>
      <c r="DM167" s="51">
        <f t="shared" si="480"/>
        <v>48</v>
      </c>
      <c r="DN167" s="50">
        <v>10.68</v>
      </c>
      <c r="DO167" s="51">
        <f t="shared" si="481"/>
        <v>3</v>
      </c>
      <c r="DP167" s="50">
        <v>31.71</v>
      </c>
      <c r="DQ167" s="51">
        <f t="shared" si="482"/>
        <v>19</v>
      </c>
      <c r="DR167" s="50">
        <v>1.04</v>
      </c>
      <c r="DS167" s="51">
        <f t="shared" si="483"/>
        <v>124</v>
      </c>
      <c r="DT167" s="50">
        <v>9.2899999999999991</v>
      </c>
      <c r="DU167" s="51">
        <f t="shared" si="484"/>
        <v>48</v>
      </c>
      <c r="DV167" s="50">
        <v>2.15</v>
      </c>
      <c r="DW167" s="51">
        <f t="shared" si="485"/>
        <v>80</v>
      </c>
      <c r="DX167" s="50">
        <v>161.76</v>
      </c>
      <c r="DY167" s="51">
        <f t="shared" si="486"/>
        <v>9</v>
      </c>
      <c r="DZ167" s="50">
        <v>57.3</v>
      </c>
      <c r="EA167" s="51">
        <f t="shared" si="487"/>
        <v>142</v>
      </c>
      <c r="EB167" s="50">
        <v>12.74</v>
      </c>
      <c r="EC167" s="51">
        <f t="shared" si="488"/>
        <v>131</v>
      </c>
      <c r="ED167" s="50">
        <v>0.89</v>
      </c>
      <c r="EE167" s="51">
        <f t="shared" si="489"/>
        <v>94</v>
      </c>
      <c r="EF167" s="50">
        <v>6.24</v>
      </c>
      <c r="EG167" s="51">
        <f t="shared" si="490"/>
        <v>81</v>
      </c>
      <c r="EH167" s="50">
        <v>5.99</v>
      </c>
      <c r="EI167" s="51">
        <f t="shared" si="491"/>
        <v>84</v>
      </c>
      <c r="EJ167" s="50">
        <v>10.99</v>
      </c>
      <c r="EK167" s="51">
        <f t="shared" si="492"/>
        <v>130</v>
      </c>
      <c r="EL167" s="50">
        <v>6.9</v>
      </c>
      <c r="EM167" s="51">
        <f t="shared" si="493"/>
        <v>89</v>
      </c>
      <c r="EN167" s="50">
        <v>24.95</v>
      </c>
      <c r="EO167" s="51">
        <f t="shared" si="494"/>
        <v>100</v>
      </c>
      <c r="EP167" s="50">
        <v>11.76</v>
      </c>
      <c r="EQ167" s="51">
        <f t="shared" si="495"/>
        <v>105</v>
      </c>
      <c r="ER167" s="50">
        <v>5.27</v>
      </c>
      <c r="ES167" s="51">
        <f t="shared" si="496"/>
        <v>24</v>
      </c>
      <c r="ET167" s="50">
        <v>0</v>
      </c>
      <c r="EU167" s="51">
        <f t="shared" si="497"/>
        <v>84</v>
      </c>
      <c r="EV167" s="50">
        <v>1.18</v>
      </c>
      <c r="EW167" s="51">
        <f t="shared" si="498"/>
        <v>105</v>
      </c>
      <c r="EX167" s="50">
        <v>0.37</v>
      </c>
      <c r="EY167" s="51">
        <f t="shared" si="499"/>
        <v>44</v>
      </c>
      <c r="EZ167" s="50">
        <v>3.9</v>
      </c>
      <c r="FA167" s="51">
        <f t="shared" si="500"/>
        <v>15</v>
      </c>
      <c r="FB167" s="50">
        <v>0.78</v>
      </c>
      <c r="FC167" s="51">
        <f t="shared" si="501"/>
        <v>116</v>
      </c>
      <c r="FD167" s="50">
        <v>0.66</v>
      </c>
      <c r="FE167" s="51">
        <f t="shared" si="502"/>
        <v>150</v>
      </c>
      <c r="FF167" s="50">
        <v>46.28</v>
      </c>
      <c r="FG167" s="51">
        <f t="shared" si="503"/>
        <v>133</v>
      </c>
      <c r="FH167" s="50">
        <v>12.07</v>
      </c>
      <c r="FI167" s="51">
        <f t="shared" si="504"/>
        <v>51</v>
      </c>
      <c r="FJ167" s="50">
        <v>1.04</v>
      </c>
      <c r="FK167" s="51">
        <f t="shared" si="505"/>
        <v>129</v>
      </c>
      <c r="FL167" s="50">
        <v>5.8</v>
      </c>
      <c r="FM167" s="51">
        <f t="shared" si="506"/>
        <v>82</v>
      </c>
      <c r="FN167" s="53">
        <f t="shared" si="437"/>
        <v>571.54999999999995</v>
      </c>
      <c r="FO167" s="51">
        <f t="shared" si="507"/>
        <v>112</v>
      </c>
      <c r="FP167" s="36">
        <v>13.18</v>
      </c>
      <c r="FQ167" s="36">
        <v>100</v>
      </c>
      <c r="FR167" s="36">
        <f t="shared" si="431"/>
        <v>1318</v>
      </c>
      <c r="FS167" s="37">
        <f t="shared" si="508"/>
        <v>122</v>
      </c>
      <c r="FT167" s="36">
        <v>9.48</v>
      </c>
      <c r="FU167" s="36">
        <v>100</v>
      </c>
      <c r="FV167" s="36">
        <f t="shared" si="432"/>
        <v>948</v>
      </c>
      <c r="FW167" s="37">
        <f t="shared" si="509"/>
        <v>55</v>
      </c>
      <c r="FX167" s="36">
        <f t="shared" si="433"/>
        <v>370</v>
      </c>
      <c r="FY167" s="54">
        <f t="shared" si="436"/>
        <v>12743.0627</v>
      </c>
      <c r="FZ167" s="37">
        <f t="shared" si="510"/>
        <v>127</v>
      </c>
      <c r="GA167" s="55">
        <f t="shared" si="511"/>
        <v>34.440710000000003</v>
      </c>
      <c r="GB167" s="56">
        <f t="shared" si="434"/>
        <v>415.69936970000003</v>
      </c>
      <c r="GC167" s="32">
        <f t="shared" si="512"/>
        <v>114</v>
      </c>
    </row>
    <row r="168" spans="2:185" s="1" customFormat="1" ht="18" customHeight="1" x14ac:dyDescent="0.2">
      <c r="B168" s="1">
        <f t="shared" ref="B168:B173" si="514">B167+1</f>
        <v>167</v>
      </c>
      <c r="C168" s="59" t="s">
        <v>131</v>
      </c>
      <c r="D168" s="30">
        <v>30300446</v>
      </c>
      <c r="E168" s="31">
        <f t="shared" si="422"/>
        <v>45</v>
      </c>
      <c r="F168" s="209">
        <v>447400</v>
      </c>
      <c r="G168" s="31">
        <f t="shared" si="423"/>
        <v>57</v>
      </c>
      <c r="H168" s="210">
        <f t="shared" si="438"/>
        <v>67.725628073312478</v>
      </c>
      <c r="I168" s="31">
        <f t="shared" si="79"/>
        <v>94</v>
      </c>
      <c r="J168" s="32" t="s">
        <v>620</v>
      </c>
      <c r="K168" s="32" t="s">
        <v>621</v>
      </c>
      <c r="L168" s="33">
        <v>52472</v>
      </c>
      <c r="M168" s="31">
        <f t="shared" si="346"/>
        <v>10</v>
      </c>
      <c r="N168" s="34">
        <v>9.8017420000000008</v>
      </c>
      <c r="O168" s="31">
        <f t="shared" si="345"/>
        <v>39</v>
      </c>
      <c r="P168" s="35">
        <v>4.33</v>
      </c>
      <c r="Q168" s="31">
        <f t="shared" si="439"/>
        <v>126</v>
      </c>
      <c r="R168" s="31">
        <v>19.8</v>
      </c>
      <c r="S168" s="31">
        <f t="shared" si="424"/>
        <v>118</v>
      </c>
      <c r="T168" s="31">
        <v>6.8</v>
      </c>
      <c r="U168" s="31">
        <f t="shared" si="425"/>
        <v>132</v>
      </c>
      <c r="V168" s="218">
        <v>302.60000000000002</v>
      </c>
      <c r="W168" s="31">
        <f t="shared" si="426"/>
        <v>153</v>
      </c>
      <c r="X168" s="36">
        <v>69.400000000000006</v>
      </c>
      <c r="Y168" s="37">
        <f t="shared" si="440"/>
        <v>108</v>
      </c>
      <c r="Z168" s="38">
        <v>72.7</v>
      </c>
      <c r="AA168" s="37">
        <f t="shared" si="441"/>
        <v>108</v>
      </c>
      <c r="AB168" s="38">
        <v>66.099999999999994</v>
      </c>
      <c r="AC168" s="37">
        <f t="shared" si="442"/>
        <v>113</v>
      </c>
      <c r="AD168" s="39">
        <v>6068</v>
      </c>
      <c r="AE168" s="40">
        <f t="shared" si="443"/>
        <v>116</v>
      </c>
      <c r="AF168" s="41">
        <v>39.799999999999997</v>
      </c>
      <c r="AG168" s="40">
        <f t="shared" si="444"/>
        <v>78</v>
      </c>
      <c r="AH168" s="42"/>
      <c r="AI168" s="40" t="e">
        <f t="shared" si="427"/>
        <v>#N/A</v>
      </c>
      <c r="AJ168" s="41" t="s">
        <v>177</v>
      </c>
      <c r="AK168" s="40" t="e">
        <f t="shared" si="445"/>
        <v>#VALUE!</v>
      </c>
      <c r="AL168" s="41" t="s">
        <v>177</v>
      </c>
      <c r="AM168" s="40" t="e">
        <f t="shared" si="446"/>
        <v>#VALUE!</v>
      </c>
      <c r="AN168" s="43">
        <v>38.299999999999997</v>
      </c>
      <c r="AO168" s="44">
        <f t="shared" si="447"/>
        <v>37</v>
      </c>
      <c r="AP168" s="43" t="s">
        <v>177</v>
      </c>
      <c r="AQ168" s="44" t="e">
        <f t="shared" si="448"/>
        <v>#VALUE!</v>
      </c>
      <c r="AR168" s="58">
        <v>-0.37</v>
      </c>
      <c r="AS168" s="44">
        <f t="shared" si="513"/>
        <v>90</v>
      </c>
      <c r="AT168" s="46"/>
      <c r="AU168" s="45" t="e">
        <f t="shared" si="450"/>
        <v>#N/A</v>
      </c>
      <c r="AV168" s="46">
        <v>11</v>
      </c>
      <c r="AW168" s="45">
        <f t="shared" si="451"/>
        <v>53</v>
      </c>
      <c r="AX168" s="46"/>
      <c r="AY168" s="45"/>
      <c r="AZ168" s="125">
        <v>2560</v>
      </c>
      <c r="BA168" s="45">
        <f t="shared" si="435"/>
        <v>99</v>
      </c>
      <c r="BB168" s="46" t="s">
        <v>177</v>
      </c>
      <c r="BC168" s="45" t="e">
        <f t="shared" si="452"/>
        <v>#VALUE!</v>
      </c>
      <c r="BD168" s="46">
        <v>572.84</v>
      </c>
      <c r="BE168" s="45">
        <f t="shared" si="453"/>
        <v>89</v>
      </c>
      <c r="BF168" s="46"/>
      <c r="BG168" s="45" t="e">
        <f t="shared" si="454"/>
        <v>#N/A</v>
      </c>
      <c r="BH168" s="46" t="s">
        <v>177</v>
      </c>
      <c r="BI168" s="45" t="e">
        <f t="shared" si="455"/>
        <v>#VALUE!</v>
      </c>
      <c r="BJ168" s="47">
        <v>9</v>
      </c>
      <c r="BK168" s="45">
        <f t="shared" si="456"/>
        <v>47</v>
      </c>
      <c r="BL168" s="49"/>
      <c r="BM168" s="45" t="e">
        <f t="shared" si="457"/>
        <v>#N/A</v>
      </c>
      <c r="BN168" s="46"/>
      <c r="BO168" s="45" t="e">
        <f t="shared" si="458"/>
        <v>#N/A</v>
      </c>
      <c r="BP168" s="46">
        <v>143.36000000000001</v>
      </c>
      <c r="BQ168" s="45">
        <f t="shared" si="459"/>
        <v>53</v>
      </c>
      <c r="BR168" s="133">
        <v>71.400000000000006</v>
      </c>
      <c r="BS168" s="45">
        <f t="shared" si="428"/>
        <v>129</v>
      </c>
      <c r="BT168" s="46"/>
      <c r="BU168" s="45" t="e">
        <f t="shared" si="460"/>
        <v>#N/A</v>
      </c>
      <c r="BV168" s="46"/>
      <c r="BW168" s="45" t="e">
        <f t="shared" si="461"/>
        <v>#N/A</v>
      </c>
      <c r="BX168" s="124" t="s">
        <v>1151</v>
      </c>
      <c r="BY168" s="45" t="e">
        <f t="shared" si="429"/>
        <v>#VALUE!</v>
      </c>
      <c r="BZ168" s="48">
        <f>9.3*1000/365</f>
        <v>25.479452054794521</v>
      </c>
      <c r="CA168" s="45">
        <f t="shared" si="462"/>
        <v>128</v>
      </c>
      <c r="CB168" s="46"/>
      <c r="CC168" s="45" t="e">
        <f t="shared" si="430"/>
        <v>#N/A</v>
      </c>
      <c r="CD168" s="46">
        <v>0.86</v>
      </c>
      <c r="CE168" s="45">
        <f t="shared" si="463"/>
        <v>30</v>
      </c>
      <c r="CF168" s="48">
        <v>313.52673818728607</v>
      </c>
      <c r="CG168" s="45">
        <f t="shared" si="464"/>
        <v>4</v>
      </c>
      <c r="CH168" s="49">
        <v>0.7</v>
      </c>
      <c r="CI168" s="45">
        <f t="shared" si="465"/>
        <v>91</v>
      </c>
      <c r="CJ168" s="50">
        <v>1.55</v>
      </c>
      <c r="CK168" s="51">
        <f t="shared" si="466"/>
        <v>62</v>
      </c>
      <c r="CL168" s="50">
        <v>0.37</v>
      </c>
      <c r="CM168" s="51">
        <f t="shared" si="467"/>
        <v>169</v>
      </c>
      <c r="CN168" s="50">
        <v>0.28999999999999998</v>
      </c>
      <c r="CO168" s="51">
        <f t="shared" si="468"/>
        <v>114</v>
      </c>
      <c r="CP168" s="50">
        <v>5.84</v>
      </c>
      <c r="CQ168" s="51">
        <f t="shared" si="469"/>
        <v>79</v>
      </c>
      <c r="CR168" s="50">
        <v>8.0500000000000007</v>
      </c>
      <c r="CS168" s="51">
        <f t="shared" si="470"/>
        <v>64</v>
      </c>
      <c r="CT168" s="50">
        <v>1.27</v>
      </c>
      <c r="CU168" s="51">
        <f t="shared" si="471"/>
        <v>129</v>
      </c>
      <c r="CV168" s="50">
        <v>11.25</v>
      </c>
      <c r="CW168" s="51">
        <f t="shared" si="472"/>
        <v>126</v>
      </c>
      <c r="CX168" s="50">
        <v>6.72</v>
      </c>
      <c r="CY168" s="51">
        <f t="shared" si="473"/>
        <v>100</v>
      </c>
      <c r="CZ168" s="50">
        <v>3.87</v>
      </c>
      <c r="DA168" s="51">
        <f t="shared" si="474"/>
        <v>141</v>
      </c>
      <c r="DB168" s="50">
        <v>10.83</v>
      </c>
      <c r="DC168" s="51">
        <f t="shared" si="475"/>
        <v>31</v>
      </c>
      <c r="DD168" s="50">
        <v>5.41</v>
      </c>
      <c r="DE168" s="51">
        <f t="shared" si="476"/>
        <v>86</v>
      </c>
      <c r="DF168" s="50">
        <v>7.84</v>
      </c>
      <c r="DG168" s="51">
        <f t="shared" si="477"/>
        <v>104</v>
      </c>
      <c r="DH168" s="50">
        <v>5.99</v>
      </c>
      <c r="DI168" s="51">
        <f t="shared" si="478"/>
        <v>30</v>
      </c>
      <c r="DJ168" s="50">
        <v>2.84</v>
      </c>
      <c r="DK168" s="51">
        <f t="shared" si="479"/>
        <v>89</v>
      </c>
      <c r="DL168" s="50">
        <v>1.71</v>
      </c>
      <c r="DM168" s="51">
        <f t="shared" si="480"/>
        <v>163</v>
      </c>
      <c r="DN168" s="50">
        <v>1.69</v>
      </c>
      <c r="DO168" s="51">
        <f t="shared" si="481"/>
        <v>126</v>
      </c>
      <c r="DP168" s="50">
        <v>1.79</v>
      </c>
      <c r="DQ168" s="51">
        <f t="shared" si="482"/>
        <v>168</v>
      </c>
      <c r="DR168" s="50">
        <v>0.97</v>
      </c>
      <c r="DS168" s="51">
        <f t="shared" si="483"/>
        <v>127</v>
      </c>
      <c r="DT168" s="50">
        <v>12.18</v>
      </c>
      <c r="DU168" s="51">
        <f t="shared" si="484"/>
        <v>36</v>
      </c>
      <c r="DV168" s="50">
        <v>1.94</v>
      </c>
      <c r="DW168" s="51">
        <f t="shared" si="485"/>
        <v>87</v>
      </c>
      <c r="DX168" s="50">
        <v>74.84</v>
      </c>
      <c r="DY168" s="51">
        <f t="shared" si="486"/>
        <v>148</v>
      </c>
      <c r="DZ168" s="50">
        <v>362.62</v>
      </c>
      <c r="EA168" s="51">
        <f t="shared" si="487"/>
        <v>3</v>
      </c>
      <c r="EB168" s="50">
        <v>22.1</v>
      </c>
      <c r="EC168" s="51">
        <f t="shared" si="488"/>
        <v>101</v>
      </c>
      <c r="ED168" s="50">
        <v>3.03</v>
      </c>
      <c r="EE168" s="51">
        <f t="shared" si="489"/>
        <v>31</v>
      </c>
      <c r="EF168" s="50">
        <v>2.2200000000000002</v>
      </c>
      <c r="EG168" s="51">
        <f t="shared" si="490"/>
        <v>144</v>
      </c>
      <c r="EH168" s="50">
        <v>9.4700000000000006</v>
      </c>
      <c r="EI168" s="51">
        <f t="shared" si="491"/>
        <v>71</v>
      </c>
      <c r="EJ168" s="50">
        <v>17.95</v>
      </c>
      <c r="EK168" s="51">
        <f t="shared" si="492"/>
        <v>74</v>
      </c>
      <c r="EL168" s="50">
        <v>2.5099999999999998</v>
      </c>
      <c r="EM168" s="51">
        <f t="shared" si="493"/>
        <v>162</v>
      </c>
      <c r="EN168" s="50">
        <v>27.94</v>
      </c>
      <c r="EO168" s="51">
        <f t="shared" si="494"/>
        <v>90</v>
      </c>
      <c r="EP168" s="50">
        <v>12.48</v>
      </c>
      <c r="EQ168" s="51">
        <f t="shared" si="495"/>
        <v>102</v>
      </c>
      <c r="ER168" s="50">
        <v>3.59</v>
      </c>
      <c r="ES168" s="51">
        <f t="shared" si="496"/>
        <v>97</v>
      </c>
      <c r="ET168" s="50">
        <v>0</v>
      </c>
      <c r="EU168" s="51">
        <f t="shared" si="497"/>
        <v>84</v>
      </c>
      <c r="EV168" s="50">
        <v>1.35</v>
      </c>
      <c r="EW168" s="51">
        <f t="shared" si="498"/>
        <v>99</v>
      </c>
      <c r="EX168" s="50">
        <v>0.04</v>
      </c>
      <c r="EY168" s="51">
        <f t="shared" si="499"/>
        <v>156</v>
      </c>
      <c r="EZ168" s="50">
        <v>0.21</v>
      </c>
      <c r="FA168" s="51">
        <f t="shared" si="500"/>
        <v>166</v>
      </c>
      <c r="FB168" s="50">
        <v>1.17</v>
      </c>
      <c r="FC168" s="51">
        <f t="shared" si="501"/>
        <v>91</v>
      </c>
      <c r="FD168" s="50">
        <v>7.13</v>
      </c>
      <c r="FE168" s="51">
        <f t="shared" si="502"/>
        <v>50</v>
      </c>
      <c r="FF168" s="50">
        <v>168.58</v>
      </c>
      <c r="FG168" s="51">
        <f t="shared" si="503"/>
        <v>12</v>
      </c>
      <c r="FH168" s="50">
        <v>8.43</v>
      </c>
      <c r="FI168" s="51">
        <f t="shared" si="504"/>
        <v>89</v>
      </c>
      <c r="FJ168" s="50">
        <v>2.86</v>
      </c>
      <c r="FK168" s="51">
        <f t="shared" si="505"/>
        <v>104</v>
      </c>
      <c r="FL168" s="50">
        <v>3.47</v>
      </c>
      <c r="FM168" s="51">
        <f t="shared" si="506"/>
        <v>105</v>
      </c>
      <c r="FN168" s="53">
        <f t="shared" si="437"/>
        <v>824.39000000000021</v>
      </c>
      <c r="FO168" s="51">
        <f t="shared" si="507"/>
        <v>59</v>
      </c>
      <c r="FP168" s="36">
        <v>17.02</v>
      </c>
      <c r="FQ168" s="36">
        <v>100</v>
      </c>
      <c r="FR168" s="36">
        <f t="shared" si="431"/>
        <v>1702</v>
      </c>
      <c r="FS168" s="37">
        <f t="shared" si="508"/>
        <v>95</v>
      </c>
      <c r="FT168" s="36">
        <v>5.29</v>
      </c>
      <c r="FU168" s="36">
        <v>100</v>
      </c>
      <c r="FV168" s="36">
        <f t="shared" si="432"/>
        <v>529</v>
      </c>
      <c r="FW168" s="37">
        <f t="shared" si="509"/>
        <v>142</v>
      </c>
      <c r="FX168" s="36">
        <f t="shared" si="433"/>
        <v>1173</v>
      </c>
      <c r="FY168" s="54">
        <f t="shared" si="436"/>
        <v>355424.23158000002</v>
      </c>
      <c r="FZ168" s="37">
        <f t="shared" si="510"/>
        <v>48</v>
      </c>
      <c r="GA168" s="55">
        <f t="shared" si="511"/>
        <v>303.00445999999999</v>
      </c>
      <c r="GB168" s="56">
        <f t="shared" si="434"/>
        <v>2554.3275977999997</v>
      </c>
      <c r="GC168" s="32">
        <f t="shared" si="512"/>
        <v>43</v>
      </c>
    </row>
    <row r="169" spans="2:185" s="1" customFormat="1" ht="18" customHeight="1" x14ac:dyDescent="0.2">
      <c r="B169" s="1">
        <f t="shared" si="514"/>
        <v>168</v>
      </c>
      <c r="C169" s="59" t="s">
        <v>127</v>
      </c>
      <c r="D169" s="30">
        <v>31518855</v>
      </c>
      <c r="E169" s="31">
        <f t="shared" si="422"/>
        <v>43</v>
      </c>
      <c r="F169" s="209">
        <v>916445</v>
      </c>
      <c r="G169" s="31">
        <f t="shared" si="423"/>
        <v>33</v>
      </c>
      <c r="H169" s="210">
        <f t="shared" si="438"/>
        <v>34.392522191730002</v>
      </c>
      <c r="I169" s="31">
        <f t="shared" si="79"/>
        <v>121</v>
      </c>
      <c r="J169" s="32" t="s">
        <v>622</v>
      </c>
      <c r="K169" s="32" t="s">
        <v>623</v>
      </c>
      <c r="L169" s="33">
        <v>30799.1</v>
      </c>
      <c r="M169" s="31">
        <f t="shared" si="346"/>
        <v>155</v>
      </c>
      <c r="N169" s="34">
        <v>9.7810349999999993</v>
      </c>
      <c r="O169" s="31">
        <f t="shared" si="345"/>
        <v>129</v>
      </c>
      <c r="P169" s="35">
        <v>5.29</v>
      </c>
      <c r="Q169" s="31">
        <f t="shared" si="439"/>
        <v>60</v>
      </c>
      <c r="R169" s="31">
        <v>29.7</v>
      </c>
      <c r="S169" s="31">
        <f t="shared" si="424"/>
        <v>43</v>
      </c>
      <c r="T169" s="31">
        <v>20.399999999999999</v>
      </c>
      <c r="U169" s="31">
        <f t="shared" si="425"/>
        <v>58</v>
      </c>
      <c r="V169" s="218">
        <v>1114.0999999999999</v>
      </c>
      <c r="W169" s="31">
        <f t="shared" si="426"/>
        <v>65</v>
      </c>
      <c r="X169" s="36">
        <v>74.099999999999994</v>
      </c>
      <c r="Y169" s="37">
        <f t="shared" si="440"/>
        <v>82</v>
      </c>
      <c r="Z169" s="38">
        <v>78.5</v>
      </c>
      <c r="AA169" s="37">
        <f t="shared" si="441"/>
        <v>59</v>
      </c>
      <c r="AB169" s="38">
        <v>70</v>
      </c>
      <c r="AC169" s="37">
        <f t="shared" si="442"/>
        <v>87</v>
      </c>
      <c r="AD169" s="39">
        <v>16673</v>
      </c>
      <c r="AE169" s="40">
        <f t="shared" si="443"/>
        <v>65</v>
      </c>
      <c r="AF169" s="41">
        <v>40.340000000000003</v>
      </c>
      <c r="AG169" s="40">
        <f t="shared" si="444"/>
        <v>76</v>
      </c>
      <c r="AH169" s="42"/>
      <c r="AI169" s="40" t="e">
        <f t="shared" si="427"/>
        <v>#N/A</v>
      </c>
      <c r="AJ169" s="41">
        <v>51.1</v>
      </c>
      <c r="AK169" s="40">
        <f t="shared" si="445"/>
        <v>12</v>
      </c>
      <c r="AL169" s="41">
        <v>7.8</v>
      </c>
      <c r="AM169" s="40">
        <f t="shared" si="446"/>
        <v>35</v>
      </c>
      <c r="AN169" s="43">
        <v>24</v>
      </c>
      <c r="AO169" s="44">
        <f t="shared" si="447"/>
        <v>88</v>
      </c>
      <c r="AP169" s="43">
        <v>45</v>
      </c>
      <c r="AQ169" s="44">
        <f t="shared" si="448"/>
        <v>39</v>
      </c>
      <c r="AR169" s="58">
        <v>-0.01</v>
      </c>
      <c r="AS169" s="44">
        <f t="shared" si="513"/>
        <v>53</v>
      </c>
      <c r="AT169" s="46"/>
      <c r="AU169" s="45" t="e">
        <f t="shared" si="450"/>
        <v>#N/A</v>
      </c>
      <c r="AV169" s="46">
        <v>70.8</v>
      </c>
      <c r="AW169" s="45">
        <f t="shared" si="451"/>
        <v>24</v>
      </c>
      <c r="AX169" s="46"/>
      <c r="AY169" s="45"/>
      <c r="AZ169" s="125">
        <v>2650</v>
      </c>
      <c r="BA169" s="45">
        <f t="shared" si="435"/>
        <v>93</v>
      </c>
      <c r="BB169" s="46" t="s">
        <v>177</v>
      </c>
      <c r="BC169" s="45" t="e">
        <f t="shared" si="452"/>
        <v>#VALUE!</v>
      </c>
      <c r="BD169" s="46">
        <v>565.39</v>
      </c>
      <c r="BE169" s="45">
        <f t="shared" si="453"/>
        <v>90</v>
      </c>
      <c r="BF169" s="46"/>
      <c r="BG169" s="45" t="e">
        <f t="shared" si="454"/>
        <v>#N/A</v>
      </c>
      <c r="BH169" s="46">
        <v>1.6</v>
      </c>
      <c r="BI169" s="45">
        <f t="shared" si="455"/>
        <v>56</v>
      </c>
      <c r="BJ169" s="47">
        <v>6.9</v>
      </c>
      <c r="BK169" s="45">
        <f t="shared" si="456"/>
        <v>105</v>
      </c>
      <c r="BL169" s="49"/>
      <c r="BM169" s="45" t="e">
        <f t="shared" si="457"/>
        <v>#N/A</v>
      </c>
      <c r="BN169" s="46"/>
      <c r="BO169" s="45" t="e">
        <f t="shared" si="458"/>
        <v>#N/A</v>
      </c>
      <c r="BP169" s="46">
        <v>87.29</v>
      </c>
      <c r="BQ169" s="45">
        <f t="shared" si="459"/>
        <v>88</v>
      </c>
      <c r="BR169" s="133">
        <v>108.81</v>
      </c>
      <c r="BS169" s="45">
        <f t="shared" si="428"/>
        <v>76</v>
      </c>
      <c r="BT169" s="46"/>
      <c r="BU169" s="45" t="e">
        <f t="shared" si="460"/>
        <v>#N/A</v>
      </c>
      <c r="BV169" s="46"/>
      <c r="BW169" s="45" t="e">
        <f t="shared" si="461"/>
        <v>#N/A</v>
      </c>
      <c r="BX169" s="124" t="s">
        <v>1151</v>
      </c>
      <c r="BY169" s="45" t="e">
        <f t="shared" si="429"/>
        <v>#VALUE!</v>
      </c>
      <c r="BZ169" s="48">
        <f>34.8*1000/365</f>
        <v>95.342465753424662</v>
      </c>
      <c r="CA169" s="45">
        <f t="shared" si="462"/>
        <v>38</v>
      </c>
      <c r="CB169" s="46"/>
      <c r="CC169" s="45" t="e">
        <f t="shared" si="430"/>
        <v>#N/A</v>
      </c>
      <c r="CD169" s="46">
        <v>7.6E-3</v>
      </c>
      <c r="CE169" s="45">
        <f t="shared" si="463"/>
        <v>138</v>
      </c>
      <c r="CF169" s="48">
        <v>49.176913311095852</v>
      </c>
      <c r="CG169" s="45">
        <f t="shared" si="464"/>
        <v>101</v>
      </c>
      <c r="CH169" s="49">
        <v>0.12</v>
      </c>
      <c r="CI169" s="45">
        <f t="shared" si="465"/>
        <v>125</v>
      </c>
      <c r="CJ169" s="50">
        <v>0.97</v>
      </c>
      <c r="CK169" s="51">
        <f t="shared" si="466"/>
        <v>80</v>
      </c>
      <c r="CL169" s="50">
        <v>2.2000000000000002</v>
      </c>
      <c r="CM169" s="51">
        <f t="shared" si="467"/>
        <v>117</v>
      </c>
      <c r="CN169" s="50">
        <v>0.3</v>
      </c>
      <c r="CO169" s="51">
        <f t="shared" si="468"/>
        <v>113</v>
      </c>
      <c r="CP169" s="50">
        <v>1.0900000000000001</v>
      </c>
      <c r="CQ169" s="51">
        <f t="shared" si="469"/>
        <v>135</v>
      </c>
      <c r="CR169" s="50">
        <v>2.41</v>
      </c>
      <c r="CS169" s="51">
        <f t="shared" si="470"/>
        <v>106</v>
      </c>
      <c r="CT169" s="50">
        <v>1.39</v>
      </c>
      <c r="CU169" s="51">
        <f t="shared" si="471"/>
        <v>120</v>
      </c>
      <c r="CV169" s="50">
        <v>14.58</v>
      </c>
      <c r="CW169" s="51">
        <f t="shared" si="472"/>
        <v>99</v>
      </c>
      <c r="CX169" s="50">
        <v>13.19</v>
      </c>
      <c r="CY169" s="51">
        <f t="shared" si="473"/>
        <v>52</v>
      </c>
      <c r="CZ169" s="50">
        <v>6.87</v>
      </c>
      <c r="DA169" s="51">
        <f t="shared" si="474"/>
        <v>93</v>
      </c>
      <c r="DB169" s="50">
        <v>7.37</v>
      </c>
      <c r="DC169" s="51">
        <f t="shared" si="475"/>
        <v>107</v>
      </c>
      <c r="DD169" s="50">
        <v>4.25</v>
      </c>
      <c r="DE169" s="51">
        <f t="shared" si="476"/>
        <v>112</v>
      </c>
      <c r="DF169" s="50">
        <v>14.64</v>
      </c>
      <c r="DG169" s="51">
        <f t="shared" si="477"/>
        <v>76</v>
      </c>
      <c r="DH169" s="50">
        <v>1.29</v>
      </c>
      <c r="DI169" s="51">
        <f t="shared" si="478"/>
        <v>135</v>
      </c>
      <c r="DJ169" s="50">
        <v>2.02</v>
      </c>
      <c r="DK169" s="51">
        <f t="shared" si="479"/>
        <v>120</v>
      </c>
      <c r="DL169" s="50">
        <v>4.16</v>
      </c>
      <c r="DM169" s="51">
        <f t="shared" si="480"/>
        <v>87</v>
      </c>
      <c r="DN169" s="50">
        <v>4.0999999999999996</v>
      </c>
      <c r="DO169" s="51">
        <f t="shared" si="481"/>
        <v>73</v>
      </c>
      <c r="DP169" s="50">
        <v>23.75</v>
      </c>
      <c r="DQ169" s="51">
        <f t="shared" si="482"/>
        <v>42</v>
      </c>
      <c r="DR169" s="50">
        <v>1.68</v>
      </c>
      <c r="DS169" s="51">
        <f t="shared" si="483"/>
        <v>79</v>
      </c>
      <c r="DT169" s="50">
        <v>9.16</v>
      </c>
      <c r="DU169" s="51">
        <f t="shared" si="484"/>
        <v>49</v>
      </c>
      <c r="DV169" s="50">
        <v>1.4</v>
      </c>
      <c r="DW169" s="51">
        <f t="shared" si="485"/>
        <v>116</v>
      </c>
      <c r="DX169" s="50">
        <v>91.39</v>
      </c>
      <c r="DY169" s="51">
        <f t="shared" si="486"/>
        <v>116</v>
      </c>
      <c r="DZ169" s="50">
        <v>99.94</v>
      </c>
      <c r="EA169" s="51">
        <f t="shared" si="487"/>
        <v>69</v>
      </c>
      <c r="EB169" s="50">
        <v>42.02</v>
      </c>
      <c r="EC169" s="51">
        <f t="shared" si="488"/>
        <v>42</v>
      </c>
      <c r="ED169" s="50">
        <v>0.88</v>
      </c>
      <c r="EE169" s="51">
        <f t="shared" si="489"/>
        <v>95</v>
      </c>
      <c r="EF169" s="50">
        <v>1.98</v>
      </c>
      <c r="EG169" s="51">
        <f t="shared" si="490"/>
        <v>148</v>
      </c>
      <c r="EH169" s="50">
        <v>6.31</v>
      </c>
      <c r="EI169" s="51">
        <f t="shared" si="491"/>
        <v>79</v>
      </c>
      <c r="EJ169" s="50">
        <v>21.03</v>
      </c>
      <c r="EK169" s="51">
        <f t="shared" si="492"/>
        <v>48</v>
      </c>
      <c r="EL169" s="50">
        <v>1.53</v>
      </c>
      <c r="EM169" s="51">
        <f t="shared" si="493"/>
        <v>172</v>
      </c>
      <c r="EN169" s="50">
        <v>18.309999999999999</v>
      </c>
      <c r="EO169" s="51">
        <f t="shared" si="494"/>
        <v>123</v>
      </c>
      <c r="EP169" s="50">
        <v>11.21</v>
      </c>
      <c r="EQ169" s="51">
        <f t="shared" si="495"/>
        <v>107</v>
      </c>
      <c r="ER169" s="50">
        <v>3.25</v>
      </c>
      <c r="ES169" s="51">
        <f t="shared" si="496"/>
        <v>106</v>
      </c>
      <c r="ET169" s="50">
        <v>0.09</v>
      </c>
      <c r="EU169" s="51">
        <f t="shared" si="497"/>
        <v>60</v>
      </c>
      <c r="EV169" s="50">
        <v>1.34</v>
      </c>
      <c r="EW169" s="51">
        <f t="shared" si="498"/>
        <v>100</v>
      </c>
      <c r="EX169" s="50">
        <v>0.18</v>
      </c>
      <c r="EY169" s="51">
        <f t="shared" si="499"/>
        <v>103</v>
      </c>
      <c r="EZ169" s="50">
        <v>0.99</v>
      </c>
      <c r="FA169" s="51">
        <f t="shared" si="500"/>
        <v>118</v>
      </c>
      <c r="FB169" s="50">
        <v>0.59</v>
      </c>
      <c r="FC169" s="51">
        <f t="shared" si="501"/>
        <v>135</v>
      </c>
      <c r="FD169" s="50">
        <v>0.36</v>
      </c>
      <c r="FE169" s="51">
        <f t="shared" si="502"/>
        <v>167</v>
      </c>
      <c r="FF169" s="50">
        <v>48.69</v>
      </c>
      <c r="FG169" s="51">
        <f t="shared" si="503"/>
        <v>131</v>
      </c>
      <c r="FH169" s="50">
        <v>2.7</v>
      </c>
      <c r="FI169" s="51">
        <f t="shared" si="504"/>
        <v>155</v>
      </c>
      <c r="FJ169" s="50">
        <v>2.13</v>
      </c>
      <c r="FK169" s="51">
        <f t="shared" si="505"/>
        <v>111</v>
      </c>
      <c r="FL169" s="50">
        <v>47.04</v>
      </c>
      <c r="FM169" s="51">
        <f t="shared" si="506"/>
        <v>3</v>
      </c>
      <c r="FN169" s="53">
        <f t="shared" si="437"/>
        <v>518.77999999999986</v>
      </c>
      <c r="FO169" s="51">
        <f t="shared" si="507"/>
        <v>131</v>
      </c>
      <c r="FP169" s="36">
        <v>19.420000000000002</v>
      </c>
      <c r="FQ169" s="36">
        <v>100</v>
      </c>
      <c r="FR169" s="36">
        <f t="shared" si="431"/>
        <v>1942.0000000000002</v>
      </c>
      <c r="FS169" s="37">
        <f t="shared" si="508"/>
        <v>77</v>
      </c>
      <c r="FT169" s="36">
        <v>5.27</v>
      </c>
      <c r="FU169" s="36">
        <v>100</v>
      </c>
      <c r="FV169" s="36">
        <f t="shared" si="432"/>
        <v>527</v>
      </c>
      <c r="FW169" s="37">
        <f t="shared" si="509"/>
        <v>143</v>
      </c>
      <c r="FX169" s="36">
        <f t="shared" si="433"/>
        <v>1415.0000000000002</v>
      </c>
      <c r="FY169" s="54">
        <f t="shared" si="436"/>
        <v>445991.79825000011</v>
      </c>
      <c r="FZ169" s="37">
        <f t="shared" si="510"/>
        <v>41</v>
      </c>
      <c r="GA169" s="55">
        <f t="shared" si="511"/>
        <v>315.18855000000002</v>
      </c>
      <c r="GB169" s="56">
        <f t="shared" si="434"/>
        <v>851.00908500000014</v>
      </c>
      <c r="GC169" s="32">
        <f t="shared" si="512"/>
        <v>79</v>
      </c>
    </row>
    <row r="170" spans="2:185" s="1" customFormat="1" ht="18" customHeight="1" x14ac:dyDescent="0.2">
      <c r="B170" s="1">
        <f t="shared" si="514"/>
        <v>169</v>
      </c>
      <c r="C170" s="59" t="s">
        <v>523</v>
      </c>
      <c r="D170" s="30">
        <v>94444200</v>
      </c>
      <c r="E170" s="31">
        <f t="shared" si="422"/>
        <v>14</v>
      </c>
      <c r="F170" s="209">
        <v>331212</v>
      </c>
      <c r="G170" s="31">
        <f t="shared" si="423"/>
        <v>65</v>
      </c>
      <c r="H170" s="210">
        <f t="shared" si="438"/>
        <v>285.14727727256258</v>
      </c>
      <c r="I170" s="31">
        <f t="shared" si="79"/>
        <v>23</v>
      </c>
      <c r="J170" s="61" t="s">
        <v>624</v>
      </c>
      <c r="K170" s="61" t="s">
        <v>625</v>
      </c>
      <c r="L170" s="62">
        <v>42284.2</v>
      </c>
      <c r="M170" s="31">
        <f t="shared" si="346"/>
        <v>84</v>
      </c>
      <c r="N170" s="63">
        <v>9.7812719999999995</v>
      </c>
      <c r="O170" s="31">
        <f t="shared" si="345"/>
        <v>126</v>
      </c>
      <c r="P170" s="64">
        <v>4.5599999999999996</v>
      </c>
      <c r="Q170" s="31">
        <f t="shared" si="439"/>
        <v>112</v>
      </c>
      <c r="R170" s="31">
        <v>28.4</v>
      </c>
      <c r="S170" s="31">
        <f t="shared" si="424"/>
        <v>69</v>
      </c>
      <c r="T170" s="31">
        <v>20.9</v>
      </c>
      <c r="U170" s="31">
        <f t="shared" si="425"/>
        <v>48</v>
      </c>
      <c r="V170" s="218">
        <v>1939</v>
      </c>
      <c r="W170" s="31">
        <f t="shared" si="426"/>
        <v>21</v>
      </c>
      <c r="X170" s="36">
        <v>76</v>
      </c>
      <c r="Y170" s="37">
        <f t="shared" si="440"/>
        <v>55</v>
      </c>
      <c r="Z170" s="38">
        <v>80.7</v>
      </c>
      <c r="AA170" s="37">
        <f t="shared" si="441"/>
        <v>38</v>
      </c>
      <c r="AB170" s="38">
        <v>71.3</v>
      </c>
      <c r="AC170" s="37">
        <f t="shared" si="442"/>
        <v>79</v>
      </c>
      <c r="AD170" s="39">
        <v>6024</v>
      </c>
      <c r="AE170" s="40">
        <f t="shared" si="443"/>
        <v>117</v>
      </c>
      <c r="AF170" s="41">
        <v>39.11</v>
      </c>
      <c r="AG170" s="40">
        <f t="shared" si="444"/>
        <v>79</v>
      </c>
      <c r="AH170" s="42"/>
      <c r="AI170" s="40" t="e">
        <f t="shared" si="427"/>
        <v>#N/A</v>
      </c>
      <c r="AJ170" s="41" t="s">
        <v>177</v>
      </c>
      <c r="AK170" s="40" t="e">
        <f t="shared" si="445"/>
        <v>#VALUE!</v>
      </c>
      <c r="AL170" s="41" t="s">
        <v>177</v>
      </c>
      <c r="AM170" s="40" t="e">
        <f t="shared" si="446"/>
        <v>#VALUE!</v>
      </c>
      <c r="AN170" s="43">
        <v>29</v>
      </c>
      <c r="AO170" s="44">
        <f t="shared" si="447"/>
        <v>64</v>
      </c>
      <c r="AP170" s="43">
        <v>63</v>
      </c>
      <c r="AQ170" s="44">
        <f t="shared" si="448"/>
        <v>23</v>
      </c>
      <c r="AR170" s="58">
        <v>-0.23</v>
      </c>
      <c r="AS170" s="44">
        <f t="shared" si="513"/>
        <v>72</v>
      </c>
      <c r="AT170" s="46"/>
      <c r="AU170" s="45" t="e">
        <f t="shared" si="450"/>
        <v>#N/A</v>
      </c>
      <c r="AV170" s="46">
        <v>19</v>
      </c>
      <c r="AW170" s="45">
        <f t="shared" si="451"/>
        <v>49</v>
      </c>
      <c r="AX170" s="46"/>
      <c r="AY170" s="45"/>
      <c r="AZ170" s="125">
        <v>2780</v>
      </c>
      <c r="BA170" s="45">
        <f t="shared" si="435"/>
        <v>77</v>
      </c>
      <c r="BB170" s="46" t="s">
        <v>177</v>
      </c>
      <c r="BC170" s="45" t="e">
        <f t="shared" si="452"/>
        <v>#VALUE!</v>
      </c>
      <c r="BD170" s="46">
        <v>1215.3</v>
      </c>
      <c r="BE170" s="45">
        <f t="shared" si="453"/>
        <v>49</v>
      </c>
      <c r="BF170" s="46"/>
      <c r="BG170" s="45" t="e">
        <f t="shared" si="454"/>
        <v>#N/A</v>
      </c>
      <c r="BH170" s="46">
        <v>0.7</v>
      </c>
      <c r="BI170" s="45">
        <f t="shared" si="455"/>
        <v>84</v>
      </c>
      <c r="BJ170" s="47">
        <v>9</v>
      </c>
      <c r="BK170" s="45">
        <f t="shared" si="456"/>
        <v>47</v>
      </c>
      <c r="BL170" s="46"/>
      <c r="BM170" s="45" t="e">
        <f t="shared" si="457"/>
        <v>#N/A</v>
      </c>
      <c r="BN170" s="46"/>
      <c r="BO170" s="45" t="e">
        <f t="shared" si="458"/>
        <v>#N/A</v>
      </c>
      <c r="BP170" s="46" t="s">
        <v>177</v>
      </c>
      <c r="BQ170" s="45" t="e">
        <f t="shared" si="459"/>
        <v>#VALUE!</v>
      </c>
      <c r="BR170" s="133">
        <v>146.49</v>
      </c>
      <c r="BS170" s="45">
        <f t="shared" si="428"/>
        <v>24</v>
      </c>
      <c r="BT170" s="46"/>
      <c r="BU170" s="45" t="e">
        <f t="shared" si="460"/>
        <v>#N/A</v>
      </c>
      <c r="BV170" s="46"/>
      <c r="BW170" s="45" t="e">
        <f t="shared" si="461"/>
        <v>#N/A</v>
      </c>
      <c r="BX170" s="124" t="s">
        <v>1151</v>
      </c>
      <c r="BY170" s="45" t="e">
        <f t="shared" si="429"/>
        <v>#VALUE!</v>
      </c>
      <c r="BZ170" s="48">
        <f>8.5*1000/365</f>
        <v>23.287671232876711</v>
      </c>
      <c r="CA170" s="45">
        <f t="shared" si="462"/>
        <v>134</v>
      </c>
      <c r="CB170" s="46"/>
      <c r="CC170" s="45" t="e">
        <f t="shared" si="430"/>
        <v>#N/A</v>
      </c>
      <c r="CD170" s="46" t="s">
        <v>177</v>
      </c>
      <c r="CE170" s="45" t="e">
        <f t="shared" si="463"/>
        <v>#VALUE!</v>
      </c>
      <c r="CF170" s="48">
        <v>26.470656747582169</v>
      </c>
      <c r="CG170" s="45">
        <f t="shared" si="464"/>
        <v>126</v>
      </c>
      <c r="CH170" s="49">
        <v>0.14000000000000001</v>
      </c>
      <c r="CI170" s="45">
        <f t="shared" si="465"/>
        <v>123</v>
      </c>
      <c r="CJ170" s="50">
        <v>0.27</v>
      </c>
      <c r="CK170" s="51">
        <f t="shared" si="466"/>
        <v>118</v>
      </c>
      <c r="CL170" s="50">
        <v>2.66</v>
      </c>
      <c r="CM170" s="51">
        <f t="shared" si="467"/>
        <v>98</v>
      </c>
      <c r="CN170" s="50">
        <v>0.48</v>
      </c>
      <c r="CO170" s="51">
        <f t="shared" si="468"/>
        <v>105</v>
      </c>
      <c r="CP170" s="50">
        <v>8.16</v>
      </c>
      <c r="CQ170" s="51">
        <f t="shared" si="469"/>
        <v>60</v>
      </c>
      <c r="CR170" s="50">
        <v>2.85</v>
      </c>
      <c r="CS170" s="51">
        <f t="shared" si="470"/>
        <v>97</v>
      </c>
      <c r="CT170" s="50">
        <v>0.6</v>
      </c>
      <c r="CU170" s="51">
        <f t="shared" si="471"/>
        <v>165</v>
      </c>
      <c r="CV170" s="50">
        <v>9.15</v>
      </c>
      <c r="CW170" s="51">
        <f t="shared" si="472"/>
        <v>153</v>
      </c>
      <c r="CX170" s="50">
        <v>4.87</v>
      </c>
      <c r="CY170" s="51">
        <f t="shared" si="473"/>
        <v>119</v>
      </c>
      <c r="CZ170" s="50">
        <v>6.99</v>
      </c>
      <c r="DA170" s="51">
        <f t="shared" si="474"/>
        <v>92</v>
      </c>
      <c r="DB170" s="50">
        <v>9.81</v>
      </c>
      <c r="DC170" s="51">
        <f t="shared" si="475"/>
        <v>51</v>
      </c>
      <c r="DD170" s="50">
        <v>24</v>
      </c>
      <c r="DE170" s="51">
        <f t="shared" si="476"/>
        <v>6</v>
      </c>
      <c r="DF170" s="50">
        <v>23.31</v>
      </c>
      <c r="DG170" s="51">
        <f t="shared" si="477"/>
        <v>45</v>
      </c>
      <c r="DH170" s="50">
        <v>2.93</v>
      </c>
      <c r="DI170" s="51">
        <f t="shared" si="478"/>
        <v>76</v>
      </c>
      <c r="DJ170" s="50">
        <v>5.67</v>
      </c>
      <c r="DK170" s="51">
        <f t="shared" si="479"/>
        <v>31</v>
      </c>
      <c r="DL170" s="50">
        <v>1.77</v>
      </c>
      <c r="DM170" s="51">
        <f t="shared" si="480"/>
        <v>162</v>
      </c>
      <c r="DN170" s="50">
        <v>0.98</v>
      </c>
      <c r="DO170" s="51">
        <f t="shared" si="481"/>
        <v>151</v>
      </c>
      <c r="DP170" s="50">
        <v>2.98</v>
      </c>
      <c r="DQ170" s="51">
        <f t="shared" si="482"/>
        <v>161</v>
      </c>
      <c r="DR170" s="50">
        <v>0.93</v>
      </c>
      <c r="DS170" s="51">
        <f t="shared" si="483"/>
        <v>130</v>
      </c>
      <c r="DT170" s="50">
        <v>15.19</v>
      </c>
      <c r="DU170" s="51">
        <f t="shared" si="484"/>
        <v>22</v>
      </c>
      <c r="DV170" s="50">
        <v>1.72</v>
      </c>
      <c r="DW170" s="51">
        <f t="shared" si="485"/>
        <v>98</v>
      </c>
      <c r="DX170" s="50">
        <v>110.13</v>
      </c>
      <c r="DY170" s="51">
        <f t="shared" si="486"/>
        <v>78</v>
      </c>
      <c r="DZ170" s="50">
        <v>45.28</v>
      </c>
      <c r="EA170" s="51">
        <f t="shared" si="487"/>
        <v>159</v>
      </c>
      <c r="EB170" s="50">
        <v>17.079999999999998</v>
      </c>
      <c r="EC170" s="51">
        <f t="shared" si="488"/>
        <v>110</v>
      </c>
      <c r="ED170" s="50">
        <v>0.27</v>
      </c>
      <c r="EE170" s="51">
        <f t="shared" si="489"/>
        <v>139</v>
      </c>
      <c r="EF170" s="50">
        <v>4.04</v>
      </c>
      <c r="EG170" s="51">
        <f t="shared" si="490"/>
        <v>110</v>
      </c>
      <c r="EH170" s="50">
        <v>11.46</v>
      </c>
      <c r="EI170" s="51">
        <f t="shared" si="491"/>
        <v>67</v>
      </c>
      <c r="EJ170" s="50">
        <v>11.01</v>
      </c>
      <c r="EK170" s="51">
        <f t="shared" si="492"/>
        <v>129</v>
      </c>
      <c r="EL170" s="50">
        <v>3.4</v>
      </c>
      <c r="EM170" s="51">
        <f t="shared" si="493"/>
        <v>142</v>
      </c>
      <c r="EN170" s="50">
        <v>30.57</v>
      </c>
      <c r="EO170" s="51">
        <f t="shared" si="494"/>
        <v>86</v>
      </c>
      <c r="EP170" s="50">
        <v>13</v>
      </c>
      <c r="EQ170" s="51">
        <f t="shared" si="495"/>
        <v>98</v>
      </c>
      <c r="ER170" s="50">
        <v>3.77</v>
      </c>
      <c r="ES170" s="51">
        <f t="shared" si="496"/>
        <v>91</v>
      </c>
      <c r="ET170" s="50">
        <v>0.06</v>
      </c>
      <c r="EU170" s="51">
        <f t="shared" si="497"/>
        <v>64</v>
      </c>
      <c r="EV170" s="50">
        <v>3.44</v>
      </c>
      <c r="EW170" s="51">
        <f t="shared" si="498"/>
        <v>75</v>
      </c>
      <c r="EX170" s="50">
        <v>0.04</v>
      </c>
      <c r="EY170" s="51">
        <f t="shared" si="499"/>
        <v>156</v>
      </c>
      <c r="EZ170" s="50">
        <v>0.88</v>
      </c>
      <c r="FA170" s="51">
        <f t="shared" si="500"/>
        <v>127</v>
      </c>
      <c r="FB170" s="50">
        <v>0.93</v>
      </c>
      <c r="FC170" s="51">
        <f t="shared" si="501"/>
        <v>106</v>
      </c>
      <c r="FD170" s="50">
        <v>3.66</v>
      </c>
      <c r="FE170" s="51">
        <f t="shared" si="502"/>
        <v>92</v>
      </c>
      <c r="FF170" s="50">
        <v>139.75</v>
      </c>
      <c r="FG170" s="51">
        <f t="shared" si="503"/>
        <v>30</v>
      </c>
      <c r="FH170" s="50">
        <v>5.09</v>
      </c>
      <c r="FI170" s="51">
        <f t="shared" si="504"/>
        <v>123</v>
      </c>
      <c r="FJ170" s="50">
        <v>20.28</v>
      </c>
      <c r="FK170" s="51">
        <f t="shared" si="505"/>
        <v>49</v>
      </c>
      <c r="FL170" s="50">
        <v>3.24</v>
      </c>
      <c r="FM170" s="51">
        <f t="shared" si="506"/>
        <v>108</v>
      </c>
      <c r="FN170" s="53">
        <f t="shared" si="437"/>
        <v>552.69999999999993</v>
      </c>
      <c r="FO170" s="51">
        <f t="shared" si="507"/>
        <v>120</v>
      </c>
      <c r="FP170" s="36">
        <v>16.260000000000002</v>
      </c>
      <c r="FQ170" s="36">
        <v>100</v>
      </c>
      <c r="FR170" s="36">
        <f t="shared" si="431"/>
        <v>1626.0000000000002</v>
      </c>
      <c r="FS170" s="37">
        <f t="shared" si="508"/>
        <v>104</v>
      </c>
      <c r="FT170" s="36">
        <v>5.93</v>
      </c>
      <c r="FU170" s="36">
        <v>100</v>
      </c>
      <c r="FV170" s="36">
        <f t="shared" si="432"/>
        <v>593</v>
      </c>
      <c r="FW170" s="37">
        <f t="shared" si="509"/>
        <v>136</v>
      </c>
      <c r="FX170" s="36">
        <f t="shared" si="433"/>
        <v>1033.0000000000002</v>
      </c>
      <c r="FY170" s="54">
        <f t="shared" si="436"/>
        <v>975608.58600000024</v>
      </c>
      <c r="FZ170" s="37">
        <f t="shared" si="510"/>
        <v>18</v>
      </c>
      <c r="GA170" s="55">
        <f t="shared" si="511"/>
        <v>944.44200000000001</v>
      </c>
      <c r="GB170" s="56">
        <f t="shared" si="434"/>
        <v>4807.2097800000001</v>
      </c>
      <c r="GC170" s="32">
        <f t="shared" si="512"/>
        <v>28</v>
      </c>
    </row>
    <row r="171" spans="2:185" s="1" customFormat="1" ht="18" customHeight="1" x14ac:dyDescent="0.2">
      <c r="B171" s="1">
        <f t="shared" si="514"/>
        <v>170</v>
      </c>
      <c r="C171" s="60" t="s">
        <v>68</v>
      </c>
      <c r="D171" s="30">
        <v>27477600</v>
      </c>
      <c r="E171" s="31">
        <f t="shared" si="422"/>
        <v>49</v>
      </c>
      <c r="F171" s="209">
        <v>527968</v>
      </c>
      <c r="G171" s="31">
        <f t="shared" si="423"/>
        <v>50</v>
      </c>
      <c r="H171" s="210">
        <f t="shared" si="438"/>
        <v>52.044063276562213</v>
      </c>
      <c r="I171" s="31">
        <f t="shared" si="79"/>
        <v>104</v>
      </c>
      <c r="J171" s="61" t="s">
        <v>626</v>
      </c>
      <c r="K171" s="61" t="s">
        <v>627</v>
      </c>
      <c r="L171" s="62">
        <v>38962.6</v>
      </c>
      <c r="M171" s="31">
        <f t="shared" si="346"/>
        <v>101</v>
      </c>
      <c r="N171" s="63">
        <v>9.7814890000000005</v>
      </c>
      <c r="O171" s="31">
        <f>RANK(N171,$N$2:$N$173)</f>
        <v>125</v>
      </c>
      <c r="P171" s="64">
        <v>6.46</v>
      </c>
      <c r="Q171" s="31">
        <f t="shared" si="439"/>
        <v>2</v>
      </c>
      <c r="R171" s="31">
        <v>30</v>
      </c>
      <c r="S171" s="31">
        <f t="shared" si="424"/>
        <v>37</v>
      </c>
      <c r="T171" s="31">
        <v>23.8</v>
      </c>
      <c r="U171" s="31">
        <f t="shared" si="425"/>
        <v>3</v>
      </c>
      <c r="V171" s="218">
        <v>51.6</v>
      </c>
      <c r="W171" s="31">
        <f t="shared" si="426"/>
        <v>169</v>
      </c>
      <c r="X171" s="36">
        <v>65.7</v>
      </c>
      <c r="Y171" s="37">
        <f t="shared" si="440"/>
        <v>126</v>
      </c>
      <c r="Z171" s="38">
        <v>67.2</v>
      </c>
      <c r="AA171" s="37">
        <f t="shared" si="441"/>
        <v>127</v>
      </c>
      <c r="AB171" s="38">
        <v>64.3</v>
      </c>
      <c r="AC171" s="37">
        <f t="shared" si="442"/>
        <v>122</v>
      </c>
      <c r="AD171" s="39">
        <v>2671</v>
      </c>
      <c r="AE171" s="40">
        <f t="shared" si="443"/>
        <v>139</v>
      </c>
      <c r="AF171" s="41" t="s">
        <v>177</v>
      </c>
      <c r="AG171" s="40" t="e">
        <f t="shared" si="444"/>
        <v>#VALUE!</v>
      </c>
      <c r="AH171" s="42"/>
      <c r="AI171" s="40" t="e">
        <f t="shared" si="427"/>
        <v>#N/A</v>
      </c>
      <c r="AJ171" s="41" t="s">
        <v>177</v>
      </c>
      <c r="AK171" s="40" t="e">
        <f t="shared" si="445"/>
        <v>#VALUE!</v>
      </c>
      <c r="AL171" s="41" t="s">
        <v>177</v>
      </c>
      <c r="AM171" s="40" t="e">
        <f t="shared" si="446"/>
        <v>#VALUE!</v>
      </c>
      <c r="AN171" s="43">
        <v>42</v>
      </c>
      <c r="AO171" s="44">
        <f t="shared" si="447"/>
        <v>32</v>
      </c>
      <c r="AP171" s="43" t="s">
        <v>177</v>
      </c>
      <c r="AQ171" s="44" t="e">
        <f t="shared" si="448"/>
        <v>#VALUE!</v>
      </c>
      <c r="AR171" s="43" t="s">
        <v>177</v>
      </c>
      <c r="AS171" s="44" t="e">
        <f t="shared" si="513"/>
        <v>#VALUE!</v>
      </c>
      <c r="AT171" s="46"/>
      <c r="AU171" s="45" t="e">
        <f t="shared" si="450"/>
        <v>#N/A</v>
      </c>
      <c r="AV171" s="46" t="s">
        <v>177</v>
      </c>
      <c r="AW171" s="45" t="e">
        <f t="shared" si="451"/>
        <v>#VALUE!</v>
      </c>
      <c r="AX171" s="46"/>
      <c r="AY171" s="45"/>
      <c r="AZ171" s="125">
        <v>2050</v>
      </c>
      <c r="BA171" s="45">
        <f t="shared" si="435"/>
        <v>147</v>
      </c>
      <c r="BB171" s="46" t="s">
        <v>177</v>
      </c>
      <c r="BC171" s="45" t="e">
        <f t="shared" si="452"/>
        <v>#VALUE!</v>
      </c>
      <c r="BD171" s="46">
        <v>388.23</v>
      </c>
      <c r="BE171" s="45">
        <f t="shared" si="453"/>
        <v>112</v>
      </c>
      <c r="BF171" s="46"/>
      <c r="BG171" s="45" t="e">
        <f t="shared" si="454"/>
        <v>#N/A</v>
      </c>
      <c r="BH171" s="46">
        <v>0.3</v>
      </c>
      <c r="BI171" s="45">
        <f t="shared" si="455"/>
        <v>100</v>
      </c>
      <c r="BJ171" s="47">
        <v>2.5</v>
      </c>
      <c r="BK171" s="45">
        <f t="shared" si="456"/>
        <v>113</v>
      </c>
      <c r="BL171" s="46"/>
      <c r="BM171" s="45" t="e">
        <f t="shared" si="457"/>
        <v>#N/A</v>
      </c>
      <c r="BN171" s="46"/>
      <c r="BO171" s="45" t="e">
        <f t="shared" si="458"/>
        <v>#N/A</v>
      </c>
      <c r="BP171" s="46" t="s">
        <v>177</v>
      </c>
      <c r="BQ171" s="45" t="e">
        <f t="shared" si="459"/>
        <v>#VALUE!</v>
      </c>
      <c r="BR171" s="133">
        <v>56.11</v>
      </c>
      <c r="BS171" s="45">
        <f t="shared" si="428"/>
        <v>143</v>
      </c>
      <c r="BT171" s="46"/>
      <c r="BU171" s="45" t="e">
        <f t="shared" si="460"/>
        <v>#N/A</v>
      </c>
      <c r="BV171" s="46"/>
      <c r="BW171" s="45" t="e">
        <f t="shared" si="461"/>
        <v>#N/A</v>
      </c>
      <c r="BX171" s="124" t="s">
        <v>1151</v>
      </c>
      <c r="BY171" s="45" t="e">
        <f t="shared" si="429"/>
        <v>#VALUE!</v>
      </c>
      <c r="BZ171" s="48">
        <f>25.2*1000/365</f>
        <v>69.041095890410958</v>
      </c>
      <c r="CA171" s="45">
        <f t="shared" si="462"/>
        <v>80</v>
      </c>
      <c r="CB171" s="46"/>
      <c r="CC171" s="45" t="e">
        <f t="shared" si="430"/>
        <v>#N/A</v>
      </c>
      <c r="CD171" s="46">
        <v>0.56999999999999995</v>
      </c>
      <c r="CE171" s="45">
        <f t="shared" si="463"/>
        <v>47</v>
      </c>
      <c r="CF171" s="48">
        <v>130.10597723236381</v>
      </c>
      <c r="CG171" s="45">
        <f t="shared" si="464"/>
        <v>68</v>
      </c>
      <c r="CH171" s="49">
        <v>0</v>
      </c>
      <c r="CI171" s="45">
        <f t="shared" si="465"/>
        <v>162</v>
      </c>
      <c r="CJ171" s="50">
        <v>0.05</v>
      </c>
      <c r="CK171" s="51">
        <f t="shared" si="466"/>
        <v>156</v>
      </c>
      <c r="CL171" s="50">
        <v>0.92</v>
      </c>
      <c r="CM171" s="51">
        <f t="shared" si="467"/>
        <v>153</v>
      </c>
      <c r="CN171" s="50">
        <v>0.21</v>
      </c>
      <c r="CO171" s="51">
        <f t="shared" si="468"/>
        <v>125</v>
      </c>
      <c r="CP171" s="50">
        <v>10.56</v>
      </c>
      <c r="CQ171" s="51">
        <f t="shared" si="469"/>
        <v>37</v>
      </c>
      <c r="CR171" s="50">
        <v>15.07</v>
      </c>
      <c r="CS171" s="51">
        <f t="shared" si="470"/>
        <v>42</v>
      </c>
      <c r="CT171" s="50">
        <v>1.32</v>
      </c>
      <c r="CU171" s="51">
        <f t="shared" si="471"/>
        <v>124</v>
      </c>
      <c r="CV171" s="50">
        <v>16.18</v>
      </c>
      <c r="CW171" s="51">
        <f t="shared" si="472"/>
        <v>89</v>
      </c>
      <c r="CX171" s="50">
        <v>2.23</v>
      </c>
      <c r="CY171" s="51">
        <f t="shared" si="473"/>
        <v>147</v>
      </c>
      <c r="CZ171" s="50">
        <v>3.33</v>
      </c>
      <c r="DA171" s="51">
        <f t="shared" si="474"/>
        <v>150</v>
      </c>
      <c r="DB171" s="50">
        <v>8.7200000000000006</v>
      </c>
      <c r="DC171" s="51">
        <f t="shared" si="475"/>
        <v>82</v>
      </c>
      <c r="DD171" s="50">
        <v>2.92</v>
      </c>
      <c r="DE171" s="51">
        <f t="shared" si="476"/>
        <v>154</v>
      </c>
      <c r="DF171" s="50">
        <v>3.82</v>
      </c>
      <c r="DG171" s="51">
        <f t="shared" si="477"/>
        <v>132</v>
      </c>
      <c r="DH171" s="50">
        <v>4.5599999999999996</v>
      </c>
      <c r="DI171" s="51">
        <f t="shared" si="478"/>
        <v>42</v>
      </c>
      <c r="DJ171" s="50">
        <v>3.26</v>
      </c>
      <c r="DK171" s="51">
        <f t="shared" si="479"/>
        <v>77</v>
      </c>
      <c r="DL171" s="50">
        <v>3.52</v>
      </c>
      <c r="DM171" s="51">
        <f t="shared" si="480"/>
        <v>117</v>
      </c>
      <c r="DN171" s="50">
        <v>2</v>
      </c>
      <c r="DO171" s="51">
        <f t="shared" si="481"/>
        <v>118</v>
      </c>
      <c r="DP171" s="50">
        <v>2.69</v>
      </c>
      <c r="DQ171" s="51">
        <f t="shared" si="482"/>
        <v>163</v>
      </c>
      <c r="DR171" s="50">
        <v>0.6</v>
      </c>
      <c r="DS171" s="51">
        <f t="shared" si="483"/>
        <v>149</v>
      </c>
      <c r="DT171" s="50">
        <v>4.01</v>
      </c>
      <c r="DU171" s="51">
        <f t="shared" si="484"/>
        <v>122</v>
      </c>
      <c r="DV171" s="50">
        <v>0.05</v>
      </c>
      <c r="DW171" s="51">
        <f t="shared" si="485"/>
        <v>171</v>
      </c>
      <c r="DX171" s="50">
        <v>67.930000000000007</v>
      </c>
      <c r="DY171" s="51">
        <f t="shared" si="486"/>
        <v>158</v>
      </c>
      <c r="DZ171" s="50">
        <v>157.91999999999999</v>
      </c>
      <c r="EA171" s="51">
        <f t="shared" si="487"/>
        <v>30</v>
      </c>
      <c r="EB171" s="50">
        <v>29.17</v>
      </c>
      <c r="EC171" s="51">
        <f t="shared" si="488"/>
        <v>80</v>
      </c>
      <c r="ED171" s="50">
        <v>2.42</v>
      </c>
      <c r="EE171" s="51">
        <f t="shared" si="489"/>
        <v>45</v>
      </c>
      <c r="EF171" s="50">
        <v>6.08</v>
      </c>
      <c r="EG171" s="51">
        <f t="shared" si="490"/>
        <v>84</v>
      </c>
      <c r="EH171" s="50">
        <v>4.2300000000000004</v>
      </c>
      <c r="EI171" s="51">
        <f t="shared" si="491"/>
        <v>91</v>
      </c>
      <c r="EJ171" s="50">
        <v>21.69</v>
      </c>
      <c r="EK171" s="51">
        <f t="shared" si="492"/>
        <v>41</v>
      </c>
      <c r="EL171" s="50">
        <v>7.85</v>
      </c>
      <c r="EM171" s="51">
        <f t="shared" si="493"/>
        <v>80</v>
      </c>
      <c r="EN171" s="50">
        <v>352.37</v>
      </c>
      <c r="EO171" s="52">
        <f t="shared" si="494"/>
        <v>1</v>
      </c>
      <c r="EP171" s="50">
        <v>14.64</v>
      </c>
      <c r="EQ171" s="51">
        <f t="shared" si="495"/>
        <v>82</v>
      </c>
      <c r="ER171" s="50">
        <v>5.58</v>
      </c>
      <c r="ES171" s="51">
        <f t="shared" si="496"/>
        <v>17</v>
      </c>
      <c r="ET171" s="50">
        <v>6.46</v>
      </c>
      <c r="EU171" s="51">
        <f t="shared" si="497"/>
        <v>44</v>
      </c>
      <c r="EV171" s="50">
        <v>11.35</v>
      </c>
      <c r="EW171" s="51">
        <f t="shared" si="498"/>
        <v>46</v>
      </c>
      <c r="EX171" s="50">
        <v>0.21</v>
      </c>
      <c r="EY171" s="51">
        <f t="shared" si="499"/>
        <v>93</v>
      </c>
      <c r="EZ171" s="50">
        <v>0.55000000000000004</v>
      </c>
      <c r="FA171" s="51">
        <f t="shared" si="500"/>
        <v>148</v>
      </c>
      <c r="FB171" s="50">
        <v>5.0199999999999996</v>
      </c>
      <c r="FC171" s="51">
        <f t="shared" si="501"/>
        <v>25</v>
      </c>
      <c r="FD171" s="50">
        <v>18.78</v>
      </c>
      <c r="FE171" s="51">
        <f t="shared" si="502"/>
        <v>3</v>
      </c>
      <c r="FF171" s="50">
        <v>115.63</v>
      </c>
      <c r="FG171" s="51">
        <f t="shared" si="503"/>
        <v>61</v>
      </c>
      <c r="FH171" s="50">
        <v>3.66</v>
      </c>
      <c r="FI171" s="51">
        <f t="shared" si="504"/>
        <v>143</v>
      </c>
      <c r="FJ171" s="50">
        <v>10.14</v>
      </c>
      <c r="FK171" s="51">
        <f t="shared" si="505"/>
        <v>72</v>
      </c>
      <c r="FL171" s="50">
        <v>3.17</v>
      </c>
      <c r="FM171" s="51">
        <f t="shared" si="506"/>
        <v>111</v>
      </c>
      <c r="FN171" s="53">
        <f t="shared" si="437"/>
        <v>930.87</v>
      </c>
      <c r="FO171" s="51">
        <f t="shared" si="507"/>
        <v>40</v>
      </c>
      <c r="FP171" s="36">
        <v>31.02</v>
      </c>
      <c r="FQ171" s="36">
        <v>100</v>
      </c>
      <c r="FR171" s="36">
        <f t="shared" si="431"/>
        <v>3102</v>
      </c>
      <c r="FS171" s="37">
        <f t="shared" si="508"/>
        <v>37</v>
      </c>
      <c r="FT171" s="36">
        <v>6.45</v>
      </c>
      <c r="FU171" s="36">
        <v>100</v>
      </c>
      <c r="FV171" s="36">
        <f t="shared" si="432"/>
        <v>645</v>
      </c>
      <c r="FW171" s="37">
        <f t="shared" si="509"/>
        <v>120</v>
      </c>
      <c r="FX171" s="36">
        <f t="shared" si="433"/>
        <v>2457</v>
      </c>
      <c r="FY171" s="54">
        <f t="shared" si="436"/>
        <v>675124.63199999998</v>
      </c>
      <c r="FZ171" s="37">
        <f t="shared" si="510"/>
        <v>26</v>
      </c>
      <c r="GA171" s="55">
        <f t="shared" si="511"/>
        <v>274.77600000000001</v>
      </c>
      <c r="GB171" s="56">
        <f t="shared" si="434"/>
        <v>1005.6801600000001</v>
      </c>
      <c r="GC171" s="32">
        <f t="shared" si="512"/>
        <v>76</v>
      </c>
    </row>
    <row r="172" spans="2:185" s="1" customFormat="1" ht="18" customHeight="1" x14ac:dyDescent="0.2">
      <c r="B172" s="1">
        <f t="shared" si="514"/>
        <v>171</v>
      </c>
      <c r="C172" s="59" t="s">
        <v>20</v>
      </c>
      <c r="D172" s="30">
        <v>16717332</v>
      </c>
      <c r="E172" s="31">
        <f t="shared" si="422"/>
        <v>66</v>
      </c>
      <c r="F172" s="209">
        <v>752612</v>
      </c>
      <c r="G172" s="31">
        <f t="shared" si="423"/>
        <v>39</v>
      </c>
      <c r="H172" s="210">
        <f t="shared" si="438"/>
        <v>22.212417553799302</v>
      </c>
      <c r="I172" s="31">
        <f t="shared" si="79"/>
        <v>136</v>
      </c>
      <c r="J172" s="32" t="s">
        <v>628</v>
      </c>
      <c r="K172" s="32" t="s">
        <v>629</v>
      </c>
      <c r="L172" s="33">
        <v>31354.1</v>
      </c>
      <c r="M172" s="31">
        <f t="shared" si="346"/>
        <v>153</v>
      </c>
      <c r="N172" s="34">
        <v>9.7790569999999999</v>
      </c>
      <c r="O172" s="31">
        <f t="shared" si="345"/>
        <v>158</v>
      </c>
      <c r="P172" s="35">
        <v>5.82</v>
      </c>
      <c r="Q172" s="31">
        <f t="shared" si="439"/>
        <v>24</v>
      </c>
      <c r="R172" s="31">
        <v>27.4</v>
      </c>
      <c r="S172" s="31">
        <f t="shared" si="424"/>
        <v>80</v>
      </c>
      <c r="T172" s="31">
        <v>14.2</v>
      </c>
      <c r="U172" s="31">
        <f t="shared" si="425"/>
        <v>89</v>
      </c>
      <c r="V172" s="218">
        <v>1044.0999999999999</v>
      </c>
      <c r="W172" s="31">
        <f t="shared" si="426"/>
        <v>74</v>
      </c>
      <c r="X172" s="36">
        <v>61.8</v>
      </c>
      <c r="Y172" s="37">
        <f t="shared" si="440"/>
        <v>144</v>
      </c>
      <c r="Z172" s="38">
        <v>64.7</v>
      </c>
      <c r="AA172" s="37">
        <f t="shared" si="441"/>
        <v>141</v>
      </c>
      <c r="AB172" s="38">
        <v>59</v>
      </c>
      <c r="AC172" s="37">
        <f t="shared" si="442"/>
        <v>150</v>
      </c>
      <c r="AD172" s="39">
        <v>3868</v>
      </c>
      <c r="AE172" s="40">
        <f t="shared" si="443"/>
        <v>128</v>
      </c>
      <c r="AF172" s="41">
        <v>43.11</v>
      </c>
      <c r="AG172" s="40">
        <f t="shared" si="444"/>
        <v>67</v>
      </c>
      <c r="AH172" s="42"/>
      <c r="AI172" s="40" t="e">
        <f t="shared" si="427"/>
        <v>#N/A</v>
      </c>
      <c r="AJ172" s="41" t="s">
        <v>177</v>
      </c>
      <c r="AK172" s="40" t="e">
        <f t="shared" si="445"/>
        <v>#VALUE!</v>
      </c>
      <c r="AL172" s="41" t="s">
        <v>177</v>
      </c>
      <c r="AM172" s="40" t="e">
        <f t="shared" si="446"/>
        <v>#VALUE!</v>
      </c>
      <c r="AN172" s="43">
        <v>29.5</v>
      </c>
      <c r="AO172" s="44">
        <f t="shared" si="447"/>
        <v>63</v>
      </c>
      <c r="AP172" s="43" t="s">
        <v>177</v>
      </c>
      <c r="AQ172" s="44" t="e">
        <f t="shared" si="448"/>
        <v>#VALUE!</v>
      </c>
      <c r="AR172" s="58">
        <v>-0.67</v>
      </c>
      <c r="AS172" s="44">
        <f t="shared" si="513"/>
        <v>105</v>
      </c>
      <c r="AT172" s="46"/>
      <c r="AU172" s="45" t="e">
        <f t="shared" si="450"/>
        <v>#N/A</v>
      </c>
      <c r="AV172" s="46" t="s">
        <v>177</v>
      </c>
      <c r="AW172" s="45" t="e">
        <f t="shared" si="451"/>
        <v>#VALUE!</v>
      </c>
      <c r="AX172" s="46"/>
      <c r="AY172" s="45"/>
      <c r="AZ172" s="125">
        <v>1880</v>
      </c>
      <c r="BA172" s="45">
        <f t="shared" si="435"/>
        <v>155</v>
      </c>
      <c r="BB172" s="46" t="s">
        <v>177</v>
      </c>
      <c r="BC172" s="45" t="e">
        <f t="shared" si="452"/>
        <v>#VALUE!</v>
      </c>
      <c r="BD172" s="46" t="s">
        <v>177</v>
      </c>
      <c r="BE172" s="45" t="e">
        <f t="shared" si="453"/>
        <v>#VALUE!</v>
      </c>
      <c r="BF172" s="46"/>
      <c r="BG172" s="45" t="e">
        <f t="shared" si="454"/>
        <v>#N/A</v>
      </c>
      <c r="BH172" s="46" t="s">
        <v>177</v>
      </c>
      <c r="BI172" s="45" t="e">
        <f t="shared" si="455"/>
        <v>#VALUE!</v>
      </c>
      <c r="BJ172" s="47">
        <v>2.5</v>
      </c>
      <c r="BK172" s="45">
        <f t="shared" si="456"/>
        <v>113</v>
      </c>
      <c r="BL172" s="46"/>
      <c r="BM172" s="45" t="e">
        <f t="shared" si="457"/>
        <v>#N/A</v>
      </c>
      <c r="BN172" s="46"/>
      <c r="BO172" s="45" t="e">
        <f t="shared" si="458"/>
        <v>#N/A</v>
      </c>
      <c r="BP172" s="46" t="s">
        <v>177</v>
      </c>
      <c r="BQ172" s="45" t="e">
        <f t="shared" si="459"/>
        <v>#VALUE!</v>
      </c>
      <c r="BR172" s="114">
        <v>76.17</v>
      </c>
      <c r="BS172" s="45">
        <f t="shared" si="428"/>
        <v>123</v>
      </c>
      <c r="BT172" s="46"/>
      <c r="BU172" s="45" t="e">
        <f t="shared" si="460"/>
        <v>#N/A</v>
      </c>
      <c r="BV172" s="46"/>
      <c r="BW172" s="45" t="e">
        <f t="shared" si="461"/>
        <v>#N/A</v>
      </c>
      <c r="BX172" s="124" t="s">
        <v>1151</v>
      </c>
      <c r="BY172" s="45" t="e">
        <f t="shared" si="429"/>
        <v>#VALUE!</v>
      </c>
      <c r="BZ172" s="48">
        <f>9.2*1000/365</f>
        <v>25.205479452054796</v>
      </c>
      <c r="CA172" s="45">
        <f t="shared" si="462"/>
        <v>129</v>
      </c>
      <c r="CB172" s="46"/>
      <c r="CC172" s="45" t="e">
        <f t="shared" si="430"/>
        <v>#N/A</v>
      </c>
      <c r="CD172" s="46">
        <v>0.1</v>
      </c>
      <c r="CE172" s="45">
        <f t="shared" si="463"/>
        <v>102</v>
      </c>
      <c r="CF172" s="48">
        <v>20.936355155236495</v>
      </c>
      <c r="CG172" s="45">
        <f t="shared" si="464"/>
        <v>131</v>
      </c>
      <c r="CH172" s="49">
        <v>0.27</v>
      </c>
      <c r="CI172" s="45">
        <f t="shared" si="465"/>
        <v>108</v>
      </c>
      <c r="CJ172" s="50">
        <v>0.38</v>
      </c>
      <c r="CK172" s="51">
        <f t="shared" si="466"/>
        <v>109</v>
      </c>
      <c r="CL172" s="50">
        <v>2.19</v>
      </c>
      <c r="CM172" s="51">
        <f t="shared" si="467"/>
        <v>119</v>
      </c>
      <c r="CN172" s="50">
        <v>2.2000000000000002</v>
      </c>
      <c r="CO172" s="51">
        <f t="shared" si="468"/>
        <v>51</v>
      </c>
      <c r="CP172" s="50">
        <v>6.21</v>
      </c>
      <c r="CQ172" s="51">
        <f t="shared" si="469"/>
        <v>74</v>
      </c>
      <c r="CR172" s="50">
        <v>20.72</v>
      </c>
      <c r="CS172" s="51">
        <f t="shared" si="470"/>
        <v>19</v>
      </c>
      <c r="CT172" s="50">
        <v>2.23</v>
      </c>
      <c r="CU172" s="51">
        <f t="shared" si="471"/>
        <v>80</v>
      </c>
      <c r="CV172" s="50">
        <v>11</v>
      </c>
      <c r="CW172" s="51">
        <f t="shared" si="472"/>
        <v>132</v>
      </c>
      <c r="CX172" s="50">
        <v>36.4</v>
      </c>
      <c r="CY172" s="51">
        <f t="shared" si="473"/>
        <v>6</v>
      </c>
      <c r="CZ172" s="50">
        <v>4.13</v>
      </c>
      <c r="DA172" s="51">
        <f t="shared" si="474"/>
        <v>134</v>
      </c>
      <c r="DB172" s="50">
        <v>8.5500000000000007</v>
      </c>
      <c r="DC172" s="51">
        <f t="shared" si="475"/>
        <v>87</v>
      </c>
      <c r="DD172" s="50">
        <v>3.31</v>
      </c>
      <c r="DE172" s="51">
        <f t="shared" si="476"/>
        <v>146</v>
      </c>
      <c r="DF172" s="50">
        <v>1.9</v>
      </c>
      <c r="DG172" s="51">
        <f t="shared" si="477"/>
        <v>149</v>
      </c>
      <c r="DH172" s="50">
        <v>9.6999999999999993</v>
      </c>
      <c r="DI172" s="51">
        <f t="shared" si="478"/>
        <v>17</v>
      </c>
      <c r="DJ172" s="50">
        <v>3.06</v>
      </c>
      <c r="DK172" s="51">
        <f t="shared" si="479"/>
        <v>82</v>
      </c>
      <c r="DL172" s="50">
        <v>3.34</v>
      </c>
      <c r="DM172" s="51">
        <f t="shared" si="480"/>
        <v>122</v>
      </c>
      <c r="DN172" s="50">
        <v>1.72</v>
      </c>
      <c r="DO172" s="51">
        <f t="shared" si="481"/>
        <v>124</v>
      </c>
      <c r="DP172" s="50">
        <v>25.59</v>
      </c>
      <c r="DQ172" s="51">
        <f t="shared" si="482"/>
        <v>37</v>
      </c>
      <c r="DR172" s="50">
        <v>1.48</v>
      </c>
      <c r="DS172" s="51">
        <f t="shared" si="483"/>
        <v>97</v>
      </c>
      <c r="DT172" s="50">
        <v>4.97</v>
      </c>
      <c r="DU172" s="51">
        <f t="shared" si="484"/>
        <v>102</v>
      </c>
      <c r="DV172" s="50">
        <v>1.49</v>
      </c>
      <c r="DW172" s="51">
        <f t="shared" si="485"/>
        <v>109</v>
      </c>
      <c r="DX172" s="50">
        <v>96.31</v>
      </c>
      <c r="DY172" s="51">
        <f t="shared" si="486"/>
        <v>101</v>
      </c>
      <c r="DZ172" s="50">
        <v>68.91</v>
      </c>
      <c r="EA172" s="51">
        <f t="shared" si="487"/>
        <v>124</v>
      </c>
      <c r="EB172" s="50">
        <v>35.64</v>
      </c>
      <c r="EC172" s="51">
        <f t="shared" si="488"/>
        <v>64</v>
      </c>
      <c r="ED172" s="50">
        <v>3.84</v>
      </c>
      <c r="EE172" s="51">
        <f t="shared" si="489"/>
        <v>18</v>
      </c>
      <c r="EF172" s="50">
        <v>12.23</v>
      </c>
      <c r="EG172" s="51">
        <f t="shared" si="490"/>
        <v>41</v>
      </c>
      <c r="EH172" s="50">
        <v>361.95</v>
      </c>
      <c r="EI172" s="51">
        <f t="shared" si="491"/>
        <v>5</v>
      </c>
      <c r="EJ172" s="50">
        <v>18.39</v>
      </c>
      <c r="EK172" s="51">
        <f t="shared" si="492"/>
        <v>69</v>
      </c>
      <c r="EL172" s="50">
        <v>13.03</v>
      </c>
      <c r="EM172" s="51">
        <f t="shared" si="493"/>
        <v>28</v>
      </c>
      <c r="EN172" s="50">
        <v>86.86</v>
      </c>
      <c r="EO172" s="51">
        <f t="shared" si="494"/>
        <v>49</v>
      </c>
      <c r="EP172" s="50">
        <v>16.37</v>
      </c>
      <c r="EQ172" s="51">
        <f t="shared" si="495"/>
        <v>64</v>
      </c>
      <c r="ER172" s="50">
        <v>1.69</v>
      </c>
      <c r="ES172" s="51">
        <f t="shared" si="496"/>
        <v>145</v>
      </c>
      <c r="ET172" s="50">
        <v>51.91</v>
      </c>
      <c r="EU172" s="51">
        <f t="shared" si="497"/>
        <v>22</v>
      </c>
      <c r="EV172" s="50">
        <v>40.840000000000003</v>
      </c>
      <c r="EW172" s="51">
        <f t="shared" si="498"/>
        <v>19</v>
      </c>
      <c r="EX172" s="50">
        <v>0.25</v>
      </c>
      <c r="EY172" s="51">
        <f t="shared" si="499"/>
        <v>78</v>
      </c>
      <c r="EZ172" s="50">
        <v>2.16</v>
      </c>
      <c r="FA172" s="51">
        <f t="shared" si="500"/>
        <v>78</v>
      </c>
      <c r="FB172" s="50">
        <v>8.34</v>
      </c>
      <c r="FC172" s="51">
        <f t="shared" si="501"/>
        <v>5</v>
      </c>
      <c r="FD172" s="50">
        <v>6.32</v>
      </c>
      <c r="FE172" s="51">
        <f t="shared" si="502"/>
        <v>58</v>
      </c>
      <c r="FF172" s="50">
        <v>119.23</v>
      </c>
      <c r="FG172" s="51">
        <f t="shared" si="503"/>
        <v>53</v>
      </c>
      <c r="FH172" s="50">
        <v>14.8</v>
      </c>
      <c r="FI172" s="51">
        <f t="shared" si="504"/>
        <v>34</v>
      </c>
      <c r="FJ172" s="50">
        <v>33.840000000000003</v>
      </c>
      <c r="FK172" s="51">
        <f t="shared" si="505"/>
        <v>35</v>
      </c>
      <c r="FL172" s="50">
        <v>11.75</v>
      </c>
      <c r="FM172" s="51">
        <f t="shared" si="506"/>
        <v>42</v>
      </c>
      <c r="FN172" s="53">
        <f t="shared" si="437"/>
        <v>1155.2299999999998</v>
      </c>
      <c r="FO172" s="51">
        <f t="shared" si="507"/>
        <v>14</v>
      </c>
      <c r="FP172" s="36">
        <v>42.46</v>
      </c>
      <c r="FQ172" s="36">
        <v>100</v>
      </c>
      <c r="FR172" s="36">
        <f t="shared" si="431"/>
        <v>4246</v>
      </c>
      <c r="FS172" s="37">
        <f t="shared" si="508"/>
        <v>4</v>
      </c>
      <c r="FT172" s="36">
        <v>12.92</v>
      </c>
      <c r="FU172" s="36">
        <v>100</v>
      </c>
      <c r="FV172" s="36">
        <f t="shared" si="432"/>
        <v>1292</v>
      </c>
      <c r="FW172" s="37">
        <f t="shared" si="509"/>
        <v>21</v>
      </c>
      <c r="FX172" s="36">
        <f t="shared" si="433"/>
        <v>2954</v>
      </c>
      <c r="FY172" s="54">
        <f t="shared" si="436"/>
        <v>493829.98727999994</v>
      </c>
      <c r="FZ172" s="37">
        <f t="shared" si="510"/>
        <v>37</v>
      </c>
      <c r="GA172" s="55">
        <f t="shared" si="511"/>
        <v>167.17331999999999</v>
      </c>
      <c r="GB172" s="56">
        <f t="shared" si="434"/>
        <v>2474.1651360000001</v>
      </c>
      <c r="GC172" s="32">
        <f t="shared" si="512"/>
        <v>44</v>
      </c>
    </row>
    <row r="173" spans="2:185" s="1" customFormat="1" ht="18" customHeight="1" x14ac:dyDescent="0.2">
      <c r="B173" s="1">
        <f t="shared" si="514"/>
        <v>172</v>
      </c>
      <c r="C173" s="60" t="s">
        <v>140</v>
      </c>
      <c r="D173" s="30">
        <v>15966810</v>
      </c>
      <c r="E173" s="31">
        <f t="shared" si="422"/>
        <v>69</v>
      </c>
      <c r="F173" s="209">
        <v>390757</v>
      </c>
      <c r="G173" s="31">
        <f t="shared" si="423"/>
        <v>61</v>
      </c>
      <c r="H173" s="210">
        <f t="shared" si="438"/>
        <v>40.861225774586252</v>
      </c>
      <c r="I173" s="31">
        <f t="shared" si="79"/>
        <v>118</v>
      </c>
      <c r="J173" s="32" t="s">
        <v>630</v>
      </c>
      <c r="K173" s="32" t="s">
        <v>631</v>
      </c>
      <c r="L173" s="33">
        <v>30129.5</v>
      </c>
      <c r="M173" s="31">
        <f t="shared" si="346"/>
        <v>157</v>
      </c>
      <c r="N173" s="34">
        <v>9.7819889999999994</v>
      </c>
      <c r="O173" s="31">
        <f t="shared" si="345"/>
        <v>121</v>
      </c>
      <c r="P173" s="35">
        <v>5.81</v>
      </c>
      <c r="Q173" s="31">
        <f t="shared" si="439"/>
        <v>25</v>
      </c>
      <c r="R173" s="31">
        <v>25.9</v>
      </c>
      <c r="S173" s="31">
        <f t="shared" si="424"/>
        <v>88</v>
      </c>
      <c r="T173" s="31">
        <v>13.1</v>
      </c>
      <c r="U173" s="31">
        <f t="shared" si="425"/>
        <v>97</v>
      </c>
      <c r="V173" s="218">
        <v>764.4</v>
      </c>
      <c r="W173" s="31">
        <f t="shared" si="426"/>
        <v>102</v>
      </c>
      <c r="X173" s="36">
        <v>60.7</v>
      </c>
      <c r="Y173" s="37">
        <f t="shared" si="440"/>
        <v>149</v>
      </c>
      <c r="Z173" s="38">
        <v>62.3</v>
      </c>
      <c r="AA173" s="37">
        <f t="shared" si="441"/>
        <v>149</v>
      </c>
      <c r="AB173" s="38">
        <v>59</v>
      </c>
      <c r="AC173" s="37">
        <f t="shared" si="442"/>
        <v>150</v>
      </c>
      <c r="AD173" s="39">
        <v>2096</v>
      </c>
      <c r="AE173" s="40">
        <f t="shared" si="443"/>
        <v>146</v>
      </c>
      <c r="AF173" s="41">
        <v>53.27</v>
      </c>
      <c r="AG173" s="40">
        <f t="shared" si="444"/>
        <v>43</v>
      </c>
      <c r="AH173" s="42"/>
      <c r="AI173" s="40" t="e">
        <f t="shared" si="427"/>
        <v>#N/A</v>
      </c>
      <c r="AJ173" s="41" t="s">
        <v>177</v>
      </c>
      <c r="AK173" s="40" t="e">
        <f t="shared" si="445"/>
        <v>#VALUE!</v>
      </c>
      <c r="AL173" s="41" t="s">
        <v>177</v>
      </c>
      <c r="AM173" s="40" t="e">
        <f t="shared" si="446"/>
        <v>#VALUE!</v>
      </c>
      <c r="AN173" s="43">
        <v>23.9</v>
      </c>
      <c r="AO173" s="44">
        <f t="shared" si="447"/>
        <v>90</v>
      </c>
      <c r="AP173" s="43" t="s">
        <v>177</v>
      </c>
      <c r="AQ173" s="44" t="e">
        <f t="shared" si="448"/>
        <v>#VALUE!</v>
      </c>
      <c r="AR173" s="195">
        <v>-0.08</v>
      </c>
      <c r="AS173" s="159">
        <f t="shared" si="513"/>
        <v>58</v>
      </c>
      <c r="AT173" s="46"/>
      <c r="AU173" s="45" t="e">
        <f t="shared" si="450"/>
        <v>#N/A</v>
      </c>
      <c r="AV173" s="46" t="s">
        <v>177</v>
      </c>
      <c r="AW173" s="45" t="e">
        <f t="shared" si="451"/>
        <v>#VALUE!</v>
      </c>
      <c r="AX173" s="46"/>
      <c r="AY173" s="45"/>
      <c r="AZ173" s="125">
        <v>2210</v>
      </c>
      <c r="BA173" s="45">
        <f t="shared" si="435"/>
        <v>134</v>
      </c>
      <c r="BB173" s="47">
        <v>0.6</v>
      </c>
      <c r="BC173" s="45">
        <f t="shared" si="452"/>
        <v>46</v>
      </c>
      <c r="BD173" s="46">
        <v>133.53</v>
      </c>
      <c r="BE173" s="45">
        <f t="shared" si="453"/>
        <v>143</v>
      </c>
      <c r="BF173" s="46"/>
      <c r="BG173" s="45" t="e">
        <f t="shared" si="454"/>
        <v>#N/A</v>
      </c>
      <c r="BH173" s="46" t="s">
        <v>177</v>
      </c>
      <c r="BI173" s="45" t="e">
        <f t="shared" si="455"/>
        <v>#VALUE!</v>
      </c>
      <c r="BJ173" s="47">
        <v>2.5</v>
      </c>
      <c r="BK173" s="45">
        <f t="shared" si="456"/>
        <v>113</v>
      </c>
      <c r="BL173" s="46"/>
      <c r="BM173" s="45" t="e">
        <f t="shared" si="457"/>
        <v>#N/A</v>
      </c>
      <c r="BN173" s="46"/>
      <c r="BO173" s="45" t="e">
        <f t="shared" si="458"/>
        <v>#N/A</v>
      </c>
      <c r="BP173" s="46" t="s">
        <v>177</v>
      </c>
      <c r="BQ173" s="45" t="e">
        <f t="shared" si="459"/>
        <v>#VALUE!</v>
      </c>
      <c r="BR173" s="197">
        <v>99.96</v>
      </c>
      <c r="BS173" s="45">
        <f t="shared" si="428"/>
        <v>91</v>
      </c>
      <c r="BT173" s="46"/>
      <c r="BU173" s="45" t="e">
        <f t="shared" si="460"/>
        <v>#N/A</v>
      </c>
      <c r="BV173" s="46"/>
      <c r="BW173" s="45" t="e">
        <f t="shared" si="461"/>
        <v>#N/A</v>
      </c>
      <c r="BX173" s="124" t="s">
        <v>1151</v>
      </c>
      <c r="BY173" s="45" t="e">
        <f t="shared" si="429"/>
        <v>#VALUE!</v>
      </c>
      <c r="BZ173" s="46">
        <v>58</v>
      </c>
      <c r="CA173" s="45">
        <f t="shared" si="462"/>
        <v>96</v>
      </c>
      <c r="CB173" s="46"/>
      <c r="CC173" s="45" t="e">
        <f t="shared" si="430"/>
        <v>#N/A</v>
      </c>
      <c r="CD173" s="46">
        <v>1.05</v>
      </c>
      <c r="CE173" s="45">
        <f t="shared" si="463"/>
        <v>18</v>
      </c>
      <c r="CF173" s="48">
        <v>22.233620867286579</v>
      </c>
      <c r="CG173" s="45">
        <f t="shared" si="464"/>
        <v>130</v>
      </c>
      <c r="CH173" s="49">
        <v>0.62</v>
      </c>
      <c r="CI173" s="45">
        <f t="shared" si="465"/>
        <v>93</v>
      </c>
      <c r="CJ173" s="50">
        <v>0.54</v>
      </c>
      <c r="CK173" s="51">
        <f t="shared" si="466"/>
        <v>99</v>
      </c>
      <c r="CL173" s="50">
        <v>2.7</v>
      </c>
      <c r="CM173" s="51">
        <f t="shared" si="467"/>
        <v>97</v>
      </c>
      <c r="CN173" s="50">
        <v>5.77</v>
      </c>
      <c r="CO173" s="51">
        <f t="shared" si="468"/>
        <v>24</v>
      </c>
      <c r="CP173" s="50">
        <v>16.809999999999999</v>
      </c>
      <c r="CQ173" s="51">
        <f t="shared" si="469"/>
        <v>15</v>
      </c>
      <c r="CR173" s="50">
        <v>23.6</v>
      </c>
      <c r="CS173" s="51">
        <f t="shared" si="470"/>
        <v>14</v>
      </c>
      <c r="CT173" s="50">
        <v>3.97</v>
      </c>
      <c r="CU173" s="51">
        <f t="shared" si="471"/>
        <v>37</v>
      </c>
      <c r="CV173" s="50">
        <v>21.5</v>
      </c>
      <c r="CW173" s="51">
        <f t="shared" si="472"/>
        <v>35</v>
      </c>
      <c r="CX173" s="50">
        <v>61.46</v>
      </c>
      <c r="CY173" s="52">
        <f t="shared" si="473"/>
        <v>1</v>
      </c>
      <c r="CZ173" s="50">
        <v>12.31</v>
      </c>
      <c r="DA173" s="51">
        <f t="shared" si="474"/>
        <v>53</v>
      </c>
      <c r="DB173" s="50">
        <v>11.46</v>
      </c>
      <c r="DC173" s="51">
        <f t="shared" si="475"/>
        <v>23</v>
      </c>
      <c r="DD173" s="50">
        <v>11.71</v>
      </c>
      <c r="DE173" s="51">
        <f t="shared" si="476"/>
        <v>27</v>
      </c>
      <c r="DF173" s="50">
        <v>8.7200000000000006</v>
      </c>
      <c r="DG173" s="51">
        <f t="shared" si="477"/>
        <v>98</v>
      </c>
      <c r="DH173" s="50">
        <v>16.48</v>
      </c>
      <c r="DI173" s="51">
        <f t="shared" si="478"/>
        <v>6</v>
      </c>
      <c r="DJ173" s="50">
        <v>3.8</v>
      </c>
      <c r="DK173" s="51">
        <f t="shared" si="479"/>
        <v>69</v>
      </c>
      <c r="DL173" s="50">
        <v>8.26</v>
      </c>
      <c r="DM173" s="51">
        <f t="shared" si="480"/>
        <v>9</v>
      </c>
      <c r="DN173" s="50">
        <v>6.29</v>
      </c>
      <c r="DO173" s="51">
        <f t="shared" si="481"/>
        <v>47</v>
      </c>
      <c r="DP173" s="50">
        <v>69.94</v>
      </c>
      <c r="DQ173" s="65">
        <f t="shared" si="482"/>
        <v>2</v>
      </c>
      <c r="DR173" s="50">
        <v>3.78</v>
      </c>
      <c r="DS173" s="51">
        <f t="shared" si="483"/>
        <v>11</v>
      </c>
      <c r="DT173" s="50">
        <v>17.22</v>
      </c>
      <c r="DU173" s="51">
        <f t="shared" si="484"/>
        <v>15</v>
      </c>
      <c r="DV173" s="50">
        <v>6.13</v>
      </c>
      <c r="DW173" s="51">
        <f t="shared" si="485"/>
        <v>7</v>
      </c>
      <c r="DX173" s="50">
        <v>209.92</v>
      </c>
      <c r="DY173" s="65">
        <f t="shared" si="486"/>
        <v>2</v>
      </c>
      <c r="DZ173" s="50">
        <v>41.17</v>
      </c>
      <c r="EA173" s="51">
        <f t="shared" si="487"/>
        <v>164</v>
      </c>
      <c r="EB173" s="50">
        <v>21.5</v>
      </c>
      <c r="EC173" s="51">
        <f t="shared" si="488"/>
        <v>104</v>
      </c>
      <c r="ED173" s="50">
        <v>0.37</v>
      </c>
      <c r="EE173" s="51">
        <f t="shared" si="489"/>
        <v>133</v>
      </c>
      <c r="EF173" s="50">
        <v>9.52</v>
      </c>
      <c r="EG173" s="51">
        <f t="shared" si="490"/>
        <v>57</v>
      </c>
      <c r="EH173" s="50">
        <v>353.86</v>
      </c>
      <c r="EI173" s="51">
        <f t="shared" si="491"/>
        <v>7</v>
      </c>
      <c r="EJ173" s="50">
        <v>31.49</v>
      </c>
      <c r="EK173" s="51">
        <f t="shared" si="492"/>
        <v>21</v>
      </c>
      <c r="EL173" s="50">
        <v>13.71</v>
      </c>
      <c r="EM173" s="51">
        <f t="shared" si="493"/>
        <v>22</v>
      </c>
      <c r="EN173" s="50">
        <v>97.22</v>
      </c>
      <c r="EO173" s="51">
        <f t="shared" si="494"/>
        <v>45</v>
      </c>
      <c r="EP173" s="50">
        <v>15.2</v>
      </c>
      <c r="EQ173" s="51">
        <f t="shared" si="495"/>
        <v>78</v>
      </c>
      <c r="ER173" s="50">
        <v>2.94</v>
      </c>
      <c r="ES173" s="51">
        <f t="shared" si="496"/>
        <v>116</v>
      </c>
      <c r="ET173" s="50">
        <v>7.63</v>
      </c>
      <c r="EU173" s="51">
        <f t="shared" si="497"/>
        <v>42</v>
      </c>
      <c r="EV173" s="50">
        <v>12.58</v>
      </c>
      <c r="EW173" s="51">
        <f t="shared" si="498"/>
        <v>43</v>
      </c>
      <c r="EX173" s="50">
        <v>0.08</v>
      </c>
      <c r="EY173" s="51">
        <f t="shared" si="499"/>
        <v>144</v>
      </c>
      <c r="EZ173" s="50">
        <v>1.4</v>
      </c>
      <c r="FA173" s="51">
        <f t="shared" si="500"/>
        <v>104</v>
      </c>
      <c r="FB173" s="50">
        <v>3.8</v>
      </c>
      <c r="FC173" s="51">
        <f t="shared" si="501"/>
        <v>36</v>
      </c>
      <c r="FD173" s="50">
        <v>9.7799999999999994</v>
      </c>
      <c r="FE173" s="51">
        <f t="shared" si="502"/>
        <v>20</v>
      </c>
      <c r="FF173" s="50">
        <v>68.63</v>
      </c>
      <c r="FG173" s="51">
        <f t="shared" si="503"/>
        <v>110</v>
      </c>
      <c r="FH173" s="50">
        <v>18.350000000000001</v>
      </c>
      <c r="FI173" s="51">
        <f t="shared" si="504"/>
        <v>20</v>
      </c>
      <c r="FJ173" s="50">
        <v>45.59</v>
      </c>
      <c r="FK173" s="51">
        <f t="shared" si="505"/>
        <v>26</v>
      </c>
      <c r="FL173" s="50">
        <v>11.32</v>
      </c>
      <c r="FM173" s="51">
        <f t="shared" si="506"/>
        <v>44</v>
      </c>
      <c r="FN173" s="53">
        <f t="shared" si="437"/>
        <v>1288.5099999999998</v>
      </c>
      <c r="FO173" s="51">
        <f t="shared" si="507"/>
        <v>4</v>
      </c>
      <c r="FP173" s="36">
        <v>32.47</v>
      </c>
      <c r="FQ173" s="36">
        <v>100</v>
      </c>
      <c r="FR173" s="36">
        <f t="shared" si="431"/>
        <v>3247</v>
      </c>
      <c r="FS173" s="37">
        <f t="shared" si="508"/>
        <v>33</v>
      </c>
      <c r="FT173" s="36">
        <v>10.62</v>
      </c>
      <c r="FU173" s="36">
        <v>100</v>
      </c>
      <c r="FV173" s="36">
        <f t="shared" si="432"/>
        <v>1062</v>
      </c>
      <c r="FW173" s="37">
        <f t="shared" si="509"/>
        <v>39</v>
      </c>
      <c r="FX173" s="36">
        <f t="shared" si="433"/>
        <v>2185</v>
      </c>
      <c r="FY173" s="54">
        <f t="shared" ref="FY173" si="515">D173/100000*FX173</f>
        <v>348874.79850000003</v>
      </c>
      <c r="FZ173" s="37">
        <f t="shared" si="510"/>
        <v>49</v>
      </c>
      <c r="GA173" s="55">
        <f t="shared" si="511"/>
        <v>159.66810000000001</v>
      </c>
      <c r="GB173" s="56">
        <f t="shared" si="434"/>
        <v>2929.9096350000004</v>
      </c>
      <c r="GC173" s="32">
        <f t="shared" si="512"/>
        <v>36</v>
      </c>
    </row>
    <row r="174" spans="2:185" x14ac:dyDescent="0.2">
      <c r="D174" s="82">
        <f>SUM(D2:D173)</f>
        <v>7410896685</v>
      </c>
      <c r="BR174" s="198"/>
      <c r="FY174" s="93">
        <f>SUM(FY45:FY173)</f>
        <v>66485338.747809999</v>
      </c>
    </row>
    <row r="175" spans="2:185" x14ac:dyDescent="0.2">
      <c r="CT175" s="81">
        <f>SUM(CT2:CT174)</f>
        <v>431.75000000000011</v>
      </c>
      <c r="CV175" s="81">
        <f>SUM(CV2:CV174)</f>
        <v>2798.5399999999986</v>
      </c>
      <c r="CX175" s="81">
        <f>SUM(CX2:CX174)</f>
        <v>1944.5299999999997</v>
      </c>
      <c r="CZ175" s="81">
        <f>SUM(CZ2:CZ174)</f>
        <v>1616.5500000000002</v>
      </c>
      <c r="DD175" s="81">
        <f>SUM(DD2:DD174)</f>
        <v>1316.5000000000002</v>
      </c>
      <c r="DF175" s="81">
        <f>SUM(DF2:DF174)</f>
        <v>2561.9299999999994</v>
      </c>
      <c r="DH175" s="81">
        <f>SUM(DH2:DH174)</f>
        <v>679.94999999999982</v>
      </c>
      <c r="DJ175" s="81">
        <f>SUM(DJ2:DJ174)</f>
        <v>633.97</v>
      </c>
      <c r="DL175" s="81">
        <f>SUM(DL2:DL174)</f>
        <v>786.91</v>
      </c>
      <c r="DN175" s="81">
        <f>SUM(DN2:DN174)</f>
        <v>730.02</v>
      </c>
      <c r="DP175" s="81">
        <f>SUM(DP2:DP174)</f>
        <v>3168.9000000000005</v>
      </c>
      <c r="DR175" s="81">
        <f>SUM(DR2:DR174)</f>
        <v>307.16000000000031</v>
      </c>
      <c r="DT175" s="81">
        <f>SUM(DT2:DT174)</f>
        <v>1284.8199999999995</v>
      </c>
      <c r="DV175" s="81">
        <f>SUM(DV2:DV174)</f>
        <v>411.16</v>
      </c>
      <c r="DX175" s="81">
        <f>SUM(DX2:DX174)</f>
        <v>18691.12</v>
      </c>
    </row>
    <row r="176" spans="2:185" x14ac:dyDescent="0.2">
      <c r="CS176" s="81" t="s">
        <v>1251</v>
      </c>
      <c r="CT176" s="51">
        <f>RANK(CT175,$CJ$173:$DV$175)</f>
        <v>12</v>
      </c>
      <c r="CV176" s="51">
        <f>RANK(CV175,$CJ$173:$DV$175)</f>
        <v>2</v>
      </c>
      <c r="CX176" s="51">
        <f>RANK(CX175,$CJ$173:$DV$175)</f>
        <v>4</v>
      </c>
      <c r="CZ176" s="51">
        <f>RANK(CZ175,$CJ$173:$DV$175)</f>
        <v>5</v>
      </c>
      <c r="DB176" s="51"/>
      <c r="DD176" s="51">
        <f>RANK(DD175,$CJ$173:$DV$175)</f>
        <v>6</v>
      </c>
      <c r="DF176" s="51">
        <f>RANK(DF175,$CJ$173:$DV$175)</f>
        <v>3</v>
      </c>
      <c r="DH176" s="51">
        <f>RANK(DH175,$CJ$173:$DV$175)</f>
        <v>10</v>
      </c>
      <c r="DJ176" s="51">
        <f>RANK(DJ175,$CJ$173:$DV$175)</f>
        <v>11</v>
      </c>
      <c r="DL176" s="51">
        <f>RANK(DL175,$CJ$173:$DV$175)</f>
        <v>8</v>
      </c>
      <c r="DN176" s="51">
        <f>RANK(DN175,$CJ$173:$DV$175)</f>
        <v>9</v>
      </c>
      <c r="DP176" s="51">
        <f>RANK(DP175,$CJ$173:$DV$175)</f>
        <v>1</v>
      </c>
      <c r="DR176" s="51">
        <f>RANK(DR175,$CJ$173:$DV$175)</f>
        <v>14</v>
      </c>
      <c r="DT176" s="51">
        <f>RANK(DT175,$CJ$173:$DV$175)</f>
        <v>7</v>
      </c>
      <c r="DV176" s="51">
        <f>RANK(DV175,$CJ$173:$DV$175)</f>
        <v>13</v>
      </c>
      <c r="DX176" s="51"/>
    </row>
    <row r="275" spans="3:3" x14ac:dyDescent="0.2">
      <c r="C275" s="85"/>
    </row>
    <row r="276" spans="3:3" x14ac:dyDescent="0.2">
      <c r="C276" s="85"/>
    </row>
    <row r="277" spans="3:3" x14ac:dyDescent="0.2">
      <c r="C277" s="85"/>
    </row>
    <row r="278" spans="3:3" x14ac:dyDescent="0.2">
      <c r="C278" s="85"/>
    </row>
    <row r="279" spans="3:3" x14ac:dyDescent="0.2">
      <c r="C279" s="85"/>
    </row>
    <row r="280" spans="3:3" x14ac:dyDescent="0.2">
      <c r="C280" s="85"/>
    </row>
    <row r="281" spans="3:3" x14ac:dyDescent="0.2">
      <c r="C281" s="85"/>
    </row>
    <row r="282" spans="3:3" x14ac:dyDescent="0.2">
      <c r="C282" s="85"/>
    </row>
    <row r="283" spans="3:3" x14ac:dyDescent="0.2">
      <c r="C283" s="85"/>
    </row>
    <row r="335" spans="88:88" x14ac:dyDescent="0.2">
      <c r="CJ335" s="81">
        <f>SUBTOTAL(9,CJ2:CJ334)</f>
        <v>333.97</v>
      </c>
    </row>
    <row r="338" spans="74:78" x14ac:dyDescent="0.2">
      <c r="BV338" s="82"/>
      <c r="BZ338" s="205"/>
    </row>
  </sheetData>
  <autoFilter ref="C1:GC333">
    <sortState ref="C2:ES173">
      <sortCondition ref="C1:C173"/>
    </sortState>
  </autoFilter>
  <phoneticPr fontId="4" type="noConversion"/>
  <pageMargins left="0.75" right="0.75" top="1" bottom="1" header="0.5" footer="0.5"/>
  <pageSetup paperSize="9" orientation="portrait" horizontalDpi="4294967292" verticalDpi="4294967292"/>
  <headerFooter>
    <oddHeader>&amp;C&amp;"Calibri,Regular"&amp;K000000Consumption, Life Expectancy, and Diseases</oddHeader>
    <oddFooter>&amp;C&amp;"Calibri,Regular"&amp;K000000&amp;P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6"/>
  <sheetViews>
    <sheetView topLeftCell="A139" zoomScale="104" workbookViewId="0">
      <selection activeCell="B194" sqref="B194:G237"/>
    </sheetView>
  </sheetViews>
  <sheetFormatPr baseColWidth="10" defaultRowHeight="16" x14ac:dyDescent="0.2"/>
  <cols>
    <col min="1" max="1" width="10.83203125" style="97"/>
    <col min="2" max="2" width="29.33203125" style="97" customWidth="1"/>
    <col min="3" max="3" width="22" style="97" customWidth="1"/>
    <col min="4" max="4" width="19.33203125" style="97" customWidth="1"/>
    <col min="5" max="5" width="19.1640625" style="103" customWidth="1"/>
    <col min="6" max="6" width="15.83203125" style="97" customWidth="1"/>
    <col min="7" max="7" width="20" style="97" customWidth="1"/>
    <col min="8" max="8" width="17.1640625" style="97" customWidth="1"/>
    <col min="9" max="9" width="13" style="97" customWidth="1"/>
    <col min="10" max="11" width="12.1640625" style="97" customWidth="1"/>
    <col min="12" max="12" width="13" style="97" customWidth="1"/>
    <col min="13" max="13" width="10.83203125" style="97"/>
    <col min="14" max="14" width="26.1640625" style="97" customWidth="1"/>
    <col min="15" max="15" width="11.6640625" style="104" customWidth="1"/>
    <col min="16" max="16" width="18.33203125" style="97" customWidth="1"/>
    <col min="17" max="17" width="21.1640625" style="97" customWidth="1"/>
    <col min="18" max="18" width="10.83203125" style="97"/>
    <col min="19" max="19" width="19.33203125" style="97" customWidth="1"/>
    <col min="20" max="20" width="31.1640625" style="97" customWidth="1"/>
    <col min="21" max="21" width="14.33203125" style="97" customWidth="1"/>
    <col min="22" max="22" width="10.83203125" style="97"/>
    <col min="23" max="23" width="12.83203125" style="97" customWidth="1"/>
    <col min="24" max="28" width="10.83203125" style="97"/>
    <col min="29" max="29" width="17.5" style="97" customWidth="1"/>
    <col min="30" max="33" width="10.83203125" style="97"/>
    <col min="34" max="34" width="13" style="97" customWidth="1"/>
    <col min="35" max="35" width="10.83203125" style="97"/>
    <col min="36" max="36" width="17.83203125" style="97" customWidth="1"/>
    <col min="37" max="46" width="10.83203125" style="97"/>
    <col min="47" max="47" width="12.1640625" style="97" customWidth="1"/>
    <col min="48" max="48" width="10.83203125" style="97"/>
    <col min="49" max="49" width="11.5" style="97" customWidth="1"/>
    <col min="50" max="51" width="10.83203125" style="97"/>
    <col min="52" max="52" width="14.1640625" style="97" customWidth="1"/>
    <col min="53" max="16384" width="10.83203125" style="97"/>
  </cols>
  <sheetData>
    <row r="1" spans="1:54" ht="233" customHeight="1" x14ac:dyDescent="0.2">
      <c r="D1" s="98" t="s">
        <v>316</v>
      </c>
      <c r="E1" s="99" t="s">
        <v>314</v>
      </c>
      <c r="F1" s="98" t="s">
        <v>315</v>
      </c>
      <c r="I1" s="98" t="s">
        <v>390</v>
      </c>
      <c r="L1" s="98" t="s">
        <v>389</v>
      </c>
      <c r="O1" s="100" t="s">
        <v>513</v>
      </c>
      <c r="Q1" s="98" t="s">
        <v>872</v>
      </c>
      <c r="S1" s="101" t="s">
        <v>886</v>
      </c>
      <c r="W1" s="98" t="s">
        <v>1109</v>
      </c>
      <c r="Z1" s="98" t="s">
        <v>1118</v>
      </c>
      <c r="AD1" s="101" t="s">
        <v>1150</v>
      </c>
      <c r="AH1" s="18" t="s">
        <v>1158</v>
      </c>
      <c r="AI1" s="19" t="s">
        <v>1159</v>
      </c>
      <c r="AJ1" s="19"/>
      <c r="AL1" s="19" t="s">
        <v>1162</v>
      </c>
      <c r="AM1" s="19" t="s">
        <v>1163</v>
      </c>
      <c r="AT1" s="135" t="s">
        <v>1226</v>
      </c>
      <c r="AU1" s="135" t="s">
        <v>1224</v>
      </c>
      <c r="AW1" s="135" t="s">
        <v>1225</v>
      </c>
      <c r="AY1" s="141" t="s">
        <v>1174</v>
      </c>
      <c r="AZ1" s="135" t="s">
        <v>1230</v>
      </c>
      <c r="BA1" s="142" t="s">
        <v>1228</v>
      </c>
      <c r="BB1" s="135" t="s">
        <v>1229</v>
      </c>
    </row>
    <row r="2" spans="1:54" x14ac:dyDescent="0.2">
      <c r="D2" s="102"/>
      <c r="S2" s="105">
        <f>16.9*10^9</f>
        <v>16899999999.999998</v>
      </c>
      <c r="T2" s="97" t="s">
        <v>888</v>
      </c>
      <c r="AJ2" s="130"/>
      <c r="AT2" t="s">
        <v>1176</v>
      </c>
      <c r="AU2">
        <v>16.7</v>
      </c>
      <c r="AV2">
        <v>68</v>
      </c>
      <c r="AW2" s="71">
        <f t="shared" ref="AW2:AW8" si="0">RANK(AU2,$AU$2:$AU$173)</f>
        <v>48</v>
      </c>
      <c r="AY2" s="110" t="s">
        <v>1176</v>
      </c>
      <c r="AZ2" s="139">
        <v>39863</v>
      </c>
      <c r="BA2" s="140">
        <v>0.05</v>
      </c>
      <c r="BB2" s="71">
        <f>RANK(BA2,$BA$2:$BA$173)</f>
        <v>36</v>
      </c>
    </row>
    <row r="3" spans="1:54" x14ac:dyDescent="0.2">
      <c r="A3" s="97">
        <v>1</v>
      </c>
      <c r="B3" s="107" t="s">
        <v>41</v>
      </c>
      <c r="C3" s="107" t="s">
        <v>41</v>
      </c>
      <c r="D3" s="108" t="s">
        <v>177</v>
      </c>
      <c r="E3" s="109">
        <v>0.59</v>
      </c>
      <c r="F3" s="98"/>
      <c r="H3" s="107" t="s">
        <v>41</v>
      </c>
      <c r="I3" s="108" t="s">
        <v>177</v>
      </c>
      <c r="K3" s="107" t="s">
        <v>41</v>
      </c>
      <c r="L3" s="108" t="s">
        <v>177</v>
      </c>
      <c r="N3" s="107" t="s">
        <v>41</v>
      </c>
      <c r="O3" s="108" t="s">
        <v>177</v>
      </c>
      <c r="P3" s="107" t="s">
        <v>41</v>
      </c>
      <c r="S3" s="106">
        <v>324118787</v>
      </c>
      <c r="T3" s="97" t="s">
        <v>893</v>
      </c>
      <c r="U3" s="107" t="s">
        <v>41</v>
      </c>
      <c r="V3" s="97" t="s">
        <v>907</v>
      </c>
      <c r="W3" s="97">
        <v>38.840000000000003</v>
      </c>
      <c r="Y3" s="97" t="s">
        <v>907</v>
      </c>
      <c r="Z3" s="97">
        <v>14.12</v>
      </c>
      <c r="AC3" s="107" t="s">
        <v>41</v>
      </c>
      <c r="AD3" s="123" t="s">
        <v>1151</v>
      </c>
      <c r="AH3" s="123" t="s">
        <v>1151</v>
      </c>
      <c r="AJ3" s="107" t="s">
        <v>41</v>
      </c>
      <c r="AK3" s="131">
        <v>175</v>
      </c>
      <c r="AL3" s="132" t="s">
        <v>907</v>
      </c>
      <c r="AM3" s="131">
        <v>59.17</v>
      </c>
      <c r="AO3" s="128">
        <v>153</v>
      </c>
      <c r="AP3" s="129" t="s">
        <v>1103</v>
      </c>
      <c r="AQ3" s="128">
        <v>76.400000000000006</v>
      </c>
      <c r="AT3" t="s">
        <v>1175</v>
      </c>
      <c r="AU3">
        <v>41.8</v>
      </c>
      <c r="AV3" s="134">
        <v>2282</v>
      </c>
      <c r="AW3" s="71">
        <f t="shared" si="0"/>
        <v>7</v>
      </c>
      <c r="AY3" s="110" t="s">
        <v>1175</v>
      </c>
      <c r="AZ3" s="139">
        <v>1329356</v>
      </c>
      <c r="BA3" s="140">
        <v>0.27</v>
      </c>
      <c r="BB3" s="71">
        <f t="shared" ref="BB3:BB12" si="1">RANK(BA3,$BA$2:$BA$173)</f>
        <v>7</v>
      </c>
    </row>
    <row r="4" spans="1:54" x14ac:dyDescent="0.2">
      <c r="A4" s="97">
        <v>2</v>
      </c>
      <c r="B4" s="110" t="s">
        <v>126</v>
      </c>
      <c r="C4" s="110" t="s">
        <v>126</v>
      </c>
      <c r="D4" s="108" t="s">
        <v>177</v>
      </c>
      <c r="E4" s="109">
        <v>5.83</v>
      </c>
      <c r="F4" s="98"/>
      <c r="H4" s="97" t="s">
        <v>322</v>
      </c>
      <c r="I4" s="97">
        <v>281.17</v>
      </c>
      <c r="K4" s="97" t="s">
        <v>322</v>
      </c>
      <c r="L4" s="97">
        <v>1.2999999999999999E-2</v>
      </c>
      <c r="N4" s="97" t="s">
        <v>322</v>
      </c>
      <c r="O4" s="97">
        <v>1.6</v>
      </c>
      <c r="P4" s="110" t="s">
        <v>126</v>
      </c>
      <c r="S4" s="111">
        <v>22708591</v>
      </c>
      <c r="T4" s="97" t="s">
        <v>876</v>
      </c>
      <c r="U4" s="110" t="s">
        <v>126</v>
      </c>
      <c r="V4" s="97" t="s">
        <v>1046</v>
      </c>
      <c r="W4" s="97">
        <v>12.73</v>
      </c>
      <c r="Y4" s="97" t="s">
        <v>1046</v>
      </c>
      <c r="Z4" s="97">
        <v>6.47</v>
      </c>
      <c r="AC4" s="97" t="s">
        <v>322</v>
      </c>
      <c r="AD4" s="106">
        <v>2890</v>
      </c>
      <c r="AH4" s="123" t="s">
        <v>1151</v>
      </c>
      <c r="AJ4" s="110" t="s">
        <v>126</v>
      </c>
      <c r="AK4" s="128">
        <v>76</v>
      </c>
      <c r="AL4" s="129" t="s">
        <v>1046</v>
      </c>
      <c r="AM4" s="128">
        <v>116.56</v>
      </c>
      <c r="AO4" s="128">
        <v>18</v>
      </c>
      <c r="AP4" s="129" t="s">
        <v>1047</v>
      </c>
      <c r="AQ4" s="128">
        <v>168.58</v>
      </c>
      <c r="AT4" t="s">
        <v>1178</v>
      </c>
      <c r="AU4">
        <v>41.5</v>
      </c>
      <c r="AV4" s="134">
        <v>1457</v>
      </c>
      <c r="AW4" s="71">
        <f t="shared" si="0"/>
        <v>8</v>
      </c>
      <c r="AY4" s="110" t="s">
        <v>1178</v>
      </c>
      <c r="AZ4" s="139">
        <v>486414</v>
      </c>
      <c r="BA4" s="140">
        <v>0.16</v>
      </c>
      <c r="BB4" s="71">
        <f t="shared" si="1"/>
        <v>14</v>
      </c>
    </row>
    <row r="5" spans="1:54" x14ac:dyDescent="0.2">
      <c r="A5" s="97">
        <v>3</v>
      </c>
      <c r="B5" s="112" t="s">
        <v>55</v>
      </c>
      <c r="C5" s="112" t="s">
        <v>55</v>
      </c>
      <c r="D5" s="108" t="s">
        <v>177</v>
      </c>
      <c r="E5" s="109">
        <v>2.2400000000000002</v>
      </c>
      <c r="F5" s="98"/>
      <c r="H5" s="97" t="s">
        <v>365</v>
      </c>
      <c r="I5" s="97">
        <v>117.36</v>
      </c>
      <c r="K5" s="97" t="s">
        <v>365</v>
      </c>
      <c r="L5" s="97">
        <v>0.32</v>
      </c>
      <c r="N5" s="97" t="s">
        <v>365</v>
      </c>
      <c r="O5" s="97">
        <v>3.5</v>
      </c>
      <c r="P5" s="112" t="s">
        <v>55</v>
      </c>
      <c r="S5" s="111">
        <v>22298125</v>
      </c>
      <c r="T5" s="97" t="s">
        <v>877</v>
      </c>
      <c r="U5" s="112" t="s">
        <v>55</v>
      </c>
      <c r="V5" s="97" t="s">
        <v>957</v>
      </c>
      <c r="W5" s="97">
        <v>23.99</v>
      </c>
      <c r="Y5" s="97" t="s">
        <v>957</v>
      </c>
      <c r="Z5" s="97">
        <v>4.3099999999999996</v>
      </c>
      <c r="AC5" s="97" t="s">
        <v>365</v>
      </c>
      <c r="AD5" s="106">
        <v>3090</v>
      </c>
      <c r="AH5" s="123" t="s">
        <v>1151</v>
      </c>
      <c r="AJ5" s="112" t="s">
        <v>55</v>
      </c>
      <c r="AK5" s="128">
        <v>114</v>
      </c>
      <c r="AL5" s="129" t="s">
        <v>957</v>
      </c>
      <c r="AM5" s="128">
        <v>100.87</v>
      </c>
      <c r="AO5" s="128">
        <v>5</v>
      </c>
      <c r="AP5" s="129" t="s">
        <v>1016</v>
      </c>
      <c r="AQ5" s="128">
        <v>201.98</v>
      </c>
      <c r="AT5" t="s">
        <v>1177</v>
      </c>
      <c r="AU5">
        <v>35.799999999999997</v>
      </c>
      <c r="AV5" s="134">
        <v>2943</v>
      </c>
      <c r="AW5" s="71">
        <f t="shared" si="0"/>
        <v>12</v>
      </c>
      <c r="AY5" s="136" t="s">
        <v>1178</v>
      </c>
      <c r="AZ5" s="137">
        <v>388585</v>
      </c>
      <c r="BA5" s="138">
        <v>0.06</v>
      </c>
      <c r="BB5" s="71">
        <f t="shared" si="1"/>
        <v>33</v>
      </c>
    </row>
    <row r="6" spans="1:54" x14ac:dyDescent="0.2">
      <c r="A6" s="97">
        <v>4</v>
      </c>
      <c r="B6" s="113" t="s">
        <v>163</v>
      </c>
      <c r="C6" s="97" t="s">
        <v>284</v>
      </c>
      <c r="D6" s="97">
        <v>64.2</v>
      </c>
      <c r="E6" s="103">
        <v>5.98</v>
      </c>
      <c r="F6" s="98"/>
      <c r="H6" s="112" t="s">
        <v>163</v>
      </c>
      <c r="I6" s="108" t="s">
        <v>177</v>
      </c>
      <c r="K6" s="97" t="s">
        <v>391</v>
      </c>
      <c r="L6" s="97">
        <v>3.2000000000000001E-2</v>
      </c>
      <c r="N6" s="97" t="s">
        <v>391</v>
      </c>
      <c r="O6" s="97">
        <v>0.1</v>
      </c>
      <c r="P6" s="113" t="s">
        <v>163</v>
      </c>
      <c r="S6" s="111">
        <v>19664805</v>
      </c>
      <c r="T6" s="97" t="s">
        <v>878</v>
      </c>
      <c r="U6" s="113" t="s">
        <v>163</v>
      </c>
      <c r="V6" s="97" t="s">
        <v>906</v>
      </c>
      <c r="W6" s="97">
        <v>38.97</v>
      </c>
      <c r="Y6" s="97" t="s">
        <v>906</v>
      </c>
      <c r="Z6" s="97">
        <v>11.67</v>
      </c>
      <c r="AC6" s="97" t="s">
        <v>391</v>
      </c>
      <c r="AD6" s="106">
        <v>1960</v>
      </c>
      <c r="AH6" s="123" t="s">
        <v>1151</v>
      </c>
      <c r="AJ6" s="113" t="s">
        <v>163</v>
      </c>
      <c r="AK6" s="128">
        <v>182</v>
      </c>
      <c r="AL6" s="129" t="s">
        <v>906</v>
      </c>
      <c r="AM6" s="128">
        <v>54.28</v>
      </c>
      <c r="AO6" s="128">
        <v>59</v>
      </c>
      <c r="AP6" s="129" t="s">
        <v>1048</v>
      </c>
      <c r="AQ6" s="128">
        <v>125.42</v>
      </c>
      <c r="AT6" t="s">
        <v>1179</v>
      </c>
      <c r="AU6">
        <v>35.700000000000003</v>
      </c>
      <c r="AV6" s="134">
        <v>15065</v>
      </c>
      <c r="AW6" s="71">
        <f t="shared" si="0"/>
        <v>13</v>
      </c>
      <c r="AY6" s="136" t="s">
        <v>1179</v>
      </c>
      <c r="AZ6" s="137">
        <v>2965376</v>
      </c>
      <c r="BA6" s="138">
        <v>0.08</v>
      </c>
      <c r="BB6" s="71">
        <f t="shared" si="1"/>
        <v>29</v>
      </c>
    </row>
    <row r="7" spans="1:54" x14ac:dyDescent="0.2">
      <c r="A7" s="97">
        <v>5</v>
      </c>
      <c r="B7" s="112" t="s">
        <v>26</v>
      </c>
      <c r="C7" s="112" t="s">
        <v>26</v>
      </c>
      <c r="D7" s="108" t="s">
        <v>177</v>
      </c>
      <c r="E7" s="103">
        <v>3.08</v>
      </c>
      <c r="F7" s="98"/>
      <c r="H7" s="112" t="s">
        <v>26</v>
      </c>
      <c r="I7" s="97">
        <v>110.1</v>
      </c>
      <c r="K7" s="97" t="s">
        <v>454</v>
      </c>
      <c r="L7" s="97">
        <v>1.89</v>
      </c>
      <c r="N7" s="97" t="s">
        <v>454</v>
      </c>
      <c r="O7" s="108" t="s">
        <v>177</v>
      </c>
      <c r="P7" s="112" t="s">
        <v>26</v>
      </c>
      <c r="S7" s="111">
        <v>16817924</v>
      </c>
      <c r="T7" s="97" t="s">
        <v>879</v>
      </c>
      <c r="U7" s="112" t="s">
        <v>26</v>
      </c>
      <c r="V7" s="97" t="s">
        <v>454</v>
      </c>
      <c r="W7" s="97">
        <v>15.54</v>
      </c>
      <c r="Y7" s="97" t="s">
        <v>454</v>
      </c>
      <c r="Z7" s="97">
        <v>1.99</v>
      </c>
      <c r="AC7" s="97" t="s">
        <v>1154</v>
      </c>
      <c r="AD7" s="106">
        <v>3170</v>
      </c>
      <c r="AH7" s="123" t="s">
        <v>1151</v>
      </c>
      <c r="AJ7" s="112" t="s">
        <v>26</v>
      </c>
      <c r="AK7" s="128">
        <v>2</v>
      </c>
      <c r="AL7" s="129" t="s">
        <v>454</v>
      </c>
      <c r="AM7" s="128">
        <v>259.20999999999998</v>
      </c>
      <c r="AO7" s="128">
        <v>50</v>
      </c>
      <c r="AP7" s="129" t="s">
        <v>1060</v>
      </c>
      <c r="AQ7" s="128">
        <v>131.72999999999999</v>
      </c>
      <c r="AT7" t="s">
        <v>1180</v>
      </c>
      <c r="AU7">
        <v>31.3</v>
      </c>
      <c r="AV7" s="134">
        <v>1612</v>
      </c>
      <c r="AW7" s="71">
        <f t="shared" si="0"/>
        <v>23</v>
      </c>
      <c r="AY7" s="136" t="s">
        <v>1179</v>
      </c>
      <c r="AZ7" s="137">
        <v>461437</v>
      </c>
      <c r="BA7" s="138">
        <v>0.13</v>
      </c>
      <c r="BB7" s="71">
        <f t="shared" si="1"/>
        <v>19</v>
      </c>
    </row>
    <row r="8" spans="1:54" x14ac:dyDescent="0.2">
      <c r="A8" s="97">
        <v>6</v>
      </c>
      <c r="B8" s="112" t="s">
        <v>152</v>
      </c>
      <c r="C8" s="97" t="s">
        <v>298</v>
      </c>
      <c r="D8" s="97">
        <v>49</v>
      </c>
      <c r="E8" s="103">
        <v>23.05</v>
      </c>
      <c r="F8" s="114">
        <v>9.3000000000000007</v>
      </c>
      <c r="H8" s="97" t="s">
        <v>329</v>
      </c>
      <c r="I8" s="97">
        <v>213.1</v>
      </c>
      <c r="K8" s="97" t="s">
        <v>329</v>
      </c>
      <c r="L8" s="97">
        <v>0.1</v>
      </c>
      <c r="N8" s="97" t="s">
        <v>329</v>
      </c>
      <c r="O8" s="97">
        <v>1</v>
      </c>
      <c r="P8" s="112" t="s">
        <v>152</v>
      </c>
      <c r="S8" s="111">
        <v>12435263</v>
      </c>
      <c r="T8" s="97" t="s">
        <v>880</v>
      </c>
      <c r="U8" s="112" t="s">
        <v>152</v>
      </c>
      <c r="V8" s="97" t="s">
        <v>1005</v>
      </c>
      <c r="W8" s="97">
        <v>16.88</v>
      </c>
      <c r="Y8" s="97" t="s">
        <v>1005</v>
      </c>
      <c r="Z8" s="97">
        <v>7.34</v>
      </c>
      <c r="AC8" s="97" t="s">
        <v>329</v>
      </c>
      <c r="AD8" s="106">
        <v>3030</v>
      </c>
      <c r="AF8" s="97" t="s">
        <v>354</v>
      </c>
      <c r="AG8" s="106">
        <v>2330</v>
      </c>
      <c r="AH8" s="123" t="s">
        <v>1151</v>
      </c>
      <c r="AJ8" s="112" t="s">
        <v>152</v>
      </c>
      <c r="AK8" s="128">
        <v>42</v>
      </c>
      <c r="AL8" s="129" t="s">
        <v>1005</v>
      </c>
      <c r="AM8" s="128">
        <v>138.88999999999999</v>
      </c>
      <c r="AO8" s="128">
        <v>24</v>
      </c>
      <c r="AP8" s="129" t="s">
        <v>1068</v>
      </c>
      <c r="AQ8" s="128">
        <v>156.35</v>
      </c>
      <c r="AT8" t="s">
        <v>1181</v>
      </c>
      <c r="AU8">
        <v>19</v>
      </c>
      <c r="AV8">
        <v>966</v>
      </c>
      <c r="AW8" s="71">
        <f t="shared" si="0"/>
        <v>47</v>
      </c>
      <c r="AY8" s="136" t="s">
        <v>1180</v>
      </c>
      <c r="AZ8" s="137">
        <v>295119</v>
      </c>
      <c r="BA8" s="138">
        <v>0.06</v>
      </c>
      <c r="BB8" s="71">
        <f t="shared" si="1"/>
        <v>33</v>
      </c>
    </row>
    <row r="9" spans="1:54" x14ac:dyDescent="0.2">
      <c r="A9" s="97">
        <v>7</v>
      </c>
      <c r="B9" s="113" t="s">
        <v>29</v>
      </c>
      <c r="C9" s="113" t="s">
        <v>29</v>
      </c>
      <c r="D9" s="108" t="s">
        <v>177</v>
      </c>
      <c r="E9" s="103">
        <v>1.35</v>
      </c>
      <c r="F9" s="114">
        <v>5.3</v>
      </c>
      <c r="H9" s="97" t="s">
        <v>352</v>
      </c>
      <c r="I9" s="97">
        <v>136.12</v>
      </c>
      <c r="K9" s="97" t="s">
        <v>352</v>
      </c>
      <c r="L9" s="97">
        <v>6.6000000000000003E-2</v>
      </c>
      <c r="N9" s="97" t="s">
        <v>352</v>
      </c>
      <c r="O9" s="97">
        <v>1.4</v>
      </c>
      <c r="P9" s="113" t="s">
        <v>29</v>
      </c>
      <c r="S9" s="111">
        <v>9278166</v>
      </c>
      <c r="T9" s="97" t="s">
        <v>881</v>
      </c>
      <c r="U9" s="113" t="s">
        <v>29</v>
      </c>
      <c r="V9" s="97" t="s">
        <v>1032</v>
      </c>
      <c r="W9" s="97">
        <v>13.92</v>
      </c>
      <c r="Y9" s="97" t="s">
        <v>1032</v>
      </c>
      <c r="Z9" s="97">
        <v>9.3000000000000007</v>
      </c>
      <c r="AC9" s="97" t="s">
        <v>352</v>
      </c>
      <c r="AD9" s="106">
        <v>2260</v>
      </c>
      <c r="AH9" s="123" t="s">
        <v>1151</v>
      </c>
      <c r="AJ9" s="113" t="s">
        <v>29</v>
      </c>
      <c r="AK9" s="128">
        <v>99</v>
      </c>
      <c r="AL9" s="129" t="s">
        <v>1032</v>
      </c>
      <c r="AM9" s="128">
        <v>108.5</v>
      </c>
      <c r="AO9" s="128">
        <v>210</v>
      </c>
      <c r="AP9" s="129" t="s">
        <v>1169</v>
      </c>
      <c r="AQ9" s="128">
        <v>9.9700000000000006</v>
      </c>
      <c r="AT9" s="97" t="s">
        <v>1227</v>
      </c>
      <c r="AU9" s="97" t="s">
        <v>177</v>
      </c>
      <c r="AV9" s="97" t="s">
        <v>177</v>
      </c>
      <c r="AW9" s="97" t="s">
        <v>177</v>
      </c>
      <c r="AY9" s="136" t="s">
        <v>1227</v>
      </c>
      <c r="AZ9" s="137">
        <v>333526</v>
      </c>
      <c r="BA9" s="138">
        <v>0.51</v>
      </c>
      <c r="BB9" s="71">
        <f t="shared" si="1"/>
        <v>1</v>
      </c>
    </row>
    <row r="10" spans="1:54" x14ac:dyDescent="0.2">
      <c r="A10" s="97">
        <v>8</v>
      </c>
      <c r="B10" s="115" t="s">
        <v>72</v>
      </c>
      <c r="C10" s="97" t="s">
        <v>274</v>
      </c>
      <c r="D10" s="97">
        <v>74.2</v>
      </c>
      <c r="E10" s="103">
        <v>23.91</v>
      </c>
      <c r="F10" s="116">
        <v>12.2</v>
      </c>
      <c r="H10" s="97" t="s">
        <v>274</v>
      </c>
      <c r="I10" s="97">
        <v>230.92</v>
      </c>
      <c r="K10" s="97" t="s">
        <v>274</v>
      </c>
      <c r="L10" s="97">
        <v>0.51</v>
      </c>
      <c r="N10" s="97" t="s">
        <v>274</v>
      </c>
      <c r="O10" s="97">
        <v>3</v>
      </c>
      <c r="P10" s="115" t="s">
        <v>72</v>
      </c>
      <c r="Q10" s="97">
        <v>137</v>
      </c>
      <c r="S10" s="111">
        <v>7317795</v>
      </c>
      <c r="T10" s="97" t="s">
        <v>882</v>
      </c>
      <c r="U10" s="115" t="s">
        <v>72</v>
      </c>
      <c r="V10" s="97" t="s">
        <v>1051</v>
      </c>
      <c r="W10" s="97">
        <v>12.19</v>
      </c>
      <c r="Y10" s="97" t="s">
        <v>1051</v>
      </c>
      <c r="Z10" s="97">
        <v>7.07</v>
      </c>
      <c r="AC10" s="97" t="s">
        <v>274</v>
      </c>
      <c r="AD10" s="106">
        <v>3220</v>
      </c>
      <c r="AH10" s="126">
        <v>0.6</v>
      </c>
      <c r="AJ10" s="115" t="s">
        <v>72</v>
      </c>
      <c r="AK10" s="128">
        <v>92</v>
      </c>
      <c r="AL10" s="129" t="s">
        <v>1051</v>
      </c>
      <c r="AM10" s="128">
        <v>110.83</v>
      </c>
      <c r="AO10" s="128">
        <v>9</v>
      </c>
      <c r="AP10" s="129" t="s">
        <v>1053</v>
      </c>
      <c r="AQ10" s="128">
        <v>183.22</v>
      </c>
      <c r="AT10" t="s">
        <v>1182</v>
      </c>
      <c r="AU10">
        <v>22.6</v>
      </c>
      <c r="AV10">
        <v>264</v>
      </c>
      <c r="AW10" s="71">
        <f t="shared" ref="AW10:AW52" si="2">RANK(AU10,$AU$2:$AU$173)</f>
        <v>39</v>
      </c>
      <c r="AY10" s="136" t="s">
        <v>1182</v>
      </c>
      <c r="AZ10" s="137">
        <v>223770</v>
      </c>
      <c r="BA10" s="138">
        <v>0.24</v>
      </c>
      <c r="BB10" s="71">
        <f t="shared" si="1"/>
        <v>8</v>
      </c>
    </row>
    <row r="11" spans="1:54" x14ac:dyDescent="0.2">
      <c r="A11" s="97">
        <v>9</v>
      </c>
      <c r="B11" s="115" t="s">
        <v>175</v>
      </c>
      <c r="C11" s="97" t="s">
        <v>258</v>
      </c>
      <c r="D11" s="97">
        <v>104.8</v>
      </c>
      <c r="E11" s="103">
        <v>31.63</v>
      </c>
      <c r="F11" s="114">
        <v>10.3</v>
      </c>
      <c r="H11" s="97" t="s">
        <v>258</v>
      </c>
      <c r="I11" s="97">
        <v>235.11</v>
      </c>
      <c r="K11" s="97" t="s">
        <v>258</v>
      </c>
      <c r="L11" s="97">
        <v>0.1</v>
      </c>
      <c r="N11" s="97" t="s">
        <v>258</v>
      </c>
      <c r="O11" s="104">
        <v>6.1</v>
      </c>
      <c r="P11" s="115" t="s">
        <v>175</v>
      </c>
      <c r="S11" s="111">
        <v>5743327</v>
      </c>
      <c r="T11" s="97" t="s">
        <v>883</v>
      </c>
      <c r="U11" s="115" t="s">
        <v>175</v>
      </c>
      <c r="V11" s="97" t="s">
        <v>1099</v>
      </c>
      <c r="W11" s="97">
        <v>8.76</v>
      </c>
      <c r="Y11" s="97" t="s">
        <v>1099</v>
      </c>
      <c r="Z11" s="97">
        <v>10.38</v>
      </c>
      <c r="AC11" s="97" t="s">
        <v>258</v>
      </c>
      <c r="AD11" s="106">
        <v>3800</v>
      </c>
      <c r="AH11" s="126">
        <v>0.7</v>
      </c>
      <c r="AJ11" s="115" t="s">
        <v>175</v>
      </c>
      <c r="AK11" s="128">
        <v>20</v>
      </c>
      <c r="AL11" s="129" t="s">
        <v>1099</v>
      </c>
      <c r="AM11" s="128">
        <v>165.33</v>
      </c>
      <c r="AO11" s="128">
        <v>168</v>
      </c>
      <c r="AP11" s="129" t="s">
        <v>1026</v>
      </c>
      <c r="AQ11" s="128">
        <v>65.709999999999994</v>
      </c>
      <c r="AT11" t="s">
        <v>1183</v>
      </c>
      <c r="AU11">
        <v>21.8</v>
      </c>
      <c r="AV11" s="134">
        <v>7031</v>
      </c>
      <c r="AW11" s="71">
        <f t="shared" si="2"/>
        <v>40</v>
      </c>
      <c r="AY11" s="136" t="s">
        <v>1183</v>
      </c>
      <c r="AZ11" s="137">
        <v>3559668</v>
      </c>
      <c r="BA11" s="138">
        <v>0.18</v>
      </c>
      <c r="BB11" s="71">
        <f t="shared" si="1"/>
        <v>12</v>
      </c>
    </row>
    <row r="12" spans="1:54" x14ac:dyDescent="0.2">
      <c r="A12" s="97">
        <v>10</v>
      </c>
      <c r="B12" s="110" t="s">
        <v>24</v>
      </c>
      <c r="C12" s="110" t="s">
        <v>24</v>
      </c>
      <c r="D12" s="108" t="s">
        <v>177</v>
      </c>
      <c r="E12" s="103">
        <v>0.32</v>
      </c>
      <c r="F12" s="114"/>
      <c r="H12" s="97" t="s">
        <v>362</v>
      </c>
      <c r="I12" s="97">
        <v>119.1</v>
      </c>
      <c r="K12" s="97" t="s">
        <v>362</v>
      </c>
      <c r="L12" s="97">
        <v>0.21</v>
      </c>
      <c r="N12" s="97" t="s">
        <v>362</v>
      </c>
      <c r="O12" s="108" t="s">
        <v>177</v>
      </c>
      <c r="P12" s="110" t="s">
        <v>24</v>
      </c>
      <c r="S12" s="111">
        <v>5493433</v>
      </c>
      <c r="T12" s="97" t="s">
        <v>884</v>
      </c>
      <c r="U12" s="110" t="s">
        <v>24</v>
      </c>
      <c r="V12" s="97" t="s">
        <v>1003</v>
      </c>
      <c r="W12" s="97">
        <v>16.96</v>
      </c>
      <c r="Y12" s="97" t="s">
        <v>1003</v>
      </c>
      <c r="Z12" s="97">
        <v>7.09</v>
      </c>
      <c r="AC12" s="97" t="s">
        <v>362</v>
      </c>
      <c r="AD12" s="106">
        <v>3020</v>
      </c>
      <c r="AH12" s="123" t="s">
        <v>1151</v>
      </c>
      <c r="AJ12" s="110" t="s">
        <v>24</v>
      </c>
      <c r="AK12" s="128">
        <v>104</v>
      </c>
      <c r="AL12" s="129" t="s">
        <v>1003</v>
      </c>
      <c r="AM12" s="128">
        <v>106.65</v>
      </c>
      <c r="AO12" s="128">
        <v>31</v>
      </c>
      <c r="AP12" s="129" t="s">
        <v>1021</v>
      </c>
      <c r="AQ12" s="128">
        <v>149.47</v>
      </c>
      <c r="AT12" t="s">
        <v>1184</v>
      </c>
      <c r="AU12">
        <v>42.4</v>
      </c>
      <c r="AV12" s="134">
        <v>3714</v>
      </c>
      <c r="AW12" s="71">
        <f t="shared" si="2"/>
        <v>6</v>
      </c>
      <c r="AY12" s="136" t="s">
        <v>1184</v>
      </c>
      <c r="AZ12" s="137">
        <v>3302269</v>
      </c>
      <c r="BA12" s="138">
        <v>0.33</v>
      </c>
      <c r="BB12" s="71">
        <f t="shared" si="1"/>
        <v>3</v>
      </c>
    </row>
    <row r="13" spans="1:54" x14ac:dyDescent="0.2">
      <c r="A13" s="97">
        <v>11</v>
      </c>
      <c r="B13" s="112" t="s">
        <v>118</v>
      </c>
      <c r="C13" s="112" t="s">
        <v>118</v>
      </c>
      <c r="D13" s="108" t="s">
        <v>177</v>
      </c>
      <c r="E13" s="103">
        <v>9.98</v>
      </c>
      <c r="F13" s="114"/>
      <c r="H13" s="97" t="s">
        <v>379</v>
      </c>
      <c r="I13" s="97">
        <v>93.18</v>
      </c>
      <c r="K13" s="97" t="s">
        <v>379</v>
      </c>
      <c r="L13" s="97">
        <v>1.35</v>
      </c>
      <c r="N13" s="97" t="s">
        <v>379</v>
      </c>
      <c r="O13" s="97">
        <v>0.8</v>
      </c>
      <c r="P13" s="112" t="s">
        <v>118</v>
      </c>
      <c r="S13" s="117">
        <f>SUM(S3:S12)-S3</f>
        <v>121757429</v>
      </c>
      <c r="T13" s="97" t="s">
        <v>885</v>
      </c>
      <c r="U13" s="112" t="s">
        <v>118</v>
      </c>
      <c r="V13" s="97" t="s">
        <v>1018</v>
      </c>
      <c r="W13" s="97">
        <v>15.65</v>
      </c>
      <c r="Y13" s="97" t="s">
        <v>1018</v>
      </c>
      <c r="Z13" s="97">
        <v>7</v>
      </c>
      <c r="AC13" s="97" t="s">
        <v>379</v>
      </c>
      <c r="AD13" s="106">
        <v>2710</v>
      </c>
      <c r="AH13" s="123" t="s">
        <v>1151</v>
      </c>
      <c r="AJ13" s="112" t="s">
        <v>118</v>
      </c>
      <c r="AK13" s="128">
        <v>148</v>
      </c>
      <c r="AL13" s="129" t="s">
        <v>1018</v>
      </c>
      <c r="AM13" s="128">
        <v>80.33</v>
      </c>
      <c r="AO13" s="128">
        <v>181</v>
      </c>
      <c r="AP13" s="129" t="s">
        <v>1165</v>
      </c>
      <c r="AQ13" s="128">
        <v>54.3</v>
      </c>
      <c r="AT13" t="s">
        <v>1185</v>
      </c>
      <c r="AU13">
        <v>19.5</v>
      </c>
      <c r="AV13">
        <v>422</v>
      </c>
      <c r="AW13" s="71">
        <f t="shared" si="2"/>
        <v>46</v>
      </c>
      <c r="AY13" s="136" t="s">
        <v>1185</v>
      </c>
      <c r="AZ13" s="137">
        <v>53775</v>
      </c>
      <c r="BA13" s="138">
        <v>0.04</v>
      </c>
      <c r="BB13" s="71">
        <f t="shared" ref="BB13:BB52" si="3">RANK(BA13,$BA$2:$BA$173)</f>
        <v>39</v>
      </c>
    </row>
    <row r="14" spans="1:54" x14ac:dyDescent="0.2">
      <c r="A14" s="97">
        <v>12</v>
      </c>
      <c r="B14" s="107" t="s">
        <v>31</v>
      </c>
      <c r="C14" s="107" t="s">
        <v>31</v>
      </c>
      <c r="D14" s="108" t="s">
        <v>177</v>
      </c>
      <c r="E14" s="103">
        <v>0.82</v>
      </c>
      <c r="F14" s="114"/>
      <c r="H14" s="107" t="s">
        <v>31</v>
      </c>
      <c r="I14" s="108" t="s">
        <v>177</v>
      </c>
      <c r="K14" s="97" t="s">
        <v>393</v>
      </c>
      <c r="L14" s="97">
        <v>0.98</v>
      </c>
      <c r="N14" s="97" t="s">
        <v>393</v>
      </c>
      <c r="O14" s="97">
        <v>0.5</v>
      </c>
      <c r="P14" s="107" t="s">
        <v>31</v>
      </c>
      <c r="U14" s="107" t="s">
        <v>31</v>
      </c>
      <c r="V14" s="97" t="s">
        <v>1033</v>
      </c>
      <c r="W14" s="97">
        <v>13.92</v>
      </c>
      <c r="Y14" s="97" t="s">
        <v>1033</v>
      </c>
      <c r="Z14" s="97">
        <v>2.67</v>
      </c>
      <c r="AC14" s="107" t="s">
        <v>31</v>
      </c>
      <c r="AD14" s="123" t="s">
        <v>1151</v>
      </c>
      <c r="AH14" s="123" t="s">
        <v>1151</v>
      </c>
      <c r="AJ14" s="107" t="s">
        <v>31</v>
      </c>
      <c r="AK14" s="128">
        <v>17</v>
      </c>
      <c r="AL14" s="129" t="s">
        <v>1033</v>
      </c>
      <c r="AM14" s="128">
        <v>170.22</v>
      </c>
      <c r="AO14" s="128">
        <v>67</v>
      </c>
      <c r="AP14" s="129" t="s">
        <v>1164</v>
      </c>
      <c r="AQ14" s="128">
        <v>121.48</v>
      </c>
      <c r="AT14" t="s">
        <v>1189</v>
      </c>
      <c r="AU14">
        <v>29.9</v>
      </c>
      <c r="AV14" s="134">
        <v>1339</v>
      </c>
      <c r="AW14" s="71">
        <f t="shared" si="2"/>
        <v>27</v>
      </c>
      <c r="AY14" s="136" t="s">
        <v>1189</v>
      </c>
      <c r="AZ14" s="137">
        <v>134833</v>
      </c>
      <c r="BA14" s="138">
        <v>0.04</v>
      </c>
      <c r="BB14" s="71">
        <f t="shared" si="3"/>
        <v>39</v>
      </c>
    </row>
    <row r="15" spans="1:54" x14ac:dyDescent="0.2">
      <c r="A15" s="97">
        <v>13</v>
      </c>
      <c r="B15" s="107" t="s">
        <v>74</v>
      </c>
      <c r="C15" s="107" t="s">
        <v>74</v>
      </c>
      <c r="D15" s="108" t="s">
        <v>177</v>
      </c>
      <c r="E15" s="103">
        <v>0</v>
      </c>
      <c r="F15" s="114"/>
      <c r="H15" s="107" t="s">
        <v>74</v>
      </c>
      <c r="I15" s="108" t="s">
        <v>177</v>
      </c>
      <c r="K15" s="97" t="s">
        <v>394</v>
      </c>
      <c r="L15" s="97">
        <v>0.36</v>
      </c>
      <c r="N15" s="97" t="s">
        <v>394</v>
      </c>
      <c r="O15" s="108" t="s">
        <v>177</v>
      </c>
      <c r="P15" s="107" t="s">
        <v>74</v>
      </c>
      <c r="S15" s="118">
        <v>0.22</v>
      </c>
      <c r="T15" s="101" t="s">
        <v>887</v>
      </c>
      <c r="U15" s="107" t="s">
        <v>74</v>
      </c>
      <c r="V15" s="97" t="s">
        <v>969</v>
      </c>
      <c r="W15" s="97">
        <v>21.61</v>
      </c>
      <c r="Y15" s="97" t="s">
        <v>969</v>
      </c>
      <c r="Z15" s="97">
        <v>5.64</v>
      </c>
      <c r="AC15" s="97" t="s">
        <v>394</v>
      </c>
      <c r="AD15" s="106">
        <v>2270</v>
      </c>
      <c r="AH15" s="123" t="s">
        <v>1151</v>
      </c>
      <c r="AJ15" s="107" t="s">
        <v>74</v>
      </c>
      <c r="AK15" s="128">
        <v>173</v>
      </c>
      <c r="AL15" s="129" t="s">
        <v>969</v>
      </c>
      <c r="AM15" s="128">
        <v>61.29</v>
      </c>
      <c r="AO15" s="128">
        <v>65</v>
      </c>
      <c r="AP15" s="129" t="s">
        <v>1037</v>
      </c>
      <c r="AQ15" s="128">
        <v>123.27</v>
      </c>
      <c r="AT15" t="s">
        <v>1186</v>
      </c>
      <c r="AU15">
        <v>31.6</v>
      </c>
      <c r="AV15">
        <v>552</v>
      </c>
      <c r="AW15" s="71">
        <f t="shared" si="2"/>
        <v>22</v>
      </c>
      <c r="AY15" s="136" t="s">
        <v>1186</v>
      </c>
      <c r="AZ15" s="137">
        <v>21278</v>
      </c>
      <c r="BA15" s="138">
        <v>0.01</v>
      </c>
      <c r="BB15" s="71">
        <f t="shared" si="3"/>
        <v>50</v>
      </c>
    </row>
    <row r="16" spans="1:54" x14ac:dyDescent="0.2">
      <c r="A16" s="97">
        <v>14</v>
      </c>
      <c r="B16" s="112" t="s">
        <v>106</v>
      </c>
      <c r="C16" s="112" t="s">
        <v>106</v>
      </c>
      <c r="D16" s="108" t="s">
        <v>177</v>
      </c>
      <c r="E16" s="103">
        <v>5.19</v>
      </c>
      <c r="F16" s="114"/>
      <c r="H16" s="97" t="s">
        <v>363</v>
      </c>
      <c r="I16" s="97">
        <v>118.61</v>
      </c>
      <c r="K16" s="97" t="s">
        <v>363</v>
      </c>
      <c r="L16" s="97">
        <v>0.81</v>
      </c>
      <c r="N16" s="97" t="s">
        <v>363</v>
      </c>
      <c r="O16" s="97">
        <v>1</v>
      </c>
      <c r="P16" s="112" t="s">
        <v>106</v>
      </c>
      <c r="S16" s="117">
        <f>S13*S15</f>
        <v>26786634.379999999</v>
      </c>
      <c r="T16" s="97" t="s">
        <v>889</v>
      </c>
      <c r="U16" s="112" t="s">
        <v>106</v>
      </c>
      <c r="V16" s="97" t="s">
        <v>1054</v>
      </c>
      <c r="W16" s="97">
        <v>11.97</v>
      </c>
      <c r="Y16" s="97" t="s">
        <v>1054</v>
      </c>
      <c r="Z16" s="97">
        <v>8.41</v>
      </c>
      <c r="AC16" s="97" t="s">
        <v>363</v>
      </c>
      <c r="AD16" s="106">
        <v>3020</v>
      </c>
      <c r="AH16" s="123" t="s">
        <v>1151</v>
      </c>
      <c r="AJ16" s="112" t="s">
        <v>106</v>
      </c>
      <c r="AK16" s="128">
        <v>69</v>
      </c>
      <c r="AL16" s="129" t="s">
        <v>1054</v>
      </c>
      <c r="AM16" s="128">
        <v>120.6</v>
      </c>
      <c r="AO16" s="128">
        <v>143</v>
      </c>
      <c r="AP16" s="129" t="s">
        <v>1022</v>
      </c>
      <c r="AQ16" s="128">
        <v>82.33</v>
      </c>
      <c r="AT16" t="s">
        <v>1187</v>
      </c>
      <c r="AU16">
        <v>24.4</v>
      </c>
      <c r="AV16" s="134">
        <v>3686</v>
      </c>
      <c r="AW16" s="71">
        <f t="shared" si="2"/>
        <v>36</v>
      </c>
      <c r="AY16" s="136" t="s">
        <v>1187</v>
      </c>
      <c r="AZ16" s="137">
        <v>2010507</v>
      </c>
      <c r="BA16" s="138">
        <v>0.16</v>
      </c>
      <c r="BB16" s="71">
        <f t="shared" si="3"/>
        <v>14</v>
      </c>
    </row>
    <row r="17" spans="1:54" x14ac:dyDescent="0.2">
      <c r="A17" s="97">
        <v>15</v>
      </c>
      <c r="B17" s="110" t="s">
        <v>171</v>
      </c>
      <c r="C17" s="110" t="s">
        <v>171</v>
      </c>
      <c r="D17" s="108" t="s">
        <v>177</v>
      </c>
      <c r="E17" s="103">
        <v>5.61</v>
      </c>
      <c r="F17" s="114"/>
      <c r="H17" s="97" t="s">
        <v>344</v>
      </c>
      <c r="I17" s="97">
        <v>156.1</v>
      </c>
      <c r="K17" s="97" t="s">
        <v>344</v>
      </c>
      <c r="L17" s="97">
        <v>0.47</v>
      </c>
      <c r="N17" s="97" t="s">
        <v>344</v>
      </c>
      <c r="O17" s="97">
        <v>0.6</v>
      </c>
      <c r="P17" s="110" t="s">
        <v>171</v>
      </c>
      <c r="U17" s="110" t="s">
        <v>171</v>
      </c>
      <c r="V17" s="97" t="s">
        <v>1066</v>
      </c>
      <c r="W17" s="97">
        <v>10.86</v>
      </c>
      <c r="Y17" s="97" t="s">
        <v>1066</v>
      </c>
      <c r="Z17" s="97">
        <v>13.51</v>
      </c>
      <c r="AC17" s="97" t="s">
        <v>344</v>
      </c>
      <c r="AD17" s="106">
        <v>3150</v>
      </c>
      <c r="AH17" s="123" t="s">
        <v>1151</v>
      </c>
      <c r="AJ17" s="110" t="s">
        <v>171</v>
      </c>
      <c r="AK17" s="128">
        <v>93</v>
      </c>
      <c r="AL17" s="129" t="s">
        <v>1066</v>
      </c>
      <c r="AM17" s="128">
        <v>110.7</v>
      </c>
      <c r="AO17" s="128">
        <v>11</v>
      </c>
      <c r="AP17" s="129" t="s">
        <v>930</v>
      </c>
      <c r="AQ17" s="128">
        <v>177.81</v>
      </c>
      <c r="AT17" t="s">
        <v>1188</v>
      </c>
      <c r="AU17">
        <v>33.1</v>
      </c>
      <c r="AV17" s="134">
        <v>2513</v>
      </c>
      <c r="AW17" s="71">
        <f t="shared" si="2"/>
        <v>19</v>
      </c>
      <c r="AY17" s="136" t="s">
        <v>1188</v>
      </c>
      <c r="AZ17" s="137">
        <v>703925</v>
      </c>
      <c r="BA17" s="138">
        <v>0.11</v>
      </c>
      <c r="BB17" s="71">
        <f t="shared" si="3"/>
        <v>23</v>
      </c>
    </row>
    <row r="18" spans="1:54" x14ac:dyDescent="0.2">
      <c r="A18" s="97">
        <v>16</v>
      </c>
      <c r="B18" s="119" t="s">
        <v>114</v>
      </c>
      <c r="C18" s="97" t="s">
        <v>278</v>
      </c>
      <c r="D18" s="97">
        <v>72</v>
      </c>
      <c r="E18" s="103">
        <v>30.12</v>
      </c>
      <c r="F18" s="116">
        <v>11</v>
      </c>
      <c r="H18" s="97" t="s">
        <v>278</v>
      </c>
      <c r="I18" s="97">
        <v>238.47</v>
      </c>
      <c r="K18" s="97" t="s">
        <v>278</v>
      </c>
      <c r="L18" s="97">
        <v>0.14000000000000001</v>
      </c>
      <c r="N18" s="97" t="s">
        <v>498</v>
      </c>
      <c r="O18" s="104">
        <v>6.8</v>
      </c>
      <c r="P18" s="119" t="s">
        <v>114</v>
      </c>
      <c r="Q18" s="97">
        <v>122</v>
      </c>
      <c r="S18" s="120">
        <f>S2/S16</f>
        <v>630.91166139999405</v>
      </c>
      <c r="T18" s="97" t="s">
        <v>890</v>
      </c>
      <c r="U18" s="119" t="s">
        <v>114</v>
      </c>
      <c r="V18" s="97" t="s">
        <v>1078</v>
      </c>
      <c r="W18" s="97">
        <v>9.99</v>
      </c>
      <c r="Y18" s="97" t="s">
        <v>1078</v>
      </c>
      <c r="Z18" s="97">
        <v>10.76</v>
      </c>
      <c r="AC18" s="97" t="s">
        <v>278</v>
      </c>
      <c r="AD18" s="106">
        <v>3690</v>
      </c>
      <c r="AH18" s="123" t="s">
        <v>1151</v>
      </c>
      <c r="AJ18" s="119" t="s">
        <v>114</v>
      </c>
      <c r="AK18" s="128">
        <v>64</v>
      </c>
      <c r="AL18" s="129" t="s">
        <v>1078</v>
      </c>
      <c r="AM18" s="128">
        <v>123.39</v>
      </c>
      <c r="AO18" s="128">
        <v>71</v>
      </c>
      <c r="AP18" s="129" t="s">
        <v>1029</v>
      </c>
      <c r="AQ18" s="128">
        <v>119.69</v>
      </c>
      <c r="AT18" t="s">
        <v>1190</v>
      </c>
      <c r="AU18">
        <v>23.5</v>
      </c>
      <c r="AV18">
        <v>865</v>
      </c>
      <c r="AW18" s="71">
        <f t="shared" si="2"/>
        <v>38</v>
      </c>
      <c r="AY18" s="136" t="s">
        <v>1190</v>
      </c>
      <c r="AZ18" s="137">
        <v>220530</v>
      </c>
      <c r="BA18" s="138">
        <v>0.08</v>
      </c>
      <c r="BB18" s="71">
        <f t="shared" si="3"/>
        <v>29</v>
      </c>
    </row>
    <row r="19" spans="1:54" x14ac:dyDescent="0.2">
      <c r="A19" s="97">
        <v>17</v>
      </c>
      <c r="B19" s="112" t="s">
        <v>52</v>
      </c>
      <c r="C19" s="97" t="s">
        <v>264</v>
      </c>
      <c r="D19" s="97">
        <v>93.8</v>
      </c>
      <c r="E19" s="103">
        <v>0.77</v>
      </c>
      <c r="F19" s="116"/>
      <c r="H19" s="97" t="s">
        <v>264</v>
      </c>
      <c r="I19" s="97">
        <v>85.12</v>
      </c>
      <c r="K19" s="97" t="s">
        <v>264</v>
      </c>
      <c r="L19" s="97">
        <v>0.21</v>
      </c>
      <c r="N19" s="97" t="s">
        <v>264</v>
      </c>
      <c r="O19" s="97">
        <v>0.7</v>
      </c>
      <c r="P19" s="112" t="s">
        <v>52</v>
      </c>
      <c r="S19" s="120">
        <f>S18/12</f>
        <v>52.575971783332839</v>
      </c>
      <c r="T19" s="97" t="s">
        <v>891</v>
      </c>
      <c r="U19" s="112" t="s">
        <v>52</v>
      </c>
      <c r="V19" s="97" t="s">
        <v>950</v>
      </c>
      <c r="W19" s="97">
        <v>25.14</v>
      </c>
      <c r="Y19" s="97" t="s">
        <v>950</v>
      </c>
      <c r="Z19" s="97">
        <v>5.95</v>
      </c>
      <c r="AC19" s="97" t="s">
        <v>264</v>
      </c>
      <c r="AD19" s="106">
        <v>2710</v>
      </c>
      <c r="AH19" s="123" t="s">
        <v>1151</v>
      </c>
      <c r="AJ19" s="112" t="s">
        <v>52</v>
      </c>
      <c r="AK19" s="128">
        <v>187</v>
      </c>
      <c r="AL19" s="129" t="s">
        <v>950</v>
      </c>
      <c r="AM19" s="128">
        <v>50.1</v>
      </c>
      <c r="AO19" s="128">
        <v>112</v>
      </c>
      <c r="AP19" s="129" t="s">
        <v>1028</v>
      </c>
      <c r="AQ19" s="128">
        <v>103.05</v>
      </c>
      <c r="AT19" t="s">
        <v>1191</v>
      </c>
      <c r="AU19">
        <v>34.9</v>
      </c>
      <c r="AV19" s="134">
        <v>1694</v>
      </c>
      <c r="AW19" s="71">
        <f t="shared" si="2"/>
        <v>15</v>
      </c>
      <c r="AY19" s="136" t="s">
        <v>1191</v>
      </c>
      <c r="AZ19" s="137">
        <v>408684</v>
      </c>
      <c r="BA19" s="138">
        <v>0.09</v>
      </c>
      <c r="BB19" s="71">
        <f t="shared" si="3"/>
        <v>25</v>
      </c>
    </row>
    <row r="20" spans="1:54" x14ac:dyDescent="0.2">
      <c r="A20" s="97">
        <v>18</v>
      </c>
      <c r="B20" s="112" t="s">
        <v>112</v>
      </c>
      <c r="C20" s="112" t="s">
        <v>112</v>
      </c>
      <c r="D20" s="108" t="s">
        <v>177</v>
      </c>
      <c r="E20" s="103">
        <v>1.04</v>
      </c>
      <c r="F20" s="116"/>
      <c r="H20" s="112" t="s">
        <v>112</v>
      </c>
      <c r="I20" s="108" t="s">
        <v>177</v>
      </c>
      <c r="K20" s="112" t="s">
        <v>112</v>
      </c>
      <c r="L20" s="108" t="s">
        <v>177</v>
      </c>
      <c r="N20" s="112" t="s">
        <v>112</v>
      </c>
      <c r="O20" s="108" t="s">
        <v>177</v>
      </c>
      <c r="P20" s="112" t="s">
        <v>112</v>
      </c>
      <c r="S20" s="97">
        <v>30</v>
      </c>
      <c r="T20" s="97" t="s">
        <v>892</v>
      </c>
      <c r="U20" s="112" t="s">
        <v>112</v>
      </c>
      <c r="V20" s="97" t="s">
        <v>917</v>
      </c>
      <c r="W20" s="97">
        <v>36.51</v>
      </c>
      <c r="Y20" s="97" t="s">
        <v>917</v>
      </c>
      <c r="Z20" s="97">
        <v>8.39</v>
      </c>
      <c r="AC20" s="97" t="s">
        <v>1142</v>
      </c>
      <c r="AD20" s="106">
        <v>2510</v>
      </c>
      <c r="AH20" s="123" t="s">
        <v>1151</v>
      </c>
      <c r="AJ20" s="112" t="s">
        <v>112</v>
      </c>
      <c r="AK20" s="128">
        <v>135</v>
      </c>
      <c r="AL20" s="129" t="s">
        <v>917</v>
      </c>
      <c r="AM20" s="128">
        <v>87.59</v>
      </c>
      <c r="AO20" s="128">
        <v>74</v>
      </c>
      <c r="AP20" s="129" t="s">
        <v>1012</v>
      </c>
      <c r="AQ20" s="128">
        <v>117.42</v>
      </c>
      <c r="AT20" t="s">
        <v>1192</v>
      </c>
      <c r="AU20">
        <v>42.5</v>
      </c>
      <c r="AV20" s="134">
        <v>2018</v>
      </c>
      <c r="AW20" s="71">
        <f t="shared" si="2"/>
        <v>5</v>
      </c>
      <c r="AY20" s="136" t="s">
        <v>1192</v>
      </c>
      <c r="AZ20" s="137">
        <v>1550575</v>
      </c>
      <c r="BA20" s="138">
        <v>0.33</v>
      </c>
      <c r="BB20" s="71">
        <f t="shared" si="3"/>
        <v>3</v>
      </c>
    </row>
    <row r="21" spans="1:54" x14ac:dyDescent="0.2">
      <c r="A21" s="97">
        <v>19</v>
      </c>
      <c r="B21" s="113" t="s">
        <v>47</v>
      </c>
      <c r="C21" s="113" t="s">
        <v>47</v>
      </c>
      <c r="D21" s="108" t="s">
        <v>177</v>
      </c>
      <c r="E21" s="108" t="s">
        <v>177</v>
      </c>
      <c r="F21" s="116"/>
      <c r="H21" s="107" t="s">
        <v>47</v>
      </c>
      <c r="I21" s="108" t="s">
        <v>177</v>
      </c>
      <c r="K21" s="97" t="s">
        <v>395</v>
      </c>
      <c r="L21" s="97">
        <v>5.5E-2</v>
      </c>
      <c r="N21" s="97" t="s">
        <v>395</v>
      </c>
      <c r="O21" s="108" t="s">
        <v>177</v>
      </c>
      <c r="P21" s="113" t="s">
        <v>47</v>
      </c>
      <c r="S21" s="97">
        <f>S20*12</f>
        <v>360</v>
      </c>
      <c r="T21" s="97" t="s">
        <v>894</v>
      </c>
      <c r="U21" s="113" t="s">
        <v>47</v>
      </c>
      <c r="V21" s="97" t="s">
        <v>998</v>
      </c>
      <c r="W21" s="97">
        <v>18.12</v>
      </c>
      <c r="Y21" s="97" t="s">
        <v>998</v>
      </c>
      <c r="Z21" s="97">
        <v>6.78</v>
      </c>
      <c r="AC21" s="113" t="s">
        <v>47</v>
      </c>
      <c r="AD21" s="123" t="s">
        <v>1151</v>
      </c>
      <c r="AF21" s="97" t="s">
        <v>355</v>
      </c>
      <c r="AG21" s="106">
        <v>2650</v>
      </c>
      <c r="AH21" s="123" t="s">
        <v>1151</v>
      </c>
      <c r="AJ21" s="113" t="s">
        <v>47</v>
      </c>
      <c r="AK21" s="128">
        <v>150</v>
      </c>
      <c r="AL21" s="129" t="s">
        <v>998</v>
      </c>
      <c r="AM21" s="128">
        <v>78.11</v>
      </c>
      <c r="AO21" s="128">
        <v>176</v>
      </c>
      <c r="AP21" s="129" t="s">
        <v>1002</v>
      </c>
      <c r="AQ21" s="128">
        <v>59</v>
      </c>
      <c r="AT21" t="s">
        <v>1195</v>
      </c>
      <c r="AU21">
        <v>20.2</v>
      </c>
      <c r="AV21" s="134">
        <v>1815</v>
      </c>
      <c r="AW21" s="71">
        <f t="shared" si="2"/>
        <v>43</v>
      </c>
      <c r="AY21" s="136" t="s">
        <v>1195</v>
      </c>
      <c r="AZ21" s="137">
        <v>639843</v>
      </c>
      <c r="BA21" s="138">
        <v>0.09</v>
      </c>
      <c r="BB21" s="71">
        <f t="shared" si="3"/>
        <v>25</v>
      </c>
    </row>
    <row r="22" spans="1:54" x14ac:dyDescent="0.2">
      <c r="A22" s="97">
        <v>20</v>
      </c>
      <c r="B22" s="113" t="s">
        <v>121</v>
      </c>
      <c r="C22" s="113" t="s">
        <v>121</v>
      </c>
      <c r="D22" s="108" t="s">
        <v>177</v>
      </c>
      <c r="E22" s="103">
        <v>0.87</v>
      </c>
      <c r="F22" s="114">
        <v>5.9</v>
      </c>
      <c r="H22" s="107" t="s">
        <v>121</v>
      </c>
      <c r="I22" s="108" t="s">
        <v>177</v>
      </c>
      <c r="K22" s="97" t="s">
        <v>396</v>
      </c>
      <c r="L22" s="97">
        <v>0.13</v>
      </c>
      <c r="N22" s="97" t="s">
        <v>396</v>
      </c>
      <c r="O22" s="104">
        <v>0.4</v>
      </c>
      <c r="P22" s="113" t="s">
        <v>121</v>
      </c>
      <c r="U22" s="113" t="s">
        <v>121</v>
      </c>
      <c r="V22" s="97" t="s">
        <v>964</v>
      </c>
      <c r="W22" s="97">
        <v>23.28</v>
      </c>
      <c r="Y22" s="97" t="s">
        <v>964</v>
      </c>
      <c r="Z22" s="97">
        <v>6.59</v>
      </c>
      <c r="AC22" s="97" t="s">
        <v>396</v>
      </c>
      <c r="AD22" s="106">
        <v>2100</v>
      </c>
      <c r="AH22" s="123" t="s">
        <v>1151</v>
      </c>
      <c r="AJ22" s="113" t="s">
        <v>121</v>
      </c>
      <c r="AK22" s="128">
        <v>126</v>
      </c>
      <c r="AL22" s="129" t="s">
        <v>964</v>
      </c>
      <c r="AM22" s="128">
        <v>92.26</v>
      </c>
      <c r="AO22" s="128">
        <v>165</v>
      </c>
      <c r="AP22" s="129" t="s">
        <v>1081</v>
      </c>
      <c r="AQ22" s="128">
        <v>67.349999999999994</v>
      </c>
      <c r="AT22" t="s">
        <v>1194</v>
      </c>
      <c r="AU22">
        <v>16.399999999999999</v>
      </c>
      <c r="AV22" s="134">
        <v>1095</v>
      </c>
      <c r="AW22" s="71">
        <f t="shared" si="2"/>
        <v>49</v>
      </c>
      <c r="AY22" s="136" t="s">
        <v>1194</v>
      </c>
      <c r="AZ22" s="137">
        <v>1903068</v>
      </c>
      <c r="BA22" s="138">
        <v>0.32</v>
      </c>
      <c r="BB22" s="71">
        <f t="shared" si="3"/>
        <v>5</v>
      </c>
    </row>
    <row r="23" spans="1:54" x14ac:dyDescent="0.2">
      <c r="A23" s="97">
        <v>21</v>
      </c>
      <c r="B23" s="115" t="s">
        <v>9</v>
      </c>
      <c r="C23" s="97" t="s">
        <v>296</v>
      </c>
      <c r="D23" s="97">
        <v>56.1</v>
      </c>
      <c r="E23" s="103">
        <v>0.27</v>
      </c>
      <c r="F23" s="114"/>
      <c r="H23" s="97" t="s">
        <v>331</v>
      </c>
      <c r="I23" s="97">
        <v>196.68</v>
      </c>
      <c r="K23" s="97" t="s">
        <v>331</v>
      </c>
      <c r="L23" s="97">
        <v>1.0999999999999999E-2</v>
      </c>
      <c r="N23" s="97" t="s">
        <v>331</v>
      </c>
      <c r="O23" s="104">
        <v>6.2</v>
      </c>
      <c r="P23" s="115" t="s">
        <v>9</v>
      </c>
      <c r="S23" s="117">
        <f>S13/1000</f>
        <v>121757.429</v>
      </c>
      <c r="T23" s="97" t="s">
        <v>896</v>
      </c>
      <c r="U23" s="115" t="s">
        <v>9</v>
      </c>
      <c r="V23" s="97" t="s">
        <v>1096</v>
      </c>
      <c r="W23" s="97">
        <v>8.89</v>
      </c>
      <c r="Y23" s="97" t="s">
        <v>1096</v>
      </c>
      <c r="Z23" s="97">
        <v>9.64</v>
      </c>
      <c r="AC23" s="97" t="s">
        <v>331</v>
      </c>
      <c r="AD23" s="106">
        <v>3080</v>
      </c>
      <c r="AH23" s="123" t="s">
        <v>1151</v>
      </c>
      <c r="AJ23" s="115" t="s">
        <v>9</v>
      </c>
      <c r="AK23" s="128">
        <v>137</v>
      </c>
      <c r="AL23" s="129" t="s">
        <v>1096</v>
      </c>
      <c r="AM23" s="128">
        <v>86.36</v>
      </c>
      <c r="AO23" s="128">
        <v>3</v>
      </c>
      <c r="AP23" s="129" t="s">
        <v>1089</v>
      </c>
      <c r="AQ23" s="128">
        <v>229.3</v>
      </c>
      <c r="AT23" t="s">
        <v>1193</v>
      </c>
      <c r="AU23">
        <v>28.4</v>
      </c>
      <c r="AV23">
        <v>544</v>
      </c>
      <c r="AW23" s="71">
        <f t="shared" si="2"/>
        <v>30</v>
      </c>
      <c r="AY23" s="136" t="s">
        <v>1193</v>
      </c>
      <c r="AZ23" s="137">
        <v>26123</v>
      </c>
      <c r="BA23" s="138">
        <v>0.02</v>
      </c>
      <c r="BB23" s="71">
        <f t="shared" si="3"/>
        <v>45</v>
      </c>
    </row>
    <row r="24" spans="1:54" x14ac:dyDescent="0.2">
      <c r="A24" s="97">
        <v>22</v>
      </c>
      <c r="B24" s="112" t="s">
        <v>67</v>
      </c>
      <c r="C24" s="97" t="s">
        <v>289</v>
      </c>
      <c r="D24" s="97">
        <v>61.8</v>
      </c>
      <c r="E24" s="108" t="s">
        <v>177</v>
      </c>
      <c r="F24" s="114"/>
      <c r="H24" s="97" t="s">
        <v>289</v>
      </c>
      <c r="I24" s="97">
        <v>88.89</v>
      </c>
      <c r="K24" s="97" t="s">
        <v>289</v>
      </c>
      <c r="L24" s="97">
        <v>1.1299999999999999</v>
      </c>
      <c r="N24" s="97" t="s">
        <v>289</v>
      </c>
      <c r="O24" s="97">
        <v>0.6</v>
      </c>
      <c r="P24" s="112" t="s">
        <v>67</v>
      </c>
      <c r="S24" s="117">
        <f>S16</f>
        <v>26786634.379999999</v>
      </c>
      <c r="T24" s="97" t="s">
        <v>895</v>
      </c>
      <c r="U24" s="112" t="s">
        <v>67</v>
      </c>
      <c r="V24" s="97" t="s">
        <v>970</v>
      </c>
      <c r="W24" s="97">
        <v>21.34</v>
      </c>
      <c r="Y24" s="97" t="s">
        <v>970</v>
      </c>
      <c r="Z24" s="97">
        <v>13.32</v>
      </c>
      <c r="AC24" s="97" t="s">
        <v>289</v>
      </c>
      <c r="AD24" s="106">
        <v>2230</v>
      </c>
      <c r="AH24" s="123" t="s">
        <v>1151</v>
      </c>
      <c r="AJ24" s="112" t="s">
        <v>67</v>
      </c>
      <c r="AK24" s="128">
        <v>33</v>
      </c>
      <c r="AL24" s="129" t="s">
        <v>970</v>
      </c>
      <c r="AM24" s="128">
        <v>146.9</v>
      </c>
      <c r="AO24" s="128">
        <v>79</v>
      </c>
      <c r="AP24" s="129" t="s">
        <v>1058</v>
      </c>
      <c r="AQ24" s="128">
        <v>115.68</v>
      </c>
      <c r="AT24" t="s">
        <v>1196</v>
      </c>
      <c r="AU24">
        <v>30.1</v>
      </c>
      <c r="AV24" s="134">
        <v>3771</v>
      </c>
      <c r="AW24" s="71">
        <f t="shared" si="2"/>
        <v>25</v>
      </c>
      <c r="AY24" s="136" t="s">
        <v>1196</v>
      </c>
      <c r="AZ24" s="137">
        <v>1527259</v>
      </c>
      <c r="BA24" s="138">
        <v>0.15</v>
      </c>
      <c r="BB24" s="71">
        <f t="shared" si="3"/>
        <v>17</v>
      </c>
    </row>
    <row r="25" spans="1:54" x14ac:dyDescent="0.2">
      <c r="A25" s="97">
        <v>23</v>
      </c>
      <c r="B25" s="112" t="s">
        <v>154</v>
      </c>
      <c r="C25" s="97" t="s">
        <v>282</v>
      </c>
      <c r="D25" s="97">
        <v>68.3</v>
      </c>
      <c r="E25" s="103">
        <v>1.8</v>
      </c>
      <c r="F25" s="114">
        <v>7.2</v>
      </c>
      <c r="H25" s="97" t="s">
        <v>282</v>
      </c>
      <c r="I25" s="97">
        <v>124.61</v>
      </c>
      <c r="K25" s="97" t="s">
        <v>282</v>
      </c>
      <c r="L25" s="97">
        <v>1.7999999999999999E-2</v>
      </c>
      <c r="N25" s="97" t="s">
        <v>282</v>
      </c>
      <c r="O25" s="104">
        <v>5.8</v>
      </c>
      <c r="P25" s="112" t="s">
        <v>154</v>
      </c>
      <c r="S25" s="111">
        <f>S24/S23</f>
        <v>219.99999999999997</v>
      </c>
      <c r="T25" s="97" t="s">
        <v>897</v>
      </c>
      <c r="U25" s="112" t="s">
        <v>154</v>
      </c>
      <c r="V25" s="97" t="s">
        <v>1025</v>
      </c>
      <c r="W25" s="97">
        <v>14.72</v>
      </c>
      <c r="Y25" s="97" t="s">
        <v>1025</v>
      </c>
      <c r="Z25" s="97">
        <v>6.54</v>
      </c>
      <c r="AC25" s="97" t="s">
        <v>282</v>
      </c>
      <c r="AD25" s="106">
        <v>3120</v>
      </c>
      <c r="AH25" s="126">
        <v>0.82</v>
      </c>
      <c r="AJ25" s="112" t="s">
        <v>154</v>
      </c>
      <c r="AK25" s="128">
        <v>61</v>
      </c>
      <c r="AL25" s="129" t="s">
        <v>1025</v>
      </c>
      <c r="AM25" s="128">
        <v>124.58</v>
      </c>
      <c r="AO25" s="128">
        <v>208</v>
      </c>
      <c r="AP25" s="129" t="s">
        <v>968</v>
      </c>
      <c r="AQ25" s="128">
        <v>15.69</v>
      </c>
      <c r="AT25" t="s">
        <v>1197</v>
      </c>
      <c r="AU25">
        <v>26</v>
      </c>
      <c r="AV25" s="134">
        <v>1789</v>
      </c>
      <c r="AW25" s="71">
        <f t="shared" si="2"/>
        <v>32</v>
      </c>
      <c r="AY25" s="136" t="s">
        <v>1197</v>
      </c>
      <c r="AZ25" s="137">
        <v>382774</v>
      </c>
      <c r="BA25" s="138">
        <v>7.0000000000000007E-2</v>
      </c>
      <c r="BB25" s="71">
        <f t="shared" si="3"/>
        <v>31</v>
      </c>
    </row>
    <row r="26" spans="1:54" x14ac:dyDescent="0.2">
      <c r="A26" s="97">
        <v>24</v>
      </c>
      <c r="B26" s="112" t="s">
        <v>58</v>
      </c>
      <c r="C26" s="112" t="s">
        <v>58</v>
      </c>
      <c r="D26" s="108" t="s">
        <v>177</v>
      </c>
      <c r="E26" s="103">
        <v>0.19</v>
      </c>
      <c r="F26" s="114"/>
      <c r="H26" s="97" t="s">
        <v>357</v>
      </c>
      <c r="I26" s="97">
        <v>129.11000000000001</v>
      </c>
      <c r="K26" s="97" t="s">
        <v>357</v>
      </c>
      <c r="L26" s="97">
        <v>0.57999999999999996</v>
      </c>
      <c r="N26" s="97" t="s">
        <v>357</v>
      </c>
      <c r="O26" s="97">
        <v>4</v>
      </c>
      <c r="P26" s="112" t="s">
        <v>58</v>
      </c>
      <c r="U26" s="112" t="s">
        <v>58</v>
      </c>
      <c r="V26" s="97" t="s">
        <v>999</v>
      </c>
      <c r="W26" s="97">
        <v>17.489999999999998</v>
      </c>
      <c r="Y26" s="97" t="s">
        <v>999</v>
      </c>
      <c r="Z26" s="97">
        <v>3.47</v>
      </c>
      <c r="AC26" s="97" t="s">
        <v>357</v>
      </c>
      <c r="AD26" s="106">
        <v>2980</v>
      </c>
      <c r="AH26" s="123" t="s">
        <v>1151</v>
      </c>
      <c r="AJ26" s="112" t="s">
        <v>58</v>
      </c>
      <c r="AK26" s="128">
        <v>81</v>
      </c>
      <c r="AL26" s="129" t="s">
        <v>999</v>
      </c>
      <c r="AM26" s="128">
        <v>114.9</v>
      </c>
      <c r="AO26" s="128">
        <v>201</v>
      </c>
      <c r="AP26" s="129" t="s">
        <v>1168</v>
      </c>
      <c r="AQ26" s="128">
        <v>26.43</v>
      </c>
      <c r="AT26" t="s">
        <v>1199</v>
      </c>
      <c r="AU26">
        <v>28.7</v>
      </c>
      <c r="AV26" s="134">
        <v>2173</v>
      </c>
      <c r="AW26" s="71">
        <f t="shared" si="2"/>
        <v>29</v>
      </c>
      <c r="AY26" s="136" t="s">
        <v>1199</v>
      </c>
      <c r="AZ26" s="137">
        <v>777418</v>
      </c>
      <c r="BA26" s="138">
        <v>0.13</v>
      </c>
      <c r="BB26" s="71">
        <f t="shared" si="3"/>
        <v>19</v>
      </c>
    </row>
    <row r="27" spans="1:54" x14ac:dyDescent="0.2">
      <c r="A27" s="97">
        <v>25</v>
      </c>
      <c r="B27" s="121" t="s">
        <v>36</v>
      </c>
      <c r="C27" s="97" t="s">
        <v>281</v>
      </c>
      <c r="D27" s="97">
        <v>69.8</v>
      </c>
      <c r="E27" s="103">
        <v>9.8000000000000007</v>
      </c>
      <c r="F27" s="114"/>
      <c r="H27" s="97" t="s">
        <v>281</v>
      </c>
      <c r="I27" s="97">
        <v>151.75</v>
      </c>
      <c r="K27" s="97" t="s">
        <v>281</v>
      </c>
      <c r="L27" s="97">
        <v>5.0999999999999997E-2</v>
      </c>
      <c r="N27" s="97" t="s">
        <v>281</v>
      </c>
      <c r="O27" s="97">
        <v>2.9</v>
      </c>
      <c r="P27" s="121" t="s">
        <v>36</v>
      </c>
      <c r="U27" s="121" t="s">
        <v>36</v>
      </c>
      <c r="V27" s="97" t="s">
        <v>1095</v>
      </c>
      <c r="W27" s="97">
        <v>8.92</v>
      </c>
      <c r="Y27" s="97" t="s">
        <v>1095</v>
      </c>
      <c r="Z27" s="97">
        <v>14.3</v>
      </c>
      <c r="AC27" s="97" t="s">
        <v>281</v>
      </c>
      <c r="AD27" s="106">
        <v>2760</v>
      </c>
      <c r="AH27" s="123" t="s">
        <v>1151</v>
      </c>
      <c r="AJ27" s="121" t="s">
        <v>36</v>
      </c>
      <c r="AK27" s="128">
        <v>27</v>
      </c>
      <c r="AL27" s="129" t="s">
        <v>1095</v>
      </c>
      <c r="AM27" s="128">
        <v>153.16999999999999</v>
      </c>
      <c r="AO27" s="128">
        <v>111</v>
      </c>
      <c r="AP27" s="129" t="s">
        <v>1070</v>
      </c>
      <c r="AQ27" s="128">
        <v>103.51</v>
      </c>
      <c r="AT27" t="s">
        <v>1198</v>
      </c>
      <c r="AU27">
        <v>44.1</v>
      </c>
      <c r="AV27" s="134">
        <v>1402</v>
      </c>
      <c r="AW27" s="71">
        <f t="shared" si="2"/>
        <v>3</v>
      </c>
      <c r="AY27" s="136" t="s">
        <v>1198</v>
      </c>
      <c r="AZ27" s="137">
        <v>1143789</v>
      </c>
      <c r="BA27" s="138">
        <v>0.38</v>
      </c>
      <c r="BB27" s="71">
        <f t="shared" si="3"/>
        <v>2</v>
      </c>
    </row>
    <row r="28" spans="1:54" x14ac:dyDescent="0.2">
      <c r="A28" s="97">
        <v>26</v>
      </c>
      <c r="B28" s="112" t="s">
        <v>73</v>
      </c>
      <c r="C28" s="112" t="s">
        <v>73</v>
      </c>
      <c r="D28" s="108" t="s">
        <v>177</v>
      </c>
      <c r="E28" s="103">
        <v>0.74</v>
      </c>
      <c r="F28" s="114"/>
      <c r="H28" s="112" t="s">
        <v>73</v>
      </c>
      <c r="I28" s="108" t="s">
        <v>177</v>
      </c>
      <c r="K28" s="97" t="s">
        <v>397</v>
      </c>
      <c r="L28" s="97">
        <v>0.13</v>
      </c>
      <c r="N28" s="97" t="s">
        <v>397</v>
      </c>
      <c r="O28" s="97">
        <v>0.1</v>
      </c>
      <c r="P28" s="112" t="s">
        <v>73</v>
      </c>
      <c r="U28" s="112" t="s">
        <v>73</v>
      </c>
      <c r="V28" s="97" t="s">
        <v>902</v>
      </c>
      <c r="W28" s="97">
        <v>42.42</v>
      </c>
      <c r="Y28" s="97" t="s">
        <v>902</v>
      </c>
      <c r="Z28" s="97">
        <v>11.96</v>
      </c>
      <c r="AC28" s="97" t="s">
        <v>397</v>
      </c>
      <c r="AD28" s="106">
        <v>2690</v>
      </c>
      <c r="AH28" s="123" t="s">
        <v>1151</v>
      </c>
      <c r="AJ28" s="112" t="s">
        <v>73</v>
      </c>
      <c r="AK28" s="128">
        <v>179</v>
      </c>
      <c r="AL28" s="129" t="s">
        <v>902</v>
      </c>
      <c r="AM28" s="128">
        <v>57.77</v>
      </c>
      <c r="AO28" s="128">
        <v>1</v>
      </c>
      <c r="AP28" s="129" t="s">
        <v>1094</v>
      </c>
      <c r="AQ28" s="128">
        <v>279.05</v>
      </c>
      <c r="AT28" t="s">
        <v>1200</v>
      </c>
      <c r="AU28">
        <v>20.7</v>
      </c>
      <c r="AV28">
        <v>277</v>
      </c>
      <c r="AW28" s="71">
        <f t="shared" si="2"/>
        <v>42</v>
      </c>
      <c r="AY28" s="136" t="s">
        <v>1200</v>
      </c>
      <c r="AZ28" s="137">
        <v>11002</v>
      </c>
      <c r="BA28" s="138">
        <v>0.01</v>
      </c>
      <c r="BB28" s="71">
        <f t="shared" si="3"/>
        <v>50</v>
      </c>
    </row>
    <row r="29" spans="1:54" x14ac:dyDescent="0.2">
      <c r="A29" s="97">
        <v>27</v>
      </c>
      <c r="B29" s="107" t="s">
        <v>11</v>
      </c>
      <c r="C29" s="107" t="s">
        <v>11</v>
      </c>
      <c r="D29" s="108" t="s">
        <v>177</v>
      </c>
      <c r="E29" s="103">
        <v>0.02</v>
      </c>
      <c r="F29" s="114"/>
      <c r="H29" s="107" t="s">
        <v>11</v>
      </c>
      <c r="I29" s="108" t="s">
        <v>177</v>
      </c>
      <c r="K29" s="97" t="s">
        <v>398</v>
      </c>
      <c r="L29" s="97">
        <v>3.3000000000000002E-2</v>
      </c>
      <c r="N29" s="97" t="s">
        <v>398</v>
      </c>
      <c r="O29" s="108" t="s">
        <v>177</v>
      </c>
      <c r="P29" s="107" t="s">
        <v>11</v>
      </c>
      <c r="U29" s="107" t="s">
        <v>11</v>
      </c>
      <c r="V29" s="97" t="s">
        <v>903</v>
      </c>
      <c r="W29" s="97">
        <v>42.33</v>
      </c>
      <c r="Y29" s="97" t="s">
        <v>903</v>
      </c>
      <c r="Z29" s="97">
        <v>9.5399999999999991</v>
      </c>
      <c r="AC29" s="97" t="s">
        <v>398</v>
      </c>
      <c r="AD29" s="106">
        <v>1680</v>
      </c>
      <c r="AH29" s="123" t="s">
        <v>1151</v>
      </c>
      <c r="AJ29" s="107" t="s">
        <v>11</v>
      </c>
      <c r="AK29" s="128">
        <v>205</v>
      </c>
      <c r="AL29" s="129" t="s">
        <v>903</v>
      </c>
      <c r="AM29" s="128">
        <v>21.28</v>
      </c>
      <c r="AO29" s="128">
        <v>213</v>
      </c>
      <c r="AP29" s="129" t="s">
        <v>942</v>
      </c>
      <c r="AQ29" s="128">
        <v>5.77</v>
      </c>
      <c r="AT29" t="s">
        <v>1207</v>
      </c>
      <c r="AU29">
        <v>34.799999999999997</v>
      </c>
      <c r="AV29" s="134">
        <v>3803</v>
      </c>
      <c r="AW29" s="71">
        <f t="shared" si="2"/>
        <v>16</v>
      </c>
      <c r="AY29" s="136" t="s">
        <v>1207</v>
      </c>
      <c r="AZ29" s="137">
        <v>2317007</v>
      </c>
      <c r="BA29" s="138">
        <v>0.23</v>
      </c>
      <c r="BB29" s="71">
        <f t="shared" si="3"/>
        <v>9</v>
      </c>
    </row>
    <row r="30" spans="1:54" x14ac:dyDescent="0.2">
      <c r="A30" s="97">
        <v>28</v>
      </c>
      <c r="B30" s="121" t="s">
        <v>30</v>
      </c>
      <c r="C30" s="121" t="s">
        <v>30</v>
      </c>
      <c r="D30" s="108" t="s">
        <v>177</v>
      </c>
      <c r="E30" s="103">
        <v>0.09</v>
      </c>
      <c r="F30" s="114"/>
      <c r="H30" s="121" t="s">
        <v>30</v>
      </c>
      <c r="I30" s="108" t="s">
        <v>177</v>
      </c>
      <c r="K30" s="97" t="s">
        <v>399</v>
      </c>
      <c r="L30" s="97">
        <v>8.3000000000000004E-2</v>
      </c>
      <c r="N30" s="97" t="s">
        <v>399</v>
      </c>
      <c r="O30" s="108" t="s">
        <v>177</v>
      </c>
      <c r="P30" s="121" t="s">
        <v>30</v>
      </c>
      <c r="U30" s="121" t="s">
        <v>30</v>
      </c>
      <c r="V30" s="97" t="s">
        <v>954</v>
      </c>
      <c r="W30" s="97">
        <v>24.4</v>
      </c>
      <c r="Y30" s="97" t="s">
        <v>954</v>
      </c>
      <c r="Z30" s="97">
        <v>7.78</v>
      </c>
      <c r="AC30" s="97" t="s">
        <v>399</v>
      </c>
      <c r="AD30" s="106">
        <v>2180</v>
      </c>
      <c r="AH30" s="123" t="s">
        <v>1151</v>
      </c>
      <c r="AJ30" s="121" t="s">
        <v>30</v>
      </c>
      <c r="AK30" s="128">
        <v>55</v>
      </c>
      <c r="AL30" s="129" t="s">
        <v>954</v>
      </c>
      <c r="AM30" s="128">
        <v>127.74</v>
      </c>
      <c r="AO30" s="128">
        <v>203</v>
      </c>
      <c r="AP30" s="129" t="s">
        <v>973</v>
      </c>
      <c r="AQ30" s="128">
        <v>25.92</v>
      </c>
      <c r="AT30" t="s">
        <v>177</v>
      </c>
      <c r="AU30">
        <v>36.700000000000003</v>
      </c>
      <c r="AV30">
        <v>376</v>
      </c>
      <c r="AW30" s="71">
        <f t="shared" si="2"/>
        <v>11</v>
      </c>
      <c r="AY30" s="136" t="s">
        <v>177</v>
      </c>
      <c r="AZ30" s="137">
        <v>19906</v>
      </c>
      <c r="BA30" s="138">
        <v>0.03</v>
      </c>
      <c r="BB30" s="71">
        <f t="shared" si="3"/>
        <v>41</v>
      </c>
    </row>
    <row r="31" spans="1:54" x14ac:dyDescent="0.2">
      <c r="A31" s="97">
        <v>29</v>
      </c>
      <c r="B31" s="112" t="s">
        <v>91</v>
      </c>
      <c r="C31" s="112" t="s">
        <v>91</v>
      </c>
      <c r="D31" s="108" t="s">
        <v>177</v>
      </c>
      <c r="E31" s="103">
        <v>0.54</v>
      </c>
      <c r="F31" s="114"/>
      <c r="H31" s="112" t="s">
        <v>91</v>
      </c>
      <c r="I31" s="108" t="s">
        <v>177</v>
      </c>
      <c r="K31" s="97" t="s">
        <v>400</v>
      </c>
      <c r="L31" s="97">
        <v>0.98</v>
      </c>
      <c r="N31" s="97" t="s">
        <v>400</v>
      </c>
      <c r="O31" s="97">
        <v>0.2</v>
      </c>
      <c r="P31" s="112" t="s">
        <v>91</v>
      </c>
      <c r="U31" s="112" t="s">
        <v>91</v>
      </c>
      <c r="V31" s="97" t="s">
        <v>916</v>
      </c>
      <c r="W31" s="97">
        <v>36.58</v>
      </c>
      <c r="Y31" s="97" t="s">
        <v>916</v>
      </c>
      <c r="Z31" s="97">
        <v>10.4</v>
      </c>
      <c r="AC31" s="97" t="s">
        <v>400</v>
      </c>
      <c r="AD31" s="106">
        <v>2240</v>
      </c>
      <c r="AH31" s="123" t="s">
        <v>1151</v>
      </c>
      <c r="AJ31" s="112" t="s">
        <v>91</v>
      </c>
      <c r="AK31" s="128">
        <v>169</v>
      </c>
      <c r="AL31" s="129" t="s">
        <v>916</v>
      </c>
      <c r="AM31" s="128">
        <v>65.08</v>
      </c>
      <c r="AO31" s="128">
        <v>97</v>
      </c>
      <c r="AP31" s="129" t="s">
        <v>1108</v>
      </c>
      <c r="AQ31" s="128">
        <v>108.82</v>
      </c>
      <c r="AT31" t="s">
        <v>1201</v>
      </c>
      <c r="AU31">
        <v>24.8</v>
      </c>
      <c r="AV31">
        <v>598</v>
      </c>
      <c r="AW31" s="71">
        <f t="shared" si="2"/>
        <v>35</v>
      </c>
      <c r="AY31" s="136" t="s">
        <v>1201</v>
      </c>
      <c r="AZ31" s="137">
        <v>111310</v>
      </c>
      <c r="BA31" s="138">
        <v>0.06</v>
      </c>
      <c r="BB31" s="71">
        <f t="shared" si="3"/>
        <v>33</v>
      </c>
    </row>
    <row r="32" spans="1:54" x14ac:dyDescent="0.2">
      <c r="A32" s="97">
        <v>30</v>
      </c>
      <c r="B32" s="115" t="s">
        <v>75</v>
      </c>
      <c r="C32" s="97" t="s">
        <v>293</v>
      </c>
      <c r="D32" s="97">
        <v>60.3</v>
      </c>
      <c r="E32" s="103">
        <v>11.7</v>
      </c>
      <c r="F32" s="114">
        <v>10.199999999999999</v>
      </c>
      <c r="H32" s="97" t="s">
        <v>330</v>
      </c>
      <c r="I32" s="97">
        <v>206.83</v>
      </c>
      <c r="K32" s="97" t="s">
        <v>330</v>
      </c>
      <c r="L32" s="97">
        <v>0.41</v>
      </c>
      <c r="N32" s="97" t="s">
        <v>330</v>
      </c>
      <c r="O32" s="104">
        <v>6.5</v>
      </c>
      <c r="P32" s="115" t="s">
        <v>75</v>
      </c>
      <c r="Q32" s="97">
        <v>109</v>
      </c>
      <c r="U32" s="115" t="s">
        <v>75</v>
      </c>
      <c r="V32" s="97" t="s">
        <v>1073</v>
      </c>
      <c r="W32" s="97">
        <v>10.29</v>
      </c>
      <c r="Y32" s="97" t="s">
        <v>1073</v>
      </c>
      <c r="Z32" s="97">
        <v>8.31</v>
      </c>
      <c r="AC32" s="97" t="s">
        <v>330</v>
      </c>
      <c r="AD32" s="106">
        <v>3530</v>
      </c>
      <c r="AH32" s="126">
        <v>0.59</v>
      </c>
      <c r="AJ32" s="115" t="s">
        <v>75</v>
      </c>
      <c r="AK32" s="128">
        <v>152</v>
      </c>
      <c r="AL32" s="129" t="s">
        <v>1073</v>
      </c>
      <c r="AM32" s="128">
        <v>76.569999999999993</v>
      </c>
      <c r="AO32" s="128">
        <v>151</v>
      </c>
      <c r="AP32" s="129" t="s">
        <v>1061</v>
      </c>
      <c r="AQ32" s="128">
        <v>77.459999999999994</v>
      </c>
      <c r="AT32" t="s">
        <v>1203</v>
      </c>
      <c r="AU32">
        <v>25.5</v>
      </c>
      <c r="AV32">
        <v>432</v>
      </c>
      <c r="AW32" s="71">
        <f t="shared" si="2"/>
        <v>34</v>
      </c>
      <c r="AY32" s="136" t="s">
        <v>1203</v>
      </c>
      <c r="AZ32" s="137">
        <v>27543</v>
      </c>
      <c r="BA32" s="138">
        <v>0.02</v>
      </c>
      <c r="BB32" s="71">
        <f t="shared" si="3"/>
        <v>45</v>
      </c>
    </row>
    <row r="33" spans="1:54" x14ac:dyDescent="0.2">
      <c r="A33" s="97">
        <v>31</v>
      </c>
      <c r="B33" s="112" t="s">
        <v>125</v>
      </c>
      <c r="C33" s="112" t="s">
        <v>125</v>
      </c>
      <c r="D33" s="108" t="s">
        <v>177</v>
      </c>
      <c r="E33" s="103">
        <v>8.98</v>
      </c>
      <c r="F33" s="114"/>
      <c r="H33" s="97" t="s">
        <v>359</v>
      </c>
      <c r="I33" s="97">
        <v>124.55</v>
      </c>
      <c r="K33" s="97" t="s">
        <v>359</v>
      </c>
      <c r="L33" s="97">
        <v>6.7000000000000004E-2</v>
      </c>
      <c r="N33" s="97" t="s">
        <v>359</v>
      </c>
      <c r="O33" s="97">
        <v>1.2</v>
      </c>
      <c r="P33" s="112" t="s">
        <v>125</v>
      </c>
      <c r="U33" s="112" t="s">
        <v>125</v>
      </c>
      <c r="V33" s="97" t="s">
        <v>975</v>
      </c>
      <c r="W33" s="97">
        <v>20.72</v>
      </c>
      <c r="Y33" s="97" t="s">
        <v>975</v>
      </c>
      <c r="Z33" s="97">
        <v>6.17</v>
      </c>
      <c r="AC33" s="97" t="s">
        <v>359</v>
      </c>
      <c r="AD33" s="106">
        <v>2530</v>
      </c>
      <c r="AH33" s="123" t="s">
        <v>1151</v>
      </c>
      <c r="AJ33" s="112" t="s">
        <v>125</v>
      </c>
      <c r="AK33" s="128">
        <v>146</v>
      </c>
      <c r="AL33" s="129" t="s">
        <v>975</v>
      </c>
      <c r="AM33" s="128">
        <v>81.23</v>
      </c>
      <c r="AO33" s="128">
        <v>160</v>
      </c>
      <c r="AP33" s="129" t="s">
        <v>946</v>
      </c>
      <c r="AQ33" s="128">
        <v>72.510000000000005</v>
      </c>
      <c r="AT33" t="s">
        <v>1204</v>
      </c>
      <c r="AU33">
        <v>19.8</v>
      </c>
      <c r="AV33" s="134">
        <v>2260</v>
      </c>
      <c r="AW33" s="71">
        <f t="shared" si="2"/>
        <v>45</v>
      </c>
      <c r="AY33" s="136" t="s">
        <v>1204</v>
      </c>
      <c r="AZ33" s="137">
        <v>1427225</v>
      </c>
      <c r="BA33" s="138">
        <v>0.16</v>
      </c>
      <c r="BB33" s="71">
        <f t="shared" si="3"/>
        <v>14</v>
      </c>
    </row>
    <row r="34" spans="1:54" x14ac:dyDescent="0.2">
      <c r="A34" s="97">
        <v>32</v>
      </c>
      <c r="B34" s="113" t="s">
        <v>128</v>
      </c>
      <c r="C34" s="113" t="s">
        <v>128</v>
      </c>
      <c r="D34" s="108" t="s">
        <v>177</v>
      </c>
      <c r="E34" s="103">
        <v>0.1</v>
      </c>
      <c r="F34" s="114"/>
      <c r="H34" s="113" t="s">
        <v>128</v>
      </c>
      <c r="I34" s="108" t="s">
        <v>177</v>
      </c>
      <c r="K34" s="97" t="s">
        <v>401</v>
      </c>
      <c r="L34" s="97">
        <v>4.4999999999999999E-4</v>
      </c>
      <c r="N34" s="97" t="s">
        <v>401</v>
      </c>
      <c r="O34" s="97">
        <v>0.8</v>
      </c>
      <c r="P34" s="113" t="s">
        <v>128</v>
      </c>
      <c r="U34" s="113" t="s">
        <v>128</v>
      </c>
      <c r="V34" s="97" t="s">
        <v>919</v>
      </c>
      <c r="W34" s="97">
        <v>35.450000000000003</v>
      </c>
      <c r="Y34" s="97" t="s">
        <v>919</v>
      </c>
      <c r="Z34" s="97">
        <v>14.11</v>
      </c>
      <c r="AC34" s="97" t="s">
        <v>401</v>
      </c>
      <c r="AD34" s="106">
        <v>1960</v>
      </c>
      <c r="AH34" s="123" t="s">
        <v>1151</v>
      </c>
      <c r="AJ34" s="113" t="s">
        <v>128</v>
      </c>
      <c r="AK34" s="128">
        <v>206</v>
      </c>
      <c r="AL34" s="129" t="s">
        <v>919</v>
      </c>
      <c r="AM34" s="128">
        <v>21.16</v>
      </c>
      <c r="AO34" s="128">
        <v>132</v>
      </c>
      <c r="AP34" s="129" t="s">
        <v>1020</v>
      </c>
      <c r="AQ34" s="128">
        <v>88.79</v>
      </c>
      <c r="AT34" t="s">
        <v>1205</v>
      </c>
      <c r="AU34">
        <v>19.899999999999999</v>
      </c>
      <c r="AV34">
        <v>483</v>
      </c>
      <c r="AW34" s="71">
        <f t="shared" si="2"/>
        <v>44</v>
      </c>
      <c r="AY34" s="136" t="s">
        <v>1205</v>
      </c>
      <c r="AZ34" s="137">
        <v>68449</v>
      </c>
      <c r="BA34" s="138">
        <v>0.03</v>
      </c>
      <c r="BB34" s="71">
        <f t="shared" si="3"/>
        <v>41</v>
      </c>
    </row>
    <row r="35" spans="1:54" x14ac:dyDescent="0.2">
      <c r="A35" s="97">
        <v>33</v>
      </c>
      <c r="B35" s="107" t="s">
        <v>133</v>
      </c>
      <c r="C35" s="107" t="s">
        <v>133</v>
      </c>
      <c r="D35" s="108" t="s">
        <v>177</v>
      </c>
      <c r="E35" s="103">
        <v>0.2</v>
      </c>
      <c r="F35" s="114"/>
      <c r="H35" s="107" t="s">
        <v>133</v>
      </c>
      <c r="I35" s="108" t="s">
        <v>177</v>
      </c>
      <c r="K35" s="97" t="s">
        <v>402</v>
      </c>
      <c r="L35" s="97">
        <v>1.6000000000000001E-3</v>
      </c>
      <c r="N35" s="97" t="s">
        <v>402</v>
      </c>
      <c r="O35" s="108" t="s">
        <v>177</v>
      </c>
      <c r="P35" s="107" t="s">
        <v>133</v>
      </c>
      <c r="U35" s="107" t="s">
        <v>133</v>
      </c>
      <c r="V35" s="97" t="s">
        <v>913</v>
      </c>
      <c r="W35" s="97">
        <v>37.29</v>
      </c>
      <c r="Y35" s="97" t="s">
        <v>913</v>
      </c>
      <c r="Z35" s="97">
        <v>14.56</v>
      </c>
      <c r="AC35" s="97" t="s">
        <v>402</v>
      </c>
      <c r="AD35" s="106">
        <v>2010</v>
      </c>
      <c r="AH35" s="123" t="s">
        <v>1151</v>
      </c>
      <c r="AJ35" s="107" t="s">
        <v>133</v>
      </c>
      <c r="AK35" s="128">
        <v>194</v>
      </c>
      <c r="AL35" s="129" t="s">
        <v>913</v>
      </c>
      <c r="AM35" s="128">
        <v>38.270000000000003</v>
      </c>
      <c r="AO35" s="128">
        <v>145</v>
      </c>
      <c r="AP35" s="129" t="s">
        <v>1064</v>
      </c>
      <c r="AQ35" s="128">
        <v>81.540000000000006</v>
      </c>
      <c r="AT35" t="s">
        <v>1202</v>
      </c>
      <c r="AU35">
        <v>32.9</v>
      </c>
      <c r="AV35">
        <v>874</v>
      </c>
      <c r="AW35" s="71">
        <f t="shared" si="2"/>
        <v>21</v>
      </c>
      <c r="AY35" s="136" t="s">
        <v>1202</v>
      </c>
      <c r="AZ35" s="137">
        <v>299942</v>
      </c>
      <c r="BA35" s="138">
        <v>0.11</v>
      </c>
      <c r="BB35" s="71">
        <f t="shared" si="3"/>
        <v>23</v>
      </c>
    </row>
    <row r="36" spans="1:54" x14ac:dyDescent="0.2">
      <c r="A36" s="97">
        <v>34</v>
      </c>
      <c r="B36" s="115" t="s">
        <v>6</v>
      </c>
      <c r="C36" s="115" t="s">
        <v>6</v>
      </c>
      <c r="D36" s="108" t="s">
        <v>177</v>
      </c>
      <c r="E36" s="103">
        <v>18.97</v>
      </c>
      <c r="F36" s="114">
        <v>9.6</v>
      </c>
      <c r="H36" s="97" t="s">
        <v>380</v>
      </c>
      <c r="I36" s="97">
        <v>93</v>
      </c>
      <c r="K36" s="97" t="s">
        <v>380</v>
      </c>
      <c r="L36" s="97">
        <v>1.02</v>
      </c>
      <c r="N36" s="97" t="s">
        <v>380</v>
      </c>
      <c r="O36" s="97">
        <v>0.3</v>
      </c>
      <c r="P36" s="115" t="s">
        <v>6</v>
      </c>
      <c r="Q36" s="97">
        <v>10</v>
      </c>
      <c r="U36" s="115" t="s">
        <v>6</v>
      </c>
      <c r="V36" s="97" t="s">
        <v>1030</v>
      </c>
      <c r="W36" s="97">
        <v>13.97</v>
      </c>
      <c r="Y36" s="97" t="s">
        <v>1030</v>
      </c>
      <c r="Z36" s="97">
        <v>5.93</v>
      </c>
      <c r="AC36" s="97" t="s">
        <v>380</v>
      </c>
      <c r="AD36" s="106">
        <v>2960</v>
      </c>
      <c r="AH36" s="123" t="s">
        <v>1151</v>
      </c>
      <c r="AJ36" s="115" t="s">
        <v>6</v>
      </c>
      <c r="AK36" s="128">
        <v>39</v>
      </c>
      <c r="AL36" s="129" t="s">
        <v>1030</v>
      </c>
      <c r="AM36" s="128">
        <v>141.38</v>
      </c>
      <c r="AO36" s="128">
        <v>141</v>
      </c>
      <c r="AP36" s="129" t="s">
        <v>1065</v>
      </c>
      <c r="AQ36" s="128">
        <v>82.91</v>
      </c>
      <c r="AT36" t="s">
        <v>1206</v>
      </c>
      <c r="AU36">
        <v>12.6</v>
      </c>
      <c r="AV36" s="134">
        <v>3174</v>
      </c>
      <c r="AW36" s="71">
        <f t="shared" si="2"/>
        <v>50</v>
      </c>
      <c r="AY36" s="143" t="s">
        <v>1206</v>
      </c>
      <c r="AZ36" s="144">
        <v>3765770</v>
      </c>
      <c r="BA36" s="145">
        <v>0.19</v>
      </c>
      <c r="BB36" s="71">
        <f t="shared" si="3"/>
        <v>11</v>
      </c>
    </row>
    <row r="37" spans="1:54" x14ac:dyDescent="0.2">
      <c r="A37" s="97">
        <v>35</v>
      </c>
      <c r="B37" s="119" t="s">
        <v>18</v>
      </c>
      <c r="C37" s="97" t="s">
        <v>300</v>
      </c>
      <c r="D37" s="97">
        <v>32</v>
      </c>
      <c r="E37" s="103">
        <v>0.62</v>
      </c>
      <c r="F37" s="114">
        <v>6.7</v>
      </c>
      <c r="H37" s="119" t="s">
        <v>18</v>
      </c>
      <c r="I37" s="108" t="s">
        <v>177</v>
      </c>
      <c r="K37" s="97" t="s">
        <v>403</v>
      </c>
      <c r="L37" s="97">
        <v>0.82</v>
      </c>
      <c r="N37" s="97" t="s">
        <v>403</v>
      </c>
      <c r="O37" s="108" t="s">
        <v>177</v>
      </c>
      <c r="P37" s="119" t="s">
        <v>18</v>
      </c>
      <c r="U37" s="119" t="s">
        <v>18</v>
      </c>
      <c r="V37" s="97" t="s">
        <v>1052</v>
      </c>
      <c r="W37" s="97">
        <v>12.17</v>
      </c>
      <c r="Y37" s="97" t="s">
        <v>1052</v>
      </c>
      <c r="Z37" s="97">
        <v>7.44</v>
      </c>
      <c r="AC37" s="97" t="s">
        <v>403</v>
      </c>
      <c r="AD37" s="106">
        <v>2990</v>
      </c>
      <c r="AH37" s="126">
        <v>0.78</v>
      </c>
      <c r="AJ37" s="119" t="s">
        <v>18</v>
      </c>
      <c r="AK37" s="128">
        <v>144</v>
      </c>
      <c r="AL37" s="129" t="s">
        <v>1052</v>
      </c>
      <c r="AM37" s="128">
        <v>81.89</v>
      </c>
      <c r="AO37" s="128">
        <v>19</v>
      </c>
      <c r="AP37" s="129" t="s">
        <v>1036</v>
      </c>
      <c r="AQ37" s="128">
        <v>165.6</v>
      </c>
      <c r="AT37" t="s">
        <v>1208</v>
      </c>
      <c r="AU37">
        <v>31.1</v>
      </c>
      <c r="AV37" s="134">
        <v>4643</v>
      </c>
      <c r="AW37" s="71">
        <f t="shared" si="2"/>
        <v>24</v>
      </c>
      <c r="AY37" s="136" t="s">
        <v>1208</v>
      </c>
      <c r="AZ37" s="137">
        <v>1615564</v>
      </c>
      <c r="BA37" s="138">
        <v>0.14000000000000001</v>
      </c>
      <c r="BB37" s="71">
        <f t="shared" si="3"/>
        <v>18</v>
      </c>
    </row>
    <row r="38" spans="1:54" x14ac:dyDescent="0.2">
      <c r="A38" s="97">
        <v>36</v>
      </c>
      <c r="B38" s="121" t="s">
        <v>161</v>
      </c>
      <c r="C38" s="121" t="s">
        <v>161</v>
      </c>
      <c r="D38" s="108" t="s">
        <v>177</v>
      </c>
      <c r="E38" s="103">
        <v>0.3</v>
      </c>
      <c r="F38" s="114">
        <v>6.2</v>
      </c>
      <c r="H38" s="97" t="s">
        <v>361</v>
      </c>
      <c r="I38" s="97">
        <v>122.57</v>
      </c>
      <c r="K38" s="97" t="s">
        <v>361</v>
      </c>
      <c r="L38" s="97">
        <v>4.4000000000000003E-3</v>
      </c>
      <c r="N38" s="97" t="s">
        <v>361</v>
      </c>
      <c r="O38" s="97">
        <v>1.8</v>
      </c>
      <c r="P38" s="121" t="s">
        <v>161</v>
      </c>
      <c r="U38" s="121" t="s">
        <v>161</v>
      </c>
      <c r="V38" s="97" t="s">
        <v>1008</v>
      </c>
      <c r="W38" s="97">
        <v>16.73</v>
      </c>
      <c r="Y38" s="97" t="s">
        <v>1008</v>
      </c>
      <c r="Z38" s="97">
        <v>5.36</v>
      </c>
      <c r="AC38" s="97" t="s">
        <v>361</v>
      </c>
      <c r="AD38" s="106">
        <v>2690</v>
      </c>
      <c r="AH38" s="123" t="s">
        <v>1151</v>
      </c>
      <c r="AJ38" s="121" t="s">
        <v>161</v>
      </c>
      <c r="AK38" s="128">
        <v>100</v>
      </c>
      <c r="AL38" s="129" t="s">
        <v>1008</v>
      </c>
      <c r="AM38" s="128">
        <v>108.46</v>
      </c>
      <c r="AO38" s="128">
        <v>41</v>
      </c>
      <c r="AP38" s="129" t="s">
        <v>1031</v>
      </c>
      <c r="AQ38" s="128">
        <v>139.97</v>
      </c>
      <c r="AT38" t="s">
        <v>1209</v>
      </c>
      <c r="AU38">
        <v>34.700000000000003</v>
      </c>
      <c r="AV38" s="134">
        <v>1498</v>
      </c>
      <c r="AW38" s="71">
        <f t="shared" si="2"/>
        <v>18</v>
      </c>
      <c r="AY38" s="136" t="s">
        <v>1209</v>
      </c>
      <c r="AZ38" s="137">
        <v>358577</v>
      </c>
      <c r="BA38" s="138">
        <v>0.09</v>
      </c>
      <c r="BB38" s="71">
        <f t="shared" si="3"/>
        <v>25</v>
      </c>
    </row>
    <row r="39" spans="1:54" x14ac:dyDescent="0.2">
      <c r="A39" s="97">
        <v>37</v>
      </c>
      <c r="B39" s="112" t="s">
        <v>130</v>
      </c>
      <c r="C39" s="112" t="s">
        <v>130</v>
      </c>
      <c r="D39" s="108" t="s">
        <v>177</v>
      </c>
      <c r="E39" s="103">
        <v>0.21</v>
      </c>
      <c r="F39" s="114"/>
      <c r="H39" s="112" t="s">
        <v>130</v>
      </c>
      <c r="I39" s="108" t="s">
        <v>177</v>
      </c>
      <c r="K39" s="97" t="s">
        <v>404</v>
      </c>
      <c r="L39" s="97">
        <v>2.7000000000000001E-3</v>
      </c>
      <c r="N39" s="97" t="s">
        <v>361</v>
      </c>
      <c r="O39" s="108" t="s">
        <v>177</v>
      </c>
      <c r="P39" s="112" t="s">
        <v>130</v>
      </c>
      <c r="U39" s="112" t="s">
        <v>130</v>
      </c>
      <c r="V39" s="97" t="s">
        <v>939</v>
      </c>
      <c r="W39" s="97">
        <v>29.05</v>
      </c>
      <c r="Y39" s="97" t="s">
        <v>939</v>
      </c>
      <c r="Z39" s="97">
        <v>7.76</v>
      </c>
      <c r="AC39" s="97" t="s">
        <v>404</v>
      </c>
      <c r="AD39" s="106">
        <v>1840</v>
      </c>
      <c r="AH39" s="123" t="s">
        <v>1151</v>
      </c>
      <c r="AJ39" s="112" t="s">
        <v>130</v>
      </c>
      <c r="AK39" s="128">
        <v>196</v>
      </c>
      <c r="AL39" s="129" t="s">
        <v>939</v>
      </c>
      <c r="AM39" s="128">
        <v>33.909999999999997</v>
      </c>
      <c r="AO39" s="128">
        <v>52</v>
      </c>
      <c r="AP39" s="129" t="s">
        <v>1034</v>
      </c>
      <c r="AQ39" s="128">
        <v>130.87</v>
      </c>
      <c r="AT39" t="s">
        <v>1210</v>
      </c>
      <c r="AU39">
        <v>33</v>
      </c>
      <c r="AV39" s="134">
        <v>1652</v>
      </c>
      <c r="AW39" s="71">
        <f t="shared" si="2"/>
        <v>20</v>
      </c>
      <c r="AY39" s="136" t="s">
        <v>1210</v>
      </c>
      <c r="AZ39" s="137">
        <v>116374</v>
      </c>
      <c r="BA39" s="138">
        <v>0.03</v>
      </c>
      <c r="BB39" s="71">
        <f t="shared" si="3"/>
        <v>41</v>
      </c>
    </row>
    <row r="40" spans="1:54" x14ac:dyDescent="0.2">
      <c r="A40" s="97">
        <v>38</v>
      </c>
      <c r="B40" s="112" t="s">
        <v>53</v>
      </c>
      <c r="C40" s="112" t="s">
        <v>53</v>
      </c>
      <c r="D40" s="108" t="s">
        <v>177</v>
      </c>
      <c r="E40" s="103">
        <v>0.05</v>
      </c>
      <c r="F40" s="114"/>
      <c r="H40" s="112" t="s">
        <v>53</v>
      </c>
      <c r="I40" s="108" t="s">
        <v>177</v>
      </c>
      <c r="K40" s="97" t="s">
        <v>405</v>
      </c>
      <c r="L40" s="97">
        <v>5.1999999999999998E-3</v>
      </c>
      <c r="N40" s="97" t="s">
        <v>404</v>
      </c>
      <c r="O40" s="108" t="s">
        <v>177</v>
      </c>
      <c r="P40" s="112" t="s">
        <v>53</v>
      </c>
      <c r="U40" s="112" t="s">
        <v>53</v>
      </c>
      <c r="V40" s="97" t="s">
        <v>915</v>
      </c>
      <c r="W40" s="97">
        <v>36.590000000000003</v>
      </c>
      <c r="Y40" s="97" t="s">
        <v>915</v>
      </c>
      <c r="Z40" s="97">
        <v>10.17</v>
      </c>
      <c r="AC40" s="97" t="s">
        <v>405</v>
      </c>
      <c r="AD40" s="106">
        <v>2570</v>
      </c>
      <c r="AH40" s="123" t="s">
        <v>1151</v>
      </c>
      <c r="AJ40" s="112" t="s">
        <v>53</v>
      </c>
      <c r="AK40" s="128">
        <v>200</v>
      </c>
      <c r="AL40" s="129" t="s">
        <v>1167</v>
      </c>
      <c r="AM40" s="128">
        <v>26.48</v>
      </c>
      <c r="AO40" s="128">
        <v>136</v>
      </c>
      <c r="AP40" s="129" t="s">
        <v>971</v>
      </c>
      <c r="AQ40" s="128">
        <v>87.19</v>
      </c>
      <c r="AT40" t="s">
        <v>1211</v>
      </c>
      <c r="AU40">
        <v>21</v>
      </c>
      <c r="AV40" s="134">
        <v>4012</v>
      </c>
      <c r="AW40" s="71">
        <f t="shared" si="2"/>
        <v>41</v>
      </c>
      <c r="AY40" s="136" t="s">
        <v>1211</v>
      </c>
      <c r="AZ40" s="137">
        <v>1635079</v>
      </c>
      <c r="BA40" s="138">
        <v>0.13</v>
      </c>
      <c r="BB40" s="71">
        <f t="shared" si="3"/>
        <v>19</v>
      </c>
    </row>
    <row r="41" spans="1:54" x14ac:dyDescent="0.2">
      <c r="A41" s="97">
        <v>39</v>
      </c>
      <c r="B41" s="112" t="s">
        <v>146</v>
      </c>
      <c r="C41" s="112" t="s">
        <v>146</v>
      </c>
      <c r="D41" s="108" t="s">
        <v>177</v>
      </c>
      <c r="E41" s="103">
        <v>1.32</v>
      </c>
      <c r="F41" s="114"/>
      <c r="H41" s="97" t="s">
        <v>337</v>
      </c>
      <c r="I41" s="97">
        <v>176.29</v>
      </c>
      <c r="K41" s="97" t="s">
        <v>337</v>
      </c>
      <c r="L41" s="97">
        <v>6.3E-2</v>
      </c>
      <c r="N41" s="97" t="s">
        <v>337</v>
      </c>
      <c r="O41" s="97">
        <v>3.8</v>
      </c>
      <c r="P41" s="112" t="s">
        <v>146</v>
      </c>
      <c r="U41" s="112" t="s">
        <v>146</v>
      </c>
      <c r="V41" s="97" t="s">
        <v>1015</v>
      </c>
      <c r="W41" s="97">
        <v>16.079999999999998</v>
      </c>
      <c r="Y41" s="97" t="s">
        <v>1015</v>
      </c>
      <c r="Z41" s="97">
        <v>4.49</v>
      </c>
      <c r="AC41" s="97" t="s">
        <v>337</v>
      </c>
      <c r="AD41" s="106">
        <v>2820</v>
      </c>
      <c r="AH41" s="123" t="s">
        <v>1151</v>
      </c>
      <c r="AJ41" s="112" t="s">
        <v>146</v>
      </c>
      <c r="AK41" s="128">
        <v>45</v>
      </c>
      <c r="AL41" s="129" t="s">
        <v>1015</v>
      </c>
      <c r="AM41" s="128">
        <v>132.66999999999999</v>
      </c>
      <c r="AO41" s="128">
        <v>85</v>
      </c>
      <c r="AP41" s="129" t="s">
        <v>1100</v>
      </c>
      <c r="AQ41" s="128">
        <v>113.15</v>
      </c>
      <c r="AT41" t="s">
        <v>1212</v>
      </c>
      <c r="AU41">
        <v>28.8</v>
      </c>
      <c r="AV41">
        <v>453</v>
      </c>
      <c r="AW41" s="71">
        <f t="shared" si="2"/>
        <v>28</v>
      </c>
      <c r="AY41" s="136" t="s">
        <v>1212</v>
      </c>
      <c r="AZ41" s="137">
        <v>98162</v>
      </c>
      <c r="BA41" s="138">
        <v>0.09</v>
      </c>
      <c r="BB41" s="71">
        <f t="shared" si="3"/>
        <v>25</v>
      </c>
    </row>
    <row r="42" spans="1:54" x14ac:dyDescent="0.2">
      <c r="A42" s="97">
        <v>40</v>
      </c>
      <c r="B42" s="112" t="s">
        <v>88</v>
      </c>
      <c r="C42" s="112" t="s">
        <v>88</v>
      </c>
      <c r="D42" s="108" t="s">
        <v>177</v>
      </c>
      <c r="E42" s="103">
        <v>0.7</v>
      </c>
      <c r="F42" s="114"/>
      <c r="H42" s="112" t="s">
        <v>88</v>
      </c>
      <c r="I42" s="108" t="s">
        <v>177</v>
      </c>
      <c r="K42" s="97" t="s">
        <v>417</v>
      </c>
      <c r="L42" s="97">
        <v>5.5E-2</v>
      </c>
      <c r="N42" s="97" t="s">
        <v>504</v>
      </c>
      <c r="O42" s="97">
        <v>1</v>
      </c>
      <c r="P42" s="112" t="s">
        <v>88</v>
      </c>
      <c r="U42" s="112" t="s">
        <v>88</v>
      </c>
      <c r="V42" s="97" t="s">
        <v>938</v>
      </c>
      <c r="W42" s="97">
        <v>29.25</v>
      </c>
      <c r="Y42" s="97" t="s">
        <v>938</v>
      </c>
      <c r="Z42" s="97">
        <v>9.67</v>
      </c>
      <c r="AC42" s="97" t="s">
        <v>504</v>
      </c>
      <c r="AD42" s="106">
        <v>2500</v>
      </c>
      <c r="AH42" s="123" t="s">
        <v>1151</v>
      </c>
      <c r="AJ42" s="112" t="s">
        <v>88</v>
      </c>
      <c r="AK42" s="128">
        <v>128</v>
      </c>
      <c r="AL42" s="129" t="s">
        <v>938</v>
      </c>
      <c r="AM42" s="128">
        <v>90.32</v>
      </c>
      <c r="AO42" s="128">
        <v>166</v>
      </c>
      <c r="AP42" s="129" t="s">
        <v>920</v>
      </c>
      <c r="AQ42" s="128">
        <v>66.599999999999994</v>
      </c>
      <c r="AT42" t="s">
        <v>1213</v>
      </c>
      <c r="AU42">
        <v>46.2</v>
      </c>
      <c r="AV42" s="134">
        <v>2453</v>
      </c>
      <c r="AW42" s="71">
        <f t="shared" si="2"/>
        <v>1</v>
      </c>
      <c r="AY42" s="136" t="s">
        <v>1213</v>
      </c>
      <c r="AZ42" s="137">
        <v>1391305</v>
      </c>
      <c r="BA42" s="138">
        <v>0.28999999999999998</v>
      </c>
      <c r="BB42" s="71">
        <f t="shared" si="3"/>
        <v>6</v>
      </c>
    </row>
    <row r="43" spans="1:54" x14ac:dyDescent="0.2">
      <c r="A43" s="97">
        <v>41</v>
      </c>
      <c r="B43" s="115" t="s">
        <v>27</v>
      </c>
      <c r="C43" s="97" t="s">
        <v>277</v>
      </c>
      <c r="D43" s="97">
        <v>72.5</v>
      </c>
      <c r="E43" s="103">
        <v>32.119999999999997</v>
      </c>
      <c r="F43" s="114"/>
      <c r="H43" s="97" t="s">
        <v>277</v>
      </c>
      <c r="I43" s="97">
        <v>217.52</v>
      </c>
      <c r="K43" s="97" t="s">
        <v>277</v>
      </c>
      <c r="L43" s="97">
        <v>2.7E-2</v>
      </c>
      <c r="N43" s="97" t="s">
        <v>277</v>
      </c>
      <c r="O43" s="104">
        <v>5.0999999999999996</v>
      </c>
      <c r="P43" s="115" t="s">
        <v>27</v>
      </c>
      <c r="U43" s="115" t="s">
        <v>27</v>
      </c>
      <c r="V43" s="97" t="s">
        <v>1086</v>
      </c>
      <c r="W43" s="97">
        <v>9.49</v>
      </c>
      <c r="Y43" s="97" t="s">
        <v>1086</v>
      </c>
      <c r="Z43" s="97">
        <v>12.13</v>
      </c>
      <c r="AC43" s="97" t="s">
        <v>277</v>
      </c>
      <c r="AD43" s="106">
        <v>2990</v>
      </c>
      <c r="AH43" s="123" t="s">
        <v>1151</v>
      </c>
      <c r="AJ43" s="115" t="s">
        <v>27</v>
      </c>
      <c r="AK43" s="128">
        <v>91</v>
      </c>
      <c r="AL43" s="129" t="s">
        <v>1086</v>
      </c>
      <c r="AM43" s="128">
        <v>110.94</v>
      </c>
      <c r="AO43" s="128">
        <v>25</v>
      </c>
      <c r="AP43" s="129" t="s">
        <v>1027</v>
      </c>
      <c r="AQ43" s="128">
        <v>153.63</v>
      </c>
      <c r="AT43" t="s">
        <v>1214</v>
      </c>
      <c r="AU43">
        <v>34.799999999999997</v>
      </c>
      <c r="AV43">
        <v>421</v>
      </c>
      <c r="AW43" s="71">
        <f t="shared" si="2"/>
        <v>16</v>
      </c>
      <c r="AY43" s="136" t="s">
        <v>1214</v>
      </c>
      <c r="AZ43" s="137">
        <v>21583</v>
      </c>
      <c r="BA43" s="138">
        <v>0.03</v>
      </c>
      <c r="BB43" s="71">
        <f t="shared" si="3"/>
        <v>41</v>
      </c>
    </row>
    <row r="44" spans="1:54" x14ac:dyDescent="0.2">
      <c r="A44" s="97">
        <v>42</v>
      </c>
      <c r="B44" s="110" t="s">
        <v>164</v>
      </c>
      <c r="C44" s="110" t="s">
        <v>164</v>
      </c>
      <c r="D44" s="108" t="s">
        <v>177</v>
      </c>
      <c r="E44" s="103">
        <v>0.49</v>
      </c>
      <c r="F44" s="114"/>
      <c r="H44" s="110" t="s">
        <v>164</v>
      </c>
      <c r="I44" s="108" t="s">
        <v>177</v>
      </c>
      <c r="K44" s="110" t="s">
        <v>164</v>
      </c>
      <c r="L44" s="108" t="s">
        <v>177</v>
      </c>
      <c r="N44" s="97" t="s">
        <v>503</v>
      </c>
      <c r="O44" s="97">
        <v>1.2</v>
      </c>
      <c r="P44" s="110" t="s">
        <v>164</v>
      </c>
      <c r="U44" s="110" t="s">
        <v>164</v>
      </c>
      <c r="V44" s="97" t="s">
        <v>1080</v>
      </c>
      <c r="W44" s="97">
        <v>9.9</v>
      </c>
      <c r="Y44" s="97" t="s">
        <v>1080</v>
      </c>
      <c r="Z44" s="97">
        <v>7.64</v>
      </c>
      <c r="AC44" s="97" t="s">
        <v>503</v>
      </c>
      <c r="AD44" s="106">
        <v>3420</v>
      </c>
      <c r="AH44" s="123" t="s">
        <v>1151</v>
      </c>
      <c r="AJ44" s="110" t="s">
        <v>164</v>
      </c>
      <c r="AK44" s="128">
        <v>209</v>
      </c>
      <c r="AL44" s="129" t="s">
        <v>1080</v>
      </c>
      <c r="AM44" s="128">
        <v>15.19</v>
      </c>
      <c r="AO44" s="128">
        <v>57</v>
      </c>
      <c r="AP44" s="129" t="s">
        <v>1101</v>
      </c>
      <c r="AQ44" s="128">
        <v>126.77</v>
      </c>
      <c r="AT44" t="s">
        <v>1215</v>
      </c>
      <c r="AU44">
        <v>43.4</v>
      </c>
      <c r="AV44" s="134">
        <v>3122</v>
      </c>
      <c r="AW44" s="71">
        <f t="shared" si="2"/>
        <v>4</v>
      </c>
      <c r="AY44" s="136" t="s">
        <v>1215</v>
      </c>
      <c r="AZ44" s="137">
        <v>1179277</v>
      </c>
      <c r="BA44" s="138">
        <v>0.18</v>
      </c>
      <c r="BB44" s="71">
        <f t="shared" si="3"/>
        <v>12</v>
      </c>
    </row>
    <row r="45" spans="1:54" x14ac:dyDescent="0.2">
      <c r="A45" s="97">
        <v>43</v>
      </c>
      <c r="B45" s="112" t="s">
        <v>107</v>
      </c>
      <c r="C45" s="112" t="s">
        <v>107</v>
      </c>
      <c r="D45" s="108" t="s">
        <v>177</v>
      </c>
      <c r="E45" s="103">
        <v>18.72</v>
      </c>
      <c r="F45" s="114"/>
      <c r="H45" s="97" t="s">
        <v>342</v>
      </c>
      <c r="I45" s="97">
        <v>159.11000000000001</v>
      </c>
      <c r="K45" s="97" t="s">
        <v>342</v>
      </c>
      <c r="L45" s="97">
        <v>0.36</v>
      </c>
      <c r="N45" s="97" t="s">
        <v>342</v>
      </c>
      <c r="O45" s="104">
        <v>4.9000000000000004</v>
      </c>
      <c r="P45" s="112" t="s">
        <v>107</v>
      </c>
      <c r="U45" s="112" t="s">
        <v>107</v>
      </c>
      <c r="V45" s="108"/>
      <c r="W45" s="108" t="s">
        <v>177</v>
      </c>
      <c r="Y45" s="108"/>
      <c r="Z45" s="108" t="s">
        <v>177</v>
      </c>
      <c r="AC45" s="97" t="s">
        <v>342</v>
      </c>
      <c r="AD45" s="106">
        <v>3190</v>
      </c>
      <c r="AH45" s="123" t="s">
        <v>1151</v>
      </c>
      <c r="AJ45" s="112" t="s">
        <v>107</v>
      </c>
      <c r="AL45" s="112" t="s">
        <v>107</v>
      </c>
      <c r="AM45" s="97" t="s">
        <v>177</v>
      </c>
      <c r="AO45" s="128">
        <v>184</v>
      </c>
      <c r="AP45" s="129" t="s">
        <v>960</v>
      </c>
      <c r="AQ45" s="128">
        <v>52.76</v>
      </c>
      <c r="AT45" t="s">
        <v>1216</v>
      </c>
      <c r="AU45">
        <v>38.200000000000003</v>
      </c>
      <c r="AV45" s="134">
        <v>8903</v>
      </c>
      <c r="AW45" s="71">
        <f t="shared" si="2"/>
        <v>10</v>
      </c>
      <c r="AY45" s="143" t="s">
        <v>1216</v>
      </c>
      <c r="AZ45" s="144">
        <v>3580567</v>
      </c>
      <c r="BA45" s="145">
        <v>0.13</v>
      </c>
      <c r="BB45" s="71">
        <f t="shared" si="3"/>
        <v>19</v>
      </c>
    </row>
    <row r="46" spans="1:54" x14ac:dyDescent="0.2">
      <c r="A46" s="97">
        <v>44</v>
      </c>
      <c r="B46" s="110" t="s">
        <v>63</v>
      </c>
      <c r="C46" s="97" t="s">
        <v>256</v>
      </c>
      <c r="D46" s="97">
        <v>142.6</v>
      </c>
      <c r="E46" s="103">
        <v>21.44</v>
      </c>
      <c r="F46" s="114"/>
      <c r="H46" s="97" t="s">
        <v>256</v>
      </c>
      <c r="I46" s="97">
        <v>195.47</v>
      </c>
      <c r="K46" s="97" t="s">
        <v>256</v>
      </c>
      <c r="L46" s="97">
        <v>0.25</v>
      </c>
      <c r="N46" s="97" t="s">
        <v>256</v>
      </c>
      <c r="O46" s="97">
        <v>4</v>
      </c>
      <c r="P46" s="110" t="s">
        <v>63</v>
      </c>
      <c r="Q46" s="97">
        <v>92</v>
      </c>
      <c r="U46" s="110" t="s">
        <v>63</v>
      </c>
      <c r="V46" s="97" t="s">
        <v>1084</v>
      </c>
      <c r="W46" s="97">
        <v>9.7899999999999991</v>
      </c>
      <c r="Y46" s="97" t="s">
        <v>1084</v>
      </c>
      <c r="Z46" s="97">
        <v>10.29</v>
      </c>
      <c r="AC46" s="97" t="s">
        <v>256</v>
      </c>
      <c r="AD46" s="106">
        <v>3280</v>
      </c>
      <c r="AH46" s="123" t="s">
        <v>1151</v>
      </c>
      <c r="AJ46" s="110" t="s">
        <v>63</v>
      </c>
      <c r="AK46" s="128">
        <v>56</v>
      </c>
      <c r="AL46" s="129" t="s">
        <v>1084</v>
      </c>
      <c r="AM46" s="128">
        <v>127.47</v>
      </c>
      <c r="AO46" s="128">
        <v>202</v>
      </c>
      <c r="AP46" s="129" t="s">
        <v>958</v>
      </c>
      <c r="AQ46" s="128">
        <v>26.37</v>
      </c>
      <c r="AT46" t="s">
        <v>1217</v>
      </c>
      <c r="AU46">
        <v>40.700000000000003</v>
      </c>
      <c r="AV46">
        <v>906</v>
      </c>
      <c r="AW46" s="71">
        <f t="shared" si="2"/>
        <v>9</v>
      </c>
      <c r="AY46" s="136" t="s">
        <v>1217</v>
      </c>
      <c r="AZ46" s="137">
        <v>57142</v>
      </c>
      <c r="BA46" s="138">
        <v>0.02</v>
      </c>
      <c r="BB46" s="71">
        <f t="shared" si="3"/>
        <v>45</v>
      </c>
    </row>
    <row r="47" spans="1:54" x14ac:dyDescent="0.2">
      <c r="A47" s="97">
        <v>45</v>
      </c>
      <c r="B47" s="110" t="s">
        <v>33</v>
      </c>
      <c r="C47" s="97" t="s">
        <v>288</v>
      </c>
      <c r="D47" s="97">
        <v>61.9</v>
      </c>
      <c r="E47" s="103">
        <v>35.54</v>
      </c>
      <c r="F47" s="114"/>
      <c r="H47" s="97" t="s">
        <v>288</v>
      </c>
      <c r="I47" s="97">
        <v>295.62</v>
      </c>
      <c r="K47" s="97" t="s">
        <v>288</v>
      </c>
      <c r="L47" s="97">
        <v>0.23</v>
      </c>
      <c r="N47" s="97" t="s">
        <v>288</v>
      </c>
      <c r="O47" s="104">
        <v>8.6999999999999993</v>
      </c>
      <c r="P47" s="110" t="s">
        <v>33</v>
      </c>
      <c r="Q47" s="97">
        <v>115</v>
      </c>
      <c r="U47" s="110" t="s">
        <v>33</v>
      </c>
      <c r="V47" s="97" t="s">
        <v>1075</v>
      </c>
      <c r="W47" s="97">
        <v>10.220000000000001</v>
      </c>
      <c r="Y47" s="97" t="s">
        <v>1075</v>
      </c>
      <c r="Z47" s="97">
        <v>10.23</v>
      </c>
      <c r="AC47" s="97" t="s">
        <v>288</v>
      </c>
      <c r="AD47" s="106">
        <v>3410</v>
      </c>
      <c r="AH47" s="123" t="s">
        <v>1151</v>
      </c>
      <c r="AJ47" s="110" t="s">
        <v>33</v>
      </c>
      <c r="AK47" s="128">
        <v>73</v>
      </c>
      <c r="AL47" s="129" t="s">
        <v>1075</v>
      </c>
      <c r="AM47" s="128">
        <v>119.06</v>
      </c>
      <c r="AO47" s="128">
        <v>183</v>
      </c>
      <c r="AP47" s="129" t="s">
        <v>945</v>
      </c>
      <c r="AQ47" s="128">
        <v>53.48</v>
      </c>
      <c r="AT47" t="s">
        <v>1219</v>
      </c>
      <c r="AU47">
        <v>25.6</v>
      </c>
      <c r="AV47" s="134">
        <v>2248</v>
      </c>
      <c r="AW47" s="71">
        <f t="shared" si="2"/>
        <v>33</v>
      </c>
      <c r="AY47" s="136" t="s">
        <v>1219</v>
      </c>
      <c r="AZ47" s="137">
        <v>1756757</v>
      </c>
      <c r="BA47" s="138">
        <v>0.21</v>
      </c>
      <c r="BB47" s="71">
        <f t="shared" si="3"/>
        <v>10</v>
      </c>
    </row>
    <row r="48" spans="1:54" x14ac:dyDescent="0.2">
      <c r="A48" s="97">
        <v>46</v>
      </c>
      <c r="B48" s="107" t="s">
        <v>139</v>
      </c>
      <c r="C48" s="107" t="s">
        <v>139</v>
      </c>
      <c r="D48" s="108" t="s">
        <v>177</v>
      </c>
      <c r="E48" s="103">
        <v>0.43</v>
      </c>
      <c r="F48" s="114"/>
      <c r="H48" s="107" t="s">
        <v>139</v>
      </c>
      <c r="I48" s="108" t="s">
        <v>177</v>
      </c>
      <c r="K48" s="107" t="s">
        <v>139</v>
      </c>
      <c r="L48" s="108" t="s">
        <v>177</v>
      </c>
      <c r="N48" s="97" t="s">
        <v>516</v>
      </c>
      <c r="O48" s="97">
        <v>0.3</v>
      </c>
      <c r="P48" s="107" t="s">
        <v>139</v>
      </c>
      <c r="U48" s="107" t="s">
        <v>139</v>
      </c>
      <c r="V48" s="97" t="s">
        <v>956</v>
      </c>
      <c r="W48" s="97">
        <v>24.08</v>
      </c>
      <c r="Y48" s="97" t="s">
        <v>956</v>
      </c>
      <c r="Z48" s="97">
        <v>7.84</v>
      </c>
      <c r="AC48" s="97" t="s">
        <v>516</v>
      </c>
      <c r="AD48" s="106">
        <v>2300</v>
      </c>
      <c r="AH48" s="123" t="s">
        <v>1151</v>
      </c>
      <c r="AJ48" s="107" t="s">
        <v>139</v>
      </c>
      <c r="AK48" s="128">
        <v>199</v>
      </c>
      <c r="AL48" s="129" t="s">
        <v>956</v>
      </c>
      <c r="AM48" s="128">
        <v>26.99</v>
      </c>
      <c r="AO48" s="128">
        <v>155</v>
      </c>
      <c r="AP48" s="129" t="s">
        <v>1071</v>
      </c>
      <c r="AQ48" s="128">
        <v>73.87</v>
      </c>
      <c r="AT48" t="s">
        <v>1218</v>
      </c>
      <c r="AU48">
        <v>35.1</v>
      </c>
      <c r="AV48">
        <v>298</v>
      </c>
      <c r="AW48" s="71">
        <f t="shared" si="2"/>
        <v>14</v>
      </c>
      <c r="AY48" s="136" t="s">
        <v>1218</v>
      </c>
      <c r="AZ48" s="137">
        <v>11415</v>
      </c>
      <c r="BA48" s="138">
        <v>0.02</v>
      </c>
      <c r="BB48" s="71">
        <f t="shared" si="3"/>
        <v>45</v>
      </c>
    </row>
    <row r="49" spans="1:54" x14ac:dyDescent="0.2">
      <c r="A49" s="97">
        <v>47</v>
      </c>
      <c r="B49" s="112" t="s">
        <v>104</v>
      </c>
      <c r="C49" s="112" t="s">
        <v>104</v>
      </c>
      <c r="D49" s="108" t="s">
        <v>177</v>
      </c>
      <c r="E49" s="103">
        <v>1.04</v>
      </c>
      <c r="F49" s="114"/>
      <c r="H49" s="112" t="s">
        <v>104</v>
      </c>
      <c r="I49" s="97">
        <v>195.98</v>
      </c>
      <c r="K49" s="112" t="s">
        <v>104</v>
      </c>
      <c r="L49" s="97">
        <v>0.28999999999999998</v>
      </c>
      <c r="N49" s="97" t="s">
        <v>500</v>
      </c>
      <c r="O49" s="97">
        <v>2.2999999999999998</v>
      </c>
      <c r="P49" s="112" t="s">
        <v>104</v>
      </c>
      <c r="U49" s="112" t="s">
        <v>104</v>
      </c>
      <c r="V49" s="97" t="s">
        <v>985</v>
      </c>
      <c r="W49" s="97">
        <v>18.97</v>
      </c>
      <c r="Y49" s="97" t="s">
        <v>985</v>
      </c>
      <c r="Z49" s="97">
        <v>4.5</v>
      </c>
      <c r="AC49" s="97" t="s">
        <v>500</v>
      </c>
      <c r="AD49" s="106">
        <v>2270</v>
      </c>
      <c r="AF49" s="97" t="s">
        <v>332</v>
      </c>
      <c r="AG49" s="106">
        <v>3090</v>
      </c>
      <c r="AH49" s="123" t="s">
        <v>1151</v>
      </c>
      <c r="AJ49" s="112" t="s">
        <v>104</v>
      </c>
      <c r="AK49" s="128">
        <v>130</v>
      </c>
      <c r="AL49" s="129" t="s">
        <v>985</v>
      </c>
      <c r="AM49" s="128">
        <v>89.59</v>
      </c>
      <c r="AT49" t="s">
        <v>1220</v>
      </c>
      <c r="AU49">
        <v>44.4</v>
      </c>
      <c r="AV49" s="134">
        <v>3490</v>
      </c>
      <c r="AW49" s="71">
        <f t="shared" si="2"/>
        <v>2</v>
      </c>
      <c r="AY49" s="136" t="s">
        <v>1220</v>
      </c>
      <c r="AZ49" s="137">
        <v>386462</v>
      </c>
      <c r="BA49" s="138">
        <v>0.05</v>
      </c>
      <c r="BB49" s="71">
        <f t="shared" si="3"/>
        <v>36</v>
      </c>
    </row>
    <row r="50" spans="1:54" x14ac:dyDescent="0.2">
      <c r="A50" s="97">
        <v>48</v>
      </c>
      <c r="B50" s="107" t="s">
        <v>56</v>
      </c>
      <c r="C50" s="97" t="s">
        <v>313</v>
      </c>
      <c r="D50" s="97">
        <v>66.599999999999994</v>
      </c>
      <c r="E50" s="103">
        <v>1.02</v>
      </c>
      <c r="F50" s="114"/>
      <c r="H50" s="107" t="s">
        <v>56</v>
      </c>
      <c r="I50" s="108" t="s">
        <v>177</v>
      </c>
      <c r="K50" s="107" t="s">
        <v>56</v>
      </c>
      <c r="L50" s="97">
        <v>2.8000000000000001E-2</v>
      </c>
      <c r="N50" s="107" t="s">
        <v>56</v>
      </c>
      <c r="O50" s="97">
        <v>0.2</v>
      </c>
      <c r="P50" s="107" t="s">
        <v>56</v>
      </c>
      <c r="U50" s="107" t="s">
        <v>56</v>
      </c>
      <c r="V50" s="97" t="s">
        <v>1111</v>
      </c>
      <c r="W50" s="97">
        <v>35.619999999999997</v>
      </c>
      <c r="Y50" s="107" t="s">
        <v>56</v>
      </c>
      <c r="Z50" s="97">
        <v>10.3</v>
      </c>
      <c r="AC50" s="107" t="s">
        <v>56</v>
      </c>
      <c r="AD50" s="123" t="s">
        <v>1152</v>
      </c>
      <c r="AH50" s="123" t="s">
        <v>1151</v>
      </c>
      <c r="AJ50" s="107" t="s">
        <v>56</v>
      </c>
      <c r="AK50" s="128">
        <v>120</v>
      </c>
      <c r="AL50" s="129" t="s">
        <v>1170</v>
      </c>
      <c r="AM50" s="128">
        <v>98.09</v>
      </c>
      <c r="AT50" t="s">
        <v>1222</v>
      </c>
      <c r="AU50">
        <v>27.5</v>
      </c>
      <c r="AV50" s="134">
        <v>2087</v>
      </c>
      <c r="AW50" s="71">
        <f t="shared" si="2"/>
        <v>31</v>
      </c>
      <c r="AY50" s="136" t="s">
        <v>1222</v>
      </c>
      <c r="AZ50" s="137">
        <v>430387</v>
      </c>
      <c r="BA50" s="138">
        <v>7.0000000000000007E-2</v>
      </c>
      <c r="BB50" s="71">
        <f t="shared" si="3"/>
        <v>31</v>
      </c>
    </row>
    <row r="51" spans="1:54" x14ac:dyDescent="0.2">
      <c r="A51" s="97">
        <v>49</v>
      </c>
      <c r="B51" s="112" t="s">
        <v>86</v>
      </c>
      <c r="C51" s="112" t="s">
        <v>86</v>
      </c>
      <c r="D51" s="108" t="s">
        <v>177</v>
      </c>
      <c r="E51" s="103">
        <v>0.16</v>
      </c>
      <c r="F51" s="114"/>
      <c r="H51" s="97" t="s">
        <v>381</v>
      </c>
      <c r="I51" s="97">
        <v>91.5</v>
      </c>
      <c r="K51" s="97" t="s">
        <v>381</v>
      </c>
      <c r="L51" s="97">
        <v>0.12</v>
      </c>
      <c r="N51" s="97" t="s">
        <v>381</v>
      </c>
      <c r="O51" s="97">
        <v>0.7</v>
      </c>
      <c r="P51" s="112" t="s">
        <v>86</v>
      </c>
      <c r="U51" s="112" t="s">
        <v>86</v>
      </c>
      <c r="V51" s="97" t="s">
        <v>988</v>
      </c>
      <c r="W51" s="97">
        <v>18.87</v>
      </c>
      <c r="Y51" s="97" t="s">
        <v>988</v>
      </c>
      <c r="Z51" s="97">
        <v>5.04</v>
      </c>
      <c r="AC51" s="97" t="s">
        <v>381</v>
      </c>
      <c r="AD51" s="106">
        <v>2300</v>
      </c>
      <c r="AH51" s="123" t="s">
        <v>1151</v>
      </c>
      <c r="AJ51" s="112" t="s">
        <v>86</v>
      </c>
      <c r="AK51" s="128">
        <v>101</v>
      </c>
      <c r="AL51" s="129" t="s">
        <v>988</v>
      </c>
      <c r="AM51" s="128">
        <v>108.1</v>
      </c>
      <c r="AT51" t="s">
        <v>1221</v>
      </c>
      <c r="AU51">
        <v>30</v>
      </c>
      <c r="AV51">
        <v>738</v>
      </c>
      <c r="AW51" s="71">
        <f t="shared" si="2"/>
        <v>26</v>
      </c>
      <c r="AY51" s="136" t="s">
        <v>1221</v>
      </c>
      <c r="AZ51" s="137">
        <v>83321</v>
      </c>
      <c r="BA51" s="138">
        <v>0.05</v>
      </c>
      <c r="BB51" s="71">
        <f t="shared" si="3"/>
        <v>36</v>
      </c>
    </row>
    <row r="52" spans="1:54" x14ac:dyDescent="0.2">
      <c r="A52" s="97">
        <v>50</v>
      </c>
      <c r="B52" s="115" t="s">
        <v>54</v>
      </c>
      <c r="C52" s="115" t="s">
        <v>54</v>
      </c>
      <c r="D52" s="108" t="s">
        <v>177</v>
      </c>
      <c r="E52" s="103">
        <v>0.05</v>
      </c>
      <c r="F52" s="114">
        <v>0.4</v>
      </c>
      <c r="H52" s="115" t="s">
        <v>54</v>
      </c>
      <c r="I52" s="108" t="s">
        <v>177</v>
      </c>
      <c r="K52" s="97" t="s">
        <v>406</v>
      </c>
      <c r="L52" s="97">
        <v>0.93</v>
      </c>
      <c r="N52" s="97" t="s">
        <v>406</v>
      </c>
      <c r="O52" s="97">
        <v>0.1</v>
      </c>
      <c r="P52" s="115" t="s">
        <v>54</v>
      </c>
      <c r="U52" s="115" t="s">
        <v>54</v>
      </c>
      <c r="V52" s="97" t="s">
        <v>962</v>
      </c>
      <c r="W52" s="97">
        <v>23.35</v>
      </c>
      <c r="Y52" s="97" t="s">
        <v>962</v>
      </c>
      <c r="Z52" s="97">
        <v>4.7699999999999996</v>
      </c>
      <c r="AC52" s="97" t="s">
        <v>406</v>
      </c>
      <c r="AD52" s="106">
        <v>3160</v>
      </c>
      <c r="AH52" s="123" t="s">
        <v>1151</v>
      </c>
      <c r="AJ52" s="115" t="s">
        <v>54</v>
      </c>
      <c r="AK52" s="128">
        <v>80</v>
      </c>
      <c r="AL52" s="129" t="s">
        <v>962</v>
      </c>
      <c r="AM52" s="128">
        <v>115.67</v>
      </c>
      <c r="AT52" t="s">
        <v>1223</v>
      </c>
      <c r="AU52">
        <v>24.2</v>
      </c>
      <c r="AV52">
        <v>151</v>
      </c>
      <c r="AW52" s="71">
        <f t="shared" si="2"/>
        <v>37</v>
      </c>
      <c r="AY52" s="136" t="s">
        <v>1223</v>
      </c>
      <c r="AZ52" s="137">
        <v>12360</v>
      </c>
      <c r="BA52" s="138">
        <v>0.02</v>
      </c>
      <c r="BB52" s="71">
        <f t="shared" si="3"/>
        <v>45</v>
      </c>
    </row>
    <row r="53" spans="1:54" x14ac:dyDescent="0.2">
      <c r="A53" s="97">
        <v>51</v>
      </c>
      <c r="B53" s="113" t="s">
        <v>157</v>
      </c>
      <c r="C53" s="113" t="s">
        <v>157</v>
      </c>
      <c r="D53" s="108" t="s">
        <v>177</v>
      </c>
      <c r="E53" s="103">
        <v>0.21</v>
      </c>
      <c r="F53" s="114">
        <v>3.2</v>
      </c>
      <c r="H53" s="97" t="s">
        <v>358</v>
      </c>
      <c r="I53" s="97">
        <v>126</v>
      </c>
      <c r="K53" s="107" t="s">
        <v>157</v>
      </c>
      <c r="L53" s="108" t="s">
        <v>177</v>
      </c>
      <c r="N53" s="97" t="s">
        <v>358</v>
      </c>
      <c r="O53" s="97">
        <v>1.9</v>
      </c>
      <c r="P53" s="113" t="s">
        <v>157</v>
      </c>
      <c r="U53" s="113" t="s">
        <v>157</v>
      </c>
      <c r="V53" s="97" t="s">
        <v>1007</v>
      </c>
      <c r="W53" s="97">
        <v>16.79</v>
      </c>
      <c r="Y53" s="97" t="s">
        <v>1007</v>
      </c>
      <c r="Z53" s="97">
        <v>5.67</v>
      </c>
      <c r="AC53" s="97" t="s">
        <v>358</v>
      </c>
      <c r="AD53" s="106">
        <v>2580</v>
      </c>
      <c r="AH53" s="123" t="s">
        <v>1151</v>
      </c>
      <c r="AJ53" s="113" t="s">
        <v>157</v>
      </c>
      <c r="AK53" s="128">
        <v>35</v>
      </c>
      <c r="AL53" s="129" t="s">
        <v>1007</v>
      </c>
      <c r="AM53" s="128">
        <v>142.02000000000001</v>
      </c>
    </row>
    <row r="54" spans="1:54" x14ac:dyDescent="0.2">
      <c r="A54" s="97">
        <v>52</v>
      </c>
      <c r="B54" s="113" t="s">
        <v>166</v>
      </c>
      <c r="C54" s="113" t="s">
        <v>166</v>
      </c>
      <c r="D54" s="108" t="s">
        <v>177</v>
      </c>
      <c r="E54" s="103">
        <v>17.850000000000001</v>
      </c>
      <c r="F54" s="114"/>
      <c r="H54" s="107" t="s">
        <v>166</v>
      </c>
      <c r="I54" s="108" t="s">
        <v>177</v>
      </c>
      <c r="K54" s="107" t="s">
        <v>166</v>
      </c>
      <c r="L54" s="108" t="s">
        <v>177</v>
      </c>
      <c r="N54" s="107" t="s">
        <v>166</v>
      </c>
      <c r="O54" s="108" t="s">
        <v>177</v>
      </c>
      <c r="P54" s="113" t="s">
        <v>166</v>
      </c>
      <c r="U54" s="113" t="s">
        <v>166</v>
      </c>
      <c r="V54" s="97" t="s">
        <v>927</v>
      </c>
      <c r="W54" s="97">
        <v>33.83</v>
      </c>
      <c r="Y54" s="97" t="s">
        <v>927</v>
      </c>
      <c r="Z54" s="97">
        <v>8.39</v>
      </c>
      <c r="AC54" s="113" t="s">
        <v>166</v>
      </c>
      <c r="AD54" s="123" t="s">
        <v>1152</v>
      </c>
      <c r="AH54" s="123" t="s">
        <v>1151</v>
      </c>
      <c r="AJ54" s="113" t="s">
        <v>166</v>
      </c>
      <c r="AK54" s="128">
        <v>159</v>
      </c>
      <c r="AL54" s="129" t="s">
        <v>927</v>
      </c>
      <c r="AM54" s="128">
        <v>73.03</v>
      </c>
    </row>
    <row r="55" spans="1:54" x14ac:dyDescent="0.2">
      <c r="A55" s="97">
        <v>53</v>
      </c>
      <c r="B55" s="112" t="s">
        <v>148</v>
      </c>
      <c r="C55" s="112" t="s">
        <v>148</v>
      </c>
      <c r="D55" s="108" t="s">
        <v>177</v>
      </c>
      <c r="E55" s="103">
        <v>0.01</v>
      </c>
      <c r="F55" s="114"/>
      <c r="H55" s="112" t="s">
        <v>148</v>
      </c>
      <c r="I55" s="108" t="s">
        <v>177</v>
      </c>
      <c r="K55" s="112" t="s">
        <v>148</v>
      </c>
      <c r="L55" s="108" t="s">
        <v>177</v>
      </c>
      <c r="N55" s="112" t="s">
        <v>148</v>
      </c>
      <c r="O55" s="108" t="s">
        <v>177</v>
      </c>
      <c r="P55" s="112" t="s">
        <v>148</v>
      </c>
      <c r="U55" s="112" t="s">
        <v>148</v>
      </c>
      <c r="V55" s="97" t="s">
        <v>936</v>
      </c>
      <c r="W55" s="97">
        <v>30.69</v>
      </c>
      <c r="Y55" s="97" t="s">
        <v>936</v>
      </c>
      <c r="Z55" s="97">
        <v>7.65</v>
      </c>
      <c r="AC55" s="97" t="s">
        <v>1143</v>
      </c>
      <c r="AD55" s="106">
        <v>1590</v>
      </c>
      <c r="AH55" s="123" t="s">
        <v>1151</v>
      </c>
      <c r="AJ55" s="112" t="s">
        <v>148</v>
      </c>
      <c r="AK55" s="128">
        <v>214</v>
      </c>
      <c r="AL55" s="129" t="s">
        <v>936</v>
      </c>
      <c r="AM55" s="128">
        <v>5.0199999999999996</v>
      </c>
    </row>
    <row r="56" spans="1:54" x14ac:dyDescent="0.2">
      <c r="A56" s="97">
        <v>54</v>
      </c>
      <c r="B56" s="119" t="s">
        <v>144</v>
      </c>
      <c r="C56" s="97" t="s">
        <v>265</v>
      </c>
      <c r="D56" s="97">
        <v>93.5</v>
      </c>
      <c r="E56" s="103">
        <v>20.399999999999999</v>
      </c>
      <c r="F56" s="114"/>
      <c r="H56" s="97" t="s">
        <v>449</v>
      </c>
      <c r="I56" s="97">
        <v>238.86</v>
      </c>
      <c r="K56" s="97" t="s">
        <v>265</v>
      </c>
      <c r="L56" s="97">
        <v>0.43</v>
      </c>
      <c r="N56" s="97" t="s">
        <v>265</v>
      </c>
      <c r="O56" s="104">
        <v>4.5</v>
      </c>
      <c r="P56" s="119" t="s">
        <v>144</v>
      </c>
      <c r="Q56" s="97">
        <v>32</v>
      </c>
      <c r="U56" s="119" t="s">
        <v>144</v>
      </c>
      <c r="V56" s="97" t="s">
        <v>449</v>
      </c>
      <c r="W56" s="97">
        <v>10.29</v>
      </c>
      <c r="Y56" s="97" t="s">
        <v>449</v>
      </c>
      <c r="Z56" s="97">
        <v>13.69</v>
      </c>
      <c r="AC56" s="97" t="s">
        <v>265</v>
      </c>
      <c r="AD56" s="106">
        <v>3140</v>
      </c>
      <c r="AH56" s="123" t="s">
        <v>1151</v>
      </c>
      <c r="AJ56" s="119" t="s">
        <v>144</v>
      </c>
      <c r="AK56" s="128">
        <v>22</v>
      </c>
      <c r="AL56" s="129" t="s">
        <v>449</v>
      </c>
      <c r="AM56" s="128">
        <v>162.38999999999999</v>
      </c>
    </row>
    <row r="57" spans="1:54" x14ac:dyDescent="0.2">
      <c r="A57" s="97">
        <v>55</v>
      </c>
      <c r="B57" s="112" t="s">
        <v>122</v>
      </c>
      <c r="C57" s="112" t="s">
        <v>122</v>
      </c>
      <c r="D57" s="108" t="s">
        <v>177</v>
      </c>
      <c r="E57" s="103">
        <v>0.01</v>
      </c>
      <c r="F57" s="114"/>
      <c r="H57" s="112" t="s">
        <v>122</v>
      </c>
      <c r="I57" s="108" t="s">
        <v>177</v>
      </c>
      <c r="K57" s="97" t="s">
        <v>407</v>
      </c>
      <c r="L57" s="97">
        <v>5.8000000000000003E-2</v>
      </c>
      <c r="N57" s="97" t="s">
        <v>407</v>
      </c>
      <c r="O57" s="97">
        <v>1.3</v>
      </c>
      <c r="P57" s="112" t="s">
        <v>122</v>
      </c>
      <c r="U57" s="112" t="s">
        <v>122</v>
      </c>
      <c r="V57" s="97" t="s">
        <v>911</v>
      </c>
      <c r="W57" s="97">
        <v>37.659999999999997</v>
      </c>
      <c r="Y57" s="97" t="s">
        <v>911</v>
      </c>
      <c r="Z57" s="97">
        <v>8.52</v>
      </c>
      <c r="AC57" s="97" t="s">
        <v>407</v>
      </c>
      <c r="AD57" s="106">
        <v>1950</v>
      </c>
      <c r="AH57" s="123" t="s">
        <v>1151</v>
      </c>
      <c r="AJ57" s="112" t="s">
        <v>122</v>
      </c>
      <c r="AK57" s="128">
        <v>204</v>
      </c>
      <c r="AL57" s="129" t="s">
        <v>911</v>
      </c>
      <c r="AM57" s="128">
        <v>22.51</v>
      </c>
    </row>
    <row r="58" spans="1:54" x14ac:dyDescent="0.2">
      <c r="A58" s="97">
        <v>56</v>
      </c>
      <c r="B58" s="107" t="s">
        <v>7</v>
      </c>
      <c r="C58" s="107" t="s">
        <v>7</v>
      </c>
      <c r="D58" s="108" t="s">
        <v>177</v>
      </c>
      <c r="E58" s="103">
        <v>0.94</v>
      </c>
      <c r="F58" s="114"/>
      <c r="H58" s="107" t="s">
        <v>7</v>
      </c>
      <c r="I58" s="108" t="s">
        <v>177</v>
      </c>
      <c r="K58" s="97" t="s">
        <v>409</v>
      </c>
      <c r="L58" s="97">
        <v>0.74</v>
      </c>
      <c r="N58" s="97" t="s">
        <v>409</v>
      </c>
      <c r="O58" s="97">
        <v>0.1</v>
      </c>
      <c r="P58" s="107" t="s">
        <v>7</v>
      </c>
      <c r="U58" s="107" t="s">
        <v>7</v>
      </c>
      <c r="V58" s="97" t="s">
        <v>980</v>
      </c>
      <c r="W58" s="97">
        <v>19.86</v>
      </c>
      <c r="Y58" s="97" t="s">
        <v>980</v>
      </c>
      <c r="Z58" s="97">
        <v>6</v>
      </c>
      <c r="AC58" s="97" t="s">
        <v>409</v>
      </c>
      <c r="AD58" s="106">
        <v>3000</v>
      </c>
      <c r="AH58" s="123" t="s">
        <v>1151</v>
      </c>
      <c r="AJ58" s="107" t="s">
        <v>7</v>
      </c>
      <c r="AK58" s="128">
        <v>122</v>
      </c>
      <c r="AL58" s="129" t="s">
        <v>980</v>
      </c>
      <c r="AM58" s="128">
        <v>96.49</v>
      </c>
    </row>
    <row r="59" spans="1:54" x14ac:dyDescent="0.2">
      <c r="A59" s="97">
        <v>57</v>
      </c>
      <c r="B59" s="119" t="s">
        <v>153</v>
      </c>
      <c r="C59" s="97" t="s">
        <v>269</v>
      </c>
      <c r="D59" s="97">
        <v>78.5</v>
      </c>
      <c r="E59" s="103">
        <v>11.27</v>
      </c>
      <c r="F59" s="114">
        <v>12.3</v>
      </c>
      <c r="H59" s="97" t="s">
        <v>450</v>
      </c>
      <c r="I59" s="97">
        <v>361.19</v>
      </c>
      <c r="K59" s="97" t="s">
        <v>269</v>
      </c>
      <c r="L59" s="97">
        <v>0.22</v>
      </c>
      <c r="N59" s="97" t="s">
        <v>269</v>
      </c>
      <c r="O59" s="104">
        <v>12</v>
      </c>
      <c r="P59" s="119" t="s">
        <v>153</v>
      </c>
      <c r="Q59" s="97">
        <v>95</v>
      </c>
      <c r="U59" s="119" t="s">
        <v>153</v>
      </c>
      <c r="V59" s="97" t="s">
        <v>450</v>
      </c>
      <c r="W59" s="97">
        <v>10.35</v>
      </c>
      <c r="Y59" s="97" t="s">
        <v>450</v>
      </c>
      <c r="Z59" s="97">
        <v>10.51</v>
      </c>
      <c r="AC59" s="97" t="s">
        <v>269</v>
      </c>
      <c r="AD59" s="106">
        <v>3220</v>
      </c>
      <c r="AH59" s="123" t="s">
        <v>1151</v>
      </c>
      <c r="AJ59" s="119" t="s">
        <v>153</v>
      </c>
      <c r="AK59" s="128">
        <v>12</v>
      </c>
      <c r="AL59" s="129" t="s">
        <v>450</v>
      </c>
      <c r="AM59" s="128">
        <v>177.09</v>
      </c>
    </row>
    <row r="60" spans="1:54" x14ac:dyDescent="0.2">
      <c r="A60" s="97">
        <v>58</v>
      </c>
      <c r="B60" s="115" t="s">
        <v>105</v>
      </c>
      <c r="C60" s="115" t="s">
        <v>105</v>
      </c>
      <c r="D60" s="108" t="s">
        <v>177</v>
      </c>
      <c r="E60" s="103">
        <v>45.61</v>
      </c>
      <c r="F60" s="116">
        <v>12.2</v>
      </c>
      <c r="H60" s="97" t="s">
        <v>451</v>
      </c>
      <c r="I60" s="97">
        <v>260.48</v>
      </c>
      <c r="K60" s="97" t="s">
        <v>326</v>
      </c>
      <c r="L60" s="97">
        <v>0.21</v>
      </c>
      <c r="N60" s="97" t="s">
        <v>326</v>
      </c>
      <c r="O60" s="104">
        <v>5.4</v>
      </c>
      <c r="P60" s="115" t="s">
        <v>105</v>
      </c>
      <c r="Q60" s="97">
        <v>92</v>
      </c>
      <c r="U60" s="115" t="s">
        <v>105</v>
      </c>
      <c r="V60" s="97" t="s">
        <v>451</v>
      </c>
      <c r="W60" s="97">
        <v>12.49</v>
      </c>
      <c r="Y60" s="97" t="s">
        <v>451</v>
      </c>
      <c r="Z60" s="97">
        <v>9.06</v>
      </c>
      <c r="AC60" s="97" t="s">
        <v>326</v>
      </c>
      <c r="AD60" s="106">
        <v>3530</v>
      </c>
      <c r="AH60" s="126">
        <v>0.7</v>
      </c>
      <c r="AJ60" s="115" t="s">
        <v>105</v>
      </c>
      <c r="AK60" s="128">
        <v>123</v>
      </c>
      <c r="AL60" s="129" t="s">
        <v>451</v>
      </c>
      <c r="AM60" s="128">
        <v>94.89</v>
      </c>
    </row>
    <row r="61" spans="1:54" x14ac:dyDescent="0.2">
      <c r="B61" s="112" t="s">
        <v>71</v>
      </c>
      <c r="C61" s="97" t="s">
        <v>266</v>
      </c>
      <c r="D61" s="97">
        <v>88.9</v>
      </c>
      <c r="E61" s="103">
        <v>5.76</v>
      </c>
      <c r="F61" s="116"/>
      <c r="H61" s="112" t="s">
        <v>71</v>
      </c>
      <c r="I61" s="108" t="s">
        <v>177</v>
      </c>
      <c r="K61" s="97" t="s">
        <v>266</v>
      </c>
      <c r="L61" s="97">
        <v>7.5999999999999998E-2</v>
      </c>
      <c r="N61" s="97" t="s">
        <v>266</v>
      </c>
      <c r="O61" s="108" t="s">
        <v>177</v>
      </c>
      <c r="P61" s="112" t="s">
        <v>71</v>
      </c>
      <c r="U61" s="112" t="s">
        <v>71</v>
      </c>
      <c r="V61" s="97" t="s">
        <v>923</v>
      </c>
      <c r="W61" s="97">
        <v>34.64</v>
      </c>
      <c r="Y61" s="97" t="s">
        <v>923</v>
      </c>
      <c r="Z61" s="97">
        <v>13.13</v>
      </c>
      <c r="AC61" s="97" t="s">
        <v>266</v>
      </c>
      <c r="AD61" s="106">
        <v>2710</v>
      </c>
      <c r="AF61" s="97" t="s">
        <v>375</v>
      </c>
      <c r="AG61" s="106">
        <v>2880</v>
      </c>
      <c r="AH61" s="123" t="s">
        <v>1151</v>
      </c>
      <c r="AJ61" s="112" t="s">
        <v>71</v>
      </c>
      <c r="AK61" s="128">
        <v>10</v>
      </c>
      <c r="AL61" s="129" t="s">
        <v>923</v>
      </c>
      <c r="AM61" s="128">
        <v>182.18</v>
      </c>
    </row>
    <row r="62" spans="1:54" x14ac:dyDescent="0.2">
      <c r="B62" s="112" t="s">
        <v>109</v>
      </c>
      <c r="C62" s="112" t="s">
        <v>109</v>
      </c>
      <c r="D62" s="108" t="s">
        <v>177</v>
      </c>
      <c r="E62" s="103">
        <v>7.0000000000000007E-2</v>
      </c>
      <c r="F62" s="116"/>
      <c r="H62" s="112" t="s">
        <v>109</v>
      </c>
      <c r="I62" s="108" t="s">
        <v>177</v>
      </c>
      <c r="K62" s="97" t="s">
        <v>410</v>
      </c>
      <c r="L62" s="97">
        <v>1.19</v>
      </c>
      <c r="N62" s="97" t="s">
        <v>410</v>
      </c>
      <c r="O62" s="97">
        <v>1.1000000000000001</v>
      </c>
      <c r="P62" s="112" t="s">
        <v>109</v>
      </c>
      <c r="U62" s="112" t="s">
        <v>109</v>
      </c>
      <c r="V62" s="112" t="s">
        <v>109</v>
      </c>
      <c r="W62" s="97">
        <v>31.75</v>
      </c>
      <c r="Y62" s="97" t="s">
        <v>932</v>
      </c>
      <c r="Z62" s="97">
        <v>7.26</v>
      </c>
      <c r="AC62" s="97" t="s">
        <v>410</v>
      </c>
      <c r="AD62" s="106">
        <v>2330</v>
      </c>
      <c r="AH62" s="123" t="s">
        <v>1151</v>
      </c>
      <c r="AJ62" s="112" t="s">
        <v>109</v>
      </c>
      <c r="AK62" s="128">
        <v>142</v>
      </c>
      <c r="AL62" s="129" t="s">
        <v>932</v>
      </c>
      <c r="AM62" s="128">
        <v>82.91</v>
      </c>
    </row>
    <row r="63" spans="1:54" x14ac:dyDescent="0.2">
      <c r="B63" s="110" t="s">
        <v>102</v>
      </c>
      <c r="C63" s="110" t="s">
        <v>102</v>
      </c>
      <c r="D63" s="108" t="s">
        <v>177</v>
      </c>
      <c r="E63" s="103">
        <v>19.690000000000001</v>
      </c>
      <c r="F63" s="116"/>
      <c r="H63" s="97" t="s">
        <v>346</v>
      </c>
      <c r="I63" s="97">
        <v>151.32</v>
      </c>
      <c r="K63" s="97" t="s">
        <v>346</v>
      </c>
      <c r="L63" s="97">
        <v>0.95</v>
      </c>
      <c r="N63" s="97" t="s">
        <v>346</v>
      </c>
      <c r="O63" s="97">
        <v>1.3</v>
      </c>
      <c r="P63" s="110" t="s">
        <v>102</v>
      </c>
      <c r="U63" s="110" t="s">
        <v>102</v>
      </c>
      <c r="V63" s="97" t="s">
        <v>1045</v>
      </c>
      <c r="W63" s="97">
        <v>12.93</v>
      </c>
      <c r="Y63" s="97" t="s">
        <v>1045</v>
      </c>
      <c r="Z63" s="97">
        <v>10.77</v>
      </c>
      <c r="AC63" s="97" t="s">
        <v>346</v>
      </c>
      <c r="AD63" s="106">
        <v>2730</v>
      </c>
      <c r="AH63" s="123" t="s">
        <v>1151</v>
      </c>
      <c r="AJ63" s="110" t="s">
        <v>102</v>
      </c>
      <c r="AK63" s="128">
        <v>113</v>
      </c>
      <c r="AL63" s="129" t="s">
        <v>1045</v>
      </c>
      <c r="AM63" s="128">
        <v>102.8</v>
      </c>
    </row>
    <row r="64" spans="1:54" x14ac:dyDescent="0.2">
      <c r="B64" s="110" t="s">
        <v>69</v>
      </c>
      <c r="C64" s="97" t="s">
        <v>259</v>
      </c>
      <c r="D64" s="97">
        <v>104.7</v>
      </c>
      <c r="E64" s="103">
        <v>24.48</v>
      </c>
      <c r="F64" s="114">
        <v>11.8</v>
      </c>
      <c r="H64" s="97" t="s">
        <v>259</v>
      </c>
      <c r="I64" s="97">
        <v>247.24</v>
      </c>
      <c r="K64" s="97" t="s">
        <v>259</v>
      </c>
      <c r="L64" s="97">
        <v>0.23</v>
      </c>
      <c r="N64" s="97" t="s">
        <v>259</v>
      </c>
      <c r="O64" s="104">
        <v>5.5</v>
      </c>
      <c r="P64" s="110" t="s">
        <v>69</v>
      </c>
      <c r="Q64" s="97">
        <v>68</v>
      </c>
      <c r="U64" s="110" t="s">
        <v>69</v>
      </c>
      <c r="V64" s="97" t="s">
        <v>1104</v>
      </c>
      <c r="W64" s="97">
        <v>8.42</v>
      </c>
      <c r="Y64" s="97" t="s">
        <v>1104</v>
      </c>
      <c r="Z64" s="97">
        <v>11.29</v>
      </c>
      <c r="AC64" s="97" t="s">
        <v>259</v>
      </c>
      <c r="AD64" s="106">
        <v>3540</v>
      </c>
      <c r="AH64" s="126">
        <v>0.68</v>
      </c>
      <c r="AJ64" s="110" t="s">
        <v>69</v>
      </c>
      <c r="AK64" s="128">
        <v>46</v>
      </c>
      <c r="AL64" s="129" t="s">
        <v>1104</v>
      </c>
      <c r="AM64" s="128">
        <v>132.46</v>
      </c>
    </row>
    <row r="65" spans="2:39" x14ac:dyDescent="0.2">
      <c r="B65" s="107" t="s">
        <v>8</v>
      </c>
      <c r="C65" s="107" t="s">
        <v>8</v>
      </c>
      <c r="D65" s="108" t="s">
        <v>177</v>
      </c>
      <c r="E65" s="103">
        <v>1.05</v>
      </c>
      <c r="F65" s="114"/>
      <c r="H65" s="107" t="s">
        <v>8</v>
      </c>
      <c r="I65" s="108" t="s">
        <v>177</v>
      </c>
      <c r="K65" s="97" t="s">
        <v>411</v>
      </c>
      <c r="L65" s="97">
        <v>5.6000000000000001E-2</v>
      </c>
      <c r="N65" s="97" t="s">
        <v>411</v>
      </c>
      <c r="O65" s="108" t="s">
        <v>177</v>
      </c>
      <c r="P65" s="107" t="s">
        <v>8</v>
      </c>
      <c r="U65" s="107" t="s">
        <v>8</v>
      </c>
      <c r="V65" s="97" t="s">
        <v>933</v>
      </c>
      <c r="W65" s="97">
        <v>31.4</v>
      </c>
      <c r="Y65" s="97" t="s">
        <v>933</v>
      </c>
      <c r="Z65" s="97">
        <v>7.37</v>
      </c>
      <c r="AC65" s="97" t="s">
        <v>411</v>
      </c>
      <c r="AD65" s="106">
        <v>2900</v>
      </c>
      <c r="AH65" s="123" t="s">
        <v>1151</v>
      </c>
      <c r="AJ65" s="107" t="s">
        <v>8</v>
      </c>
      <c r="AK65" s="128">
        <v>107</v>
      </c>
      <c r="AL65" s="129" t="s">
        <v>933</v>
      </c>
      <c r="AM65" s="128">
        <v>103.92</v>
      </c>
    </row>
    <row r="66" spans="2:39" x14ac:dyDescent="0.2">
      <c r="B66" s="115" t="s">
        <v>138</v>
      </c>
      <c r="C66" s="115" t="s">
        <v>138</v>
      </c>
      <c r="D66" s="108" t="s">
        <v>177</v>
      </c>
      <c r="E66" s="103">
        <v>26</v>
      </c>
      <c r="F66" s="114"/>
      <c r="H66" s="97" t="s">
        <v>321</v>
      </c>
      <c r="I66" s="97">
        <v>314.69</v>
      </c>
      <c r="K66" s="97" t="s">
        <v>321</v>
      </c>
      <c r="L66" s="97">
        <v>0.14000000000000001</v>
      </c>
      <c r="N66" s="97" t="s">
        <v>321</v>
      </c>
      <c r="O66" s="104">
        <v>5.5</v>
      </c>
      <c r="P66" s="115" t="s">
        <v>138</v>
      </c>
      <c r="U66" s="115" t="s">
        <v>138</v>
      </c>
      <c r="V66" s="97" t="s">
        <v>1098</v>
      </c>
      <c r="W66" s="97">
        <v>8.8000000000000007</v>
      </c>
      <c r="Y66" s="97" t="s">
        <v>1098</v>
      </c>
      <c r="Z66" s="97">
        <v>11</v>
      </c>
      <c r="AC66" s="97" t="s">
        <v>321</v>
      </c>
      <c r="AD66" s="106">
        <v>3710</v>
      </c>
      <c r="AH66" s="126">
        <v>0.87</v>
      </c>
      <c r="AJ66" s="115" t="s">
        <v>138</v>
      </c>
      <c r="AK66" s="128">
        <v>62</v>
      </c>
      <c r="AL66" s="129" t="s">
        <v>1098</v>
      </c>
      <c r="AM66" s="128">
        <v>124.02</v>
      </c>
    </row>
    <row r="67" spans="2:39" x14ac:dyDescent="0.2">
      <c r="B67" s="107" t="s">
        <v>136</v>
      </c>
      <c r="C67" s="107" t="s">
        <v>136</v>
      </c>
      <c r="D67" s="108" t="s">
        <v>177</v>
      </c>
      <c r="E67" s="103">
        <v>0.11</v>
      </c>
      <c r="F67" s="114"/>
      <c r="H67" s="107" t="s">
        <v>136</v>
      </c>
      <c r="I67" s="108" t="s">
        <v>177</v>
      </c>
      <c r="K67" s="97" t="s">
        <v>412</v>
      </c>
      <c r="L67" s="97">
        <v>3.5000000000000003E-2</v>
      </c>
      <c r="N67" s="97" t="s">
        <v>412</v>
      </c>
      <c r="O67" s="97">
        <v>1.3</v>
      </c>
      <c r="P67" s="107" t="s">
        <v>136</v>
      </c>
      <c r="U67" s="107" t="s">
        <v>136</v>
      </c>
      <c r="V67" s="97" t="s">
        <v>947</v>
      </c>
      <c r="W67" s="97">
        <v>25.46</v>
      </c>
      <c r="Y67" s="97" t="s">
        <v>947</v>
      </c>
      <c r="Z67" s="97">
        <v>4.82</v>
      </c>
      <c r="AC67" s="97" t="s">
        <v>412</v>
      </c>
      <c r="AD67" s="106">
        <v>2150</v>
      </c>
      <c r="AF67" s="97" t="s">
        <v>384</v>
      </c>
      <c r="AG67" s="106">
        <v>2400</v>
      </c>
      <c r="AH67" s="123" t="s">
        <v>1151</v>
      </c>
      <c r="AJ67" s="107" t="s">
        <v>136</v>
      </c>
      <c r="AK67" s="128">
        <v>32</v>
      </c>
      <c r="AL67" s="129" t="s">
        <v>947</v>
      </c>
      <c r="AM67" s="128">
        <v>147.44</v>
      </c>
    </row>
    <row r="68" spans="2:39" x14ac:dyDescent="0.2">
      <c r="B68" s="112" t="s">
        <v>145</v>
      </c>
      <c r="C68" s="112" t="s">
        <v>145</v>
      </c>
      <c r="D68" s="108" t="s">
        <v>177</v>
      </c>
      <c r="E68" s="103">
        <v>0.1</v>
      </c>
      <c r="F68" s="114"/>
      <c r="H68" s="112" t="s">
        <v>145</v>
      </c>
      <c r="I68" s="108" t="s">
        <v>177</v>
      </c>
      <c r="K68" s="112" t="s">
        <v>145</v>
      </c>
      <c r="L68" s="108" t="s">
        <v>177</v>
      </c>
      <c r="N68" s="97" t="s">
        <v>514</v>
      </c>
      <c r="O68" s="97">
        <v>0.3</v>
      </c>
      <c r="P68" s="112" t="s">
        <v>145</v>
      </c>
      <c r="U68" s="112" t="s">
        <v>145</v>
      </c>
      <c r="V68" s="97" t="s">
        <v>918</v>
      </c>
      <c r="W68" s="97">
        <v>36.020000000000003</v>
      </c>
      <c r="Y68" s="97" t="s">
        <v>918</v>
      </c>
      <c r="Z68" s="97">
        <v>9.69</v>
      </c>
      <c r="AC68" s="97" t="s">
        <v>514</v>
      </c>
      <c r="AD68" s="106">
        <v>2550</v>
      </c>
      <c r="AH68" s="123" t="s">
        <v>1151</v>
      </c>
      <c r="AJ68" s="112" t="s">
        <v>145</v>
      </c>
      <c r="AK68" s="128">
        <v>190</v>
      </c>
      <c r="AL68" s="129" t="s">
        <v>918</v>
      </c>
      <c r="AM68" s="128">
        <v>43.92</v>
      </c>
    </row>
    <row r="69" spans="2:39" x14ac:dyDescent="0.2">
      <c r="B69" s="112" t="s">
        <v>97</v>
      </c>
      <c r="C69" s="112" t="s">
        <v>97</v>
      </c>
      <c r="D69" s="108" t="s">
        <v>177</v>
      </c>
      <c r="E69" s="103">
        <v>4.3600000000000003</v>
      </c>
      <c r="F69" s="114"/>
      <c r="H69" s="112" t="s">
        <v>97</v>
      </c>
      <c r="I69" s="108" t="s">
        <v>177</v>
      </c>
      <c r="K69" s="112" t="s">
        <v>97</v>
      </c>
      <c r="L69" s="108" t="s">
        <v>177</v>
      </c>
      <c r="N69" s="112" t="s">
        <v>97</v>
      </c>
      <c r="O69" s="108" t="s">
        <v>177</v>
      </c>
      <c r="P69" s="112" t="s">
        <v>97</v>
      </c>
      <c r="U69" s="112" t="s">
        <v>97</v>
      </c>
      <c r="V69" s="97" t="s">
        <v>926</v>
      </c>
      <c r="W69" s="97">
        <v>33.83</v>
      </c>
      <c r="Y69" s="97" t="s">
        <v>926</v>
      </c>
      <c r="Z69" s="97">
        <v>14.54</v>
      </c>
      <c r="AC69" s="97" t="s">
        <v>1144</v>
      </c>
      <c r="AD69" s="106">
        <v>2270</v>
      </c>
      <c r="AH69" s="123" t="s">
        <v>1151</v>
      </c>
      <c r="AJ69" s="112" t="s">
        <v>97</v>
      </c>
      <c r="AK69" s="128">
        <v>164</v>
      </c>
      <c r="AL69" s="129" t="s">
        <v>926</v>
      </c>
      <c r="AM69" s="128">
        <v>67.540000000000006</v>
      </c>
    </row>
    <row r="70" spans="2:39" x14ac:dyDescent="0.2">
      <c r="B70" s="113" t="s">
        <v>10</v>
      </c>
      <c r="C70" s="113" t="s">
        <v>10</v>
      </c>
      <c r="D70" s="108" t="s">
        <v>177</v>
      </c>
      <c r="E70" s="103">
        <v>0.15</v>
      </c>
      <c r="F70" s="114"/>
      <c r="H70" s="97" t="s">
        <v>367</v>
      </c>
      <c r="I70" s="97">
        <v>113.4</v>
      </c>
      <c r="K70" s="97" t="s">
        <v>367</v>
      </c>
      <c r="L70" s="97">
        <v>1.18</v>
      </c>
      <c r="N70" s="97" t="s">
        <v>367</v>
      </c>
      <c r="O70" s="108" t="s">
        <v>177</v>
      </c>
      <c r="P70" s="113" t="s">
        <v>10</v>
      </c>
      <c r="U70" s="113" t="s">
        <v>10</v>
      </c>
      <c r="V70" s="97" t="s">
        <v>1017</v>
      </c>
      <c r="W70" s="97">
        <v>15.9</v>
      </c>
      <c r="Y70" s="97" t="s">
        <v>1017</v>
      </c>
      <c r="Z70" s="97">
        <v>7.3</v>
      </c>
      <c r="AC70" s="97" t="s">
        <v>367</v>
      </c>
      <c r="AD70" s="106">
        <v>2740</v>
      </c>
      <c r="AH70" s="123" t="s">
        <v>1151</v>
      </c>
      <c r="AJ70" s="113" t="s">
        <v>10</v>
      </c>
      <c r="AK70" s="128">
        <v>157</v>
      </c>
      <c r="AL70" s="129" t="s">
        <v>1017</v>
      </c>
      <c r="AM70" s="128">
        <v>73.73</v>
      </c>
    </row>
    <row r="71" spans="2:39" x14ac:dyDescent="0.2">
      <c r="B71" s="112" t="s">
        <v>40</v>
      </c>
      <c r="C71" s="112" t="s">
        <v>40</v>
      </c>
      <c r="D71" s="108" t="s">
        <v>177</v>
      </c>
      <c r="E71" s="103">
        <v>0.08</v>
      </c>
      <c r="F71" s="114"/>
      <c r="H71" s="112" t="s">
        <v>40</v>
      </c>
      <c r="I71" s="108" t="s">
        <v>177</v>
      </c>
      <c r="K71" s="112" t="s">
        <v>40</v>
      </c>
      <c r="L71" s="108" t="s">
        <v>177</v>
      </c>
      <c r="N71" s="97" t="s">
        <v>501</v>
      </c>
      <c r="O71" s="97">
        <v>2.1</v>
      </c>
      <c r="P71" s="112" t="s">
        <v>40</v>
      </c>
      <c r="U71" s="112" t="s">
        <v>40</v>
      </c>
      <c r="V71" s="97" t="s">
        <v>966</v>
      </c>
      <c r="W71" s="97">
        <v>22.83</v>
      </c>
      <c r="Y71" s="97" t="s">
        <v>966</v>
      </c>
      <c r="Z71" s="97">
        <v>7.91</v>
      </c>
      <c r="AC71" s="97" t="s">
        <v>501</v>
      </c>
      <c r="AD71" s="106">
        <v>1850</v>
      </c>
      <c r="AH71" s="123" t="s">
        <v>1151</v>
      </c>
      <c r="AJ71" s="112" t="s">
        <v>40</v>
      </c>
      <c r="AK71" s="128">
        <v>171</v>
      </c>
      <c r="AL71" s="129" t="s">
        <v>966</v>
      </c>
      <c r="AM71" s="128">
        <v>62.18</v>
      </c>
    </row>
    <row r="72" spans="2:39" x14ac:dyDescent="0.2">
      <c r="B72" s="110" t="s">
        <v>12</v>
      </c>
      <c r="C72" s="110" t="s">
        <v>12</v>
      </c>
      <c r="D72" s="108" t="s">
        <v>177</v>
      </c>
      <c r="E72" s="103">
        <v>0.05</v>
      </c>
      <c r="F72" s="114"/>
      <c r="H72" s="97" t="s">
        <v>364</v>
      </c>
      <c r="I72" s="97">
        <v>118</v>
      </c>
      <c r="K72" s="97" t="s">
        <v>364</v>
      </c>
      <c r="L72" s="97">
        <v>2.7E-2</v>
      </c>
      <c r="N72" s="97" t="s">
        <v>364</v>
      </c>
      <c r="O72" s="97">
        <v>3.9</v>
      </c>
      <c r="P72" s="110" t="s">
        <v>12</v>
      </c>
      <c r="U72" s="110" t="s">
        <v>12</v>
      </c>
      <c r="V72" s="97" t="s">
        <v>959</v>
      </c>
      <c r="W72" s="97">
        <v>23.66</v>
      </c>
      <c r="Y72" s="97" t="s">
        <v>959</v>
      </c>
      <c r="Z72" s="97">
        <v>5.13</v>
      </c>
      <c r="AC72" s="97" t="s">
        <v>364</v>
      </c>
      <c r="AD72" s="106">
        <v>2610</v>
      </c>
      <c r="AH72" s="123" t="s">
        <v>1151</v>
      </c>
      <c r="AJ72" s="110" t="s">
        <v>12</v>
      </c>
      <c r="AK72" s="128">
        <v>131</v>
      </c>
      <c r="AL72" s="129" t="s">
        <v>959</v>
      </c>
      <c r="AM72" s="128">
        <v>88.83</v>
      </c>
    </row>
    <row r="73" spans="2:39" x14ac:dyDescent="0.2">
      <c r="B73" s="119" t="s">
        <v>45</v>
      </c>
      <c r="C73" s="97" t="s">
        <v>285</v>
      </c>
      <c r="D73" s="97">
        <v>63.3</v>
      </c>
      <c r="E73" s="103">
        <v>28.12</v>
      </c>
      <c r="F73" s="114"/>
      <c r="H73" s="97" t="s">
        <v>285</v>
      </c>
      <c r="I73" s="97">
        <v>175.59</v>
      </c>
      <c r="K73" s="97" t="s">
        <v>285</v>
      </c>
      <c r="L73" s="97">
        <v>6.5000000000000002E-2</v>
      </c>
      <c r="N73" s="97" t="s">
        <v>285</v>
      </c>
      <c r="O73" s="97">
        <v>3.1</v>
      </c>
      <c r="P73" s="119" t="s">
        <v>45</v>
      </c>
      <c r="Q73" s="97">
        <v>98</v>
      </c>
      <c r="U73" s="119" t="s">
        <v>45</v>
      </c>
      <c r="V73" s="97" t="s">
        <v>1092</v>
      </c>
      <c r="W73" s="97">
        <v>9.26</v>
      </c>
      <c r="Y73" s="97" t="s">
        <v>1092</v>
      </c>
      <c r="Z73" s="97">
        <v>12.72</v>
      </c>
      <c r="AC73" s="97" t="s">
        <v>285</v>
      </c>
      <c r="AD73" s="106">
        <v>3470</v>
      </c>
      <c r="AH73" s="123" t="s">
        <v>1151</v>
      </c>
      <c r="AJ73" s="119" t="s">
        <v>45</v>
      </c>
      <c r="AK73" s="128">
        <v>77</v>
      </c>
      <c r="AL73" s="129" t="s">
        <v>1092</v>
      </c>
      <c r="AM73" s="128">
        <v>116.28</v>
      </c>
    </row>
    <row r="74" spans="2:39" x14ac:dyDescent="0.2">
      <c r="B74" s="115" t="s">
        <v>141</v>
      </c>
      <c r="C74" s="97" t="s">
        <v>290</v>
      </c>
      <c r="D74" s="97">
        <v>61.8</v>
      </c>
      <c r="E74" s="103">
        <v>13.09</v>
      </c>
      <c r="F74" s="114"/>
      <c r="H74" s="97" t="s">
        <v>290</v>
      </c>
      <c r="I74" s="97">
        <v>223.68</v>
      </c>
      <c r="K74" s="97" t="s">
        <v>290</v>
      </c>
      <c r="L74" s="97">
        <v>0.19</v>
      </c>
      <c r="N74" s="97" t="s">
        <v>290</v>
      </c>
      <c r="O74" s="104">
        <v>9</v>
      </c>
      <c r="P74" s="115" t="s">
        <v>141</v>
      </c>
      <c r="Q74" s="97">
        <v>80</v>
      </c>
      <c r="U74" s="115" t="s">
        <v>141</v>
      </c>
      <c r="V74" s="97" t="s">
        <v>1043</v>
      </c>
      <c r="W74" s="97">
        <v>13.09</v>
      </c>
      <c r="Y74" s="97" t="s">
        <v>1043</v>
      </c>
      <c r="Z74" s="97">
        <v>7.13</v>
      </c>
      <c r="AC74" s="97" t="s">
        <v>290</v>
      </c>
      <c r="AD74" s="106">
        <v>3260</v>
      </c>
      <c r="AH74" s="123" t="s">
        <v>1151</v>
      </c>
      <c r="AJ74" s="115" t="s">
        <v>141</v>
      </c>
      <c r="AK74" s="128">
        <v>94</v>
      </c>
      <c r="AL74" s="129" t="s">
        <v>1043</v>
      </c>
      <c r="AM74" s="128">
        <v>110.48</v>
      </c>
    </row>
    <row r="75" spans="2:39" x14ac:dyDescent="0.2">
      <c r="B75" s="112" t="s">
        <v>101</v>
      </c>
      <c r="C75" s="97" t="s">
        <v>310</v>
      </c>
      <c r="D75" s="97">
        <v>2</v>
      </c>
      <c r="E75" s="103">
        <v>0.01</v>
      </c>
      <c r="F75" s="114">
        <v>4.3</v>
      </c>
      <c r="H75" s="112" t="s">
        <v>101</v>
      </c>
      <c r="I75" s="108" t="s">
        <v>177</v>
      </c>
      <c r="K75" s="97" t="s">
        <v>414</v>
      </c>
      <c r="L75" s="97">
        <v>0.70099999999999996</v>
      </c>
      <c r="N75" s="97" t="s">
        <v>414</v>
      </c>
      <c r="O75" s="97">
        <v>0.1</v>
      </c>
      <c r="P75" s="112" t="s">
        <v>101</v>
      </c>
      <c r="U75" s="112" t="s">
        <v>101</v>
      </c>
      <c r="V75" s="97" t="s">
        <v>979</v>
      </c>
      <c r="W75" s="97">
        <v>19.89</v>
      </c>
      <c r="Y75" s="97" t="s">
        <v>979</v>
      </c>
      <c r="Z75" s="97">
        <v>7.35</v>
      </c>
      <c r="AC75" s="97" t="s">
        <v>414</v>
      </c>
      <c r="AD75" s="106">
        <v>2360</v>
      </c>
      <c r="AH75" s="126">
        <v>0.68</v>
      </c>
      <c r="AJ75" s="112" t="s">
        <v>101</v>
      </c>
      <c r="AK75" s="128">
        <v>158</v>
      </c>
      <c r="AL75" s="129" t="s">
        <v>979</v>
      </c>
      <c r="AM75" s="128">
        <v>73.22</v>
      </c>
    </row>
    <row r="76" spans="2:39" x14ac:dyDescent="0.2">
      <c r="B76" s="113" t="s">
        <v>64</v>
      </c>
      <c r="C76" s="113" t="s">
        <v>64</v>
      </c>
      <c r="D76" s="108" t="s">
        <v>177</v>
      </c>
      <c r="E76" s="103">
        <v>0.01</v>
      </c>
      <c r="F76" s="114">
        <v>0.6</v>
      </c>
      <c r="H76" s="107" t="s">
        <v>64</v>
      </c>
      <c r="I76" s="108" t="s">
        <v>177</v>
      </c>
      <c r="K76" s="97" t="s">
        <v>415</v>
      </c>
      <c r="L76" s="97">
        <v>0.32</v>
      </c>
      <c r="N76" s="97" t="s">
        <v>415</v>
      </c>
      <c r="O76" s="97">
        <v>0.5</v>
      </c>
      <c r="P76" s="113" t="s">
        <v>64</v>
      </c>
      <c r="U76" s="113" t="s">
        <v>64</v>
      </c>
      <c r="V76" s="97" t="s">
        <v>1000</v>
      </c>
      <c r="W76" s="97">
        <v>17.04</v>
      </c>
      <c r="Y76" s="97" t="s">
        <v>1000</v>
      </c>
      <c r="Z76" s="97">
        <v>6.34</v>
      </c>
      <c r="AC76" s="97" t="s">
        <v>415</v>
      </c>
      <c r="AD76" s="106">
        <v>2550</v>
      </c>
      <c r="AH76" s="123" t="s">
        <v>1151</v>
      </c>
      <c r="AJ76" s="113" t="s">
        <v>64</v>
      </c>
      <c r="AK76" s="128">
        <v>84</v>
      </c>
      <c r="AL76" s="129" t="s">
        <v>1000</v>
      </c>
      <c r="AM76" s="128">
        <v>113.4</v>
      </c>
    </row>
    <row r="77" spans="2:39" x14ac:dyDescent="0.2">
      <c r="B77" s="110" t="s">
        <v>167</v>
      </c>
      <c r="C77" s="110" t="s">
        <v>167</v>
      </c>
      <c r="D77" s="108" t="s">
        <v>177</v>
      </c>
      <c r="E77" s="108" t="s">
        <v>177</v>
      </c>
      <c r="F77" s="114"/>
      <c r="H77" s="110" t="s">
        <v>167</v>
      </c>
      <c r="I77" s="108" t="s">
        <v>177</v>
      </c>
      <c r="K77" s="97" t="s">
        <v>416</v>
      </c>
      <c r="L77" s="97">
        <v>1.07</v>
      </c>
      <c r="N77" s="97" t="s">
        <v>416</v>
      </c>
      <c r="O77" s="97">
        <v>0.1</v>
      </c>
      <c r="P77" s="110" t="s">
        <v>167</v>
      </c>
      <c r="U77" s="110" t="s">
        <v>167</v>
      </c>
      <c r="V77" s="97" t="s">
        <v>997</v>
      </c>
      <c r="W77" s="97">
        <v>18.23</v>
      </c>
      <c r="Y77" s="97" t="s">
        <v>997</v>
      </c>
      <c r="Z77" s="97">
        <v>5.94</v>
      </c>
      <c r="AC77" s="97" t="s">
        <v>416</v>
      </c>
      <c r="AD77" s="106">
        <v>3050</v>
      </c>
      <c r="AH77" s="123" t="s">
        <v>1151</v>
      </c>
      <c r="AJ77" s="110" t="s">
        <v>167</v>
      </c>
      <c r="AK77" s="128">
        <v>156</v>
      </c>
      <c r="AL77" s="129" t="s">
        <v>997</v>
      </c>
      <c r="AM77" s="128">
        <v>73.739999999999995</v>
      </c>
    </row>
    <row r="78" spans="2:39" x14ac:dyDescent="0.2">
      <c r="B78" s="113" t="s">
        <v>142</v>
      </c>
      <c r="C78" s="113" t="s">
        <v>142</v>
      </c>
      <c r="D78" s="108" t="s">
        <v>177</v>
      </c>
      <c r="E78" s="103">
        <v>0.01</v>
      </c>
      <c r="F78" s="114"/>
      <c r="H78" s="107" t="s">
        <v>142</v>
      </c>
      <c r="I78" s="108" t="s">
        <v>177</v>
      </c>
      <c r="K78" s="107" t="s">
        <v>142</v>
      </c>
      <c r="L78" s="108" t="s">
        <v>177</v>
      </c>
      <c r="N78" s="107" t="s">
        <v>142</v>
      </c>
      <c r="O78" s="108" t="s">
        <v>177</v>
      </c>
      <c r="P78" s="113" t="s">
        <v>142</v>
      </c>
      <c r="U78" s="113" t="s">
        <v>142</v>
      </c>
      <c r="V78" s="97" t="s">
        <v>941</v>
      </c>
      <c r="W78" s="97">
        <v>26.85</v>
      </c>
      <c r="Y78" s="97" t="s">
        <v>941</v>
      </c>
      <c r="Z78" s="97">
        <v>4.57</v>
      </c>
      <c r="AC78" s="113" t="s">
        <v>142</v>
      </c>
      <c r="AD78" s="123" t="s">
        <v>1152</v>
      </c>
      <c r="AH78" s="123" t="s">
        <v>1151</v>
      </c>
      <c r="AJ78" s="113" t="s">
        <v>142</v>
      </c>
      <c r="AK78" s="128">
        <v>138</v>
      </c>
      <c r="AL78" s="129" t="s">
        <v>941</v>
      </c>
      <c r="AM78" s="128">
        <v>85.96</v>
      </c>
    </row>
    <row r="79" spans="2:39" x14ac:dyDescent="0.2">
      <c r="B79" s="110" t="s">
        <v>120</v>
      </c>
      <c r="C79" s="97" t="s">
        <v>262</v>
      </c>
      <c r="D79" s="97">
        <v>97</v>
      </c>
      <c r="E79" s="103">
        <v>16.73</v>
      </c>
      <c r="F79" s="114"/>
      <c r="H79" s="97" t="s">
        <v>262</v>
      </c>
      <c r="I79" s="97">
        <v>247.17</v>
      </c>
      <c r="K79" s="97" t="s">
        <v>262</v>
      </c>
      <c r="L79" s="97">
        <v>3.22</v>
      </c>
      <c r="N79" s="97" t="s">
        <v>262</v>
      </c>
      <c r="O79" s="97">
        <v>3.5</v>
      </c>
      <c r="P79" s="110" t="s">
        <v>120</v>
      </c>
      <c r="U79" s="110" t="s">
        <v>120</v>
      </c>
      <c r="V79" s="97" t="s">
        <v>1023</v>
      </c>
      <c r="W79" s="97">
        <v>15.18</v>
      </c>
      <c r="Y79" s="97" t="s">
        <v>1023</v>
      </c>
      <c r="Z79" s="97">
        <v>6.45</v>
      </c>
      <c r="AC79" s="97" t="s">
        <v>262</v>
      </c>
      <c r="AD79" s="106">
        <v>3590</v>
      </c>
      <c r="AH79" s="123" t="s">
        <v>1151</v>
      </c>
      <c r="AJ79" s="110" t="s">
        <v>120</v>
      </c>
      <c r="AK79" s="128">
        <v>108</v>
      </c>
      <c r="AL79" s="129" t="s">
        <v>1023</v>
      </c>
      <c r="AM79" s="128">
        <v>103.9</v>
      </c>
    </row>
    <row r="80" spans="2:39" x14ac:dyDescent="0.2">
      <c r="B80" s="112" t="s">
        <v>119</v>
      </c>
      <c r="C80" s="97" t="s">
        <v>303</v>
      </c>
      <c r="D80" s="97">
        <v>14</v>
      </c>
      <c r="E80" s="103">
        <v>0.99</v>
      </c>
      <c r="F80" s="114">
        <v>2.8</v>
      </c>
      <c r="H80" s="97" t="s">
        <v>336</v>
      </c>
      <c r="I80" s="97">
        <v>178.33</v>
      </c>
      <c r="K80" s="97" t="s">
        <v>336</v>
      </c>
      <c r="L80" s="97">
        <v>0.15</v>
      </c>
      <c r="N80" s="97" t="s">
        <v>336</v>
      </c>
      <c r="O80" s="97">
        <v>3.8</v>
      </c>
      <c r="P80" s="112" t="s">
        <v>119</v>
      </c>
      <c r="U80" s="112" t="s">
        <v>119</v>
      </c>
      <c r="V80" s="97" t="s">
        <v>993</v>
      </c>
      <c r="W80" s="97">
        <v>18.440000000000001</v>
      </c>
      <c r="Y80" s="97" t="s">
        <v>993</v>
      </c>
      <c r="Z80" s="97">
        <v>5.54</v>
      </c>
      <c r="AC80" s="97" t="s">
        <v>336</v>
      </c>
      <c r="AD80" s="106">
        <v>3530</v>
      </c>
      <c r="AH80" s="123" t="s">
        <v>1151</v>
      </c>
      <c r="AJ80" s="112" t="s">
        <v>119</v>
      </c>
      <c r="AK80" s="128">
        <v>78</v>
      </c>
      <c r="AL80" s="129" t="s">
        <v>993</v>
      </c>
      <c r="AM80" s="128">
        <v>115.96</v>
      </c>
    </row>
    <row r="81" spans="2:39" x14ac:dyDescent="0.2">
      <c r="B81" s="121" t="s">
        <v>42</v>
      </c>
      <c r="C81" s="97" t="s">
        <v>301</v>
      </c>
      <c r="D81" s="97">
        <v>29</v>
      </c>
      <c r="E81" s="103">
        <v>37.630000000000003</v>
      </c>
      <c r="F81" s="114">
        <v>6.7</v>
      </c>
      <c r="H81" s="97" t="s">
        <v>327</v>
      </c>
      <c r="I81" s="97">
        <v>256.10000000000002</v>
      </c>
      <c r="K81" s="97" t="s">
        <v>327</v>
      </c>
      <c r="L81" s="97">
        <v>0.1</v>
      </c>
      <c r="N81" s="97" t="s">
        <v>327</v>
      </c>
      <c r="O81" s="104">
        <v>5.9</v>
      </c>
      <c r="P81" s="121" t="s">
        <v>42</v>
      </c>
      <c r="Q81" s="97">
        <v>72</v>
      </c>
      <c r="U81" s="121" t="s">
        <v>42</v>
      </c>
      <c r="V81" s="97" t="s">
        <v>1097</v>
      </c>
      <c r="W81" s="97">
        <v>8.84</v>
      </c>
      <c r="Y81" s="97" t="s">
        <v>1097</v>
      </c>
      <c r="Z81" s="97">
        <v>10.1</v>
      </c>
      <c r="AC81" s="97" t="s">
        <v>327</v>
      </c>
      <c r="AD81" s="106">
        <v>3650</v>
      </c>
      <c r="AH81" s="126">
        <v>0.76</v>
      </c>
      <c r="AJ81" s="121" t="s">
        <v>42</v>
      </c>
      <c r="AK81" s="128">
        <v>23</v>
      </c>
      <c r="AL81" s="129" t="s">
        <v>1097</v>
      </c>
      <c r="AM81" s="128">
        <v>158.71</v>
      </c>
    </row>
    <row r="82" spans="2:39" x14ac:dyDescent="0.2">
      <c r="B82" s="112" t="s">
        <v>34</v>
      </c>
      <c r="C82" s="112" t="s">
        <v>34</v>
      </c>
      <c r="D82" s="108" t="s">
        <v>177</v>
      </c>
      <c r="E82" s="103">
        <v>0.76</v>
      </c>
      <c r="F82" s="114"/>
      <c r="H82" s="97" t="s">
        <v>370</v>
      </c>
      <c r="I82" s="97">
        <v>108.42</v>
      </c>
      <c r="K82" s="97" t="s">
        <v>370</v>
      </c>
      <c r="L82" s="97">
        <v>0.26</v>
      </c>
      <c r="N82" s="97" t="s">
        <v>370</v>
      </c>
      <c r="O82" s="97">
        <v>0.2</v>
      </c>
      <c r="P82" s="112" t="s">
        <v>34</v>
      </c>
      <c r="U82" s="112" t="s">
        <v>34</v>
      </c>
      <c r="V82" s="97" t="s">
        <v>994</v>
      </c>
      <c r="W82" s="97">
        <v>18.41</v>
      </c>
      <c r="Y82" s="97" t="s">
        <v>994</v>
      </c>
      <c r="Z82" s="97">
        <v>6.67</v>
      </c>
      <c r="AC82" s="97" t="s">
        <v>370</v>
      </c>
      <c r="AD82" s="106">
        <v>2840</v>
      </c>
      <c r="AH82" s="123" t="s">
        <v>1151</v>
      </c>
      <c r="AJ82" s="112" t="s">
        <v>34</v>
      </c>
      <c r="AK82" s="128">
        <v>127</v>
      </c>
      <c r="AL82" s="129" t="s">
        <v>994</v>
      </c>
      <c r="AM82" s="128">
        <v>92.24</v>
      </c>
    </row>
    <row r="83" spans="2:39" x14ac:dyDescent="0.2">
      <c r="B83" s="115" t="s">
        <v>159</v>
      </c>
      <c r="C83" s="97" t="s">
        <v>299</v>
      </c>
      <c r="D83" s="97">
        <v>42.6</v>
      </c>
      <c r="E83" s="103">
        <v>4.13</v>
      </c>
      <c r="F83" s="114">
        <v>7.2</v>
      </c>
      <c r="H83" s="115" t="s">
        <v>159</v>
      </c>
      <c r="I83" s="108" t="s">
        <v>177</v>
      </c>
      <c r="K83" s="97" t="s">
        <v>299</v>
      </c>
      <c r="L83" s="97">
        <v>0.99</v>
      </c>
      <c r="N83" s="97" t="s">
        <v>299</v>
      </c>
      <c r="O83" s="97">
        <v>3.3</v>
      </c>
      <c r="P83" s="115" t="s">
        <v>159</v>
      </c>
      <c r="U83" s="115" t="s">
        <v>159</v>
      </c>
      <c r="V83" s="97" t="s">
        <v>1106</v>
      </c>
      <c r="W83" s="97">
        <v>8.07</v>
      </c>
      <c r="Y83" s="97" t="s">
        <v>1106</v>
      </c>
      <c r="Z83" s="97">
        <v>9.3800000000000008</v>
      </c>
      <c r="AC83" s="97" t="s">
        <v>299</v>
      </c>
      <c r="AD83" s="106">
        <v>2800</v>
      </c>
      <c r="AH83" s="126">
        <v>0.34</v>
      </c>
      <c r="AJ83" s="115" t="s">
        <v>159</v>
      </c>
      <c r="AK83" s="128">
        <v>96</v>
      </c>
      <c r="AL83" s="129" t="s">
        <v>1106</v>
      </c>
      <c r="AM83" s="128">
        <v>109.4</v>
      </c>
    </row>
    <row r="84" spans="2:39" x14ac:dyDescent="0.2">
      <c r="B84" s="112" t="s">
        <v>76</v>
      </c>
      <c r="C84" s="112" t="s">
        <v>76</v>
      </c>
      <c r="D84" s="108" t="s">
        <v>177</v>
      </c>
      <c r="E84" s="103">
        <v>0.09</v>
      </c>
      <c r="F84" s="114"/>
      <c r="H84" s="97" t="s">
        <v>382</v>
      </c>
      <c r="I84" s="97">
        <v>88.1</v>
      </c>
      <c r="K84" s="97" t="s">
        <v>382</v>
      </c>
      <c r="L84" s="97">
        <v>0.7</v>
      </c>
      <c r="N84" s="97" t="s">
        <v>382</v>
      </c>
      <c r="O84" s="97">
        <v>1.9</v>
      </c>
      <c r="P84" s="112" t="s">
        <v>76</v>
      </c>
      <c r="U84" s="112" t="s">
        <v>76</v>
      </c>
      <c r="V84" s="97" t="s">
        <v>948</v>
      </c>
      <c r="W84" s="97">
        <v>25.23</v>
      </c>
      <c r="Y84" s="97" t="s">
        <v>948</v>
      </c>
      <c r="Z84" s="97">
        <v>3.8</v>
      </c>
      <c r="AC84" s="97" t="s">
        <v>382</v>
      </c>
      <c r="AD84" s="106">
        <v>3000</v>
      </c>
      <c r="AH84" s="123" t="s">
        <v>1151</v>
      </c>
      <c r="AJ84" s="112" t="s">
        <v>76</v>
      </c>
      <c r="AK84" s="128">
        <v>43</v>
      </c>
      <c r="AL84" s="129" t="s">
        <v>948</v>
      </c>
      <c r="AM84" s="128">
        <v>138.03</v>
      </c>
    </row>
    <row r="85" spans="2:39" x14ac:dyDescent="0.2">
      <c r="B85" s="121" t="s">
        <v>81</v>
      </c>
      <c r="C85" s="121" t="s">
        <v>81</v>
      </c>
      <c r="D85" s="108" t="s">
        <v>177</v>
      </c>
      <c r="E85" s="103">
        <v>1.91</v>
      </c>
      <c r="F85" s="114"/>
      <c r="H85" s="97" t="s">
        <v>324</v>
      </c>
      <c r="I85" s="97">
        <v>262.61</v>
      </c>
      <c r="K85" s="97" t="s">
        <v>324</v>
      </c>
      <c r="L85" s="97">
        <v>1.54</v>
      </c>
      <c r="N85" s="97" t="s">
        <v>324</v>
      </c>
      <c r="O85" s="97">
        <v>0.3</v>
      </c>
      <c r="P85" s="121" t="s">
        <v>81</v>
      </c>
      <c r="U85" s="121" t="s">
        <v>81</v>
      </c>
      <c r="V85" s="97" t="s">
        <v>981</v>
      </c>
      <c r="W85" s="97">
        <v>19.61</v>
      </c>
      <c r="Y85" s="97" t="s">
        <v>981</v>
      </c>
      <c r="Z85" s="97">
        <v>8.31</v>
      </c>
      <c r="AC85" s="97" t="s">
        <v>324</v>
      </c>
      <c r="AD85" s="106">
        <v>3510</v>
      </c>
      <c r="AH85" s="123" t="s">
        <v>1151</v>
      </c>
      <c r="AJ85" s="121" t="s">
        <v>81</v>
      </c>
      <c r="AK85" s="128">
        <v>21</v>
      </c>
      <c r="AL85" s="129" t="s">
        <v>981</v>
      </c>
      <c r="AM85" s="128">
        <v>163.97</v>
      </c>
    </row>
    <row r="86" spans="2:39" x14ac:dyDescent="0.2">
      <c r="B86" s="112" t="s">
        <v>44</v>
      </c>
      <c r="C86" s="97" t="s">
        <v>305</v>
      </c>
      <c r="D86" s="97">
        <v>12</v>
      </c>
      <c r="E86" s="103">
        <v>0.17</v>
      </c>
      <c r="F86" s="114">
        <v>4.3</v>
      </c>
      <c r="H86" s="97" t="s">
        <v>377</v>
      </c>
      <c r="I86" s="97">
        <v>98.64</v>
      </c>
      <c r="K86" s="97" t="s">
        <v>377</v>
      </c>
      <c r="L86" s="97">
        <v>0.47</v>
      </c>
      <c r="N86" s="97" t="s">
        <v>377</v>
      </c>
      <c r="O86" s="97">
        <v>0.1</v>
      </c>
      <c r="P86" s="112" t="s">
        <v>44</v>
      </c>
      <c r="U86" s="112" t="s">
        <v>44</v>
      </c>
      <c r="V86" s="97" t="s">
        <v>940</v>
      </c>
      <c r="W86" s="97">
        <v>28.27</v>
      </c>
      <c r="Y86" s="97" t="s">
        <v>940</v>
      </c>
      <c r="Z86" s="97">
        <v>7</v>
      </c>
      <c r="AC86" s="97" t="s">
        <v>377</v>
      </c>
      <c r="AD86" s="106">
        <v>2030</v>
      </c>
      <c r="AH86" s="123" t="s">
        <v>1151</v>
      </c>
      <c r="AJ86" s="112" t="s">
        <v>44</v>
      </c>
      <c r="AK86" s="128">
        <v>161</v>
      </c>
      <c r="AL86" s="129" t="s">
        <v>940</v>
      </c>
      <c r="AM86" s="128">
        <v>71.45</v>
      </c>
    </row>
    <row r="87" spans="2:39" x14ac:dyDescent="0.2">
      <c r="B87" s="112" t="s">
        <v>116</v>
      </c>
      <c r="C87" s="112" t="s">
        <v>116</v>
      </c>
      <c r="D87" s="108" t="s">
        <v>177</v>
      </c>
      <c r="E87" s="103">
        <v>0.01</v>
      </c>
      <c r="F87" s="114"/>
      <c r="H87" s="97" t="s">
        <v>373</v>
      </c>
      <c r="I87" s="97">
        <v>106.67</v>
      </c>
      <c r="K87" s="97" t="s">
        <v>373</v>
      </c>
      <c r="L87" s="97">
        <v>1.61</v>
      </c>
      <c r="N87" s="97" t="s">
        <v>373</v>
      </c>
      <c r="O87" s="97">
        <v>1.6</v>
      </c>
      <c r="P87" s="112" t="s">
        <v>116</v>
      </c>
      <c r="U87" s="112" t="s">
        <v>116</v>
      </c>
      <c r="V87" s="97" t="s">
        <v>977</v>
      </c>
      <c r="W87" s="97">
        <v>20.260000000000002</v>
      </c>
      <c r="Y87" s="97" t="s">
        <v>977</v>
      </c>
      <c r="Z87" s="97">
        <v>2.16</v>
      </c>
      <c r="AC87" s="97" t="s">
        <v>373</v>
      </c>
      <c r="AD87" s="106">
        <v>3030</v>
      </c>
      <c r="AF87" s="97" t="s">
        <v>507</v>
      </c>
      <c r="AG87" s="106">
        <v>2820</v>
      </c>
      <c r="AH87" s="123" t="s">
        <v>1151</v>
      </c>
      <c r="AJ87" s="112" t="s">
        <v>116</v>
      </c>
      <c r="AK87" s="128">
        <v>4</v>
      </c>
      <c r="AL87" s="129" t="s">
        <v>977</v>
      </c>
      <c r="AM87" s="128">
        <v>208.82</v>
      </c>
    </row>
    <row r="88" spans="2:39" x14ac:dyDescent="0.2">
      <c r="B88" s="121" t="s">
        <v>90</v>
      </c>
      <c r="C88" s="121" t="s">
        <v>90</v>
      </c>
      <c r="D88" s="108" t="s">
        <v>177</v>
      </c>
      <c r="E88" s="103">
        <v>0.03</v>
      </c>
      <c r="F88" s="114"/>
      <c r="H88" s="97" t="s">
        <v>335</v>
      </c>
      <c r="I88" s="97">
        <v>179.28</v>
      </c>
      <c r="K88" s="97" t="s">
        <v>335</v>
      </c>
      <c r="L88" s="97">
        <v>0.72</v>
      </c>
      <c r="N88" s="97" t="s">
        <v>335</v>
      </c>
      <c r="O88" s="108" t="s">
        <v>177</v>
      </c>
      <c r="P88" s="121" t="s">
        <v>90</v>
      </c>
      <c r="U88" s="121" t="s">
        <v>90</v>
      </c>
      <c r="V88" s="97" t="s">
        <v>963</v>
      </c>
      <c r="W88" s="97">
        <v>23.33</v>
      </c>
      <c r="Y88" s="97" t="s">
        <v>963</v>
      </c>
      <c r="Z88" s="97">
        <v>6.74</v>
      </c>
      <c r="AC88" s="97" t="s">
        <v>335</v>
      </c>
      <c r="AD88" s="106">
        <v>2660</v>
      </c>
      <c r="AH88" s="123" t="s">
        <v>1151</v>
      </c>
      <c r="AJ88" s="121" t="s">
        <v>90</v>
      </c>
      <c r="AK88" s="128">
        <v>63</v>
      </c>
      <c r="AL88" s="129" t="s">
        <v>963</v>
      </c>
      <c r="AM88" s="128">
        <v>123.71</v>
      </c>
    </row>
    <row r="89" spans="2:39" x14ac:dyDescent="0.2">
      <c r="B89" s="107" t="s">
        <v>80</v>
      </c>
      <c r="C89" s="107" t="s">
        <v>80</v>
      </c>
      <c r="D89" s="108" t="s">
        <v>177</v>
      </c>
      <c r="E89" s="103">
        <v>0.1</v>
      </c>
      <c r="F89" s="114"/>
      <c r="H89" s="107" t="s">
        <v>80</v>
      </c>
      <c r="I89" s="108" t="s">
        <v>177</v>
      </c>
      <c r="K89" s="107" t="s">
        <v>80</v>
      </c>
      <c r="L89" s="108" t="s">
        <v>177</v>
      </c>
      <c r="N89" s="97" t="s">
        <v>502</v>
      </c>
      <c r="O89" s="97">
        <v>1.4</v>
      </c>
      <c r="P89" s="107" t="s">
        <v>80</v>
      </c>
      <c r="U89" s="107" t="s">
        <v>80</v>
      </c>
      <c r="V89" s="97" t="s">
        <v>952</v>
      </c>
      <c r="W89" s="97">
        <v>24.76</v>
      </c>
      <c r="Y89" s="97" t="s">
        <v>952</v>
      </c>
      <c r="Z89" s="97">
        <v>7.74</v>
      </c>
      <c r="AC89" s="97" t="s">
        <v>502</v>
      </c>
      <c r="AD89" s="106">
        <v>2240</v>
      </c>
      <c r="AH89" s="123" t="s">
        <v>1151</v>
      </c>
      <c r="AJ89" s="107" t="s">
        <v>80</v>
      </c>
      <c r="AK89" s="128">
        <v>119</v>
      </c>
      <c r="AL89" s="129" t="s">
        <v>952</v>
      </c>
      <c r="AM89" s="128">
        <v>98.57</v>
      </c>
    </row>
    <row r="90" spans="2:39" x14ac:dyDescent="0.2">
      <c r="B90" s="112" t="s">
        <v>134</v>
      </c>
      <c r="C90" s="97" t="s">
        <v>270</v>
      </c>
      <c r="D90" s="97">
        <v>78.2</v>
      </c>
      <c r="E90" s="103">
        <v>3.97</v>
      </c>
      <c r="F90" s="114"/>
      <c r="H90" s="97" t="s">
        <v>270</v>
      </c>
      <c r="I90" s="97">
        <v>208.66</v>
      </c>
      <c r="K90" s="97" t="s">
        <v>270</v>
      </c>
      <c r="L90" s="97">
        <v>0.38</v>
      </c>
      <c r="N90" s="97" t="s">
        <v>270</v>
      </c>
      <c r="O90" s="97">
        <v>3.4</v>
      </c>
      <c r="P90" s="112" t="s">
        <v>134</v>
      </c>
      <c r="U90" s="112" t="s">
        <v>134</v>
      </c>
      <c r="V90" s="97" t="s">
        <v>1083</v>
      </c>
      <c r="W90" s="97">
        <v>9.7899999999999991</v>
      </c>
      <c r="Y90" s="97" t="s">
        <v>1083</v>
      </c>
      <c r="Z90" s="97">
        <v>13.6</v>
      </c>
      <c r="AC90" s="97" t="s">
        <v>270</v>
      </c>
      <c r="AD90" s="106">
        <v>2990</v>
      </c>
      <c r="AH90" s="123" t="s">
        <v>1151</v>
      </c>
      <c r="AJ90" s="112" t="s">
        <v>134</v>
      </c>
      <c r="AK90" s="128">
        <v>106</v>
      </c>
      <c r="AL90" s="129" t="s">
        <v>1083</v>
      </c>
      <c r="AM90" s="128">
        <v>105.4</v>
      </c>
    </row>
    <row r="91" spans="2:39" x14ac:dyDescent="0.2">
      <c r="B91" s="110" t="s">
        <v>170</v>
      </c>
      <c r="C91" s="110" t="s">
        <v>170</v>
      </c>
      <c r="D91" s="108" t="s">
        <v>177</v>
      </c>
      <c r="E91" s="103">
        <v>3.86</v>
      </c>
      <c r="F91" s="114"/>
      <c r="H91" s="97" t="s">
        <v>374</v>
      </c>
      <c r="I91" s="97">
        <v>106</v>
      </c>
      <c r="K91" s="97" t="s">
        <v>374</v>
      </c>
      <c r="L91" s="97">
        <v>0.56000000000000005</v>
      </c>
      <c r="N91" s="97" t="s">
        <v>374</v>
      </c>
      <c r="O91" s="104">
        <v>4.8</v>
      </c>
      <c r="P91" s="110" t="s">
        <v>170</v>
      </c>
      <c r="U91" s="110" t="s">
        <v>170</v>
      </c>
      <c r="V91" s="97" t="s">
        <v>1024</v>
      </c>
      <c r="W91" s="97">
        <v>14.8</v>
      </c>
      <c r="Y91" s="97" t="s">
        <v>1024</v>
      </c>
      <c r="Z91" s="97">
        <v>4.95</v>
      </c>
      <c r="AC91" s="97" t="s">
        <v>374</v>
      </c>
      <c r="AD91" s="106">
        <v>3090</v>
      </c>
      <c r="AH91" s="123" t="s">
        <v>1151</v>
      </c>
      <c r="AJ91" s="110" t="s">
        <v>170</v>
      </c>
      <c r="AK91" s="128">
        <v>121</v>
      </c>
      <c r="AL91" s="129" t="s">
        <v>1024</v>
      </c>
      <c r="AM91" s="128">
        <v>96.61</v>
      </c>
    </row>
    <row r="92" spans="2:39" x14ac:dyDescent="0.2">
      <c r="B92" s="113" t="s">
        <v>43</v>
      </c>
      <c r="C92" s="113" t="s">
        <v>43</v>
      </c>
      <c r="D92" s="108" t="s">
        <v>177</v>
      </c>
      <c r="E92" s="108" t="s">
        <v>177</v>
      </c>
      <c r="F92" s="114"/>
      <c r="H92" s="107" t="s">
        <v>43</v>
      </c>
      <c r="I92" s="108" t="s">
        <v>177</v>
      </c>
      <c r="K92" s="107" t="s">
        <v>43</v>
      </c>
      <c r="L92" s="108" t="s">
        <v>177</v>
      </c>
      <c r="N92" s="97" t="s">
        <v>520</v>
      </c>
      <c r="O92" s="97">
        <v>0.1</v>
      </c>
      <c r="P92" s="113" t="s">
        <v>43</v>
      </c>
      <c r="U92" s="113" t="s">
        <v>43</v>
      </c>
      <c r="V92" s="97" t="s">
        <v>944</v>
      </c>
      <c r="W92" s="97">
        <v>25.92</v>
      </c>
      <c r="Y92" s="97" t="s">
        <v>944</v>
      </c>
      <c r="Z92" s="97">
        <v>14.91</v>
      </c>
      <c r="AC92" s="97" t="s">
        <v>520</v>
      </c>
      <c r="AD92" s="106">
        <v>2460</v>
      </c>
      <c r="AH92" s="123" t="s">
        <v>1151</v>
      </c>
      <c r="AJ92" s="113" t="s">
        <v>43</v>
      </c>
      <c r="AK92" s="128">
        <v>163</v>
      </c>
      <c r="AL92" s="129" t="s">
        <v>944</v>
      </c>
      <c r="AM92" s="128">
        <v>67.959999999999994</v>
      </c>
    </row>
    <row r="93" spans="2:39" x14ac:dyDescent="0.2">
      <c r="B93" s="112" t="s">
        <v>35</v>
      </c>
      <c r="C93" s="112" t="s">
        <v>35</v>
      </c>
      <c r="D93" s="108" t="s">
        <v>177</v>
      </c>
      <c r="E93" s="103">
        <v>0.22</v>
      </c>
      <c r="F93" s="114"/>
      <c r="H93" s="107" t="s">
        <v>35</v>
      </c>
      <c r="I93" s="108" t="s">
        <v>177</v>
      </c>
      <c r="K93" s="107" t="s">
        <v>35</v>
      </c>
      <c r="L93" s="108" t="s">
        <v>177</v>
      </c>
      <c r="N93" s="97" t="s">
        <v>519</v>
      </c>
      <c r="O93" s="97">
        <v>0.1</v>
      </c>
      <c r="P93" s="112" t="s">
        <v>35</v>
      </c>
      <c r="U93" s="112" t="s">
        <v>35</v>
      </c>
      <c r="V93" s="97" t="s">
        <v>922</v>
      </c>
      <c r="W93" s="97">
        <v>35.07</v>
      </c>
      <c r="Y93" s="97" t="s">
        <v>922</v>
      </c>
      <c r="Z93" s="97">
        <v>9.9</v>
      </c>
      <c r="AC93" s="97" t="s">
        <v>519</v>
      </c>
      <c r="AD93" s="106">
        <v>2200</v>
      </c>
      <c r="AH93" s="123" t="s">
        <v>1151</v>
      </c>
      <c r="AJ93" s="112" t="s">
        <v>35</v>
      </c>
      <c r="AK93" s="128">
        <v>172</v>
      </c>
      <c r="AL93" s="129" t="s">
        <v>922</v>
      </c>
      <c r="AM93" s="128">
        <v>61.58</v>
      </c>
    </row>
    <row r="94" spans="2:39" x14ac:dyDescent="0.2">
      <c r="B94" s="112" t="s">
        <v>17</v>
      </c>
      <c r="C94" s="112" t="s">
        <v>17</v>
      </c>
      <c r="D94" s="108" t="s">
        <v>177</v>
      </c>
      <c r="E94" s="103">
        <v>0</v>
      </c>
      <c r="F94" s="114"/>
      <c r="H94" s="107" t="s">
        <v>17</v>
      </c>
      <c r="I94" s="108" t="s">
        <v>177</v>
      </c>
      <c r="K94" s="97" t="s">
        <v>418</v>
      </c>
      <c r="L94" s="97">
        <v>0.12</v>
      </c>
      <c r="N94" s="97" t="s">
        <v>418</v>
      </c>
      <c r="O94" s="97">
        <v>0.3</v>
      </c>
      <c r="P94" s="112" t="s">
        <v>17</v>
      </c>
      <c r="U94" s="112" t="s">
        <v>17</v>
      </c>
      <c r="V94" s="97" t="s">
        <v>996</v>
      </c>
      <c r="W94" s="97">
        <v>18.399999999999999</v>
      </c>
      <c r="Y94" s="97" t="s">
        <v>996</v>
      </c>
      <c r="Z94" s="97">
        <v>3.57</v>
      </c>
      <c r="AC94" s="97" t="s">
        <v>418</v>
      </c>
      <c r="AD94" s="106">
        <v>3150</v>
      </c>
      <c r="AH94" s="123" t="s">
        <v>1151</v>
      </c>
      <c r="AJ94" s="112" t="s">
        <v>17</v>
      </c>
      <c r="AK94" s="128">
        <v>15</v>
      </c>
      <c r="AL94" s="129" t="s">
        <v>996</v>
      </c>
      <c r="AM94" s="128">
        <v>170.84</v>
      </c>
    </row>
    <row r="95" spans="2:39" x14ac:dyDescent="0.2">
      <c r="B95" s="115" t="s">
        <v>150</v>
      </c>
      <c r="C95" s="97" t="s">
        <v>263</v>
      </c>
      <c r="D95" s="97">
        <v>96.6</v>
      </c>
      <c r="E95" s="103">
        <v>5.53</v>
      </c>
      <c r="F95" s="114"/>
      <c r="H95" s="97" t="s">
        <v>263</v>
      </c>
      <c r="I95" s="97">
        <v>303</v>
      </c>
      <c r="K95" s="97" t="s">
        <v>263</v>
      </c>
      <c r="L95" s="97">
        <v>0.28999999999999998</v>
      </c>
      <c r="N95" s="97" t="s">
        <v>263</v>
      </c>
      <c r="O95" s="104">
        <v>4.0999999999999996</v>
      </c>
      <c r="P95" s="115" t="s">
        <v>150</v>
      </c>
      <c r="U95" s="115" t="s">
        <v>150</v>
      </c>
      <c r="V95" s="97" t="s">
        <v>1090</v>
      </c>
      <c r="W95" s="97">
        <v>9.36</v>
      </c>
      <c r="Y95" s="97" t="s">
        <v>1090</v>
      </c>
      <c r="Z95" s="97">
        <v>11.55</v>
      </c>
      <c r="AC95" s="97" t="s">
        <v>263</v>
      </c>
      <c r="AD95" s="106">
        <v>3430</v>
      </c>
      <c r="AH95" s="123" t="s">
        <v>1151</v>
      </c>
      <c r="AJ95" s="115" t="s">
        <v>150</v>
      </c>
      <c r="AK95" s="128">
        <v>37</v>
      </c>
      <c r="AL95" s="129" t="s">
        <v>1090</v>
      </c>
      <c r="AM95" s="128">
        <v>141.81</v>
      </c>
    </row>
    <row r="96" spans="2:39" x14ac:dyDescent="0.2">
      <c r="B96" s="115" t="s">
        <v>129</v>
      </c>
      <c r="C96" s="115" t="s">
        <v>129</v>
      </c>
      <c r="D96" s="108" t="s">
        <v>177</v>
      </c>
      <c r="E96" s="103">
        <v>49.11</v>
      </c>
      <c r="F96" s="114"/>
      <c r="H96" s="97" t="s">
        <v>323</v>
      </c>
      <c r="I96" s="97">
        <v>265.89999999999998</v>
      </c>
      <c r="K96" s="97" t="s">
        <v>323</v>
      </c>
      <c r="L96" s="97">
        <v>0.13</v>
      </c>
      <c r="N96" s="97" t="s">
        <v>323</v>
      </c>
      <c r="O96" s="104">
        <v>6.8</v>
      </c>
      <c r="P96" s="115" t="s">
        <v>129</v>
      </c>
      <c r="Q96" s="97">
        <v>112</v>
      </c>
      <c r="U96" s="115" t="s">
        <v>129</v>
      </c>
      <c r="V96" s="97" t="s">
        <v>1057</v>
      </c>
      <c r="W96" s="97">
        <v>11.75</v>
      </c>
      <c r="Y96" s="97" t="s">
        <v>1057</v>
      </c>
      <c r="Z96" s="97">
        <v>8.5299999999999994</v>
      </c>
      <c r="AC96" s="97" t="s">
        <v>323</v>
      </c>
      <c r="AD96" s="106">
        <v>3680</v>
      </c>
      <c r="AH96" s="123" t="s">
        <v>1151</v>
      </c>
      <c r="AJ96" s="115" t="s">
        <v>129</v>
      </c>
      <c r="AK96" s="128">
        <v>30</v>
      </c>
      <c r="AL96" s="129" t="s">
        <v>1057</v>
      </c>
      <c r="AM96" s="128">
        <v>149.55000000000001</v>
      </c>
    </row>
    <row r="97" spans="2:39" x14ac:dyDescent="0.2">
      <c r="B97" s="113" t="s">
        <v>89</v>
      </c>
      <c r="C97" s="113" t="s">
        <v>89</v>
      </c>
      <c r="D97" s="108" t="s">
        <v>177</v>
      </c>
      <c r="E97" s="103">
        <v>6.15</v>
      </c>
      <c r="F97" s="114"/>
      <c r="H97" s="97" t="s">
        <v>351</v>
      </c>
      <c r="I97" s="97">
        <v>137.1</v>
      </c>
      <c r="K97" s="97" t="s">
        <v>351</v>
      </c>
      <c r="L97" s="97">
        <v>0.25</v>
      </c>
      <c r="N97" s="97" t="s">
        <v>351</v>
      </c>
      <c r="O97" s="104">
        <v>4.2</v>
      </c>
      <c r="P97" s="113" t="s">
        <v>89</v>
      </c>
      <c r="U97" s="113" t="s">
        <v>89</v>
      </c>
      <c r="V97" s="97" t="s">
        <v>1059</v>
      </c>
      <c r="W97" s="97">
        <v>11.64</v>
      </c>
      <c r="Y97" s="97" t="s">
        <v>1059</v>
      </c>
      <c r="Z97" s="97">
        <v>9.0399999999999991</v>
      </c>
      <c r="AC97" s="97" t="s">
        <v>351</v>
      </c>
      <c r="AD97" s="106">
        <v>3060</v>
      </c>
      <c r="AH97" s="123" t="s">
        <v>1151</v>
      </c>
      <c r="AJ97" s="113" t="s">
        <v>89</v>
      </c>
      <c r="AK97" s="128">
        <v>103</v>
      </c>
      <c r="AL97" s="129" t="s">
        <v>1059</v>
      </c>
      <c r="AM97" s="128">
        <v>107.33</v>
      </c>
    </row>
    <row r="98" spans="2:39" x14ac:dyDescent="0.2">
      <c r="B98" s="112" t="s">
        <v>143</v>
      </c>
      <c r="C98" s="112" t="s">
        <v>143</v>
      </c>
      <c r="D98" s="108" t="s">
        <v>177</v>
      </c>
      <c r="E98" s="103">
        <v>0.38</v>
      </c>
      <c r="F98" s="114"/>
      <c r="H98" s="112" t="s">
        <v>143</v>
      </c>
      <c r="I98" s="108" t="s">
        <v>177</v>
      </c>
      <c r="K98" s="97" t="s">
        <v>420</v>
      </c>
      <c r="L98" s="97">
        <v>1.2999999999999999E-2</v>
      </c>
      <c r="N98" s="97" t="s">
        <v>420</v>
      </c>
      <c r="O98" s="97">
        <v>1.4</v>
      </c>
      <c r="P98" s="112" t="s">
        <v>143</v>
      </c>
      <c r="U98" s="112" t="s">
        <v>143</v>
      </c>
      <c r="V98" s="97" t="s">
        <v>928</v>
      </c>
      <c r="W98" s="97">
        <v>33.119999999999997</v>
      </c>
      <c r="Y98" s="97" t="s">
        <v>928</v>
      </c>
      <c r="Z98" s="97">
        <v>6.95</v>
      </c>
      <c r="AC98" s="97" t="s">
        <v>420</v>
      </c>
      <c r="AD98" s="106">
        <v>2130</v>
      </c>
      <c r="AH98" s="123" t="s">
        <v>1151</v>
      </c>
      <c r="AJ98" s="112" t="s">
        <v>143</v>
      </c>
      <c r="AK98" s="128">
        <v>193</v>
      </c>
      <c r="AL98" s="129" t="s">
        <v>928</v>
      </c>
      <c r="AM98" s="128">
        <v>38.92</v>
      </c>
    </row>
    <row r="99" spans="2:39" x14ac:dyDescent="0.2">
      <c r="B99" s="113" t="s">
        <v>92</v>
      </c>
      <c r="C99" s="113" t="s">
        <v>92</v>
      </c>
      <c r="D99" s="108" t="s">
        <v>177</v>
      </c>
      <c r="E99" s="103">
        <v>7.0000000000000007E-2</v>
      </c>
      <c r="F99" s="114"/>
      <c r="H99" s="113" t="s">
        <v>92</v>
      </c>
      <c r="I99" s="108" t="s">
        <v>177</v>
      </c>
      <c r="K99" s="97" t="s">
        <v>421</v>
      </c>
      <c r="L99" s="97">
        <v>0.36</v>
      </c>
      <c r="N99" s="97" t="s">
        <v>421</v>
      </c>
      <c r="O99" s="108" t="s">
        <v>177</v>
      </c>
      <c r="P99" s="113" t="s">
        <v>92</v>
      </c>
      <c r="U99" s="113" t="s">
        <v>92</v>
      </c>
      <c r="V99" s="97" t="s">
        <v>904</v>
      </c>
      <c r="W99" s="97">
        <v>41.8</v>
      </c>
      <c r="Y99" s="97" t="s">
        <v>904</v>
      </c>
      <c r="Z99" s="97">
        <v>8.74</v>
      </c>
      <c r="AC99" s="97" t="s">
        <v>421</v>
      </c>
      <c r="AD99" s="106">
        <v>2150</v>
      </c>
      <c r="AH99" s="123" t="s">
        <v>1151</v>
      </c>
      <c r="AJ99" s="113" t="s">
        <v>92</v>
      </c>
      <c r="AK99" s="128">
        <v>198</v>
      </c>
      <c r="AL99" s="129" t="s">
        <v>904</v>
      </c>
      <c r="AM99" s="128">
        <v>27.08</v>
      </c>
    </row>
    <row r="100" spans="2:39" x14ac:dyDescent="0.2">
      <c r="B100" s="112" t="s">
        <v>113</v>
      </c>
      <c r="C100" s="112" t="s">
        <v>113</v>
      </c>
      <c r="D100" s="108" t="s">
        <v>177</v>
      </c>
      <c r="E100" s="103">
        <v>0.39</v>
      </c>
      <c r="F100" s="114"/>
      <c r="H100" s="112" t="s">
        <v>113</v>
      </c>
      <c r="I100" s="108" t="s">
        <v>177</v>
      </c>
      <c r="K100" s="97" t="s">
        <v>422</v>
      </c>
      <c r="L100" s="97">
        <v>0.8</v>
      </c>
      <c r="N100" s="97" t="s">
        <v>422</v>
      </c>
      <c r="O100" s="97">
        <v>0.9</v>
      </c>
      <c r="P100" s="112" t="s">
        <v>113</v>
      </c>
      <c r="U100" s="112" t="s">
        <v>113</v>
      </c>
      <c r="V100" s="97" t="s">
        <v>978</v>
      </c>
      <c r="W100" s="97">
        <v>20.059999999999999</v>
      </c>
      <c r="Y100" s="97" t="s">
        <v>978</v>
      </c>
      <c r="Z100" s="97">
        <v>5</v>
      </c>
      <c r="AC100" s="97" t="s">
        <v>422</v>
      </c>
      <c r="AD100" s="106">
        <v>2890</v>
      </c>
      <c r="AH100" s="126">
        <v>0.74</v>
      </c>
      <c r="AJ100" s="112" t="s">
        <v>113</v>
      </c>
      <c r="AK100" s="128">
        <v>38</v>
      </c>
      <c r="AL100" s="129" t="s">
        <v>978</v>
      </c>
      <c r="AM100" s="128">
        <v>141.62</v>
      </c>
    </row>
    <row r="101" spans="2:39" x14ac:dyDescent="0.2">
      <c r="B101" s="121" t="s">
        <v>39</v>
      </c>
      <c r="C101" s="121" t="s">
        <v>39</v>
      </c>
      <c r="D101" s="108" t="s">
        <v>177</v>
      </c>
      <c r="E101" s="103">
        <v>3.19</v>
      </c>
      <c r="F101" s="114"/>
      <c r="H101" s="97" t="s">
        <v>386</v>
      </c>
      <c r="I101" s="97">
        <v>79.099999999999994</v>
      </c>
      <c r="K101" s="97" t="s">
        <v>386</v>
      </c>
      <c r="L101" s="108" t="s">
        <v>177</v>
      </c>
      <c r="N101" s="97" t="s">
        <v>386</v>
      </c>
      <c r="O101" s="108" t="s">
        <v>177</v>
      </c>
      <c r="P101" s="121" t="s">
        <v>39</v>
      </c>
      <c r="U101" s="121" t="s">
        <v>39</v>
      </c>
      <c r="V101" s="97" t="s">
        <v>1019</v>
      </c>
      <c r="W101" s="97">
        <v>15.59</v>
      </c>
      <c r="Y101" s="97" t="s">
        <v>1019</v>
      </c>
      <c r="Z101" s="97">
        <v>3.84</v>
      </c>
      <c r="AC101" s="97" t="s">
        <v>386</v>
      </c>
      <c r="AD101" s="106">
        <v>2550</v>
      </c>
      <c r="AH101" s="123" t="s">
        <v>1151</v>
      </c>
      <c r="AJ101" s="121" t="s">
        <v>39</v>
      </c>
      <c r="AK101" s="128">
        <v>36</v>
      </c>
      <c r="AL101" s="129" t="s">
        <v>1019</v>
      </c>
      <c r="AM101" s="128">
        <v>141.97</v>
      </c>
    </row>
    <row r="102" spans="2:39" x14ac:dyDescent="0.2">
      <c r="B102" s="112" t="s">
        <v>85</v>
      </c>
      <c r="C102" s="112" t="s">
        <v>85</v>
      </c>
      <c r="D102" s="108" t="s">
        <v>177</v>
      </c>
      <c r="E102" s="103">
        <v>0.04</v>
      </c>
      <c r="F102" s="114">
        <v>1.1000000000000001</v>
      </c>
      <c r="H102" s="112" t="s">
        <v>85</v>
      </c>
      <c r="I102" s="108" t="s">
        <v>177</v>
      </c>
      <c r="K102" s="97" t="s">
        <v>423</v>
      </c>
      <c r="L102" s="97">
        <v>0.5</v>
      </c>
      <c r="N102" s="97" t="s">
        <v>423</v>
      </c>
      <c r="O102" s="108" t="s">
        <v>177</v>
      </c>
      <c r="P102" s="112" t="s">
        <v>85</v>
      </c>
      <c r="U102" s="112" t="s">
        <v>85</v>
      </c>
      <c r="V102" s="97" t="s">
        <v>899</v>
      </c>
      <c r="W102" s="97">
        <v>45.53</v>
      </c>
      <c r="Y102" s="97" t="s">
        <v>899</v>
      </c>
      <c r="Z102" s="97">
        <v>13.22</v>
      </c>
      <c r="AC102" s="97" t="s">
        <v>423</v>
      </c>
      <c r="AD102" s="106">
        <v>2590</v>
      </c>
      <c r="AH102" s="123" t="s">
        <v>1151</v>
      </c>
      <c r="AJ102" s="112" t="s">
        <v>85</v>
      </c>
      <c r="AK102" s="128">
        <v>124</v>
      </c>
      <c r="AL102" s="129" t="s">
        <v>899</v>
      </c>
      <c r="AM102" s="128">
        <v>94.31</v>
      </c>
    </row>
    <row r="103" spans="2:39" x14ac:dyDescent="0.2">
      <c r="B103" s="119" t="s">
        <v>96</v>
      </c>
      <c r="C103" s="119" t="s">
        <v>96</v>
      </c>
      <c r="D103" s="108" t="s">
        <v>177</v>
      </c>
      <c r="E103" s="103">
        <v>24.4</v>
      </c>
      <c r="F103" s="114"/>
      <c r="H103" s="97" t="s">
        <v>333</v>
      </c>
      <c r="I103" s="97">
        <v>188.64</v>
      </c>
      <c r="K103" s="97" t="s">
        <v>333</v>
      </c>
      <c r="L103" s="97">
        <v>1.45</v>
      </c>
      <c r="N103" s="97" t="s">
        <v>333</v>
      </c>
      <c r="O103" s="97">
        <v>2.2999999999999998</v>
      </c>
      <c r="P103" s="119" t="s">
        <v>96</v>
      </c>
      <c r="U103" s="119" t="s">
        <v>96</v>
      </c>
      <c r="V103" s="97" t="s">
        <v>1074</v>
      </c>
      <c r="W103" s="97">
        <v>10.24</v>
      </c>
      <c r="Y103" s="97" t="s">
        <v>1074</v>
      </c>
      <c r="Z103" s="97">
        <v>8.9600000000000009</v>
      </c>
      <c r="AC103" s="97" t="s">
        <v>333</v>
      </c>
      <c r="AD103" s="106">
        <v>3600</v>
      </c>
      <c r="AH103" s="123" t="s">
        <v>1151</v>
      </c>
      <c r="AJ103" s="119" t="s">
        <v>96</v>
      </c>
      <c r="AK103" s="128">
        <v>51</v>
      </c>
      <c r="AL103" s="129" t="s">
        <v>1074</v>
      </c>
      <c r="AM103" s="128">
        <v>131.63999999999999</v>
      </c>
    </row>
    <row r="104" spans="2:39" x14ac:dyDescent="0.2">
      <c r="B104" s="107" t="s">
        <v>14</v>
      </c>
      <c r="C104" s="107" t="s">
        <v>14</v>
      </c>
      <c r="D104" s="108" t="s">
        <v>177</v>
      </c>
      <c r="E104" s="103">
        <v>0.01</v>
      </c>
      <c r="F104" s="114"/>
      <c r="H104" s="97" t="s">
        <v>353</v>
      </c>
      <c r="I104" s="97">
        <v>135.30000000000001</v>
      </c>
      <c r="K104" s="97" t="s">
        <v>353</v>
      </c>
      <c r="L104" s="97">
        <v>3.22</v>
      </c>
      <c r="N104" s="97" t="s">
        <v>353</v>
      </c>
      <c r="O104" s="97">
        <v>0.1</v>
      </c>
      <c r="P104" s="107" t="s">
        <v>14</v>
      </c>
      <c r="U104" s="107" t="s">
        <v>14</v>
      </c>
      <c r="V104" s="97" t="s">
        <v>931</v>
      </c>
      <c r="W104" s="97">
        <v>31.83</v>
      </c>
      <c r="Y104" s="97" t="s">
        <v>931</v>
      </c>
      <c r="Z104" s="97">
        <v>8.35</v>
      </c>
      <c r="AC104" s="97" t="s">
        <v>353</v>
      </c>
      <c r="AD104" s="106">
        <v>2810</v>
      </c>
      <c r="AH104" s="123" t="s">
        <v>1151</v>
      </c>
      <c r="AJ104" s="107" t="s">
        <v>14</v>
      </c>
      <c r="AK104" s="128">
        <v>70</v>
      </c>
      <c r="AL104" s="129" t="s">
        <v>931</v>
      </c>
      <c r="AM104" s="128">
        <v>119.79</v>
      </c>
    </row>
    <row r="105" spans="2:39" x14ac:dyDescent="0.2">
      <c r="B105" s="113" t="s">
        <v>4</v>
      </c>
      <c r="C105" s="113" t="s">
        <v>4</v>
      </c>
      <c r="D105" s="108" t="s">
        <v>177</v>
      </c>
      <c r="E105" s="103">
        <v>1.45</v>
      </c>
      <c r="F105" s="114"/>
      <c r="H105" s="97" t="s">
        <v>368</v>
      </c>
      <c r="I105" s="97">
        <v>112.18</v>
      </c>
      <c r="K105" s="97" t="s">
        <v>368</v>
      </c>
      <c r="L105" s="108" t="s">
        <v>177</v>
      </c>
      <c r="N105" s="97" t="s">
        <v>368</v>
      </c>
      <c r="O105" s="97">
        <v>0.3</v>
      </c>
      <c r="P105" s="113" t="s">
        <v>4</v>
      </c>
      <c r="U105" s="113" t="s">
        <v>4</v>
      </c>
      <c r="V105" s="97" t="s">
        <v>1039</v>
      </c>
      <c r="W105" s="97">
        <v>13.46</v>
      </c>
      <c r="Y105" s="97" t="s">
        <v>1039</v>
      </c>
      <c r="Z105" s="97">
        <v>6.85</v>
      </c>
      <c r="AC105" s="97" t="s">
        <v>368</v>
      </c>
      <c r="AD105" s="106">
        <v>2930</v>
      </c>
      <c r="AH105" s="123" t="s">
        <v>1151</v>
      </c>
      <c r="AJ105" s="113" t="s">
        <v>4</v>
      </c>
      <c r="AK105" s="128">
        <v>86</v>
      </c>
      <c r="AL105" s="129" t="s">
        <v>1039</v>
      </c>
      <c r="AM105" s="128">
        <v>113.09</v>
      </c>
    </row>
    <row r="106" spans="2:39" x14ac:dyDescent="0.2">
      <c r="B106" s="113" t="s">
        <v>28</v>
      </c>
      <c r="C106" s="97" t="s">
        <v>294</v>
      </c>
      <c r="D106" s="97">
        <v>59.9</v>
      </c>
      <c r="E106" s="103">
        <v>0.43</v>
      </c>
      <c r="F106" s="114">
        <v>7.2</v>
      </c>
      <c r="H106" s="97" t="s">
        <v>366</v>
      </c>
      <c r="I106" s="97">
        <v>115.18</v>
      </c>
      <c r="K106" s="97" t="s">
        <v>366</v>
      </c>
      <c r="L106" s="97">
        <v>3.3E-3</v>
      </c>
      <c r="N106" s="97" t="s">
        <v>366</v>
      </c>
      <c r="O106" s="104">
        <v>1.2</v>
      </c>
      <c r="P106" s="113" t="s">
        <v>28</v>
      </c>
      <c r="U106" s="113" t="s">
        <v>28</v>
      </c>
      <c r="V106" s="97" t="s">
        <v>984</v>
      </c>
      <c r="W106" s="97">
        <v>19.02</v>
      </c>
      <c r="Y106" s="97" t="s">
        <v>984</v>
      </c>
      <c r="Z106" s="97">
        <v>5.24</v>
      </c>
      <c r="AC106" s="97" t="s">
        <v>366</v>
      </c>
      <c r="AD106" s="106">
        <v>3260</v>
      </c>
      <c r="AH106" s="126">
        <v>0.71</v>
      </c>
      <c r="AJ106" s="113" t="s">
        <v>28</v>
      </c>
      <c r="AK106" s="128">
        <v>134</v>
      </c>
      <c r="AL106" s="129" t="s">
        <v>984</v>
      </c>
      <c r="AM106" s="128">
        <v>87.66</v>
      </c>
    </row>
    <row r="107" spans="2:39" x14ac:dyDescent="0.2">
      <c r="B107" s="110" t="s">
        <v>111</v>
      </c>
      <c r="C107" s="110" t="s">
        <v>111</v>
      </c>
      <c r="D107" s="108" t="s">
        <v>177</v>
      </c>
      <c r="E107" s="103">
        <v>23.52</v>
      </c>
      <c r="F107" s="114"/>
      <c r="H107" s="97" t="s">
        <v>341</v>
      </c>
      <c r="I107" s="97">
        <v>163.13</v>
      </c>
      <c r="K107" s="97" t="s">
        <v>341</v>
      </c>
      <c r="L107" s="97">
        <v>0.21</v>
      </c>
      <c r="N107" s="97" t="s">
        <v>341</v>
      </c>
      <c r="O107" s="97">
        <v>0.4</v>
      </c>
      <c r="P107" s="110" t="s">
        <v>111</v>
      </c>
      <c r="U107" s="110" t="s">
        <v>111</v>
      </c>
      <c r="V107" s="97" t="s">
        <v>1050</v>
      </c>
      <c r="W107" s="97">
        <v>12.21</v>
      </c>
      <c r="Y107" s="97" t="s">
        <v>1050</v>
      </c>
      <c r="Z107" s="97">
        <v>12.6</v>
      </c>
      <c r="AC107" s="97" t="s">
        <v>341</v>
      </c>
      <c r="AD107" s="106">
        <v>2850</v>
      </c>
      <c r="AH107" s="123" t="s">
        <v>1151</v>
      </c>
      <c r="AJ107" s="110" t="s">
        <v>111</v>
      </c>
      <c r="AK107" s="128">
        <v>89</v>
      </c>
      <c r="AL107" s="129" t="s">
        <v>1050</v>
      </c>
      <c r="AM107" s="128">
        <v>111.57</v>
      </c>
    </row>
    <row r="108" spans="2:39" x14ac:dyDescent="0.2">
      <c r="B108" s="119" t="s">
        <v>135</v>
      </c>
      <c r="C108" s="119" t="s">
        <v>135</v>
      </c>
      <c r="D108" s="108" t="s">
        <v>177</v>
      </c>
      <c r="E108" s="103">
        <v>0.86</v>
      </c>
      <c r="F108" s="114"/>
      <c r="H108" s="97" t="s">
        <v>347</v>
      </c>
      <c r="I108" s="97">
        <v>145.31</v>
      </c>
      <c r="K108" s="97" t="s">
        <v>347</v>
      </c>
      <c r="L108" s="97">
        <v>0.93</v>
      </c>
      <c r="N108" s="97" t="s">
        <v>347</v>
      </c>
      <c r="O108" s="97">
        <v>0.3</v>
      </c>
      <c r="P108" s="119" t="s">
        <v>135</v>
      </c>
      <c r="U108" s="119" t="s">
        <v>135</v>
      </c>
      <c r="V108" s="97" t="s">
        <v>974</v>
      </c>
      <c r="W108" s="97">
        <v>20.88</v>
      </c>
      <c r="Y108" s="97" t="s">
        <v>974</v>
      </c>
      <c r="Z108" s="97">
        <v>6.38</v>
      </c>
      <c r="AC108" s="97" t="s">
        <v>347</v>
      </c>
      <c r="AD108" s="106">
        <v>2240</v>
      </c>
      <c r="AH108" s="123" t="s">
        <v>1151</v>
      </c>
      <c r="AJ108" s="119" t="s">
        <v>135</v>
      </c>
      <c r="AK108" s="128">
        <v>105</v>
      </c>
      <c r="AL108" s="129" t="s">
        <v>974</v>
      </c>
      <c r="AM108" s="128">
        <v>106.13</v>
      </c>
    </row>
    <row r="109" spans="2:39" x14ac:dyDescent="0.2">
      <c r="B109" s="115" t="s">
        <v>60</v>
      </c>
      <c r="C109" s="97" t="s">
        <v>287</v>
      </c>
      <c r="D109" s="97">
        <v>62.1</v>
      </c>
      <c r="E109" s="103">
        <v>0.14000000000000001</v>
      </c>
      <c r="F109" s="114"/>
      <c r="H109" s="97" t="s">
        <v>287</v>
      </c>
      <c r="I109" s="97">
        <v>305.87</v>
      </c>
      <c r="K109" s="97" t="s">
        <v>287</v>
      </c>
      <c r="L109" s="97">
        <v>6.4000000000000003E-3</v>
      </c>
      <c r="N109" s="97" t="s">
        <v>287</v>
      </c>
      <c r="O109" s="108" t="s">
        <v>177</v>
      </c>
      <c r="P109" s="115" t="s">
        <v>60</v>
      </c>
      <c r="U109" s="115" t="s">
        <v>60</v>
      </c>
      <c r="V109" s="97" t="s">
        <v>1069</v>
      </c>
      <c r="W109" s="97">
        <v>10.59</v>
      </c>
      <c r="Y109" s="97" t="s">
        <v>1069</v>
      </c>
      <c r="Z109" s="97">
        <v>9.3000000000000007</v>
      </c>
      <c r="AC109" s="97" t="s">
        <v>287</v>
      </c>
      <c r="AD109" s="106">
        <v>2700</v>
      </c>
      <c r="AH109" s="123" t="s">
        <v>1151</v>
      </c>
      <c r="AJ109" s="115" t="s">
        <v>60</v>
      </c>
      <c r="AK109" s="128">
        <v>14</v>
      </c>
      <c r="AL109" s="129" t="s">
        <v>1069</v>
      </c>
      <c r="AM109" s="128">
        <v>171.28</v>
      </c>
    </row>
    <row r="110" spans="2:39" x14ac:dyDescent="0.2">
      <c r="B110" s="113" t="s">
        <v>16</v>
      </c>
      <c r="C110" s="113" t="s">
        <v>16</v>
      </c>
      <c r="D110" s="108" t="s">
        <v>177</v>
      </c>
      <c r="E110" s="103">
        <v>1.1100000000000001</v>
      </c>
      <c r="F110" s="114">
        <v>0.9</v>
      </c>
      <c r="H110" s="97" t="s">
        <v>387</v>
      </c>
      <c r="I110" s="97">
        <v>50</v>
      </c>
      <c r="K110" s="97" t="s">
        <v>387</v>
      </c>
      <c r="L110" s="97">
        <v>4.34</v>
      </c>
      <c r="N110" s="97" t="s">
        <v>387</v>
      </c>
      <c r="O110" s="97">
        <v>0.9</v>
      </c>
      <c r="P110" s="113" t="s">
        <v>16</v>
      </c>
      <c r="U110" s="113" t="s">
        <v>16</v>
      </c>
      <c r="V110" s="97" t="s">
        <v>992</v>
      </c>
      <c r="W110" s="97">
        <v>18.47</v>
      </c>
      <c r="Y110" s="97" t="s">
        <v>992</v>
      </c>
      <c r="Z110" s="97">
        <v>4.79</v>
      </c>
      <c r="AC110" s="97" t="s">
        <v>387</v>
      </c>
      <c r="AD110" s="106">
        <v>3260</v>
      </c>
      <c r="AH110" s="123" t="s">
        <v>1151</v>
      </c>
      <c r="AJ110" s="113" t="s">
        <v>16</v>
      </c>
      <c r="AK110" s="128">
        <v>68</v>
      </c>
      <c r="AL110" s="129" t="s">
        <v>992</v>
      </c>
      <c r="AM110" s="128">
        <v>120.76</v>
      </c>
    </row>
    <row r="111" spans="2:39" x14ac:dyDescent="0.2">
      <c r="B111" s="112" t="s">
        <v>59</v>
      </c>
      <c r="C111" s="112" t="s">
        <v>59</v>
      </c>
      <c r="D111" s="108" t="s">
        <v>177</v>
      </c>
      <c r="E111" s="103">
        <v>0.53</v>
      </c>
      <c r="F111" s="114"/>
      <c r="H111" s="112" t="s">
        <v>59</v>
      </c>
      <c r="I111" s="108" t="s">
        <v>177</v>
      </c>
      <c r="K111" s="97" t="s">
        <v>424</v>
      </c>
      <c r="L111" s="97">
        <v>0.75</v>
      </c>
      <c r="N111" s="97" t="s">
        <v>424</v>
      </c>
      <c r="O111" s="108" t="s">
        <v>177</v>
      </c>
      <c r="P111" s="112" t="s">
        <v>59</v>
      </c>
      <c r="U111" s="112" t="s">
        <v>59</v>
      </c>
      <c r="V111" s="97" t="s">
        <v>908</v>
      </c>
      <c r="W111" s="97">
        <v>38.83</v>
      </c>
      <c r="Y111" s="97" t="s">
        <v>908</v>
      </c>
      <c r="Z111" s="97">
        <v>12.34</v>
      </c>
      <c r="AC111" s="97" t="s">
        <v>424</v>
      </c>
      <c r="AD111" s="106">
        <v>2070</v>
      </c>
      <c r="AH111" s="123" t="s">
        <v>1151</v>
      </c>
      <c r="AJ111" s="112" t="s">
        <v>59</v>
      </c>
      <c r="AK111" s="128">
        <v>195</v>
      </c>
      <c r="AL111" s="129" t="s">
        <v>908</v>
      </c>
      <c r="AM111" s="128">
        <v>34.479999999999997</v>
      </c>
    </row>
    <row r="112" spans="2:39" x14ac:dyDescent="0.2">
      <c r="B112" s="107" t="s">
        <v>5</v>
      </c>
      <c r="C112" s="107" t="s">
        <v>5</v>
      </c>
      <c r="D112" s="108" t="s">
        <v>177</v>
      </c>
      <c r="E112" s="103">
        <v>0.01</v>
      </c>
      <c r="F112" s="114"/>
      <c r="H112" s="107" t="s">
        <v>5</v>
      </c>
      <c r="I112" s="108" t="s">
        <v>177</v>
      </c>
      <c r="K112" s="107" t="s">
        <v>5</v>
      </c>
      <c r="L112" s="108" t="s">
        <v>177</v>
      </c>
      <c r="N112" s="107" t="s">
        <v>5</v>
      </c>
      <c r="O112" s="108" t="s">
        <v>177</v>
      </c>
      <c r="P112" s="107" t="s">
        <v>5</v>
      </c>
      <c r="U112" s="107" t="s">
        <v>5</v>
      </c>
      <c r="V112" s="97" t="s">
        <v>1110</v>
      </c>
      <c r="W112" s="97">
        <v>18.649999999999999</v>
      </c>
      <c r="Y112" s="97" t="s">
        <v>1119</v>
      </c>
      <c r="Z112" s="97">
        <v>8.01</v>
      </c>
      <c r="AC112" s="107" t="s">
        <v>5</v>
      </c>
      <c r="AD112" s="123" t="s">
        <v>1152</v>
      </c>
      <c r="AH112" s="123" t="s">
        <v>1151</v>
      </c>
      <c r="AJ112" s="107" t="s">
        <v>5</v>
      </c>
      <c r="AL112" s="107" t="s">
        <v>5</v>
      </c>
      <c r="AM112" s="97" t="s">
        <v>177</v>
      </c>
    </row>
    <row r="113" spans="2:39" x14ac:dyDescent="0.2">
      <c r="B113" s="112" t="s">
        <v>70</v>
      </c>
      <c r="C113" s="97" t="s">
        <v>260</v>
      </c>
      <c r="D113" s="97">
        <v>104</v>
      </c>
      <c r="E113" s="103">
        <v>0.02</v>
      </c>
      <c r="F113" s="114"/>
      <c r="H113" s="97" t="s">
        <v>260</v>
      </c>
      <c r="I113" s="108" t="s">
        <v>177</v>
      </c>
      <c r="K113" s="97" t="s">
        <v>260</v>
      </c>
      <c r="L113" s="97">
        <v>0.16</v>
      </c>
      <c r="N113" s="97" t="s">
        <v>260</v>
      </c>
      <c r="O113" s="97">
        <v>0.1</v>
      </c>
      <c r="P113" s="112" t="s">
        <v>70</v>
      </c>
      <c r="U113" s="112" t="s">
        <v>70</v>
      </c>
      <c r="V113" s="97" t="s">
        <v>976</v>
      </c>
      <c r="W113" s="97">
        <v>20.28</v>
      </c>
      <c r="Y113" s="97" t="s">
        <v>976</v>
      </c>
      <c r="Z113" s="97">
        <v>13.6</v>
      </c>
      <c r="AC113" s="97" t="s">
        <v>260</v>
      </c>
      <c r="AD113" s="106">
        <v>2360</v>
      </c>
      <c r="AH113" s="123" t="s">
        <v>1151</v>
      </c>
      <c r="AJ113" s="112" t="s">
        <v>70</v>
      </c>
      <c r="AK113" s="128">
        <v>88</v>
      </c>
      <c r="AL113" s="129" t="s">
        <v>976</v>
      </c>
      <c r="AM113" s="128">
        <v>112.43</v>
      </c>
    </row>
    <row r="114" spans="2:39" x14ac:dyDescent="0.2">
      <c r="B114" s="112" t="s">
        <v>62</v>
      </c>
      <c r="C114" s="112" t="s">
        <v>62</v>
      </c>
      <c r="D114" s="108" t="s">
        <v>177</v>
      </c>
      <c r="E114" s="103">
        <v>0.02</v>
      </c>
      <c r="F114" s="114"/>
      <c r="H114" s="112" t="s">
        <v>62</v>
      </c>
      <c r="I114" s="108" t="s">
        <v>177</v>
      </c>
      <c r="K114" s="97" t="s">
        <v>425</v>
      </c>
      <c r="L114" s="97">
        <v>0.25</v>
      </c>
      <c r="N114" s="97" t="s">
        <v>425</v>
      </c>
      <c r="O114" s="108" t="s">
        <v>177</v>
      </c>
      <c r="P114" s="112" t="s">
        <v>62</v>
      </c>
      <c r="U114" s="112" t="s">
        <v>62</v>
      </c>
      <c r="V114" s="97" t="s">
        <v>972</v>
      </c>
      <c r="W114" s="97">
        <v>21.07</v>
      </c>
      <c r="Y114" s="97" t="s">
        <v>972</v>
      </c>
      <c r="Z114" s="97">
        <v>6.62</v>
      </c>
      <c r="AC114" s="97" t="s">
        <v>1153</v>
      </c>
      <c r="AD114" s="106">
        <v>2340</v>
      </c>
      <c r="AH114" s="123" t="s">
        <v>1151</v>
      </c>
      <c r="AJ114" s="112" t="s">
        <v>62</v>
      </c>
      <c r="AK114" s="128">
        <v>174</v>
      </c>
      <c r="AL114" s="129" t="s">
        <v>972</v>
      </c>
      <c r="AM114" s="128">
        <v>59.61</v>
      </c>
    </row>
    <row r="115" spans="2:39" x14ac:dyDescent="0.2">
      <c r="B115" s="110" t="s">
        <v>99</v>
      </c>
      <c r="C115" s="97" t="s">
        <v>279</v>
      </c>
      <c r="D115" s="97">
        <v>71.400000000000006</v>
      </c>
      <c r="E115" s="103">
        <v>20.92</v>
      </c>
      <c r="F115" s="114"/>
      <c r="H115" s="97" t="s">
        <v>279</v>
      </c>
      <c r="I115" s="97">
        <v>320.14999999999998</v>
      </c>
      <c r="K115" s="97" t="s">
        <v>279</v>
      </c>
      <c r="L115" s="97">
        <v>0.71</v>
      </c>
      <c r="N115" s="97" t="s">
        <v>279</v>
      </c>
      <c r="O115" s="104">
        <v>8.4</v>
      </c>
      <c r="P115" s="110" t="s">
        <v>99</v>
      </c>
      <c r="Q115" s="97">
        <v>101</v>
      </c>
      <c r="U115" s="110" t="s">
        <v>99</v>
      </c>
      <c r="V115" s="97" t="s">
        <v>1067</v>
      </c>
      <c r="W115" s="97">
        <v>10.83</v>
      </c>
      <c r="Y115" s="97" t="s">
        <v>1067</v>
      </c>
      <c r="Z115" s="97">
        <v>8.57</v>
      </c>
      <c r="AC115" s="97" t="s">
        <v>279</v>
      </c>
      <c r="AD115" s="106">
        <v>3000</v>
      </c>
      <c r="AH115" s="126">
        <v>0.63</v>
      </c>
      <c r="AJ115" s="110" t="s">
        <v>99</v>
      </c>
      <c r="AK115" s="128">
        <v>75</v>
      </c>
      <c r="AL115" s="129" t="s">
        <v>1067</v>
      </c>
      <c r="AM115" s="128">
        <v>117.41</v>
      </c>
    </row>
    <row r="116" spans="2:39" x14ac:dyDescent="0.2">
      <c r="B116" s="113" t="s">
        <v>19</v>
      </c>
      <c r="C116" s="113" t="s">
        <v>19</v>
      </c>
      <c r="D116" s="108" t="s">
        <v>177</v>
      </c>
      <c r="E116" s="103">
        <v>0.09</v>
      </c>
      <c r="F116" s="116">
        <v>3</v>
      </c>
      <c r="H116" s="107" t="s">
        <v>19</v>
      </c>
      <c r="I116" s="108" t="s">
        <v>177</v>
      </c>
      <c r="K116" s="107" t="s">
        <v>19</v>
      </c>
      <c r="L116" s="97">
        <v>4.3999999999999997E-2</v>
      </c>
      <c r="N116" s="107" t="s">
        <v>19</v>
      </c>
      <c r="O116" s="108" t="s">
        <v>177</v>
      </c>
      <c r="P116" s="113" t="s">
        <v>19</v>
      </c>
      <c r="U116" s="113" t="s">
        <v>19</v>
      </c>
      <c r="V116" s="97" t="s">
        <v>1114</v>
      </c>
      <c r="W116" s="97">
        <v>24.89</v>
      </c>
      <c r="Y116" s="97" t="s">
        <v>1120</v>
      </c>
      <c r="Z116" s="97">
        <v>6.53</v>
      </c>
      <c r="AC116" s="113" t="s">
        <v>19</v>
      </c>
      <c r="AD116" s="123" t="s">
        <v>1152</v>
      </c>
      <c r="AF116" s="97" t="s">
        <v>376</v>
      </c>
      <c r="AG116" s="106">
        <v>3260</v>
      </c>
      <c r="AH116" s="123" t="s">
        <v>1151</v>
      </c>
      <c r="AJ116" s="113" t="s">
        <v>19</v>
      </c>
      <c r="AK116" s="128">
        <v>191</v>
      </c>
      <c r="AL116" s="129" t="s">
        <v>1166</v>
      </c>
      <c r="AM116" s="128">
        <v>42.93</v>
      </c>
    </row>
    <row r="117" spans="2:39" x14ac:dyDescent="0.2">
      <c r="B117" s="119" t="s">
        <v>66</v>
      </c>
      <c r="C117" s="97" t="s">
        <v>286</v>
      </c>
      <c r="D117" s="97">
        <v>62.7</v>
      </c>
      <c r="E117" s="103">
        <v>21.65</v>
      </c>
      <c r="F117" s="116"/>
      <c r="H117" s="97" t="s">
        <v>286</v>
      </c>
      <c r="I117" s="97">
        <v>103.79</v>
      </c>
      <c r="K117" s="97" t="s">
        <v>286</v>
      </c>
      <c r="L117" s="97">
        <v>0.65</v>
      </c>
      <c r="N117" s="97" t="s">
        <v>286</v>
      </c>
      <c r="O117" s="97">
        <v>3.7</v>
      </c>
      <c r="P117" s="119" t="s">
        <v>66</v>
      </c>
      <c r="U117" s="119" t="s">
        <v>66</v>
      </c>
      <c r="V117" s="97" t="s">
        <v>1041</v>
      </c>
      <c r="W117" s="97">
        <v>13.4</v>
      </c>
      <c r="Y117" s="97" t="s">
        <v>1041</v>
      </c>
      <c r="Z117" s="97">
        <v>7.3</v>
      </c>
      <c r="AC117" s="97" t="s">
        <v>286</v>
      </c>
      <c r="AD117" s="106">
        <v>2810</v>
      </c>
      <c r="AF117" s="97" t="s">
        <v>356</v>
      </c>
      <c r="AG117" s="106">
        <v>3150</v>
      </c>
      <c r="AH117" s="126">
        <v>0.63</v>
      </c>
      <c r="AJ117" s="119" t="s">
        <v>66</v>
      </c>
      <c r="AK117" s="128">
        <v>83</v>
      </c>
      <c r="AL117" s="129" t="s">
        <v>1041</v>
      </c>
      <c r="AM117" s="128">
        <v>113.73</v>
      </c>
    </row>
    <row r="118" spans="2:39" x14ac:dyDescent="0.2">
      <c r="B118" s="113" t="s">
        <v>115</v>
      </c>
      <c r="C118" s="113" t="s">
        <v>115</v>
      </c>
      <c r="D118" s="108" t="s">
        <v>177</v>
      </c>
      <c r="E118" s="103">
        <v>0.11</v>
      </c>
      <c r="F118" s="114"/>
      <c r="H118" s="97" t="s">
        <v>385</v>
      </c>
      <c r="I118" s="97">
        <v>84.23</v>
      </c>
      <c r="K118" s="97" t="s">
        <v>385</v>
      </c>
      <c r="L118" s="97">
        <v>2.5999999999999999E-3</v>
      </c>
      <c r="N118" s="97" t="s">
        <v>385</v>
      </c>
      <c r="O118" s="97">
        <v>2</v>
      </c>
      <c r="P118" s="113" t="s">
        <v>115</v>
      </c>
      <c r="U118" s="113" t="s">
        <v>115</v>
      </c>
      <c r="V118" s="97" t="s">
        <v>995</v>
      </c>
      <c r="W118" s="97">
        <v>18.41</v>
      </c>
      <c r="Y118" s="97" t="s">
        <v>995</v>
      </c>
      <c r="Z118" s="97">
        <v>5.07</v>
      </c>
      <c r="AC118" s="97" t="s">
        <v>385</v>
      </c>
      <c r="AD118" s="106">
        <v>2420</v>
      </c>
      <c r="AH118" s="123" t="s">
        <v>1151</v>
      </c>
      <c r="AJ118" s="113" t="s">
        <v>115</v>
      </c>
      <c r="AK118" s="128">
        <v>125</v>
      </c>
      <c r="AL118" s="129" t="s">
        <v>995</v>
      </c>
      <c r="AM118" s="128">
        <v>93.34</v>
      </c>
    </row>
    <row r="119" spans="2:39" x14ac:dyDescent="0.2">
      <c r="B119" s="112" t="s">
        <v>172</v>
      </c>
      <c r="C119" s="112" t="s">
        <v>172</v>
      </c>
      <c r="D119" s="108" t="s">
        <v>177</v>
      </c>
      <c r="E119" s="103">
        <v>0.05</v>
      </c>
      <c r="F119" s="114"/>
      <c r="H119" s="112" t="s">
        <v>172</v>
      </c>
      <c r="I119" s="108" t="s">
        <v>177</v>
      </c>
      <c r="K119" s="97" t="s">
        <v>426</v>
      </c>
      <c r="L119" s="97">
        <v>0.16</v>
      </c>
      <c r="N119" s="97" t="s">
        <v>426</v>
      </c>
      <c r="O119" s="97">
        <v>0.2</v>
      </c>
      <c r="P119" s="112" t="s">
        <v>172</v>
      </c>
      <c r="U119" s="112" t="s">
        <v>172</v>
      </c>
      <c r="V119" s="97" t="s">
        <v>898</v>
      </c>
      <c r="W119" s="97">
        <v>46.12</v>
      </c>
      <c r="Y119" s="97" t="s">
        <v>898</v>
      </c>
      <c r="Z119" s="97">
        <v>12.73</v>
      </c>
      <c r="AC119" s="97" t="s">
        <v>426</v>
      </c>
      <c r="AD119" s="106">
        <v>2390</v>
      </c>
      <c r="AH119" s="123" t="s">
        <v>1151</v>
      </c>
      <c r="AJ119" s="112" t="s">
        <v>172</v>
      </c>
      <c r="AK119" s="128">
        <v>197</v>
      </c>
      <c r="AL119" s="129" t="s">
        <v>898</v>
      </c>
      <c r="AM119" s="128">
        <v>33.04</v>
      </c>
    </row>
    <row r="120" spans="2:39" x14ac:dyDescent="0.2">
      <c r="B120" s="113" t="s">
        <v>124</v>
      </c>
      <c r="C120" s="113" t="s">
        <v>124</v>
      </c>
      <c r="D120" s="108" t="s">
        <v>177</v>
      </c>
      <c r="E120" s="103">
        <v>0.18</v>
      </c>
      <c r="F120" s="114">
        <v>10.1</v>
      </c>
      <c r="H120" s="107" t="s">
        <v>124</v>
      </c>
      <c r="I120" s="108" t="s">
        <v>177</v>
      </c>
      <c r="K120" s="97" t="s">
        <v>427</v>
      </c>
      <c r="L120" s="97">
        <v>2.3E-2</v>
      </c>
      <c r="N120" s="97" t="s">
        <v>427</v>
      </c>
      <c r="O120" s="108" t="s">
        <v>177</v>
      </c>
      <c r="P120" s="113" t="s">
        <v>124</v>
      </c>
      <c r="U120" s="113" t="s">
        <v>124</v>
      </c>
      <c r="V120" s="97" t="s">
        <v>909</v>
      </c>
      <c r="W120" s="97">
        <v>38.03</v>
      </c>
      <c r="Y120" s="97" t="s">
        <v>909</v>
      </c>
      <c r="Z120" s="97">
        <v>13.16</v>
      </c>
      <c r="AC120" s="97" t="s">
        <v>427</v>
      </c>
      <c r="AD120" s="106">
        <v>2710</v>
      </c>
      <c r="AH120" s="126">
        <v>0.53</v>
      </c>
      <c r="AJ120" s="113" t="s">
        <v>124</v>
      </c>
      <c r="AK120" s="128">
        <v>167</v>
      </c>
      <c r="AL120" s="129" t="s">
        <v>909</v>
      </c>
      <c r="AM120" s="128">
        <v>66.290000000000006</v>
      </c>
    </row>
    <row r="121" spans="2:39" x14ac:dyDescent="0.2">
      <c r="B121" s="115" t="s">
        <v>15</v>
      </c>
      <c r="C121" s="115" t="s">
        <v>15</v>
      </c>
      <c r="D121" s="108" t="s">
        <v>177</v>
      </c>
      <c r="E121" s="103">
        <v>0.01</v>
      </c>
      <c r="F121" s="114"/>
      <c r="H121" s="115" t="s">
        <v>15</v>
      </c>
      <c r="I121" s="108" t="s">
        <v>177</v>
      </c>
      <c r="K121" s="115" t="s">
        <v>15</v>
      </c>
      <c r="L121" s="108" t="s">
        <v>177</v>
      </c>
      <c r="N121" s="115" t="s">
        <v>15</v>
      </c>
      <c r="O121" s="108" t="s">
        <v>177</v>
      </c>
      <c r="P121" s="115" t="s">
        <v>15</v>
      </c>
      <c r="U121" s="115" t="s">
        <v>15</v>
      </c>
      <c r="V121" s="97" t="s">
        <v>1112</v>
      </c>
      <c r="W121" s="97">
        <v>14.51</v>
      </c>
      <c r="Y121" s="97" t="s">
        <v>1121</v>
      </c>
      <c r="Z121" s="97">
        <v>9.18</v>
      </c>
      <c r="AC121" s="97" t="s">
        <v>1145</v>
      </c>
      <c r="AD121" s="106">
        <v>2110</v>
      </c>
      <c r="AH121" s="123" t="s">
        <v>1151</v>
      </c>
      <c r="AJ121" s="115" t="s">
        <v>15</v>
      </c>
      <c r="AK121" s="128">
        <v>211</v>
      </c>
      <c r="AL121" s="129" t="s">
        <v>1121</v>
      </c>
      <c r="AM121" s="128">
        <v>6.91</v>
      </c>
    </row>
    <row r="122" spans="2:39" x14ac:dyDescent="0.2">
      <c r="B122" s="115" t="s">
        <v>108</v>
      </c>
      <c r="C122" s="115" t="s">
        <v>108</v>
      </c>
      <c r="D122" s="108" t="s">
        <v>177</v>
      </c>
      <c r="E122" s="103">
        <v>18.100000000000001</v>
      </c>
      <c r="F122" s="114"/>
      <c r="H122" s="97" t="s">
        <v>453</v>
      </c>
      <c r="I122" s="97">
        <v>261.52</v>
      </c>
      <c r="K122" s="97" t="s">
        <v>453</v>
      </c>
      <c r="L122" s="97">
        <v>0.22</v>
      </c>
      <c r="N122" s="97" t="s">
        <v>325</v>
      </c>
      <c r="O122" s="104">
        <v>9.9</v>
      </c>
      <c r="P122" s="115" t="s">
        <v>108</v>
      </c>
      <c r="Q122" s="97">
        <v>116</v>
      </c>
      <c r="U122" s="115" t="s">
        <v>108</v>
      </c>
      <c r="V122" s="97" t="s">
        <v>453</v>
      </c>
      <c r="W122" s="97">
        <v>12.09</v>
      </c>
      <c r="Y122" s="97" t="s">
        <v>453</v>
      </c>
      <c r="Z122" s="97">
        <v>8.19</v>
      </c>
      <c r="AC122" s="97" t="s">
        <v>325</v>
      </c>
      <c r="AD122" s="106">
        <v>3450</v>
      </c>
      <c r="AH122" s="123" t="s">
        <v>1151</v>
      </c>
      <c r="AJ122" s="115" t="s">
        <v>108</v>
      </c>
      <c r="AK122" s="128">
        <v>66</v>
      </c>
      <c r="AL122" s="129" t="s">
        <v>453</v>
      </c>
      <c r="AM122" s="128">
        <v>121.77</v>
      </c>
    </row>
    <row r="123" spans="2:39" x14ac:dyDescent="0.2">
      <c r="B123" s="112" t="s">
        <v>37</v>
      </c>
      <c r="C123" s="112" t="s">
        <v>37</v>
      </c>
      <c r="D123" s="108" t="s">
        <v>177</v>
      </c>
      <c r="E123" s="103">
        <v>0.15</v>
      </c>
      <c r="F123" s="114"/>
      <c r="H123" s="112" t="s">
        <v>37</v>
      </c>
      <c r="I123" s="108" t="s">
        <v>177</v>
      </c>
      <c r="K123" s="112" t="s">
        <v>37</v>
      </c>
      <c r="L123" s="108" t="s">
        <v>177</v>
      </c>
      <c r="N123" s="97" t="s">
        <v>506</v>
      </c>
      <c r="O123" s="97">
        <v>1</v>
      </c>
      <c r="P123" s="112" t="s">
        <v>37</v>
      </c>
      <c r="U123" s="112" t="s">
        <v>37</v>
      </c>
      <c r="V123" s="97" t="s">
        <v>953</v>
      </c>
      <c r="W123" s="97">
        <v>24.47</v>
      </c>
      <c r="Y123" s="97" t="s">
        <v>953</v>
      </c>
      <c r="Z123" s="97">
        <v>3.38</v>
      </c>
      <c r="AC123" s="107" t="s">
        <v>37</v>
      </c>
      <c r="AD123" s="123" t="s">
        <v>1152</v>
      </c>
      <c r="AH123" s="123" t="s">
        <v>1151</v>
      </c>
      <c r="AJ123" s="112" t="s">
        <v>37</v>
      </c>
      <c r="AK123" s="128">
        <v>16</v>
      </c>
      <c r="AL123" s="129" t="s">
        <v>953</v>
      </c>
      <c r="AM123" s="128">
        <v>170.8</v>
      </c>
    </row>
    <row r="124" spans="2:39" x14ac:dyDescent="0.2">
      <c r="B124" s="113" t="s">
        <v>160</v>
      </c>
      <c r="C124" s="113" t="s">
        <v>160</v>
      </c>
      <c r="D124" s="108" t="s">
        <v>177</v>
      </c>
      <c r="E124" s="103">
        <v>0</v>
      </c>
      <c r="F124" s="114">
        <v>0.1</v>
      </c>
      <c r="H124" s="97" t="s">
        <v>452</v>
      </c>
      <c r="I124" s="97">
        <v>159</v>
      </c>
      <c r="K124" s="97" t="s">
        <v>343</v>
      </c>
      <c r="L124" s="97">
        <v>1.01</v>
      </c>
      <c r="N124" s="97" t="s">
        <v>343</v>
      </c>
      <c r="O124" s="108" t="s">
        <v>177</v>
      </c>
      <c r="P124" s="113" t="s">
        <v>160</v>
      </c>
      <c r="U124" s="113" t="s">
        <v>160</v>
      </c>
      <c r="V124" s="97" t="s">
        <v>452</v>
      </c>
      <c r="W124" s="97">
        <v>23.19</v>
      </c>
      <c r="Y124" s="97" t="s">
        <v>452</v>
      </c>
      <c r="Z124" s="97">
        <v>6.58</v>
      </c>
      <c r="AC124" s="97" t="s">
        <v>343</v>
      </c>
      <c r="AD124" s="106">
        <v>2280</v>
      </c>
      <c r="AH124" s="123" t="s">
        <v>1151</v>
      </c>
      <c r="AJ124" s="113" t="s">
        <v>160</v>
      </c>
      <c r="AK124" s="128">
        <v>170</v>
      </c>
      <c r="AL124" s="129" t="s">
        <v>452</v>
      </c>
      <c r="AM124" s="128">
        <v>64.69</v>
      </c>
    </row>
    <row r="125" spans="2:39" x14ac:dyDescent="0.2">
      <c r="B125" s="112" t="s">
        <v>77</v>
      </c>
      <c r="C125" s="97" t="s">
        <v>271</v>
      </c>
      <c r="D125" s="97">
        <v>76.599999999999994</v>
      </c>
      <c r="E125" s="103">
        <v>1.45</v>
      </c>
      <c r="F125" s="116">
        <v>8</v>
      </c>
      <c r="H125" s="112" t="s">
        <v>77</v>
      </c>
      <c r="I125" s="108" t="s">
        <v>177</v>
      </c>
      <c r="K125" s="97" t="s">
        <v>271</v>
      </c>
      <c r="L125" s="97">
        <v>0.12</v>
      </c>
      <c r="N125" s="97" t="s">
        <v>271</v>
      </c>
      <c r="O125" s="97">
        <v>1.2</v>
      </c>
      <c r="P125" s="112" t="s">
        <v>77</v>
      </c>
      <c r="U125" s="112" t="s">
        <v>77</v>
      </c>
      <c r="V125" s="97" t="s">
        <v>990</v>
      </c>
      <c r="W125" s="97">
        <v>18.61</v>
      </c>
      <c r="Y125" s="97" t="s">
        <v>990</v>
      </c>
      <c r="Z125" s="97">
        <v>4.7699999999999996</v>
      </c>
      <c r="AC125" s="97" t="s">
        <v>271</v>
      </c>
      <c r="AD125" s="106">
        <v>2450</v>
      </c>
      <c r="AF125" s="97" t="s">
        <v>1146</v>
      </c>
      <c r="AG125" s="106">
        <v>2080</v>
      </c>
      <c r="AH125" s="123" t="s">
        <v>1151</v>
      </c>
      <c r="AJ125" s="112" t="s">
        <v>77</v>
      </c>
      <c r="AK125" s="128">
        <v>7</v>
      </c>
      <c r="AL125" s="129" t="s">
        <v>990</v>
      </c>
      <c r="AM125" s="128">
        <v>192.88</v>
      </c>
    </row>
    <row r="126" spans="2:39" x14ac:dyDescent="0.2">
      <c r="B126" s="112" t="s">
        <v>100</v>
      </c>
      <c r="C126" s="112" t="s">
        <v>100</v>
      </c>
      <c r="D126" s="108" t="s">
        <v>177</v>
      </c>
      <c r="E126" s="103">
        <v>5.04</v>
      </c>
      <c r="F126" s="116"/>
      <c r="H126" s="112" t="s">
        <v>100</v>
      </c>
      <c r="I126" s="108" t="s">
        <v>177</v>
      </c>
      <c r="K126" s="112" t="s">
        <v>100</v>
      </c>
      <c r="L126" s="108" t="s">
        <v>177</v>
      </c>
      <c r="N126" s="97" t="s">
        <v>517</v>
      </c>
      <c r="O126" s="97">
        <v>0.2</v>
      </c>
      <c r="P126" s="112" t="s">
        <v>100</v>
      </c>
      <c r="U126" s="112" t="s">
        <v>100</v>
      </c>
      <c r="V126" s="97" t="s">
        <v>1010</v>
      </c>
      <c r="W126" s="97">
        <v>16.66</v>
      </c>
      <c r="Y126" s="97" t="s">
        <v>1010</v>
      </c>
      <c r="Z126" s="97">
        <v>4.6399999999999997</v>
      </c>
      <c r="AC126" s="97" t="s">
        <v>517</v>
      </c>
      <c r="AD126" s="106">
        <v>2660</v>
      </c>
      <c r="AH126" s="123" t="s">
        <v>1151</v>
      </c>
      <c r="AJ126" s="112" t="s">
        <v>100</v>
      </c>
      <c r="AK126" s="128">
        <v>110</v>
      </c>
      <c r="AL126" s="129" t="s">
        <v>1010</v>
      </c>
      <c r="AM126" s="128">
        <v>103.8</v>
      </c>
    </row>
    <row r="127" spans="2:39" x14ac:dyDescent="0.2">
      <c r="B127" s="121" t="s">
        <v>57</v>
      </c>
      <c r="C127" s="121" t="s">
        <v>57</v>
      </c>
      <c r="D127" s="108" t="s">
        <v>177</v>
      </c>
      <c r="E127" s="103">
        <v>2.48</v>
      </c>
      <c r="F127" s="114">
        <v>8.1</v>
      </c>
      <c r="H127" s="121" t="s">
        <v>57</v>
      </c>
      <c r="I127" s="108" t="s">
        <v>177</v>
      </c>
      <c r="K127" s="97" t="s">
        <v>428</v>
      </c>
      <c r="L127" s="97">
        <v>0.13</v>
      </c>
      <c r="N127" s="97" t="s">
        <v>428</v>
      </c>
      <c r="O127" s="97">
        <v>0.2</v>
      </c>
      <c r="P127" s="121" t="s">
        <v>57</v>
      </c>
      <c r="U127" s="121" t="s">
        <v>57</v>
      </c>
      <c r="V127" s="97" t="s">
        <v>991</v>
      </c>
      <c r="W127" s="97">
        <v>18.57</v>
      </c>
      <c r="Y127" s="97" t="s">
        <v>991</v>
      </c>
      <c r="Z127" s="97">
        <v>5.99</v>
      </c>
      <c r="AC127" s="97" t="s">
        <v>428</v>
      </c>
      <c r="AD127" s="106">
        <v>2410</v>
      </c>
      <c r="AH127" s="123" t="s">
        <v>1151</v>
      </c>
      <c r="AJ127" s="121" t="s">
        <v>57</v>
      </c>
      <c r="AK127" s="128">
        <v>116</v>
      </c>
      <c r="AL127" s="129" t="s">
        <v>991</v>
      </c>
      <c r="AM127" s="128">
        <v>99.49</v>
      </c>
    </row>
    <row r="128" spans="2:39" x14ac:dyDescent="0.2">
      <c r="B128" s="113" t="s">
        <v>61</v>
      </c>
      <c r="C128" s="113" t="s">
        <v>61</v>
      </c>
      <c r="D128" s="108" t="s">
        <v>177</v>
      </c>
      <c r="E128" s="103">
        <v>0.08</v>
      </c>
      <c r="F128" s="114">
        <v>5.4</v>
      </c>
      <c r="H128" s="107" t="s">
        <v>61</v>
      </c>
      <c r="I128" s="108" t="s">
        <v>177</v>
      </c>
      <c r="K128" s="97" t="s">
        <v>429</v>
      </c>
      <c r="L128" s="97">
        <v>1.4E-2</v>
      </c>
      <c r="N128" s="97" t="s">
        <v>429</v>
      </c>
      <c r="O128" s="97">
        <v>0.7</v>
      </c>
      <c r="P128" s="113" t="s">
        <v>61</v>
      </c>
      <c r="U128" s="113" t="s">
        <v>61</v>
      </c>
      <c r="V128" s="97" t="s">
        <v>955</v>
      </c>
      <c r="W128" s="97">
        <v>24.24</v>
      </c>
      <c r="Y128" s="97" t="s">
        <v>955</v>
      </c>
      <c r="Z128" s="97">
        <v>4.92</v>
      </c>
      <c r="AC128" s="97" t="s">
        <v>429</v>
      </c>
      <c r="AD128" s="106">
        <v>2580</v>
      </c>
      <c r="AH128" s="123" t="s">
        <v>1151</v>
      </c>
      <c r="AJ128" s="113" t="s">
        <v>61</v>
      </c>
      <c r="AK128" s="128">
        <v>117</v>
      </c>
      <c r="AL128" s="129" t="s">
        <v>955</v>
      </c>
      <c r="AM128" s="128">
        <v>99.25</v>
      </c>
    </row>
    <row r="129" spans="2:39" x14ac:dyDescent="0.2">
      <c r="B129" s="121" t="s">
        <v>78</v>
      </c>
      <c r="C129" s="97" t="s">
        <v>261</v>
      </c>
      <c r="D129" s="97">
        <v>97.8</v>
      </c>
      <c r="E129" s="103">
        <v>2.2200000000000002</v>
      </c>
      <c r="F129" s="114"/>
      <c r="H129" s="97" t="s">
        <v>261</v>
      </c>
      <c r="I129" s="97">
        <v>198.51</v>
      </c>
      <c r="K129" s="97" t="s">
        <v>261</v>
      </c>
      <c r="L129" s="97">
        <v>0.87</v>
      </c>
      <c r="N129" s="97" t="s">
        <v>261</v>
      </c>
      <c r="O129" s="97">
        <v>2.4</v>
      </c>
      <c r="P129" s="121" t="s">
        <v>78</v>
      </c>
      <c r="U129" s="121" t="s">
        <v>78</v>
      </c>
      <c r="V129" s="97" t="s">
        <v>1085</v>
      </c>
      <c r="W129" s="97">
        <v>9.77</v>
      </c>
      <c r="Y129" s="97" t="s">
        <v>1085</v>
      </c>
      <c r="Z129" s="97">
        <v>10.37</v>
      </c>
      <c r="AC129" s="97" t="s">
        <v>261</v>
      </c>
      <c r="AD129" s="106">
        <v>3410</v>
      </c>
      <c r="AH129" s="126">
        <v>0.76</v>
      </c>
      <c r="AJ129" s="121" t="s">
        <v>78</v>
      </c>
      <c r="AK129" s="128">
        <v>47</v>
      </c>
      <c r="AL129" s="129" t="s">
        <v>1085</v>
      </c>
      <c r="AM129" s="128">
        <v>132.34</v>
      </c>
    </row>
    <row r="130" spans="2:39" x14ac:dyDescent="0.2">
      <c r="B130" s="112" t="s">
        <v>149</v>
      </c>
      <c r="C130" s="112" t="s">
        <v>149</v>
      </c>
      <c r="D130" s="108" t="s">
        <v>177</v>
      </c>
      <c r="E130" s="103">
        <v>42.2</v>
      </c>
      <c r="F130" s="114"/>
      <c r="H130" s="97" t="s">
        <v>328</v>
      </c>
      <c r="I130" s="97">
        <v>222.94</v>
      </c>
      <c r="K130" s="97" t="s">
        <v>328</v>
      </c>
      <c r="L130" s="97">
        <v>9.1999999999999998E-2</v>
      </c>
      <c r="N130" s="97" t="s">
        <v>328</v>
      </c>
      <c r="O130" s="104">
        <v>4.3</v>
      </c>
      <c r="P130" s="112" t="s">
        <v>149</v>
      </c>
      <c r="Q130" s="97">
        <v>88</v>
      </c>
      <c r="U130" s="112" t="s">
        <v>149</v>
      </c>
      <c r="V130" s="97" t="s">
        <v>1087</v>
      </c>
      <c r="W130" s="97">
        <v>9.42</v>
      </c>
      <c r="Y130" s="97" t="s">
        <v>1087</v>
      </c>
      <c r="Z130" s="97">
        <v>10.97</v>
      </c>
      <c r="AC130" s="97" t="s">
        <v>328</v>
      </c>
      <c r="AD130" s="106">
        <v>3580</v>
      </c>
      <c r="AH130" s="123" t="s">
        <v>1151</v>
      </c>
      <c r="AJ130" s="112" t="s">
        <v>149</v>
      </c>
      <c r="AK130" s="128">
        <v>82</v>
      </c>
      <c r="AL130" s="129" t="s">
        <v>1087</v>
      </c>
      <c r="AM130" s="128">
        <v>114.2</v>
      </c>
    </row>
    <row r="131" spans="2:39" x14ac:dyDescent="0.2">
      <c r="B131" s="113" t="s">
        <v>79</v>
      </c>
      <c r="C131" s="113" t="s">
        <v>79</v>
      </c>
      <c r="D131" s="108" t="s">
        <v>177</v>
      </c>
      <c r="E131" s="103">
        <v>0.94</v>
      </c>
      <c r="F131" s="114"/>
      <c r="H131" s="107" t="s">
        <v>79</v>
      </c>
      <c r="I131" s="108" t="s">
        <v>177</v>
      </c>
      <c r="K131" s="97" t="s">
        <v>430</v>
      </c>
      <c r="L131" s="97">
        <v>1.6</v>
      </c>
      <c r="N131" s="97" t="s">
        <v>430</v>
      </c>
      <c r="O131" s="97">
        <v>2.2000000000000002</v>
      </c>
      <c r="P131" s="113" t="s">
        <v>79</v>
      </c>
      <c r="U131" s="113" t="s">
        <v>79</v>
      </c>
      <c r="V131" s="97" t="s">
        <v>1079</v>
      </c>
      <c r="W131" s="97">
        <v>9.9499999999999993</v>
      </c>
      <c r="Y131" s="97" t="s">
        <v>1079</v>
      </c>
      <c r="Z131" s="97">
        <v>1.53</v>
      </c>
      <c r="AC131" s="113" t="s">
        <v>79</v>
      </c>
      <c r="AD131" s="123" t="s">
        <v>1152</v>
      </c>
      <c r="AH131" s="123" t="s">
        <v>1151</v>
      </c>
      <c r="AJ131" s="113" t="s">
        <v>79</v>
      </c>
      <c r="AK131" s="128">
        <v>44</v>
      </c>
      <c r="AL131" s="129" t="s">
        <v>1079</v>
      </c>
      <c r="AM131" s="128">
        <v>133.22</v>
      </c>
    </row>
    <row r="132" spans="2:39" x14ac:dyDescent="0.2">
      <c r="B132" s="115" t="s">
        <v>132</v>
      </c>
      <c r="C132" s="97" t="s">
        <v>267</v>
      </c>
      <c r="D132" s="97">
        <v>85.9</v>
      </c>
      <c r="E132" s="103">
        <v>25.42</v>
      </c>
      <c r="F132" s="114"/>
      <c r="H132" s="97" t="s">
        <v>267</v>
      </c>
      <c r="I132" s="97">
        <v>266.19</v>
      </c>
      <c r="K132" s="97" t="s">
        <v>267</v>
      </c>
      <c r="L132" s="97">
        <v>0.03</v>
      </c>
      <c r="N132" s="97" t="s">
        <v>267</v>
      </c>
      <c r="O132" s="97">
        <v>2.2999999999999998</v>
      </c>
      <c r="P132" s="115" t="s">
        <v>132</v>
      </c>
      <c r="U132" s="115" t="s">
        <v>132</v>
      </c>
      <c r="V132" s="97" t="s">
        <v>1091</v>
      </c>
      <c r="W132" s="97">
        <v>9.27</v>
      </c>
      <c r="Y132" s="97" t="s">
        <v>1091</v>
      </c>
      <c r="Z132" s="97">
        <v>11.88</v>
      </c>
      <c r="AC132" s="97" t="s">
        <v>267</v>
      </c>
      <c r="AD132" s="106">
        <v>3490</v>
      </c>
      <c r="AH132" s="123" t="s">
        <v>1151</v>
      </c>
      <c r="AJ132" s="115" t="s">
        <v>132</v>
      </c>
      <c r="AK132" s="128">
        <v>109</v>
      </c>
      <c r="AL132" s="129" t="s">
        <v>1091</v>
      </c>
      <c r="AM132" s="128">
        <v>103.9</v>
      </c>
    </row>
    <row r="133" spans="2:39" x14ac:dyDescent="0.2">
      <c r="B133" s="119" t="s">
        <v>156</v>
      </c>
      <c r="C133" s="97" t="s">
        <v>276</v>
      </c>
      <c r="D133" s="97">
        <v>74.099999999999994</v>
      </c>
      <c r="E133" s="103">
        <v>8.15</v>
      </c>
      <c r="F133" s="114">
        <v>15.1</v>
      </c>
      <c r="H133" s="97" t="s">
        <v>339</v>
      </c>
      <c r="I133" s="97">
        <v>172.46</v>
      </c>
      <c r="K133" s="97" t="s">
        <v>339</v>
      </c>
      <c r="L133" s="97">
        <v>1.21</v>
      </c>
      <c r="N133" s="97" t="s">
        <v>339</v>
      </c>
      <c r="O133" s="97">
        <v>1.7</v>
      </c>
      <c r="P133" s="119" t="s">
        <v>156</v>
      </c>
      <c r="U133" s="119" t="s">
        <v>156</v>
      </c>
      <c r="V133" s="97" t="s">
        <v>1056</v>
      </c>
      <c r="W133" s="97">
        <v>11.87</v>
      </c>
      <c r="Y133" s="97" t="s">
        <v>1056</v>
      </c>
      <c r="Z133" s="97">
        <v>13.83</v>
      </c>
      <c r="AC133" s="97" t="s">
        <v>339</v>
      </c>
      <c r="AD133" s="106">
        <v>3320</v>
      </c>
      <c r="AH133" s="126">
        <v>0.8</v>
      </c>
      <c r="AJ133" s="119" t="s">
        <v>156</v>
      </c>
      <c r="AK133" s="128">
        <v>8</v>
      </c>
      <c r="AL133" s="129" t="s">
        <v>1056</v>
      </c>
      <c r="AM133" s="128">
        <v>183.77</v>
      </c>
    </row>
    <row r="134" spans="2:39" x14ac:dyDescent="0.2">
      <c r="B134" s="112" t="s">
        <v>38</v>
      </c>
      <c r="C134" s="112" t="s">
        <v>38</v>
      </c>
      <c r="D134" s="108" t="s">
        <v>177</v>
      </c>
      <c r="E134" s="103">
        <v>0.01</v>
      </c>
      <c r="F134" s="114"/>
      <c r="H134" s="112" t="s">
        <v>38</v>
      </c>
      <c r="I134" s="108" t="s">
        <v>177</v>
      </c>
      <c r="K134" s="97" t="s">
        <v>431</v>
      </c>
      <c r="L134" s="97">
        <v>0.14000000000000001</v>
      </c>
      <c r="N134" s="97" t="s">
        <v>431</v>
      </c>
      <c r="O134" s="108" t="s">
        <v>177</v>
      </c>
      <c r="P134" s="112" t="s">
        <v>38</v>
      </c>
      <c r="U134" s="112" t="s">
        <v>38</v>
      </c>
      <c r="V134" s="97" t="s">
        <v>924</v>
      </c>
      <c r="W134" s="97">
        <v>34.61</v>
      </c>
      <c r="Y134" s="97" t="s">
        <v>924</v>
      </c>
      <c r="Z134" s="97">
        <v>9.18</v>
      </c>
      <c r="AC134" s="97" t="s">
        <v>431</v>
      </c>
      <c r="AD134" s="106">
        <v>2090</v>
      </c>
      <c r="AH134" s="123" t="s">
        <v>1151</v>
      </c>
      <c r="AJ134" s="112" t="s">
        <v>38</v>
      </c>
      <c r="AK134" s="128">
        <v>188</v>
      </c>
      <c r="AL134" s="129" t="s">
        <v>924</v>
      </c>
      <c r="AM134" s="128">
        <v>48.68</v>
      </c>
    </row>
    <row r="135" spans="2:39" x14ac:dyDescent="0.2">
      <c r="B135" s="112" t="s">
        <v>23</v>
      </c>
      <c r="C135" s="112" t="s">
        <v>23</v>
      </c>
      <c r="D135" s="108" t="s">
        <v>177</v>
      </c>
      <c r="E135" s="103">
        <v>0.01</v>
      </c>
      <c r="F135" s="114"/>
      <c r="H135" s="97" t="s">
        <v>378</v>
      </c>
      <c r="I135" s="97">
        <v>97.23</v>
      </c>
      <c r="K135" s="97" t="s">
        <v>378</v>
      </c>
      <c r="L135" s="97">
        <v>0.72</v>
      </c>
      <c r="N135" s="97" t="s">
        <v>378</v>
      </c>
      <c r="O135" s="97">
        <v>1.6</v>
      </c>
      <c r="P135" s="112" t="s">
        <v>23</v>
      </c>
      <c r="U135" s="112" t="s">
        <v>23</v>
      </c>
      <c r="V135" s="97" t="s">
        <v>989</v>
      </c>
      <c r="W135" s="97">
        <v>18.78</v>
      </c>
      <c r="Y135" s="97" t="s">
        <v>989</v>
      </c>
      <c r="Z135" s="97">
        <v>3.32</v>
      </c>
      <c r="AC135" s="97" t="s">
        <v>378</v>
      </c>
      <c r="AD135" s="106">
        <v>3120</v>
      </c>
      <c r="AF135" s="97" t="s">
        <v>383</v>
      </c>
      <c r="AG135" s="106">
        <v>2460</v>
      </c>
      <c r="AH135" s="123" t="s">
        <v>1151</v>
      </c>
      <c r="AJ135" s="112" t="s">
        <v>23</v>
      </c>
      <c r="AK135" s="128">
        <v>6</v>
      </c>
      <c r="AL135" s="129" t="s">
        <v>989</v>
      </c>
      <c r="AM135" s="128">
        <v>199.74</v>
      </c>
    </row>
    <row r="136" spans="2:39" x14ac:dyDescent="0.2">
      <c r="B136" s="112" t="s">
        <v>82</v>
      </c>
      <c r="C136" s="112" t="s">
        <v>82</v>
      </c>
      <c r="D136" s="108" t="s">
        <v>177</v>
      </c>
      <c r="E136" s="103">
        <v>0.33</v>
      </c>
      <c r="F136" s="114"/>
      <c r="H136" s="112" t="s">
        <v>82</v>
      </c>
      <c r="I136" s="108" t="s">
        <v>177</v>
      </c>
      <c r="K136" s="97" t="s">
        <v>433</v>
      </c>
      <c r="L136" s="97">
        <v>0.46</v>
      </c>
      <c r="N136" s="97" t="s">
        <v>433</v>
      </c>
      <c r="O136" s="97">
        <v>0.1</v>
      </c>
      <c r="P136" s="112" t="s">
        <v>82</v>
      </c>
      <c r="U136" s="112" t="s">
        <v>82</v>
      </c>
      <c r="V136" s="97" t="s">
        <v>921</v>
      </c>
      <c r="W136" s="97">
        <v>35.090000000000003</v>
      </c>
      <c r="Y136" s="97" t="s">
        <v>921</v>
      </c>
      <c r="Z136" s="97">
        <v>8.65</v>
      </c>
      <c r="AC136" s="97" t="s">
        <v>433</v>
      </c>
      <c r="AD136" s="106">
        <v>2280</v>
      </c>
      <c r="AF136" s="97" t="s">
        <v>360</v>
      </c>
      <c r="AG136" s="106">
        <v>2710</v>
      </c>
      <c r="AH136" s="123" t="s">
        <v>1151</v>
      </c>
      <c r="AJ136" s="112" t="s">
        <v>82</v>
      </c>
      <c r="AK136" s="128">
        <v>133</v>
      </c>
      <c r="AL136" s="129" t="s">
        <v>921</v>
      </c>
      <c r="AM136" s="128">
        <v>88.44</v>
      </c>
    </row>
    <row r="137" spans="2:39" x14ac:dyDescent="0.2">
      <c r="B137" s="113" t="s">
        <v>110</v>
      </c>
      <c r="C137" s="97" t="s">
        <v>292</v>
      </c>
      <c r="D137" s="97">
        <v>60.3</v>
      </c>
      <c r="E137" s="103">
        <v>0.84</v>
      </c>
      <c r="F137" s="114"/>
      <c r="H137" s="97" t="s">
        <v>345</v>
      </c>
      <c r="I137" s="97">
        <v>154.93</v>
      </c>
      <c r="K137" s="97" t="s">
        <v>345</v>
      </c>
      <c r="L137" s="97">
        <v>2.3E-2</v>
      </c>
      <c r="N137" s="97" t="s">
        <v>345</v>
      </c>
      <c r="O137" s="104">
        <v>4.5</v>
      </c>
      <c r="P137" s="113" t="s">
        <v>110</v>
      </c>
      <c r="U137" s="113" t="s">
        <v>110</v>
      </c>
      <c r="V137" s="97" t="s">
        <v>1093</v>
      </c>
      <c r="W137" s="97">
        <v>9.1300000000000008</v>
      </c>
      <c r="Y137" s="97" t="s">
        <v>1093</v>
      </c>
      <c r="Z137" s="97">
        <v>13.71</v>
      </c>
      <c r="AC137" s="97" t="s">
        <v>345</v>
      </c>
      <c r="AD137" s="106">
        <v>2700</v>
      </c>
      <c r="AF137" s="97" t="s">
        <v>432</v>
      </c>
      <c r="AG137" s="106">
        <v>2860</v>
      </c>
      <c r="AH137" s="123" t="s">
        <v>1151</v>
      </c>
      <c r="AJ137" s="113" t="s">
        <v>110</v>
      </c>
      <c r="AK137" s="128">
        <v>58</v>
      </c>
      <c r="AL137" s="129" t="s">
        <v>1093</v>
      </c>
      <c r="AM137" s="128">
        <v>125.58</v>
      </c>
    </row>
    <row r="138" spans="2:39" x14ac:dyDescent="0.2">
      <c r="B138" s="113" t="s">
        <v>49</v>
      </c>
      <c r="C138" s="113" t="s">
        <v>49</v>
      </c>
      <c r="D138" s="108" t="s">
        <v>177</v>
      </c>
      <c r="E138" s="103">
        <v>0.15</v>
      </c>
      <c r="F138" s="114"/>
      <c r="H138" s="107" t="s">
        <v>49</v>
      </c>
      <c r="I138" s="108" t="s">
        <v>177</v>
      </c>
      <c r="K138" s="107" t="s">
        <v>49</v>
      </c>
      <c r="L138" s="108" t="s">
        <v>177</v>
      </c>
      <c r="N138" s="97" t="s">
        <v>518</v>
      </c>
      <c r="O138" s="97">
        <v>0.1</v>
      </c>
      <c r="P138" s="113" t="s">
        <v>49</v>
      </c>
      <c r="U138" s="113" t="s">
        <v>49</v>
      </c>
      <c r="V138" s="97" t="s">
        <v>912</v>
      </c>
      <c r="W138" s="97">
        <v>37.4</v>
      </c>
      <c r="Y138" s="97" t="s">
        <v>912</v>
      </c>
      <c r="Z138" s="97">
        <v>11.03</v>
      </c>
      <c r="AC138" s="97" t="s">
        <v>518</v>
      </c>
      <c r="AD138" s="106">
        <v>2120</v>
      </c>
      <c r="AF138" s="97" t="s">
        <v>1147</v>
      </c>
      <c r="AG138" s="106">
        <v>2890</v>
      </c>
      <c r="AH138" s="123" t="s">
        <v>1151</v>
      </c>
      <c r="AJ138" s="113" t="s">
        <v>49</v>
      </c>
      <c r="AK138" s="128">
        <v>192</v>
      </c>
      <c r="AL138" s="129" t="s">
        <v>912</v>
      </c>
      <c r="AM138" s="128">
        <v>40.28</v>
      </c>
    </row>
    <row r="139" spans="2:39" x14ac:dyDescent="0.2">
      <c r="B139" s="121" t="s">
        <v>162</v>
      </c>
      <c r="C139" s="121" t="s">
        <v>162</v>
      </c>
      <c r="D139" s="108" t="s">
        <v>177</v>
      </c>
      <c r="E139" s="103">
        <v>5.64</v>
      </c>
      <c r="F139" s="114"/>
      <c r="H139" s="121" t="s">
        <v>162</v>
      </c>
      <c r="I139" s="108" t="s">
        <v>177</v>
      </c>
      <c r="K139" s="97" t="s">
        <v>434</v>
      </c>
      <c r="L139" s="97">
        <v>0.6</v>
      </c>
      <c r="N139" s="97" t="s">
        <v>434</v>
      </c>
      <c r="O139" s="108" t="s">
        <v>177</v>
      </c>
      <c r="P139" s="121" t="s">
        <v>162</v>
      </c>
      <c r="U139" s="121" t="s">
        <v>162</v>
      </c>
      <c r="V139" s="97" t="s">
        <v>1105</v>
      </c>
      <c r="W139" s="97">
        <v>8.1</v>
      </c>
      <c r="Y139" s="97" t="s">
        <v>1105</v>
      </c>
      <c r="Z139" s="97">
        <v>3.42</v>
      </c>
      <c r="AC139" s="115" t="s">
        <v>162</v>
      </c>
      <c r="AD139" s="123" t="s">
        <v>1152</v>
      </c>
      <c r="AF139" s="97" t="s">
        <v>1148</v>
      </c>
      <c r="AG139" s="106">
        <v>2660</v>
      </c>
      <c r="AH139" s="126">
        <v>0.62</v>
      </c>
      <c r="AJ139" s="121" t="s">
        <v>162</v>
      </c>
      <c r="AK139" s="128">
        <v>29</v>
      </c>
      <c r="AL139" s="129" t="s">
        <v>1105</v>
      </c>
      <c r="AM139" s="128">
        <v>150.61000000000001</v>
      </c>
    </row>
    <row r="140" spans="2:39" x14ac:dyDescent="0.2">
      <c r="B140" s="121" t="s">
        <v>123</v>
      </c>
      <c r="C140" s="97" t="s">
        <v>275</v>
      </c>
      <c r="D140" s="97">
        <v>74.099999999999994</v>
      </c>
      <c r="E140" s="103">
        <v>20.39</v>
      </c>
      <c r="F140" s="114"/>
      <c r="H140" s="97" t="s">
        <v>275</v>
      </c>
      <c r="I140" s="97">
        <v>130.1</v>
      </c>
      <c r="K140" s="97" t="s">
        <v>275</v>
      </c>
      <c r="L140" s="97">
        <v>0.16</v>
      </c>
      <c r="N140" s="97" t="s">
        <v>275</v>
      </c>
      <c r="O140" s="104">
        <v>4</v>
      </c>
      <c r="P140" s="121" t="s">
        <v>123</v>
      </c>
      <c r="Q140" s="97">
        <v>130</v>
      </c>
      <c r="U140" s="121" t="s">
        <v>123</v>
      </c>
      <c r="V140" s="97" t="s">
        <v>1077</v>
      </c>
      <c r="W140" s="97">
        <v>10.01</v>
      </c>
      <c r="Y140" s="97" t="s">
        <v>1077</v>
      </c>
      <c r="Z140" s="97">
        <v>9.6999999999999993</v>
      </c>
      <c r="AC140" s="97" t="s">
        <v>275</v>
      </c>
      <c r="AD140" s="106">
        <v>2900</v>
      </c>
      <c r="AF140" s="97" t="s">
        <v>257</v>
      </c>
      <c r="AG140" s="106">
        <v>2400</v>
      </c>
      <c r="AH140" s="123" t="s">
        <v>1151</v>
      </c>
      <c r="AJ140" s="121" t="s">
        <v>123</v>
      </c>
      <c r="AK140" s="128">
        <v>90</v>
      </c>
      <c r="AL140" s="129" t="s">
        <v>1077</v>
      </c>
      <c r="AM140" s="128">
        <v>111.16</v>
      </c>
    </row>
    <row r="141" spans="2:39" x14ac:dyDescent="0.2">
      <c r="B141" s="121" t="s">
        <v>165</v>
      </c>
      <c r="C141" s="97" t="s">
        <v>273</v>
      </c>
      <c r="D141" s="97">
        <v>75</v>
      </c>
      <c r="E141" s="103">
        <v>44.98</v>
      </c>
      <c r="F141" s="114"/>
      <c r="H141" s="97" t="s">
        <v>273</v>
      </c>
      <c r="I141" s="97">
        <v>246.44</v>
      </c>
      <c r="K141" s="97" t="s">
        <v>273</v>
      </c>
      <c r="L141" s="97">
        <v>3.9E-2</v>
      </c>
      <c r="N141" s="97" t="s">
        <v>273</v>
      </c>
      <c r="O141" s="104">
        <v>5.8</v>
      </c>
      <c r="P141" s="121" t="s">
        <v>165</v>
      </c>
      <c r="Q141" s="97">
        <v>93</v>
      </c>
      <c r="U141" s="121" t="s">
        <v>165</v>
      </c>
      <c r="V141" s="97" t="s">
        <v>1102</v>
      </c>
      <c r="W141" s="97">
        <v>8.5399999999999991</v>
      </c>
      <c r="Y141" s="97" t="s">
        <v>1102</v>
      </c>
      <c r="Z141" s="97">
        <v>11.25</v>
      </c>
      <c r="AC141" s="97" t="s">
        <v>273</v>
      </c>
      <c r="AD141" s="106">
        <v>3220</v>
      </c>
      <c r="AH141" s="123" t="s">
        <v>1151</v>
      </c>
      <c r="AJ141" s="121" t="s">
        <v>165</v>
      </c>
      <c r="AK141" s="128">
        <v>87</v>
      </c>
      <c r="AL141" s="129" t="s">
        <v>1102</v>
      </c>
      <c r="AM141" s="128">
        <v>112.49</v>
      </c>
    </row>
    <row r="142" spans="2:39" x14ac:dyDescent="0.2">
      <c r="B142" s="112" t="s">
        <v>22</v>
      </c>
      <c r="C142" s="112" t="s">
        <v>22</v>
      </c>
      <c r="D142" s="108" t="s">
        <v>177</v>
      </c>
      <c r="E142" s="108" t="s">
        <v>177</v>
      </c>
      <c r="F142" s="114"/>
      <c r="H142" s="107" t="s">
        <v>22</v>
      </c>
      <c r="I142" s="108" t="s">
        <v>177</v>
      </c>
      <c r="K142" s="107" t="s">
        <v>22</v>
      </c>
      <c r="L142" s="108" t="s">
        <v>177</v>
      </c>
      <c r="N142" s="97" t="s">
        <v>505</v>
      </c>
      <c r="O142" s="97">
        <v>1</v>
      </c>
      <c r="P142" s="112" t="s">
        <v>22</v>
      </c>
      <c r="U142" s="112" t="s">
        <v>22</v>
      </c>
      <c r="V142" s="97" t="s">
        <v>943</v>
      </c>
      <c r="W142" s="97">
        <v>26.33</v>
      </c>
      <c r="Y142" s="97" t="s">
        <v>943</v>
      </c>
      <c r="Z142" s="97">
        <v>3.86</v>
      </c>
      <c r="AC142" s="97" t="s">
        <v>505</v>
      </c>
      <c r="AD142" s="106">
        <v>2400</v>
      </c>
      <c r="AH142" s="123" t="s">
        <v>1151</v>
      </c>
      <c r="AJ142" s="112" t="s">
        <v>22</v>
      </c>
      <c r="AK142" s="128">
        <v>185</v>
      </c>
      <c r="AL142" s="129" t="s">
        <v>943</v>
      </c>
      <c r="AM142" s="128">
        <v>51.68</v>
      </c>
    </row>
    <row r="143" spans="2:39" x14ac:dyDescent="0.2">
      <c r="B143" s="107" t="s">
        <v>83</v>
      </c>
      <c r="C143" s="107" t="s">
        <v>83</v>
      </c>
      <c r="D143" s="108" t="s">
        <v>177</v>
      </c>
      <c r="E143" s="108" t="s">
        <v>177</v>
      </c>
      <c r="F143" s="114"/>
      <c r="H143" s="107" t="s">
        <v>83</v>
      </c>
      <c r="I143" s="108" t="s">
        <v>177</v>
      </c>
      <c r="K143" s="97" t="s">
        <v>435</v>
      </c>
      <c r="L143" s="97">
        <v>0.34</v>
      </c>
      <c r="N143" s="97" t="s">
        <v>435</v>
      </c>
      <c r="O143" s="108" t="s">
        <v>177</v>
      </c>
      <c r="P143" s="107" t="s">
        <v>83</v>
      </c>
      <c r="U143" s="107" t="s">
        <v>83</v>
      </c>
      <c r="V143" s="97" t="s">
        <v>905</v>
      </c>
      <c r="W143" s="97">
        <v>40.869999999999997</v>
      </c>
      <c r="Y143" s="97" t="s">
        <v>905</v>
      </c>
      <c r="Z143" s="97">
        <v>13.91</v>
      </c>
      <c r="AC143" s="107" t="s">
        <v>83</v>
      </c>
      <c r="AD143" s="123" t="s">
        <v>1152</v>
      </c>
      <c r="AH143" s="123" t="s">
        <v>1151</v>
      </c>
      <c r="AJ143" s="107" t="s">
        <v>83</v>
      </c>
      <c r="AK143" s="128">
        <v>212</v>
      </c>
      <c r="AL143" s="129" t="s">
        <v>905</v>
      </c>
      <c r="AM143" s="128">
        <v>6.52</v>
      </c>
    </row>
    <row r="144" spans="2:39" x14ac:dyDescent="0.2">
      <c r="B144" s="107" t="s">
        <v>25</v>
      </c>
      <c r="C144" s="97" t="s">
        <v>295</v>
      </c>
      <c r="D144" s="97">
        <v>58.4</v>
      </c>
      <c r="E144" s="103">
        <v>7.23</v>
      </c>
      <c r="F144" s="116">
        <v>11</v>
      </c>
      <c r="H144" s="107" t="s">
        <v>25</v>
      </c>
      <c r="I144" s="108" t="s">
        <v>177</v>
      </c>
      <c r="K144" s="97" t="s">
        <v>295</v>
      </c>
      <c r="L144" s="97">
        <v>0.51</v>
      </c>
      <c r="N144" s="97" t="s">
        <v>295</v>
      </c>
      <c r="O144" s="97">
        <v>0.4</v>
      </c>
      <c r="P144" s="107" t="s">
        <v>25</v>
      </c>
      <c r="U144" s="107" t="s">
        <v>25</v>
      </c>
      <c r="V144" s="97" t="s">
        <v>987</v>
      </c>
      <c r="W144" s="97">
        <v>18.940000000000001</v>
      </c>
      <c r="Y144" s="97" t="s">
        <v>987</v>
      </c>
      <c r="Z144" s="97">
        <v>17.489999999999998</v>
      </c>
      <c r="AC144" s="97" t="s">
        <v>295</v>
      </c>
      <c r="AD144" s="106">
        <v>3000</v>
      </c>
      <c r="AH144" s="126">
        <v>0.71</v>
      </c>
      <c r="AJ144" s="107" t="s">
        <v>25</v>
      </c>
      <c r="AK144" s="128">
        <v>40</v>
      </c>
      <c r="AL144" s="129" t="s">
        <v>987</v>
      </c>
      <c r="AM144" s="128">
        <v>140.13</v>
      </c>
    </row>
    <row r="145" spans="2:39" x14ac:dyDescent="0.2">
      <c r="B145" s="122" t="s">
        <v>173</v>
      </c>
      <c r="C145" s="97" t="s">
        <v>312</v>
      </c>
      <c r="D145" s="97">
        <v>45.8</v>
      </c>
      <c r="E145" s="103">
        <v>0.86</v>
      </c>
      <c r="F145" s="114">
        <v>12.3</v>
      </c>
      <c r="H145" s="108" t="s">
        <v>173</v>
      </c>
      <c r="I145" s="108" t="s">
        <v>177</v>
      </c>
      <c r="K145" s="97" t="s">
        <v>436</v>
      </c>
      <c r="L145" s="97">
        <v>6.6000000000000003E-2</v>
      </c>
      <c r="N145" s="97" t="s">
        <v>436</v>
      </c>
      <c r="O145" s="97">
        <v>1.8</v>
      </c>
      <c r="P145" s="122" t="s">
        <v>173</v>
      </c>
      <c r="Q145" s="97">
        <v>34</v>
      </c>
      <c r="U145" s="122" t="s">
        <v>173</v>
      </c>
      <c r="V145" s="97" t="s">
        <v>1113</v>
      </c>
      <c r="W145" s="97">
        <v>8.26</v>
      </c>
      <c r="Y145" s="97" t="s">
        <v>1122</v>
      </c>
      <c r="Z145" s="97">
        <v>6.63</v>
      </c>
      <c r="AC145" s="97" t="s">
        <v>436</v>
      </c>
      <c r="AD145" s="106">
        <v>3040</v>
      </c>
      <c r="AH145" s="123" t="s">
        <v>1151</v>
      </c>
      <c r="AJ145" s="122" t="s">
        <v>173</v>
      </c>
      <c r="AK145" s="128">
        <v>95</v>
      </c>
      <c r="AL145" s="129" t="s">
        <v>1122</v>
      </c>
      <c r="AM145" s="128">
        <v>109.75</v>
      </c>
    </row>
    <row r="146" spans="2:39" x14ac:dyDescent="0.2">
      <c r="B146" s="112" t="s">
        <v>32</v>
      </c>
      <c r="C146" s="112" t="s">
        <v>32</v>
      </c>
      <c r="D146" s="108" t="s">
        <v>177</v>
      </c>
      <c r="E146" s="108" t="s">
        <v>177</v>
      </c>
      <c r="F146" s="116"/>
      <c r="H146" s="97" t="s">
        <v>388</v>
      </c>
      <c r="I146" s="104">
        <v>0</v>
      </c>
      <c r="K146" s="97" t="s">
        <v>388</v>
      </c>
      <c r="L146" s="97">
        <v>1E-4</v>
      </c>
      <c r="N146" s="97" t="s">
        <v>388</v>
      </c>
      <c r="O146" s="108" t="s">
        <v>177</v>
      </c>
      <c r="P146" s="112" t="s">
        <v>32</v>
      </c>
      <c r="U146" s="112" t="s">
        <v>32</v>
      </c>
      <c r="V146" s="97" t="s">
        <v>910</v>
      </c>
      <c r="W146" s="97">
        <v>37.68</v>
      </c>
      <c r="Y146" s="97" t="s">
        <v>910</v>
      </c>
      <c r="Z146" s="97">
        <v>8.42</v>
      </c>
      <c r="AC146" s="107" t="s">
        <v>32</v>
      </c>
      <c r="AD146" s="123" t="s">
        <v>1152</v>
      </c>
      <c r="AH146" s="123" t="s">
        <v>1151</v>
      </c>
      <c r="AJ146" s="112" t="s">
        <v>32</v>
      </c>
      <c r="AK146" s="128">
        <v>207</v>
      </c>
      <c r="AL146" s="129" t="s">
        <v>910</v>
      </c>
      <c r="AM146" s="128">
        <v>18.82</v>
      </c>
    </row>
    <row r="147" spans="2:39" x14ac:dyDescent="0.2">
      <c r="B147" s="115" t="s">
        <v>84</v>
      </c>
      <c r="C147" s="97" t="s">
        <v>268</v>
      </c>
      <c r="D147" s="97">
        <v>80.599999999999994</v>
      </c>
      <c r="E147" s="103">
        <v>21.58</v>
      </c>
      <c r="F147" s="114">
        <v>11.2</v>
      </c>
      <c r="H147" s="97" t="s">
        <v>268</v>
      </c>
      <c r="I147" s="97">
        <v>177.49</v>
      </c>
      <c r="K147" s="97" t="s">
        <v>268</v>
      </c>
      <c r="L147" s="97">
        <v>5.5E-2</v>
      </c>
      <c r="N147" s="97" t="s">
        <v>268</v>
      </c>
      <c r="O147" s="104">
        <v>4.5</v>
      </c>
      <c r="P147" s="115" t="s">
        <v>84</v>
      </c>
      <c r="Q147" s="97">
        <v>90</v>
      </c>
      <c r="U147" s="115" t="s">
        <v>84</v>
      </c>
      <c r="V147" s="97" t="s">
        <v>1082</v>
      </c>
      <c r="W147" s="97">
        <v>9.8800000000000008</v>
      </c>
      <c r="Y147" s="97" t="s">
        <v>1082</v>
      </c>
      <c r="Z147" s="97">
        <v>9</v>
      </c>
      <c r="AC147" s="97" t="s">
        <v>268</v>
      </c>
      <c r="AD147" s="106">
        <v>3260</v>
      </c>
      <c r="AH147" s="126">
        <v>0.72</v>
      </c>
      <c r="AJ147" s="115" t="s">
        <v>84</v>
      </c>
      <c r="AK147" s="128">
        <v>102</v>
      </c>
      <c r="AL147" s="129" t="s">
        <v>1082</v>
      </c>
      <c r="AM147" s="128">
        <v>107.7</v>
      </c>
    </row>
    <row r="148" spans="2:39" x14ac:dyDescent="0.2">
      <c r="B148" s="112" t="s">
        <v>94</v>
      </c>
      <c r="C148" s="97" t="s">
        <v>309</v>
      </c>
      <c r="D148" s="97">
        <v>2</v>
      </c>
      <c r="E148" s="103">
        <v>0.05</v>
      </c>
      <c r="F148" s="114"/>
      <c r="H148" s="107" t="s">
        <v>94</v>
      </c>
      <c r="I148" s="108" t="s">
        <v>177</v>
      </c>
      <c r="K148" s="97" t="s">
        <v>437</v>
      </c>
      <c r="L148" s="97">
        <v>0.52</v>
      </c>
      <c r="N148" s="97" t="s">
        <v>437</v>
      </c>
      <c r="O148" s="97">
        <v>0.1</v>
      </c>
      <c r="P148" s="112" t="s">
        <v>94</v>
      </c>
      <c r="U148" s="112" t="s">
        <v>94</v>
      </c>
      <c r="V148" s="97" t="s">
        <v>1014</v>
      </c>
      <c r="W148" s="97">
        <v>16.239999999999998</v>
      </c>
      <c r="Y148" s="97" t="s">
        <v>1014</v>
      </c>
      <c r="Z148" s="97">
        <v>6.06</v>
      </c>
      <c r="AC148" s="97" t="s">
        <v>437</v>
      </c>
      <c r="AD148" s="106">
        <v>2370</v>
      </c>
      <c r="AH148" s="123" t="s">
        <v>1151</v>
      </c>
      <c r="AJ148" s="112" t="s">
        <v>94</v>
      </c>
      <c r="AK148" s="128">
        <v>129</v>
      </c>
      <c r="AL148" s="129" t="s">
        <v>1014</v>
      </c>
      <c r="AM148" s="128">
        <v>90.11</v>
      </c>
    </row>
    <row r="149" spans="2:39" x14ac:dyDescent="0.2">
      <c r="B149" s="112" t="s">
        <v>50</v>
      </c>
      <c r="C149" s="112" t="s">
        <v>50</v>
      </c>
      <c r="D149" s="108" t="s">
        <v>177</v>
      </c>
      <c r="E149" s="103">
        <v>0</v>
      </c>
      <c r="F149" s="114"/>
      <c r="H149" s="97" t="s">
        <v>334</v>
      </c>
      <c r="I149" s="97">
        <v>180.68</v>
      </c>
      <c r="K149" s="97" t="s">
        <v>334</v>
      </c>
      <c r="L149" s="97">
        <v>0.56999999999999995</v>
      </c>
      <c r="N149" s="97" t="s">
        <v>334</v>
      </c>
      <c r="O149" s="97">
        <v>0.6</v>
      </c>
      <c r="P149" s="112" t="s">
        <v>50</v>
      </c>
      <c r="U149" s="112" t="s">
        <v>50</v>
      </c>
      <c r="V149" s="97" t="s">
        <v>937</v>
      </c>
      <c r="W149" s="97">
        <v>30.01</v>
      </c>
      <c r="Y149" s="97" t="s">
        <v>937</v>
      </c>
      <c r="Z149" s="97">
        <v>7.87</v>
      </c>
      <c r="AC149" s="97" t="s">
        <v>334</v>
      </c>
      <c r="AD149" s="106">
        <v>2280</v>
      </c>
      <c r="AH149" s="123" t="s">
        <v>1151</v>
      </c>
      <c r="AJ149" s="112" t="s">
        <v>50</v>
      </c>
      <c r="AK149" s="128">
        <v>147</v>
      </c>
      <c r="AL149" s="129" t="s">
        <v>937</v>
      </c>
      <c r="AM149" s="128">
        <v>80.86</v>
      </c>
    </row>
    <row r="150" spans="2:39" x14ac:dyDescent="0.2">
      <c r="B150" s="112" t="s">
        <v>174</v>
      </c>
      <c r="C150" s="112" t="s">
        <v>174</v>
      </c>
      <c r="D150" s="108" t="s">
        <v>177</v>
      </c>
      <c r="E150" s="103">
        <v>0.97</v>
      </c>
      <c r="F150" s="114"/>
      <c r="H150" s="112" t="s">
        <v>174</v>
      </c>
      <c r="I150" s="108" t="s">
        <v>177</v>
      </c>
      <c r="K150" s="112" t="s">
        <v>174</v>
      </c>
      <c r="L150" s="108" t="s">
        <v>177</v>
      </c>
      <c r="N150" s="97" t="s">
        <v>508</v>
      </c>
      <c r="O150" s="97">
        <v>0.9</v>
      </c>
      <c r="P150" s="112" t="s">
        <v>174</v>
      </c>
      <c r="U150" s="112" t="s">
        <v>174</v>
      </c>
      <c r="V150" s="97" t="s">
        <v>1009</v>
      </c>
      <c r="W150" s="97">
        <v>16.73</v>
      </c>
      <c r="Y150" s="97" t="s">
        <v>1009</v>
      </c>
      <c r="Z150" s="97">
        <v>6.13</v>
      </c>
      <c r="AC150" s="97" t="s">
        <v>508</v>
      </c>
      <c r="AD150" s="106">
        <v>2460</v>
      </c>
      <c r="AH150" s="123" t="s">
        <v>1151</v>
      </c>
      <c r="AJ150" s="112" t="s">
        <v>174</v>
      </c>
      <c r="AK150" s="128">
        <v>13</v>
      </c>
      <c r="AL150" s="129" t="s">
        <v>1009</v>
      </c>
      <c r="AM150" s="128">
        <v>174.42</v>
      </c>
    </row>
    <row r="151" spans="2:39" x14ac:dyDescent="0.2">
      <c r="B151" s="107" t="s">
        <v>46</v>
      </c>
      <c r="C151" s="107" t="s">
        <v>46</v>
      </c>
      <c r="D151" s="108" t="s">
        <v>177</v>
      </c>
      <c r="E151" s="103">
        <v>0.33</v>
      </c>
      <c r="F151" s="114"/>
      <c r="H151" s="107" t="s">
        <v>46</v>
      </c>
      <c r="I151" s="108" t="s">
        <v>177</v>
      </c>
      <c r="K151" s="97" t="s">
        <v>438</v>
      </c>
      <c r="L151" s="97">
        <v>0.62</v>
      </c>
      <c r="N151" s="97" t="s">
        <v>438</v>
      </c>
      <c r="O151" s="97">
        <v>0.5</v>
      </c>
      <c r="P151" s="107" t="s">
        <v>46</v>
      </c>
      <c r="U151" s="107" t="s">
        <v>46</v>
      </c>
      <c r="V151" s="97" t="s">
        <v>949</v>
      </c>
      <c r="W151" s="97">
        <v>25.18</v>
      </c>
      <c r="Y151" s="97" t="s">
        <v>949</v>
      </c>
      <c r="Z151" s="97">
        <v>13.75</v>
      </c>
      <c r="AC151" s="97" t="s">
        <v>438</v>
      </c>
      <c r="AD151" s="106">
        <v>2290</v>
      </c>
      <c r="AH151" s="123" t="s">
        <v>1151</v>
      </c>
      <c r="AJ151" s="107" t="s">
        <v>46</v>
      </c>
      <c r="AK151" s="128">
        <v>177</v>
      </c>
      <c r="AL151" s="129" t="s">
        <v>949</v>
      </c>
      <c r="AM151" s="128">
        <v>58.04</v>
      </c>
    </row>
    <row r="152" spans="2:39" x14ac:dyDescent="0.2">
      <c r="B152" s="110" t="s">
        <v>87</v>
      </c>
      <c r="C152" s="97" t="s">
        <v>297</v>
      </c>
      <c r="D152" s="97">
        <v>52.7</v>
      </c>
      <c r="E152" s="103">
        <v>21.97</v>
      </c>
      <c r="F152" s="114"/>
      <c r="H152" s="97" t="s">
        <v>319</v>
      </c>
      <c r="I152" s="97">
        <v>355.86</v>
      </c>
      <c r="K152" s="97" t="s">
        <v>319</v>
      </c>
      <c r="L152" s="97">
        <v>0.4</v>
      </c>
      <c r="N152" s="97" t="s">
        <v>319</v>
      </c>
      <c r="O152" s="104">
        <v>8.1999999999999993</v>
      </c>
      <c r="P152" s="110" t="s">
        <v>87</v>
      </c>
      <c r="Q152" s="97">
        <v>77</v>
      </c>
      <c r="U152" s="110" t="s">
        <v>87</v>
      </c>
      <c r="V152" s="97" t="s">
        <v>1055</v>
      </c>
      <c r="W152" s="97">
        <v>11.92</v>
      </c>
      <c r="Y152" s="97" t="s">
        <v>1055</v>
      </c>
      <c r="Z152" s="97">
        <v>9.4499999999999993</v>
      </c>
      <c r="AC152" s="97" t="s">
        <v>319</v>
      </c>
      <c r="AD152" s="106">
        <v>3110</v>
      </c>
      <c r="AH152" s="123" t="s">
        <v>1151</v>
      </c>
      <c r="AJ152" s="110" t="s">
        <v>87</v>
      </c>
      <c r="AK152" s="128">
        <v>54</v>
      </c>
      <c r="AL152" s="129" t="s">
        <v>1055</v>
      </c>
      <c r="AM152" s="128">
        <v>127.89</v>
      </c>
    </row>
    <row r="153" spans="2:39" x14ac:dyDescent="0.2">
      <c r="B153" s="110" t="s">
        <v>117</v>
      </c>
      <c r="C153" s="97" t="s">
        <v>311</v>
      </c>
      <c r="D153" s="97">
        <v>58.3</v>
      </c>
      <c r="E153" s="103">
        <v>37.880000000000003</v>
      </c>
      <c r="F153" s="114"/>
      <c r="H153" s="97" t="s">
        <v>320</v>
      </c>
      <c r="I153" s="97">
        <v>315.77999999999997</v>
      </c>
      <c r="K153" s="97" t="s">
        <v>320</v>
      </c>
      <c r="L153" s="97">
        <v>0.22</v>
      </c>
      <c r="N153" s="97" t="s">
        <v>497</v>
      </c>
      <c r="O153" s="104">
        <v>7.9</v>
      </c>
      <c r="P153" s="110" t="s">
        <v>117</v>
      </c>
      <c r="U153" s="110" t="s">
        <v>117</v>
      </c>
      <c r="V153" s="97" t="s">
        <v>1072</v>
      </c>
      <c r="W153" s="97">
        <v>10.48</v>
      </c>
      <c r="Y153" s="97" t="s">
        <v>1072</v>
      </c>
      <c r="Z153" s="97">
        <v>8.1</v>
      </c>
      <c r="AC153" s="97" t="s">
        <v>320</v>
      </c>
      <c r="AD153" s="106">
        <v>3450</v>
      </c>
      <c r="AH153" s="126">
        <v>0.72</v>
      </c>
      <c r="AJ153" s="110" t="s">
        <v>117</v>
      </c>
      <c r="AK153" s="128">
        <v>49</v>
      </c>
      <c r="AL153" s="129" t="s">
        <v>1072</v>
      </c>
      <c r="AM153" s="128">
        <v>131.97999999999999</v>
      </c>
    </row>
    <row r="154" spans="2:39" x14ac:dyDescent="0.2">
      <c r="B154" s="121" t="s">
        <v>93</v>
      </c>
      <c r="C154" s="121" t="s">
        <v>93</v>
      </c>
      <c r="D154" s="108" t="s">
        <v>177</v>
      </c>
      <c r="E154" s="103">
        <v>0.01</v>
      </c>
      <c r="F154" s="114"/>
      <c r="H154" s="97" t="s">
        <v>369</v>
      </c>
      <c r="I154" s="97">
        <v>111.43</v>
      </c>
      <c r="K154" s="97" t="s">
        <v>369</v>
      </c>
      <c r="L154" s="97">
        <v>1.29</v>
      </c>
      <c r="N154" s="97" t="s">
        <v>369</v>
      </c>
      <c r="O154" s="97">
        <v>0.7</v>
      </c>
      <c r="P154" s="121" t="s">
        <v>93</v>
      </c>
      <c r="U154" s="121" t="s">
        <v>93</v>
      </c>
      <c r="V154" s="97" t="s">
        <v>967</v>
      </c>
      <c r="W154" s="97">
        <v>22.76</v>
      </c>
      <c r="Y154" s="97" t="s">
        <v>967</v>
      </c>
      <c r="Z154" s="97">
        <v>6.51</v>
      </c>
      <c r="AC154" s="97" t="s">
        <v>369</v>
      </c>
      <c r="AD154" s="106">
        <v>3040</v>
      </c>
      <c r="AH154" s="123" t="s">
        <v>1151</v>
      </c>
      <c r="AJ154" s="121" t="s">
        <v>93</v>
      </c>
      <c r="AL154" s="121" t="s">
        <v>93</v>
      </c>
      <c r="AM154" s="97" t="s">
        <v>177</v>
      </c>
    </row>
    <row r="155" spans="2:39" x14ac:dyDescent="0.2">
      <c r="B155" s="112" t="s">
        <v>155</v>
      </c>
      <c r="C155" s="112" t="s">
        <v>155</v>
      </c>
      <c r="D155" s="108" t="s">
        <v>177</v>
      </c>
      <c r="E155" s="103">
        <v>0.77</v>
      </c>
      <c r="F155" s="114"/>
      <c r="H155" s="112" t="s">
        <v>155</v>
      </c>
      <c r="I155" s="108" t="s">
        <v>177</v>
      </c>
      <c r="K155" s="97" t="s">
        <v>439</v>
      </c>
      <c r="L155" s="97">
        <v>0.3</v>
      </c>
      <c r="N155" s="97" t="s">
        <v>439</v>
      </c>
      <c r="O155" s="108" t="s">
        <v>177</v>
      </c>
      <c r="P155" s="112" t="s">
        <v>155</v>
      </c>
      <c r="U155" s="112" t="s">
        <v>155</v>
      </c>
      <c r="V155" s="97" t="s">
        <v>951</v>
      </c>
      <c r="W155" s="97">
        <v>24.99</v>
      </c>
      <c r="Y155" s="97" t="s">
        <v>951</v>
      </c>
      <c r="Z155" s="97">
        <v>6.28</v>
      </c>
      <c r="AC155" s="97" t="s">
        <v>439</v>
      </c>
      <c r="AD155" s="106">
        <v>2190</v>
      </c>
      <c r="AH155" s="123" t="s">
        <v>1151</v>
      </c>
      <c r="AJ155" s="112" t="s">
        <v>155</v>
      </c>
      <c r="AK155" s="128">
        <v>140</v>
      </c>
      <c r="AL155" s="129" t="s">
        <v>951</v>
      </c>
      <c r="AM155" s="128">
        <v>84.03</v>
      </c>
    </row>
    <row r="156" spans="2:39" x14ac:dyDescent="0.2">
      <c r="B156" s="112" t="s">
        <v>103</v>
      </c>
      <c r="C156" s="97" t="s">
        <v>307</v>
      </c>
      <c r="D156" s="97">
        <v>8</v>
      </c>
      <c r="E156" s="103">
        <v>0.06</v>
      </c>
      <c r="F156" s="114"/>
      <c r="H156" s="112" t="s">
        <v>103</v>
      </c>
      <c r="I156" s="108" t="s">
        <v>177</v>
      </c>
      <c r="K156" s="97" t="s">
        <v>440</v>
      </c>
      <c r="L156" s="97">
        <v>3.6999999999999998E-2</v>
      </c>
      <c r="N156" s="97" t="s">
        <v>440</v>
      </c>
      <c r="O156" s="97">
        <v>0.1</v>
      </c>
      <c r="P156" s="112" t="s">
        <v>103</v>
      </c>
      <c r="U156" s="112" t="s">
        <v>103</v>
      </c>
      <c r="V156" s="97" t="s">
        <v>914</v>
      </c>
      <c r="W156" s="97">
        <v>36.82</v>
      </c>
      <c r="Y156" s="97" t="s">
        <v>914</v>
      </c>
      <c r="Z156" s="97">
        <v>8.1999999999999993</v>
      </c>
      <c r="AC156" s="97" t="s">
        <v>440</v>
      </c>
      <c r="AD156" s="106">
        <v>2020</v>
      </c>
      <c r="AH156" s="123" t="s">
        <v>1151</v>
      </c>
      <c r="AJ156" s="112" t="s">
        <v>103</v>
      </c>
      <c r="AK156" s="128">
        <v>178</v>
      </c>
      <c r="AL156" s="129" t="s">
        <v>914</v>
      </c>
      <c r="AM156" s="128">
        <v>58.02</v>
      </c>
    </row>
    <row r="157" spans="2:39" x14ac:dyDescent="0.2">
      <c r="B157" s="113" t="s">
        <v>98</v>
      </c>
      <c r="C157" s="113" t="s">
        <v>98</v>
      </c>
      <c r="D157" s="108" t="s">
        <v>177</v>
      </c>
      <c r="E157" s="103">
        <v>0.15</v>
      </c>
      <c r="F157" s="114">
        <v>7.1</v>
      </c>
      <c r="H157" s="107" t="s">
        <v>98</v>
      </c>
      <c r="I157" s="108" t="s">
        <v>177</v>
      </c>
      <c r="K157" s="97" t="s">
        <v>441</v>
      </c>
      <c r="L157" s="97">
        <v>0.93</v>
      </c>
      <c r="N157" s="97" t="s">
        <v>441</v>
      </c>
      <c r="O157" s="97">
        <v>0.5</v>
      </c>
      <c r="P157" s="113" t="s">
        <v>98</v>
      </c>
      <c r="U157" s="113" t="s">
        <v>98</v>
      </c>
      <c r="V157" s="97" t="s">
        <v>1062</v>
      </c>
      <c r="W157" s="97">
        <v>11.26</v>
      </c>
      <c r="Y157" s="97" t="s">
        <v>1062</v>
      </c>
      <c r="Z157" s="97">
        <v>7.72</v>
      </c>
      <c r="AC157" s="97" t="s">
        <v>441</v>
      </c>
      <c r="AD157" s="106">
        <v>2540</v>
      </c>
      <c r="AH157" s="126">
        <v>0.65</v>
      </c>
      <c r="AJ157" s="113" t="s">
        <v>98</v>
      </c>
      <c r="AK157" s="128">
        <v>60</v>
      </c>
      <c r="AL157" s="129" t="s">
        <v>1062</v>
      </c>
      <c r="AM157" s="128">
        <v>125.31</v>
      </c>
    </row>
    <row r="158" spans="2:39" x14ac:dyDescent="0.2">
      <c r="B158" s="112" t="s">
        <v>95</v>
      </c>
      <c r="C158" s="112" t="s">
        <v>95</v>
      </c>
      <c r="D158" s="108" t="s">
        <v>177</v>
      </c>
      <c r="E158" s="103">
        <v>0.32</v>
      </c>
      <c r="F158" s="114"/>
      <c r="H158" s="112" t="s">
        <v>95</v>
      </c>
      <c r="I158" s="108" t="s">
        <v>177</v>
      </c>
      <c r="K158" s="112" t="s">
        <v>95</v>
      </c>
      <c r="L158" s="108" t="s">
        <v>177</v>
      </c>
      <c r="N158" s="112" t="s">
        <v>95</v>
      </c>
      <c r="O158" s="108" t="s">
        <v>177</v>
      </c>
      <c r="P158" s="112" t="s">
        <v>95</v>
      </c>
      <c r="U158" s="112" t="s">
        <v>95</v>
      </c>
      <c r="V158" s="97" t="s">
        <v>1115</v>
      </c>
      <c r="W158" s="97">
        <v>34.479999999999997</v>
      </c>
      <c r="Y158" s="97" t="s">
        <v>1123</v>
      </c>
      <c r="Z158" s="97">
        <v>6.18</v>
      </c>
      <c r="AC158" s="97" t="s">
        <v>1149</v>
      </c>
      <c r="AD158" s="106">
        <v>2020</v>
      </c>
      <c r="AH158" s="123" t="s">
        <v>1151</v>
      </c>
      <c r="AJ158" s="112" t="s">
        <v>95</v>
      </c>
      <c r="AL158" s="112" t="s">
        <v>95</v>
      </c>
      <c r="AM158" s="97" t="s">
        <v>177</v>
      </c>
    </row>
    <row r="159" spans="2:39" x14ac:dyDescent="0.2">
      <c r="B159" s="112" t="s">
        <v>169</v>
      </c>
      <c r="C159" s="112" t="s">
        <v>169</v>
      </c>
      <c r="D159" s="108" t="s">
        <v>177</v>
      </c>
      <c r="E159" s="103">
        <v>1.6</v>
      </c>
      <c r="F159" s="114"/>
      <c r="H159" s="112" t="s">
        <v>169</v>
      </c>
      <c r="I159" s="108" t="s">
        <v>177</v>
      </c>
      <c r="K159" s="97" t="s">
        <v>442</v>
      </c>
      <c r="L159" s="97">
        <v>5.8000000000000003E-2</v>
      </c>
      <c r="N159" s="97" t="s">
        <v>442</v>
      </c>
      <c r="O159" s="108" t="s">
        <v>177</v>
      </c>
      <c r="P159" s="112" t="s">
        <v>169</v>
      </c>
      <c r="U159" s="112" t="s">
        <v>169</v>
      </c>
      <c r="V159" s="97" t="s">
        <v>925</v>
      </c>
      <c r="W159" s="97">
        <v>34.520000000000003</v>
      </c>
      <c r="Y159" s="97" t="s">
        <v>925</v>
      </c>
      <c r="Z159" s="97">
        <v>7.43</v>
      </c>
      <c r="AC159" s="97" t="s">
        <v>442</v>
      </c>
      <c r="AD159" s="106">
        <v>2150</v>
      </c>
      <c r="AH159" s="123" t="s">
        <v>1151</v>
      </c>
      <c r="AJ159" s="112" t="s">
        <v>169</v>
      </c>
      <c r="AK159" s="128">
        <v>186</v>
      </c>
      <c r="AL159" s="129" t="s">
        <v>925</v>
      </c>
      <c r="AM159" s="128">
        <v>50.54</v>
      </c>
    </row>
    <row r="160" spans="2:39" x14ac:dyDescent="0.2">
      <c r="B160" s="112" t="s">
        <v>13</v>
      </c>
      <c r="C160" s="112" t="s">
        <v>13</v>
      </c>
      <c r="D160" s="108" t="s">
        <v>177</v>
      </c>
      <c r="E160" s="103">
        <v>0.87</v>
      </c>
      <c r="F160" s="114"/>
      <c r="H160" s="97" t="s">
        <v>371</v>
      </c>
      <c r="I160" s="97">
        <v>107</v>
      </c>
      <c r="K160" s="97" t="s">
        <v>371</v>
      </c>
      <c r="L160" s="97">
        <v>0.3</v>
      </c>
      <c r="N160" s="97" t="s">
        <v>371</v>
      </c>
      <c r="O160" s="108" t="s">
        <v>177</v>
      </c>
      <c r="P160" s="112" t="s">
        <v>13</v>
      </c>
      <c r="U160" s="112" t="s">
        <v>13</v>
      </c>
      <c r="V160" s="97" t="s">
        <v>1035</v>
      </c>
      <c r="W160" s="97">
        <v>13.8</v>
      </c>
      <c r="Y160" s="97" t="s">
        <v>1035</v>
      </c>
      <c r="Z160" s="97">
        <v>8.48</v>
      </c>
      <c r="AC160" s="97" t="s">
        <v>371</v>
      </c>
      <c r="AD160" s="106">
        <v>2700</v>
      </c>
      <c r="AH160" s="123" t="s">
        <v>1151</v>
      </c>
      <c r="AJ160" s="112" t="s">
        <v>13</v>
      </c>
      <c r="AK160" s="128">
        <v>26</v>
      </c>
      <c r="AL160" s="129" t="s">
        <v>1035</v>
      </c>
      <c r="AM160" s="128">
        <v>153.62</v>
      </c>
    </row>
    <row r="161" spans="2:39" x14ac:dyDescent="0.2">
      <c r="B161" s="112" t="s">
        <v>65</v>
      </c>
      <c r="C161" s="112" t="s">
        <v>65</v>
      </c>
      <c r="D161" s="108" t="s">
        <v>177</v>
      </c>
      <c r="E161" s="103">
        <v>2.42</v>
      </c>
      <c r="F161" s="114"/>
      <c r="H161" s="97" t="s">
        <v>372</v>
      </c>
      <c r="I161" s="97">
        <v>106.91</v>
      </c>
      <c r="K161" s="97" t="s">
        <v>372</v>
      </c>
      <c r="L161" s="97">
        <v>0.92</v>
      </c>
      <c r="N161" s="97" t="s">
        <v>372</v>
      </c>
      <c r="O161" s="97">
        <v>1.1000000000000001</v>
      </c>
      <c r="P161" s="112" t="s">
        <v>65</v>
      </c>
      <c r="U161" s="112" t="s">
        <v>65</v>
      </c>
      <c r="V161" s="97" t="s">
        <v>1004</v>
      </c>
      <c r="W161" s="97">
        <v>16.899999999999999</v>
      </c>
      <c r="Y161" s="97" t="s">
        <v>1004</v>
      </c>
      <c r="Z161" s="97">
        <v>5.94</v>
      </c>
      <c r="AC161" s="97" t="s">
        <v>372</v>
      </c>
      <c r="AD161" s="106">
        <v>3330</v>
      </c>
      <c r="AH161" s="123" t="s">
        <v>1151</v>
      </c>
      <c r="AJ161" s="112" t="s">
        <v>65</v>
      </c>
      <c r="AK161" s="128">
        <v>72</v>
      </c>
      <c r="AL161" s="129" t="s">
        <v>1004</v>
      </c>
      <c r="AM161" s="128">
        <v>119.63</v>
      </c>
    </row>
    <row r="162" spans="2:39" x14ac:dyDescent="0.2">
      <c r="B162" s="110" t="s">
        <v>51</v>
      </c>
      <c r="C162" s="97" t="s">
        <v>304</v>
      </c>
      <c r="D162" s="97">
        <v>13</v>
      </c>
      <c r="E162" s="103">
        <v>0.17</v>
      </c>
      <c r="F162" s="116">
        <v>2</v>
      </c>
      <c r="H162" s="97" t="s">
        <v>350</v>
      </c>
      <c r="I162" s="97">
        <v>138.71</v>
      </c>
      <c r="K162" s="97" t="s">
        <v>350</v>
      </c>
      <c r="L162" s="97">
        <v>7.54</v>
      </c>
      <c r="N162" s="97" t="s">
        <v>350</v>
      </c>
      <c r="O162" s="97">
        <v>0.4</v>
      </c>
      <c r="P162" s="110" t="s">
        <v>51</v>
      </c>
      <c r="U162" s="110" t="s">
        <v>51</v>
      </c>
      <c r="V162" s="97" t="s">
        <v>1006</v>
      </c>
      <c r="W162" s="97">
        <v>16.86</v>
      </c>
      <c r="Y162" s="97" t="s">
        <v>1006</v>
      </c>
      <c r="Z162" s="97">
        <v>6.12</v>
      </c>
      <c r="AC162" s="97" t="s">
        <v>350</v>
      </c>
      <c r="AD162" s="106">
        <v>3500</v>
      </c>
      <c r="AH162" s="123" t="s">
        <v>1151</v>
      </c>
      <c r="AJ162" s="110" t="s">
        <v>51</v>
      </c>
      <c r="AK162" s="128">
        <v>139</v>
      </c>
      <c r="AL162" s="129" t="s">
        <v>1006</v>
      </c>
      <c r="AM162" s="128">
        <v>84.87</v>
      </c>
    </row>
    <row r="163" spans="2:39" x14ac:dyDescent="0.2">
      <c r="B163" s="113" t="s">
        <v>137</v>
      </c>
      <c r="C163" s="113" t="s">
        <v>137</v>
      </c>
      <c r="D163" s="108" t="s">
        <v>177</v>
      </c>
      <c r="E163" s="103">
        <v>4.3499999999999996</v>
      </c>
      <c r="F163" s="116"/>
      <c r="H163" s="97" t="s">
        <v>349</v>
      </c>
      <c r="I163" s="97">
        <v>140.33000000000001</v>
      </c>
      <c r="K163" s="97" t="s">
        <v>349</v>
      </c>
      <c r="L163" s="97">
        <v>0.82</v>
      </c>
      <c r="N163" s="97" t="s">
        <v>349</v>
      </c>
      <c r="O163" s="108" t="s">
        <v>177</v>
      </c>
      <c r="P163" s="113" t="s">
        <v>137</v>
      </c>
      <c r="U163" s="113" t="s">
        <v>137</v>
      </c>
      <c r="V163" s="97" t="s">
        <v>982</v>
      </c>
      <c r="W163" s="97">
        <v>19.46</v>
      </c>
      <c r="Y163" s="97" t="s">
        <v>982</v>
      </c>
      <c r="Z163" s="97">
        <v>6.16</v>
      </c>
      <c r="AC163" s="97" t="s">
        <v>349</v>
      </c>
      <c r="AD163" s="106">
        <v>2740</v>
      </c>
      <c r="AH163" s="123" t="s">
        <v>1151</v>
      </c>
      <c r="AJ163" s="113" t="s">
        <v>137</v>
      </c>
      <c r="AK163" s="128">
        <v>149</v>
      </c>
      <c r="AL163" s="129" t="s">
        <v>982</v>
      </c>
      <c r="AM163" s="128">
        <v>78.2</v>
      </c>
    </row>
    <row r="164" spans="2:39" x14ac:dyDescent="0.2">
      <c r="B164" s="112" t="s">
        <v>151</v>
      </c>
      <c r="C164" s="97" t="s">
        <v>308</v>
      </c>
      <c r="D164" s="97">
        <v>6</v>
      </c>
      <c r="E164" s="103">
        <v>0.03</v>
      </c>
      <c r="F164" s="116"/>
      <c r="H164" s="112" t="s">
        <v>151</v>
      </c>
      <c r="I164" s="108" t="s">
        <v>177</v>
      </c>
      <c r="K164" s="97" t="s">
        <v>444</v>
      </c>
      <c r="L164" s="97">
        <v>0.13</v>
      </c>
      <c r="N164" s="97" t="s">
        <v>444</v>
      </c>
      <c r="O164" s="97">
        <v>0.3</v>
      </c>
      <c r="P164" s="112" t="s">
        <v>151</v>
      </c>
      <c r="U164" s="112" t="s">
        <v>151</v>
      </c>
      <c r="V164" s="97" t="s">
        <v>900</v>
      </c>
      <c r="W164" s="97">
        <v>44.17</v>
      </c>
      <c r="Y164" s="97" t="s">
        <v>900</v>
      </c>
      <c r="Z164" s="97">
        <v>10.97</v>
      </c>
      <c r="AC164" s="97" t="s">
        <v>444</v>
      </c>
      <c r="AD164" s="106">
        <v>2220</v>
      </c>
      <c r="AH164" s="123" t="s">
        <v>1151</v>
      </c>
      <c r="AJ164" s="112" t="s">
        <v>151</v>
      </c>
      <c r="AK164" s="128">
        <v>189</v>
      </c>
      <c r="AL164" s="129" t="s">
        <v>900</v>
      </c>
      <c r="AM164" s="128">
        <v>48.62</v>
      </c>
    </row>
    <row r="165" spans="2:39" x14ac:dyDescent="0.2">
      <c r="B165" s="115" t="s">
        <v>168</v>
      </c>
      <c r="C165" s="97" t="s">
        <v>291</v>
      </c>
      <c r="D165" s="97">
        <v>61.6</v>
      </c>
      <c r="E165" s="103">
        <v>5.44</v>
      </c>
      <c r="F165" s="116"/>
      <c r="H165" s="97" t="s">
        <v>338</v>
      </c>
      <c r="I165" s="97">
        <v>172.74</v>
      </c>
      <c r="K165" s="97" t="s">
        <v>338</v>
      </c>
      <c r="L165" s="97">
        <v>0.57999999999999996</v>
      </c>
      <c r="N165" s="97" t="s">
        <v>338</v>
      </c>
      <c r="O165" s="97">
        <v>1.4</v>
      </c>
      <c r="P165" s="115" t="s">
        <v>168</v>
      </c>
      <c r="U165" s="115" t="s">
        <v>168</v>
      </c>
      <c r="V165" s="97" t="s">
        <v>1088</v>
      </c>
      <c r="W165" s="97">
        <v>9.41</v>
      </c>
      <c r="Y165" s="97" t="s">
        <v>1088</v>
      </c>
      <c r="Z165" s="97">
        <v>15.72</v>
      </c>
      <c r="AC165" s="97" t="s">
        <v>338</v>
      </c>
      <c r="AD165" s="106">
        <v>3290</v>
      </c>
      <c r="AH165" s="123" t="s">
        <v>1151</v>
      </c>
      <c r="AJ165" s="115" t="s">
        <v>168</v>
      </c>
      <c r="AK165" s="128">
        <v>48</v>
      </c>
      <c r="AL165" s="129" t="s">
        <v>1088</v>
      </c>
      <c r="AM165" s="128">
        <v>132.30000000000001</v>
      </c>
    </row>
    <row r="166" spans="2:39" x14ac:dyDescent="0.2">
      <c r="B166" s="110" t="s">
        <v>147</v>
      </c>
      <c r="C166" s="97" t="s">
        <v>283</v>
      </c>
      <c r="D166" s="97">
        <v>67.7</v>
      </c>
      <c r="E166" s="103">
        <v>20.3</v>
      </c>
      <c r="F166" s="114">
        <v>11.6</v>
      </c>
      <c r="H166" s="97" t="s">
        <v>283</v>
      </c>
      <c r="I166" s="97">
        <v>241.47</v>
      </c>
      <c r="K166" s="97" t="s">
        <v>283</v>
      </c>
      <c r="L166" s="97">
        <v>2.74</v>
      </c>
      <c r="N166" s="97" t="s">
        <v>283</v>
      </c>
      <c r="O166" s="97">
        <v>2.8</v>
      </c>
      <c r="P166" s="110" t="s">
        <v>147</v>
      </c>
      <c r="Q166" s="97">
        <v>130</v>
      </c>
      <c r="U166" s="110" t="s">
        <v>147</v>
      </c>
      <c r="V166" s="97" t="s">
        <v>1049</v>
      </c>
      <c r="W166" s="97">
        <v>12.22</v>
      </c>
      <c r="Y166" s="97" t="s">
        <v>1049</v>
      </c>
      <c r="Z166" s="97">
        <v>9.34</v>
      </c>
      <c r="AC166" s="97" t="s">
        <v>283</v>
      </c>
      <c r="AD166" s="106">
        <v>3450</v>
      </c>
      <c r="AH166" s="126">
        <v>0.55000000000000004</v>
      </c>
      <c r="AJ166" s="110" t="s">
        <v>147</v>
      </c>
      <c r="AK166" s="128">
        <v>53</v>
      </c>
      <c r="AL166" s="129" t="s">
        <v>1049</v>
      </c>
      <c r="AM166" s="128">
        <v>130.22999999999999</v>
      </c>
    </row>
    <row r="167" spans="2:39" x14ac:dyDescent="0.2">
      <c r="B167" s="119" t="s">
        <v>21</v>
      </c>
      <c r="C167" s="97" t="s">
        <v>272</v>
      </c>
      <c r="D167" s="97">
        <v>75.8</v>
      </c>
      <c r="E167" s="103">
        <v>10.46</v>
      </c>
      <c r="F167" s="114">
        <v>9.1999999999999993</v>
      </c>
      <c r="H167" s="97" t="s">
        <v>272</v>
      </c>
      <c r="I167" s="97">
        <v>253.8</v>
      </c>
      <c r="K167" s="97" t="s">
        <v>272</v>
      </c>
      <c r="L167" s="97">
        <v>0.33</v>
      </c>
      <c r="N167" s="97" t="s">
        <v>272</v>
      </c>
      <c r="O167" s="104">
        <v>4.2</v>
      </c>
      <c r="P167" s="119" t="s">
        <v>21</v>
      </c>
      <c r="U167" s="119" t="s">
        <v>21</v>
      </c>
      <c r="V167" s="97" t="s">
        <v>1040</v>
      </c>
      <c r="W167" s="97">
        <v>13.42</v>
      </c>
      <c r="Y167" s="97" t="s">
        <v>1040</v>
      </c>
      <c r="Z167" s="97">
        <v>8.15</v>
      </c>
      <c r="AC167" s="97" t="s">
        <v>272</v>
      </c>
      <c r="AD167" s="106">
        <v>3750</v>
      </c>
      <c r="AH167" s="126">
        <v>0.53</v>
      </c>
      <c r="AJ167" s="119" t="s">
        <v>21</v>
      </c>
      <c r="AK167" s="128">
        <v>118</v>
      </c>
      <c r="AL167" s="129" t="s">
        <v>1040</v>
      </c>
      <c r="AM167" s="128">
        <v>98.77</v>
      </c>
    </row>
    <row r="168" spans="2:39" x14ac:dyDescent="0.2">
      <c r="B168" s="121" t="s">
        <v>48</v>
      </c>
      <c r="C168" s="121" t="s">
        <v>48</v>
      </c>
      <c r="D168" s="108" t="s">
        <v>177</v>
      </c>
      <c r="E168" s="103">
        <v>33.17</v>
      </c>
      <c r="F168" s="114"/>
      <c r="H168" s="97" t="s">
        <v>340</v>
      </c>
      <c r="I168" s="97">
        <v>163.26</v>
      </c>
      <c r="K168" s="97" t="s">
        <v>340</v>
      </c>
      <c r="L168" s="97">
        <v>0.13</v>
      </c>
      <c r="N168" s="97" t="s">
        <v>340</v>
      </c>
      <c r="O168" s="97">
        <v>0.9</v>
      </c>
      <c r="P168" s="121" t="s">
        <v>48</v>
      </c>
      <c r="U168" s="121" t="s">
        <v>48</v>
      </c>
      <c r="V168" s="97" t="s">
        <v>1042</v>
      </c>
      <c r="W168" s="97">
        <v>13.18</v>
      </c>
      <c r="Y168" s="97" t="s">
        <v>1042</v>
      </c>
      <c r="Z168" s="97">
        <v>9.48</v>
      </c>
      <c r="AC168" s="97" t="s">
        <v>340</v>
      </c>
      <c r="AD168" s="106">
        <v>2840</v>
      </c>
      <c r="AH168" s="123" t="s">
        <v>1151</v>
      </c>
      <c r="AJ168" s="121" t="s">
        <v>48</v>
      </c>
      <c r="AK168" s="128">
        <v>28</v>
      </c>
      <c r="AL168" s="129" t="s">
        <v>1042</v>
      </c>
      <c r="AM168" s="128">
        <v>150.77000000000001</v>
      </c>
    </row>
    <row r="169" spans="2:39" x14ac:dyDescent="0.2">
      <c r="B169" s="112" t="s">
        <v>131</v>
      </c>
      <c r="C169" s="97" t="s">
        <v>306</v>
      </c>
      <c r="D169" s="97">
        <v>11</v>
      </c>
      <c r="E169" s="103">
        <v>0.7</v>
      </c>
      <c r="F169" s="114"/>
      <c r="H169" s="97" t="s">
        <v>348</v>
      </c>
      <c r="I169" s="97">
        <v>143.36000000000001</v>
      </c>
      <c r="K169" s="97" t="s">
        <v>348</v>
      </c>
      <c r="L169" s="97">
        <v>0.86</v>
      </c>
      <c r="N169" s="97" t="s">
        <v>348</v>
      </c>
      <c r="O169" s="108" t="s">
        <v>177</v>
      </c>
      <c r="P169" s="112" t="s">
        <v>131</v>
      </c>
      <c r="U169" s="112" t="s">
        <v>131</v>
      </c>
      <c r="V169" s="97" t="s">
        <v>1001</v>
      </c>
      <c r="W169" s="97">
        <v>17.02</v>
      </c>
      <c r="Y169" s="97" t="s">
        <v>1001</v>
      </c>
      <c r="Z169" s="97">
        <v>5.29</v>
      </c>
      <c r="AC169" s="97" t="s">
        <v>348</v>
      </c>
      <c r="AD169" s="106">
        <v>2560</v>
      </c>
      <c r="AH169" s="123" t="s">
        <v>1151</v>
      </c>
      <c r="AJ169" s="112" t="s">
        <v>131</v>
      </c>
      <c r="AK169" s="128">
        <v>162</v>
      </c>
      <c r="AL169" s="129" t="s">
        <v>1001</v>
      </c>
      <c r="AM169" s="128">
        <v>71.400000000000006</v>
      </c>
    </row>
    <row r="170" spans="2:39" x14ac:dyDescent="0.2">
      <c r="B170" s="112" t="s">
        <v>127</v>
      </c>
      <c r="C170" s="97" t="s">
        <v>280</v>
      </c>
      <c r="D170" s="97">
        <v>70.8</v>
      </c>
      <c r="E170" s="103">
        <v>0.12</v>
      </c>
      <c r="F170" s="114"/>
      <c r="H170" s="97" t="s">
        <v>280</v>
      </c>
      <c r="I170" s="97">
        <v>87.29</v>
      </c>
      <c r="K170" s="97" t="s">
        <v>280</v>
      </c>
      <c r="L170" s="97">
        <v>7.6E-3</v>
      </c>
      <c r="N170" s="97" t="s">
        <v>280</v>
      </c>
      <c r="O170" s="97">
        <v>1.6</v>
      </c>
      <c r="P170" s="112" t="s">
        <v>127</v>
      </c>
      <c r="Q170" s="97" t="s">
        <v>870</v>
      </c>
      <c r="U170" s="112" t="s">
        <v>127</v>
      </c>
      <c r="V170" s="97" t="s">
        <v>983</v>
      </c>
      <c r="W170" s="97">
        <v>19.420000000000002</v>
      </c>
      <c r="Y170" s="97" t="s">
        <v>983</v>
      </c>
      <c r="Z170" s="97">
        <v>5.27</v>
      </c>
      <c r="AC170" s="97" t="s">
        <v>280</v>
      </c>
      <c r="AD170" s="106">
        <v>2650</v>
      </c>
      <c r="AF170" s="97" t="s">
        <v>515</v>
      </c>
      <c r="AG170" s="106">
        <v>2950</v>
      </c>
      <c r="AH170" s="123" t="s">
        <v>1151</v>
      </c>
      <c r="AJ170" s="112" t="s">
        <v>127</v>
      </c>
      <c r="AK170" s="128">
        <v>98</v>
      </c>
      <c r="AL170" s="129" t="s">
        <v>983</v>
      </c>
      <c r="AM170" s="128">
        <v>108.81</v>
      </c>
    </row>
    <row r="171" spans="2:39" x14ac:dyDescent="0.2">
      <c r="B171" s="112" t="s">
        <v>158</v>
      </c>
      <c r="C171" s="97" t="s">
        <v>302</v>
      </c>
      <c r="D171" s="97">
        <v>19</v>
      </c>
      <c r="E171" s="103">
        <v>0.14000000000000001</v>
      </c>
      <c r="F171" s="114"/>
      <c r="H171" s="112" t="s">
        <v>158</v>
      </c>
      <c r="I171" s="108" t="s">
        <v>177</v>
      </c>
      <c r="K171" s="112" t="s">
        <v>158</v>
      </c>
      <c r="L171" s="108" t="s">
        <v>177</v>
      </c>
      <c r="N171" s="97" t="s">
        <v>511</v>
      </c>
      <c r="O171" s="97">
        <v>0.7</v>
      </c>
      <c r="P171" s="112" t="s">
        <v>158</v>
      </c>
      <c r="Q171" s="97" t="s">
        <v>871</v>
      </c>
      <c r="U171" s="112" t="s">
        <v>158</v>
      </c>
      <c r="V171" s="97" t="s">
        <v>1013</v>
      </c>
      <c r="W171" s="97">
        <v>16.260000000000002</v>
      </c>
      <c r="Y171" s="97" t="s">
        <v>1013</v>
      </c>
      <c r="Z171" s="97">
        <v>5.93</v>
      </c>
      <c r="AC171" s="97" t="s">
        <v>511</v>
      </c>
      <c r="AD171" s="106">
        <v>2780</v>
      </c>
      <c r="AH171" s="123" t="s">
        <v>1151</v>
      </c>
      <c r="AJ171" s="112" t="s">
        <v>158</v>
      </c>
      <c r="AK171" s="128">
        <v>34</v>
      </c>
      <c r="AL171" s="129" t="s">
        <v>1013</v>
      </c>
      <c r="AM171" s="128">
        <v>146.49</v>
      </c>
    </row>
    <row r="172" spans="2:39" x14ac:dyDescent="0.2">
      <c r="B172" s="113" t="s">
        <v>68</v>
      </c>
      <c r="C172" s="113" t="s">
        <v>68</v>
      </c>
      <c r="D172" s="108" t="s">
        <v>177</v>
      </c>
      <c r="E172" s="103">
        <v>0</v>
      </c>
      <c r="F172" s="114"/>
      <c r="H172" s="107" t="s">
        <v>68</v>
      </c>
      <c r="I172" s="108" t="s">
        <v>177</v>
      </c>
      <c r="K172" s="97" t="s">
        <v>446</v>
      </c>
      <c r="L172" s="97">
        <v>0.56999999999999995</v>
      </c>
      <c r="N172" s="97" t="s">
        <v>446</v>
      </c>
      <c r="O172" s="97">
        <v>0.3</v>
      </c>
      <c r="P172" s="113" t="s">
        <v>68</v>
      </c>
      <c r="U172" s="113" t="s">
        <v>68</v>
      </c>
      <c r="V172" s="97" t="s">
        <v>934</v>
      </c>
      <c r="W172" s="97">
        <v>31.02</v>
      </c>
      <c r="Y172" s="97" t="s">
        <v>934</v>
      </c>
      <c r="Z172" s="97">
        <v>6.45</v>
      </c>
      <c r="AC172" s="97" t="s">
        <v>446</v>
      </c>
      <c r="AD172" s="106">
        <v>2050</v>
      </c>
      <c r="AH172" s="123" t="s">
        <v>1151</v>
      </c>
      <c r="AJ172" s="113" t="s">
        <v>68</v>
      </c>
      <c r="AK172" s="128">
        <v>180</v>
      </c>
      <c r="AL172" s="129" t="s">
        <v>934</v>
      </c>
      <c r="AM172" s="128">
        <v>56.11</v>
      </c>
    </row>
    <row r="173" spans="2:39" x14ac:dyDescent="0.2">
      <c r="B173" s="112" t="s">
        <v>20</v>
      </c>
      <c r="C173" s="112" t="s">
        <v>20</v>
      </c>
      <c r="D173" s="108" t="s">
        <v>177</v>
      </c>
      <c r="E173" s="103">
        <v>0.27</v>
      </c>
      <c r="F173" s="114"/>
      <c r="H173" s="112" t="s">
        <v>20</v>
      </c>
      <c r="I173" s="108" t="s">
        <v>177</v>
      </c>
      <c r="K173" s="97" t="s">
        <v>447</v>
      </c>
      <c r="L173" s="97">
        <v>0.1</v>
      </c>
      <c r="N173" s="97" t="s">
        <v>447</v>
      </c>
      <c r="O173" s="108" t="s">
        <v>177</v>
      </c>
      <c r="P173" s="112" t="s">
        <v>20</v>
      </c>
      <c r="U173" s="112" t="s">
        <v>20</v>
      </c>
      <c r="V173" s="97" t="s">
        <v>901</v>
      </c>
      <c r="W173" s="97">
        <v>42.46</v>
      </c>
      <c r="Y173" s="97" t="s">
        <v>901</v>
      </c>
      <c r="Z173" s="97">
        <v>12.92</v>
      </c>
      <c r="AC173" s="97" t="s">
        <v>447</v>
      </c>
      <c r="AD173" s="106">
        <v>1880</v>
      </c>
      <c r="AH173" s="123" t="s">
        <v>1151</v>
      </c>
      <c r="AJ173" s="112" t="s">
        <v>20</v>
      </c>
      <c r="AK173" s="128">
        <v>154</v>
      </c>
      <c r="AL173" s="129" t="s">
        <v>901</v>
      </c>
      <c r="AM173" s="128">
        <v>76.17</v>
      </c>
    </row>
    <row r="174" spans="2:39" x14ac:dyDescent="0.2">
      <c r="B174" s="113" t="s">
        <v>140</v>
      </c>
      <c r="C174" s="113" t="s">
        <v>140</v>
      </c>
      <c r="D174" s="108" t="s">
        <v>177</v>
      </c>
      <c r="E174" s="103">
        <v>0.62</v>
      </c>
      <c r="F174" s="114"/>
      <c r="H174" s="107" t="s">
        <v>140</v>
      </c>
      <c r="I174" s="108" t="s">
        <v>177</v>
      </c>
      <c r="K174" s="97" t="s">
        <v>448</v>
      </c>
      <c r="L174" s="97">
        <v>1.05</v>
      </c>
      <c r="N174" s="97" t="s">
        <v>448</v>
      </c>
      <c r="O174" s="108" t="s">
        <v>177</v>
      </c>
      <c r="P174" s="113" t="s">
        <v>140</v>
      </c>
      <c r="U174" s="113" t="s">
        <v>140</v>
      </c>
      <c r="V174" s="97" t="s">
        <v>929</v>
      </c>
      <c r="W174" s="97">
        <v>32.47</v>
      </c>
      <c r="Y174" s="97" t="s">
        <v>929</v>
      </c>
      <c r="Z174" s="97">
        <v>10.62</v>
      </c>
      <c r="AC174" s="97" t="s">
        <v>448</v>
      </c>
      <c r="AD174" s="106">
        <v>2210</v>
      </c>
      <c r="AH174" s="123" t="s">
        <v>1151</v>
      </c>
      <c r="AJ174" s="113" t="s">
        <v>140</v>
      </c>
      <c r="AK174" s="128">
        <v>115</v>
      </c>
      <c r="AL174" s="129" t="s">
        <v>929</v>
      </c>
      <c r="AM174" s="128">
        <v>99.96</v>
      </c>
    </row>
    <row r="175" spans="2:39" x14ac:dyDescent="0.2">
      <c r="AJ175" s="130"/>
    </row>
    <row r="176" spans="2:39" x14ac:dyDescent="0.2">
      <c r="H176" s="97" t="s">
        <v>354</v>
      </c>
      <c r="I176" s="97">
        <v>135</v>
      </c>
      <c r="K176" s="97" t="s">
        <v>392</v>
      </c>
      <c r="L176" s="97">
        <v>1.1000000000000001</v>
      </c>
      <c r="N176" s="97" t="s">
        <v>354</v>
      </c>
      <c r="O176" s="97">
        <v>0.4</v>
      </c>
      <c r="AJ176" s="130"/>
    </row>
    <row r="177" spans="3:36" x14ac:dyDescent="0.2">
      <c r="C177" s="97" t="s">
        <v>257</v>
      </c>
      <c r="D177" s="97">
        <v>114.6</v>
      </c>
      <c r="H177" s="97" t="s">
        <v>355</v>
      </c>
      <c r="I177" s="97">
        <v>132.97999999999999</v>
      </c>
      <c r="K177" s="97" t="s">
        <v>408</v>
      </c>
      <c r="L177" s="97">
        <v>0.48</v>
      </c>
      <c r="N177" s="97" t="s">
        <v>355</v>
      </c>
      <c r="O177" s="97">
        <v>3.3</v>
      </c>
      <c r="AJ177" s="130"/>
    </row>
    <row r="178" spans="3:36" x14ac:dyDescent="0.2">
      <c r="H178" s="97" t="s">
        <v>375</v>
      </c>
      <c r="I178" s="97">
        <v>105</v>
      </c>
      <c r="K178" s="97" t="s">
        <v>384</v>
      </c>
      <c r="L178" s="97">
        <v>0.25</v>
      </c>
      <c r="N178" s="97" t="s">
        <v>510</v>
      </c>
      <c r="O178" s="97">
        <v>0.8</v>
      </c>
      <c r="AJ178" s="130"/>
    </row>
    <row r="179" spans="3:36" x14ac:dyDescent="0.2">
      <c r="H179" s="97" t="s">
        <v>384</v>
      </c>
      <c r="I179" s="97">
        <v>85.79</v>
      </c>
      <c r="K179" s="97" t="s">
        <v>413</v>
      </c>
      <c r="L179" s="97">
        <v>1.42</v>
      </c>
      <c r="N179" s="97" t="s">
        <v>512</v>
      </c>
      <c r="O179" s="97">
        <v>0.6</v>
      </c>
      <c r="AJ179" s="130"/>
    </row>
    <row r="180" spans="3:36" x14ac:dyDescent="0.2">
      <c r="K180" s="97" t="s">
        <v>419</v>
      </c>
      <c r="L180" s="97">
        <v>1.01</v>
      </c>
      <c r="N180" s="97" t="s">
        <v>332</v>
      </c>
      <c r="O180" s="97">
        <v>0.2</v>
      </c>
      <c r="V180" s="108"/>
      <c r="W180" s="108"/>
      <c r="AJ180" s="130"/>
    </row>
    <row r="181" spans="3:36" x14ac:dyDescent="0.2">
      <c r="H181" s="97" t="s">
        <v>376</v>
      </c>
      <c r="I181" s="97">
        <v>103.22</v>
      </c>
      <c r="K181" s="97" t="s">
        <v>356</v>
      </c>
      <c r="L181" s="97">
        <v>0.81</v>
      </c>
      <c r="N181" s="97" t="s">
        <v>499</v>
      </c>
      <c r="O181" s="97">
        <v>3.4</v>
      </c>
      <c r="V181" s="97" t="s">
        <v>965</v>
      </c>
      <c r="W181" s="97">
        <v>22.87</v>
      </c>
      <c r="AJ181" s="130"/>
    </row>
    <row r="182" spans="3:36" x14ac:dyDescent="0.2">
      <c r="H182" s="97" t="s">
        <v>356</v>
      </c>
      <c r="I182" s="97">
        <v>131.4</v>
      </c>
      <c r="K182" s="97" t="s">
        <v>360</v>
      </c>
      <c r="L182" s="97">
        <v>0.11</v>
      </c>
      <c r="N182" s="97" t="s">
        <v>384</v>
      </c>
      <c r="O182" s="97">
        <v>0.2</v>
      </c>
      <c r="V182" s="97" t="s">
        <v>1103</v>
      </c>
      <c r="W182" s="97">
        <v>8.48</v>
      </c>
      <c r="AJ182" s="130"/>
    </row>
    <row r="183" spans="3:36" x14ac:dyDescent="0.2">
      <c r="H183" s="97" t="s">
        <v>383</v>
      </c>
      <c r="I183" s="97">
        <v>86.84</v>
      </c>
      <c r="K183" s="97" t="s">
        <v>432</v>
      </c>
      <c r="L183" s="97">
        <v>0.27</v>
      </c>
      <c r="N183" s="97" t="s">
        <v>413</v>
      </c>
      <c r="O183" s="97">
        <v>1.1000000000000001</v>
      </c>
      <c r="V183" s="97" t="s">
        <v>1047</v>
      </c>
      <c r="W183" s="97">
        <v>12.68</v>
      </c>
      <c r="Y183" s="108"/>
      <c r="Z183" s="108"/>
      <c r="AJ183" s="130"/>
    </row>
    <row r="184" spans="3:36" x14ac:dyDescent="0.2">
      <c r="H184" s="97" t="s">
        <v>360</v>
      </c>
      <c r="I184" s="97">
        <v>122.97</v>
      </c>
      <c r="K184" s="97" t="s">
        <v>257</v>
      </c>
      <c r="L184" s="97">
        <v>2.08</v>
      </c>
      <c r="N184" s="97" t="s">
        <v>507</v>
      </c>
      <c r="O184" s="97">
        <v>1</v>
      </c>
      <c r="V184" s="97" t="s">
        <v>1016</v>
      </c>
      <c r="W184" s="97">
        <v>15.94</v>
      </c>
      <c r="Y184" s="97" t="s">
        <v>965</v>
      </c>
      <c r="Z184" s="97">
        <v>4.68</v>
      </c>
      <c r="AJ184" s="130"/>
    </row>
    <row r="185" spans="3:36" x14ac:dyDescent="0.2">
      <c r="H185" s="97" t="s">
        <v>257</v>
      </c>
      <c r="I185" s="97">
        <v>79.23</v>
      </c>
      <c r="K185" s="97" t="s">
        <v>443</v>
      </c>
      <c r="L185" s="97">
        <v>7.6999999999999999E-2</v>
      </c>
      <c r="N185" s="97" t="s">
        <v>509</v>
      </c>
      <c r="O185" s="97">
        <v>0.8</v>
      </c>
      <c r="V185" s="97" t="s">
        <v>1048</v>
      </c>
      <c r="W185" s="97">
        <v>12.65</v>
      </c>
      <c r="Y185" s="97" t="s">
        <v>1103</v>
      </c>
      <c r="Z185" s="97">
        <v>6.82</v>
      </c>
      <c r="AJ185" s="130"/>
    </row>
    <row r="186" spans="3:36" x14ac:dyDescent="0.2">
      <c r="K186" s="97" t="s">
        <v>445</v>
      </c>
      <c r="L186" s="97">
        <v>0.56999999999999995</v>
      </c>
      <c r="N186" s="97" t="s">
        <v>383</v>
      </c>
      <c r="O186" s="97">
        <v>0.3</v>
      </c>
      <c r="V186" s="97" t="s">
        <v>1060</v>
      </c>
      <c r="W186" s="97">
        <v>11.35</v>
      </c>
      <c r="Y186" s="97" t="s">
        <v>1047</v>
      </c>
      <c r="Z186" s="97">
        <v>4.54</v>
      </c>
      <c r="AJ186" s="130"/>
    </row>
    <row r="187" spans="3:36" x14ac:dyDescent="0.2">
      <c r="N187" s="97" t="s">
        <v>360</v>
      </c>
      <c r="O187" s="97">
        <v>0.7</v>
      </c>
      <c r="V187" s="97" t="s">
        <v>1068</v>
      </c>
      <c r="W187" s="97">
        <v>10.83</v>
      </c>
      <c r="Y187" s="97" t="s">
        <v>1016</v>
      </c>
      <c r="Z187" s="97">
        <v>5.7</v>
      </c>
      <c r="AJ187" s="130"/>
    </row>
    <row r="188" spans="3:36" x14ac:dyDescent="0.2">
      <c r="N188" s="97" t="s">
        <v>432</v>
      </c>
      <c r="O188" s="97">
        <v>0.2</v>
      </c>
      <c r="V188" s="97" t="s">
        <v>1053</v>
      </c>
      <c r="W188" s="97">
        <v>12.13</v>
      </c>
      <c r="Y188" s="97" t="s">
        <v>1048</v>
      </c>
      <c r="Z188" s="97">
        <v>8.09</v>
      </c>
      <c r="AJ188" s="130"/>
    </row>
    <row r="189" spans="3:36" x14ac:dyDescent="0.2">
      <c r="N189" s="97" t="s">
        <v>443</v>
      </c>
      <c r="O189" s="97">
        <v>0.6</v>
      </c>
      <c r="V189" s="97" t="s">
        <v>1026</v>
      </c>
      <c r="W189" s="97">
        <v>14.7</v>
      </c>
      <c r="Y189" s="97" t="s">
        <v>1060</v>
      </c>
      <c r="Z189" s="97">
        <v>8.06</v>
      </c>
      <c r="AJ189" s="130"/>
    </row>
    <row r="190" spans="3:36" x14ac:dyDescent="0.2">
      <c r="N190" s="97" t="s">
        <v>515</v>
      </c>
      <c r="O190" s="97">
        <v>0.3</v>
      </c>
      <c r="V190" s="97" t="s">
        <v>1021</v>
      </c>
      <c r="W190" s="97">
        <v>15.53</v>
      </c>
      <c r="Y190" s="97" t="s">
        <v>1068</v>
      </c>
      <c r="Z190" s="97">
        <v>4.93</v>
      </c>
      <c r="AJ190" s="130"/>
    </row>
    <row r="191" spans="3:36" x14ac:dyDescent="0.2">
      <c r="V191" s="97" t="s">
        <v>1037</v>
      </c>
      <c r="W191" s="97">
        <v>13.57</v>
      </c>
      <c r="Y191" s="97" t="s">
        <v>1053</v>
      </c>
      <c r="Z191" s="97">
        <v>5.41</v>
      </c>
      <c r="AJ191" s="130"/>
    </row>
    <row r="192" spans="3:36" x14ac:dyDescent="0.2">
      <c r="V192" s="97" t="s">
        <v>1022</v>
      </c>
      <c r="W192" s="97">
        <v>15.47</v>
      </c>
      <c r="Y192" s="97" t="s">
        <v>1026</v>
      </c>
      <c r="Z192" s="97">
        <v>7.8</v>
      </c>
      <c r="AJ192" s="130"/>
    </row>
    <row r="193" spans="22:36" x14ac:dyDescent="0.2">
      <c r="V193" s="97" t="s">
        <v>932</v>
      </c>
      <c r="Y193" s="97" t="s">
        <v>1117</v>
      </c>
      <c r="Z193" s="97">
        <v>8</v>
      </c>
      <c r="AJ193" s="130"/>
    </row>
    <row r="194" spans="22:36" x14ac:dyDescent="0.2">
      <c r="V194" s="97" t="s">
        <v>930</v>
      </c>
      <c r="W194" s="97">
        <v>32.200000000000003</v>
      </c>
      <c r="Y194" s="97" t="s">
        <v>1021</v>
      </c>
      <c r="Z194" s="97">
        <v>7.94</v>
      </c>
      <c r="AJ194" s="130"/>
    </row>
    <row r="195" spans="22:36" x14ac:dyDescent="0.2">
      <c r="V195" s="97" t="s">
        <v>1029</v>
      </c>
      <c r="W195" s="97">
        <v>14.15</v>
      </c>
      <c r="Y195" s="97" t="s">
        <v>1037</v>
      </c>
      <c r="Z195" s="97">
        <v>8.7100000000000009</v>
      </c>
      <c r="AJ195" s="130"/>
    </row>
    <row r="196" spans="22:36" x14ac:dyDescent="0.2">
      <c r="V196" s="97" t="s">
        <v>1028</v>
      </c>
      <c r="W196" s="97">
        <v>14.53</v>
      </c>
      <c r="Y196" s="97" t="s">
        <v>1022</v>
      </c>
      <c r="Z196" s="97">
        <v>4.93</v>
      </c>
      <c r="AJ196" s="130"/>
    </row>
    <row r="197" spans="22:36" x14ac:dyDescent="0.2">
      <c r="V197" s="97" t="s">
        <v>1012</v>
      </c>
      <c r="W197" s="97">
        <v>16.3</v>
      </c>
      <c r="Y197" s="97" t="s">
        <v>930</v>
      </c>
      <c r="Z197" s="97">
        <v>3.09</v>
      </c>
      <c r="AJ197" s="130"/>
    </row>
    <row r="198" spans="22:36" x14ac:dyDescent="0.2">
      <c r="V198" s="97" t="s">
        <v>1002</v>
      </c>
      <c r="W198" s="97">
        <v>17.010000000000002</v>
      </c>
      <c r="Y198" s="97" t="s">
        <v>1029</v>
      </c>
      <c r="Z198" s="97">
        <v>8.33</v>
      </c>
      <c r="AJ198" s="130"/>
    </row>
    <row r="199" spans="22:36" x14ac:dyDescent="0.2">
      <c r="V199" s="97" t="s">
        <v>1081</v>
      </c>
      <c r="W199" s="97">
        <v>9.89</v>
      </c>
      <c r="Y199" s="97" t="s">
        <v>1028</v>
      </c>
      <c r="Z199" s="97">
        <v>8.3800000000000008</v>
      </c>
      <c r="AJ199" s="130"/>
    </row>
    <row r="200" spans="22:36" x14ac:dyDescent="0.2">
      <c r="V200" s="97" t="s">
        <v>1089</v>
      </c>
      <c r="W200" s="97">
        <v>9.3800000000000008</v>
      </c>
      <c r="Y200" s="97" t="s">
        <v>1012</v>
      </c>
      <c r="Z200" s="97">
        <v>8.0399999999999991</v>
      </c>
      <c r="AJ200" s="130"/>
    </row>
    <row r="201" spans="22:36" x14ac:dyDescent="0.2">
      <c r="V201" s="97" t="s">
        <v>1063</v>
      </c>
      <c r="W201" s="97">
        <v>11.17</v>
      </c>
      <c r="Y201" s="97" t="s">
        <v>1002</v>
      </c>
      <c r="Z201" s="97">
        <v>5.04</v>
      </c>
      <c r="AJ201" s="130"/>
    </row>
    <row r="202" spans="22:36" x14ac:dyDescent="0.2">
      <c r="V202" s="97" t="s">
        <v>1058</v>
      </c>
      <c r="W202" s="97">
        <v>11.65</v>
      </c>
      <c r="Y202" s="97" t="s">
        <v>1081</v>
      </c>
      <c r="Z202" s="97">
        <v>8.69</v>
      </c>
      <c r="AJ202" s="130"/>
    </row>
    <row r="203" spans="22:36" x14ac:dyDescent="0.2">
      <c r="V203" s="97" t="s">
        <v>968</v>
      </c>
      <c r="W203" s="97">
        <v>21.85</v>
      </c>
      <c r="Y203" s="97" t="s">
        <v>1089</v>
      </c>
      <c r="Z203" s="97">
        <v>6.93</v>
      </c>
      <c r="AJ203" s="130"/>
    </row>
    <row r="204" spans="22:36" x14ac:dyDescent="0.2">
      <c r="V204" s="97" t="s">
        <v>1070</v>
      </c>
      <c r="W204" s="97">
        <v>10.53</v>
      </c>
      <c r="Y204" s="97" t="s">
        <v>1063</v>
      </c>
      <c r="Z204" s="97">
        <v>10.029999999999999</v>
      </c>
      <c r="AJ204" s="130"/>
    </row>
    <row r="205" spans="22:36" x14ac:dyDescent="0.2">
      <c r="V205" s="97" t="s">
        <v>1094</v>
      </c>
      <c r="W205" s="97">
        <v>8.98</v>
      </c>
      <c r="Y205" s="97" t="s">
        <v>1058</v>
      </c>
      <c r="Z205" s="97">
        <v>7.63</v>
      </c>
      <c r="AJ205" s="130"/>
    </row>
    <row r="206" spans="22:36" x14ac:dyDescent="0.2">
      <c r="V206" s="97" t="s">
        <v>942</v>
      </c>
      <c r="W206" s="97">
        <v>26.36</v>
      </c>
      <c r="Y206" s="97" t="s">
        <v>968</v>
      </c>
      <c r="Z206" s="97">
        <v>7.18</v>
      </c>
      <c r="AJ206" s="130"/>
    </row>
    <row r="207" spans="22:36" x14ac:dyDescent="0.2">
      <c r="V207" s="97" t="s">
        <v>973</v>
      </c>
      <c r="W207" s="97">
        <v>20.97</v>
      </c>
      <c r="Y207" s="97" t="s">
        <v>1070</v>
      </c>
      <c r="Z207" s="97">
        <v>7.02</v>
      </c>
      <c r="AJ207" s="130"/>
    </row>
    <row r="208" spans="22:36" x14ac:dyDescent="0.2">
      <c r="V208" s="97" t="s">
        <v>1108</v>
      </c>
      <c r="W208" s="97">
        <v>6.72</v>
      </c>
      <c r="Y208" s="97" t="s">
        <v>1094</v>
      </c>
      <c r="Z208" s="97">
        <v>4.0999999999999996</v>
      </c>
      <c r="AJ208" s="130"/>
    </row>
    <row r="209" spans="22:36" x14ac:dyDescent="0.2">
      <c r="V209" s="97" t="s">
        <v>1061</v>
      </c>
      <c r="W209" s="97">
        <v>11.31</v>
      </c>
      <c r="Y209" s="97" t="s">
        <v>942</v>
      </c>
      <c r="Z209" s="97">
        <v>4.24</v>
      </c>
      <c r="AJ209" s="130"/>
    </row>
    <row r="210" spans="22:36" x14ac:dyDescent="0.2">
      <c r="V210" s="97" t="s">
        <v>946</v>
      </c>
      <c r="W210" s="97">
        <v>25.61</v>
      </c>
      <c r="Y210" s="97" t="s">
        <v>973</v>
      </c>
      <c r="Z210" s="97">
        <v>4.25</v>
      </c>
      <c r="AJ210" s="130"/>
    </row>
    <row r="211" spans="22:36" x14ac:dyDescent="0.2">
      <c r="V211" s="97" t="s">
        <v>1020</v>
      </c>
      <c r="W211" s="97">
        <v>15.57</v>
      </c>
      <c r="Y211" s="97" t="s">
        <v>1108</v>
      </c>
      <c r="Z211" s="97">
        <v>9.01</v>
      </c>
      <c r="AJ211" s="130"/>
    </row>
    <row r="212" spans="22:36" x14ac:dyDescent="0.2">
      <c r="V212" s="97" t="s">
        <v>986</v>
      </c>
      <c r="W212" s="97">
        <v>18.940000000000001</v>
      </c>
      <c r="Y212" s="97" t="s">
        <v>1061</v>
      </c>
      <c r="Z212" s="97">
        <v>6.52</v>
      </c>
      <c r="AJ212" s="130"/>
    </row>
    <row r="213" spans="22:36" x14ac:dyDescent="0.2">
      <c r="V213" s="97" t="s">
        <v>1064</v>
      </c>
      <c r="W213" s="97">
        <v>10.95</v>
      </c>
      <c r="Y213" s="97" t="s">
        <v>946</v>
      </c>
      <c r="Z213" s="97">
        <v>5.9</v>
      </c>
      <c r="AJ213" s="130"/>
    </row>
    <row r="214" spans="22:36" x14ac:dyDescent="0.2">
      <c r="V214" s="97" t="s">
        <v>1065</v>
      </c>
      <c r="W214" s="97">
        <v>10.9</v>
      </c>
      <c r="Y214" s="97" t="s">
        <v>1020</v>
      </c>
      <c r="Z214" s="97">
        <v>5.45</v>
      </c>
      <c r="AJ214" s="130"/>
    </row>
    <row r="215" spans="22:36" x14ac:dyDescent="0.2">
      <c r="V215" s="97" t="s">
        <v>1076</v>
      </c>
      <c r="W215" s="97">
        <v>10.029999999999999</v>
      </c>
      <c r="Y215" s="97" t="s">
        <v>986</v>
      </c>
      <c r="Z215" s="97">
        <v>3.61</v>
      </c>
      <c r="AJ215" s="130"/>
    </row>
    <row r="216" spans="22:36" x14ac:dyDescent="0.2">
      <c r="V216" s="97" t="s">
        <v>1036</v>
      </c>
      <c r="W216" s="97">
        <v>13.64</v>
      </c>
      <c r="Y216" s="97" t="s">
        <v>1064</v>
      </c>
      <c r="Z216" s="97">
        <v>7.93</v>
      </c>
      <c r="AJ216" s="130"/>
    </row>
    <row r="217" spans="22:36" x14ac:dyDescent="0.2">
      <c r="V217" s="97" t="s">
        <v>1031</v>
      </c>
      <c r="W217" s="97">
        <v>13.94</v>
      </c>
      <c r="Y217" s="97" t="s">
        <v>1065</v>
      </c>
      <c r="Z217" s="97">
        <v>8.51</v>
      </c>
    </row>
    <row r="218" spans="22:36" x14ac:dyDescent="0.2">
      <c r="V218" s="97" t="s">
        <v>1107</v>
      </c>
      <c r="W218" s="97">
        <v>7.7</v>
      </c>
      <c r="Y218" s="97" t="s">
        <v>1076</v>
      </c>
      <c r="Z218" s="97">
        <v>7.33</v>
      </c>
    </row>
    <row r="219" spans="22:36" x14ac:dyDescent="0.2">
      <c r="V219" s="97" t="s">
        <v>1034</v>
      </c>
      <c r="W219" s="97">
        <v>13.85</v>
      </c>
      <c r="Y219" s="97" t="s">
        <v>1036</v>
      </c>
      <c r="Z219" s="97">
        <v>7.08</v>
      </c>
    </row>
    <row r="220" spans="22:36" x14ac:dyDescent="0.2">
      <c r="V220" s="97" t="s">
        <v>971</v>
      </c>
      <c r="W220" s="97">
        <v>21.29</v>
      </c>
      <c r="Y220" s="97" t="s">
        <v>1031</v>
      </c>
      <c r="Z220" s="97">
        <v>7.32</v>
      </c>
    </row>
    <row r="221" spans="22:36" x14ac:dyDescent="0.2">
      <c r="V221" s="97" t="s">
        <v>1100</v>
      </c>
      <c r="W221" s="97">
        <v>8.6999999999999993</v>
      </c>
      <c r="Y221" s="97" t="s">
        <v>1107</v>
      </c>
      <c r="Z221" s="97">
        <v>9.27</v>
      </c>
    </row>
    <row r="222" spans="22:36" x14ac:dyDescent="0.2">
      <c r="V222" s="97" t="s">
        <v>920</v>
      </c>
      <c r="W222" s="97">
        <v>35.119999999999997</v>
      </c>
      <c r="Y222" s="97" t="s">
        <v>1034</v>
      </c>
      <c r="Z222" s="97">
        <v>7.12</v>
      </c>
    </row>
    <row r="223" spans="22:36" x14ac:dyDescent="0.2">
      <c r="V223" s="97" t="s">
        <v>1027</v>
      </c>
      <c r="W223" s="97">
        <v>14.54</v>
      </c>
      <c r="Y223" s="97" t="s">
        <v>971</v>
      </c>
      <c r="Z223" s="97">
        <v>5.32</v>
      </c>
    </row>
    <row r="224" spans="22:36" x14ac:dyDescent="0.2">
      <c r="V224" s="97" t="s">
        <v>1044</v>
      </c>
      <c r="W224" s="97">
        <v>13</v>
      </c>
      <c r="Y224" s="97" t="s">
        <v>1100</v>
      </c>
      <c r="Z224" s="97">
        <v>8.31</v>
      </c>
    </row>
    <row r="225" spans="22:26" x14ac:dyDescent="0.2">
      <c r="V225" s="97" t="s">
        <v>1101</v>
      </c>
      <c r="W225" s="97">
        <v>8.5500000000000007</v>
      </c>
      <c r="Y225" s="97" t="s">
        <v>920</v>
      </c>
      <c r="Z225" s="97">
        <v>7.45</v>
      </c>
    </row>
    <row r="226" spans="22:26" x14ac:dyDescent="0.2">
      <c r="V226" s="97" t="s">
        <v>960</v>
      </c>
      <c r="W226" s="97">
        <v>23.55</v>
      </c>
      <c r="Y226" s="97" t="s">
        <v>1027</v>
      </c>
      <c r="Z226" s="97">
        <v>6.9</v>
      </c>
    </row>
    <row r="227" spans="22:26" x14ac:dyDescent="0.2">
      <c r="V227" s="97" t="s">
        <v>1011</v>
      </c>
      <c r="W227" s="97">
        <v>16.61</v>
      </c>
      <c r="Y227" s="97" t="s">
        <v>1044</v>
      </c>
      <c r="Z227" s="97">
        <v>4.51</v>
      </c>
    </row>
    <row r="228" spans="22:26" x14ac:dyDescent="0.2">
      <c r="V228" s="97" t="s">
        <v>958</v>
      </c>
      <c r="W228" s="97">
        <v>23.74</v>
      </c>
      <c r="Y228" s="97" t="s">
        <v>1101</v>
      </c>
      <c r="Z228" s="97">
        <v>6.97</v>
      </c>
    </row>
    <row r="229" spans="22:26" x14ac:dyDescent="0.2">
      <c r="V229" s="97" t="s">
        <v>945</v>
      </c>
      <c r="W229" s="97">
        <v>25.69</v>
      </c>
      <c r="Y229" s="97" t="s">
        <v>960</v>
      </c>
      <c r="Z229" s="97">
        <v>4.8600000000000003</v>
      </c>
    </row>
    <row r="230" spans="22:26" x14ac:dyDescent="0.2">
      <c r="V230" s="97" t="s">
        <v>1071</v>
      </c>
      <c r="W230" s="97">
        <v>10.49</v>
      </c>
      <c r="Y230" s="97" t="s">
        <v>1011</v>
      </c>
      <c r="Z230" s="97">
        <v>3.08</v>
      </c>
    </row>
    <row r="231" spans="22:26" x14ac:dyDescent="0.2">
      <c r="V231" s="97" t="s">
        <v>1038</v>
      </c>
      <c r="W231" s="97">
        <v>13.56</v>
      </c>
      <c r="Y231" s="97" t="s">
        <v>958</v>
      </c>
      <c r="Z231" s="97">
        <v>8.9</v>
      </c>
    </row>
    <row r="232" spans="22:26" x14ac:dyDescent="0.2">
      <c r="V232" s="97" t="s">
        <v>961</v>
      </c>
      <c r="W232" s="97">
        <v>23.41</v>
      </c>
      <c r="Y232" s="97" t="s">
        <v>945</v>
      </c>
      <c r="Z232" s="97">
        <v>4.1399999999999997</v>
      </c>
    </row>
    <row r="233" spans="22:26" x14ac:dyDescent="0.2">
      <c r="V233" s="97" t="s">
        <v>935</v>
      </c>
      <c r="W233" s="97">
        <v>30.71</v>
      </c>
      <c r="Y233" s="97" t="s">
        <v>1071</v>
      </c>
      <c r="Z233" s="97">
        <v>8.24</v>
      </c>
    </row>
    <row r="234" spans="22:26" x14ac:dyDescent="0.2">
      <c r="Y234" s="97" t="s">
        <v>1038</v>
      </c>
      <c r="Z234" s="97">
        <v>4.95</v>
      </c>
    </row>
    <row r="235" spans="22:26" x14ac:dyDescent="0.2">
      <c r="Y235" s="97" t="s">
        <v>961</v>
      </c>
      <c r="Z235" s="97">
        <v>3.51</v>
      </c>
    </row>
    <row r="236" spans="22:26" x14ac:dyDescent="0.2">
      <c r="Y236" s="97" t="s">
        <v>935</v>
      </c>
      <c r="Z236" s="97">
        <v>8.49</v>
      </c>
    </row>
  </sheetData>
  <autoFilter ref="AT1:AW52">
    <sortState ref="AT2:AW52">
      <sortCondition ref="AT1:AT52"/>
    </sortState>
  </autoFilter>
  <sortState ref="AY2:BB53">
    <sortCondition ref="AY1:AY52"/>
  </sortState>
  <phoneticPr fontId="9" type="noConversion"/>
  <hyperlinks>
    <hyperlink ref="AP28" r:id="rId1"/>
    <hyperlink ref="AL7" r:id="rId2" display="United Arab Emirates"/>
    <hyperlink ref="AP23" r:id="rId3"/>
    <hyperlink ref="AL87" r:id="rId4"/>
    <hyperlink ref="AP5" r:id="rId5"/>
    <hyperlink ref="AL135" r:id="rId6"/>
    <hyperlink ref="AL125" r:id="rId7"/>
    <hyperlink ref="AL133" r:id="rId8"/>
    <hyperlink ref="AP10" r:id="rId9"/>
    <hyperlink ref="AL61" r:id="rId10"/>
    <hyperlink ref="AP17" r:id="rId11"/>
    <hyperlink ref="AL59" r:id="rId12"/>
    <hyperlink ref="AL150" r:id="rId13"/>
    <hyperlink ref="AL109" r:id="rId14"/>
    <hyperlink ref="AL94" r:id="rId15"/>
    <hyperlink ref="AL123" r:id="rId16"/>
    <hyperlink ref="AL14" r:id="rId17"/>
    <hyperlink ref="AP4" r:id="rId18"/>
    <hyperlink ref="AP37" r:id="rId19"/>
    <hyperlink ref="AL11" r:id="rId20"/>
    <hyperlink ref="AL85" r:id="rId21"/>
    <hyperlink ref="AL56" r:id="rId22"/>
    <hyperlink ref="AL81" r:id="rId23"/>
    <hyperlink ref="AP8" r:id="rId24"/>
    <hyperlink ref="AP43" r:id="rId25"/>
    <hyperlink ref="AL160" r:id="rId26"/>
    <hyperlink ref="AL27" r:id="rId27"/>
    <hyperlink ref="AL168" r:id="rId28"/>
    <hyperlink ref="AL139" r:id="rId29"/>
    <hyperlink ref="AL96" r:id="rId30"/>
    <hyperlink ref="AP12" r:id="rId31"/>
    <hyperlink ref="AL67" r:id="rId32"/>
    <hyperlink ref="AL24" r:id="rId33"/>
    <hyperlink ref="AL171" r:id="rId34"/>
    <hyperlink ref="AL53" r:id="rId35"/>
    <hyperlink ref="AL101" r:id="rId36"/>
    <hyperlink ref="AL95" r:id="rId37"/>
    <hyperlink ref="AL100" r:id="rId38"/>
    <hyperlink ref="AL36" r:id="rId39"/>
    <hyperlink ref="AL144" r:id="rId40"/>
    <hyperlink ref="AP38" r:id="rId41"/>
    <hyperlink ref="AL8" r:id="rId42"/>
    <hyperlink ref="AL84" r:id="rId43"/>
    <hyperlink ref="AL131" r:id="rId44"/>
    <hyperlink ref="AL41" r:id="rId45"/>
    <hyperlink ref="AL64" r:id="rId46"/>
    <hyperlink ref="AL129" r:id="rId47"/>
    <hyperlink ref="AL165" r:id="rId48"/>
    <hyperlink ref="AL153" r:id="rId49"/>
    <hyperlink ref="AP7" r:id="rId50"/>
    <hyperlink ref="AL103" r:id="rId51"/>
    <hyperlink ref="AP39" r:id="rId52"/>
    <hyperlink ref="AL166" r:id="rId53"/>
    <hyperlink ref="AL152" r:id="rId54"/>
    <hyperlink ref="AL30" r:id="rId55"/>
    <hyperlink ref="AL46" r:id="rId56"/>
    <hyperlink ref="AP44" r:id="rId57"/>
    <hyperlink ref="AL137" r:id="rId58"/>
    <hyperlink ref="AP6" r:id="rId59"/>
    <hyperlink ref="AL157" r:id="rId60"/>
    <hyperlink ref="AL25" r:id="rId61"/>
    <hyperlink ref="AL66" r:id="rId62"/>
    <hyperlink ref="AL88" r:id="rId63"/>
    <hyperlink ref="AL18" r:id="rId64"/>
    <hyperlink ref="AP15" r:id="rId65"/>
    <hyperlink ref="AL122" r:id="rId66"/>
    <hyperlink ref="AP14" r:id="rId67"/>
    <hyperlink ref="AL110" r:id="rId68"/>
    <hyperlink ref="AL16" r:id="rId69"/>
    <hyperlink ref="AL104" r:id="rId70"/>
    <hyperlink ref="AP18" r:id="rId71"/>
    <hyperlink ref="AL161" r:id="rId72"/>
    <hyperlink ref="AL47" r:id="rId73"/>
    <hyperlink ref="AP20" r:id="rId74"/>
    <hyperlink ref="AL115" r:id="rId75"/>
    <hyperlink ref="AL4" r:id="rId76"/>
    <hyperlink ref="AL73" r:id="rId77"/>
    <hyperlink ref="AL80" r:id="rId78" display="West Bank"/>
    <hyperlink ref="AP24" r:id="rId79"/>
    <hyperlink ref="AL52" r:id="rId80"/>
    <hyperlink ref="AL26" r:id="rId81"/>
    <hyperlink ref="AL130" r:id="rId82"/>
    <hyperlink ref="AL117" r:id="rId83"/>
    <hyperlink ref="AL76" r:id="rId84"/>
    <hyperlink ref="AP41" r:id="rId85"/>
    <hyperlink ref="AL105" r:id="rId86"/>
    <hyperlink ref="AL141" r:id="rId87"/>
    <hyperlink ref="AL113" r:id="rId88"/>
    <hyperlink ref="AL107" r:id="rId89"/>
    <hyperlink ref="AL140" r:id="rId90"/>
    <hyperlink ref="AL43" r:id="rId91"/>
    <hyperlink ref="AL10" r:id="rId92"/>
    <hyperlink ref="AL17" r:id="rId93"/>
    <hyperlink ref="AL74" r:id="rId94"/>
    <hyperlink ref="AL145" r:id="rId95" display="Korea, South"/>
    <hyperlink ref="AL83" r:id="rId96"/>
    <hyperlink ref="AP31" r:id="rId97"/>
    <hyperlink ref="AL170" r:id="rId98"/>
    <hyperlink ref="AL9" r:id="rId99"/>
    <hyperlink ref="AL38" r:id="rId100"/>
    <hyperlink ref="AL51" r:id="rId101"/>
    <hyperlink ref="AL147" r:id="rId102"/>
    <hyperlink ref="AL97" r:id="rId103"/>
    <hyperlink ref="AL12" r:id="rId104"/>
    <hyperlink ref="AL108" r:id="rId105"/>
    <hyperlink ref="AL90" r:id="rId106"/>
    <hyperlink ref="AL65" r:id="rId107"/>
    <hyperlink ref="AL79" r:id="rId108"/>
    <hyperlink ref="AL132" r:id="rId109"/>
    <hyperlink ref="AL126" r:id="rId110"/>
    <hyperlink ref="AP27" r:id="rId111"/>
    <hyperlink ref="AP19" r:id="rId112"/>
    <hyperlink ref="AL63" r:id="rId113"/>
    <hyperlink ref="AL5" r:id="rId114"/>
    <hyperlink ref="AL174" r:id="rId115"/>
    <hyperlink ref="AL127" r:id="rId116"/>
    <hyperlink ref="AL128" r:id="rId117"/>
    <hyperlink ref="AL167" r:id="rId118"/>
    <hyperlink ref="AL89" r:id="rId119"/>
    <hyperlink ref="AL50" r:id="rId120" display="Congo, Republic of the"/>
    <hyperlink ref="AL91" r:id="rId121"/>
    <hyperlink ref="AL58" r:id="rId122"/>
    <hyperlink ref="AL60" r:id="rId123"/>
    <hyperlink ref="AL102" r:id="rId124"/>
    <hyperlink ref="AL118" r:id="rId125"/>
    <hyperlink ref="AL22" r:id="rId126"/>
    <hyperlink ref="AL82" r:id="rId127"/>
    <hyperlink ref="AL42" r:id="rId128"/>
    <hyperlink ref="AL148" r:id="rId129"/>
    <hyperlink ref="AL49" r:id="rId130"/>
    <hyperlink ref="AL72" r:id="rId131"/>
    <hyperlink ref="AP34" r:id="rId132"/>
    <hyperlink ref="AL136" r:id="rId133"/>
    <hyperlink ref="AL106" r:id="rId134"/>
    <hyperlink ref="AL20" r:id="rId135"/>
    <hyperlink ref="AP40" r:id="rId136"/>
    <hyperlink ref="AL23" r:id="rId137"/>
    <hyperlink ref="AL78" r:id="rId138"/>
    <hyperlink ref="AL162" r:id="rId139"/>
    <hyperlink ref="AL155" r:id="rId140"/>
    <hyperlink ref="AP36" r:id="rId141"/>
    <hyperlink ref="AL62" r:id="rId142"/>
    <hyperlink ref="AP16" r:id="rId143"/>
    <hyperlink ref="AL37" r:id="rId144"/>
    <hyperlink ref="AP35" r:id="rId145"/>
    <hyperlink ref="AL33" r:id="rId146"/>
    <hyperlink ref="AL149" r:id="rId147"/>
    <hyperlink ref="AL13" r:id="rId148"/>
    <hyperlink ref="AL163" r:id="rId149"/>
    <hyperlink ref="AL21" r:id="rId150"/>
    <hyperlink ref="AP32" r:id="rId151"/>
    <hyperlink ref="AL32" r:id="rId152"/>
    <hyperlink ref="AP3" r:id="rId153"/>
    <hyperlink ref="AL173" r:id="rId154"/>
    <hyperlink ref="AP48" r:id="rId155"/>
    <hyperlink ref="AL77" r:id="rId156"/>
    <hyperlink ref="AL70" r:id="rId157"/>
    <hyperlink ref="AL75" r:id="rId158"/>
    <hyperlink ref="AL54" r:id="rId159"/>
    <hyperlink ref="AP33" r:id="rId160"/>
    <hyperlink ref="AL86" r:id="rId161"/>
    <hyperlink ref="AL169" r:id="rId162"/>
    <hyperlink ref="AL92" r:id="rId163"/>
    <hyperlink ref="AL69" r:id="rId164"/>
    <hyperlink ref="AP22" r:id="rId165"/>
    <hyperlink ref="AP42" r:id="rId166"/>
    <hyperlink ref="AL120" r:id="rId167"/>
    <hyperlink ref="AP11" r:id="rId168"/>
    <hyperlink ref="AL31" r:id="rId169"/>
    <hyperlink ref="AL124" r:id="rId170"/>
    <hyperlink ref="AL71" r:id="rId171"/>
    <hyperlink ref="AL93" r:id="rId172"/>
    <hyperlink ref="AL15" r:id="rId173"/>
    <hyperlink ref="AL114" r:id="rId174"/>
    <hyperlink ref="AL3" r:id="rId175"/>
    <hyperlink ref="AP21" r:id="rId176"/>
    <hyperlink ref="AL151" r:id="rId177"/>
    <hyperlink ref="AL156" r:id="rId178"/>
    <hyperlink ref="AL28" r:id="rId179"/>
    <hyperlink ref="AL172" r:id="rId180"/>
    <hyperlink ref="AP13" r:id="rId181"/>
    <hyperlink ref="AL6" r:id="rId182"/>
    <hyperlink ref="AP47" r:id="rId183"/>
    <hyperlink ref="AP45" r:id="rId184"/>
    <hyperlink ref="AL142" r:id="rId185"/>
    <hyperlink ref="AL159" r:id="rId186"/>
    <hyperlink ref="AL19" r:id="rId187"/>
    <hyperlink ref="AL134" r:id="rId188"/>
    <hyperlink ref="AL164" r:id="rId189"/>
    <hyperlink ref="AL68" r:id="rId190"/>
    <hyperlink ref="AL116" r:id="rId191"/>
    <hyperlink ref="AL138" r:id="rId192"/>
    <hyperlink ref="AL98" r:id="rId193"/>
    <hyperlink ref="AL35" r:id="rId194"/>
    <hyperlink ref="AL111" r:id="rId195"/>
    <hyperlink ref="AL39" r:id="rId196"/>
    <hyperlink ref="AL119" r:id="rId197"/>
    <hyperlink ref="AL99" r:id="rId198"/>
    <hyperlink ref="AL48" r:id="rId199"/>
    <hyperlink ref="AL40" r:id="rId200"/>
    <hyperlink ref="AP26" r:id="rId201"/>
    <hyperlink ref="AP46" r:id="rId202"/>
    <hyperlink ref="AP30" r:id="rId203"/>
    <hyperlink ref="AL57" r:id="rId204"/>
    <hyperlink ref="AL29" r:id="rId205"/>
    <hyperlink ref="AL34" r:id="rId206"/>
    <hyperlink ref="AL146" r:id="rId207"/>
    <hyperlink ref="AP25" r:id="rId208"/>
    <hyperlink ref="AL44" r:id="rId209"/>
    <hyperlink ref="AP9" r:id="rId210"/>
    <hyperlink ref="AL143" r:id="rId211"/>
    <hyperlink ref="AP29" r:id="rId212"/>
    <hyperlink ref="AL55" r:id="rId213"/>
  </hyperlinks>
  <pageMargins left="0.75" right="0.75" top="1" bottom="1" header="0.5" footer="0.5"/>
  <pageSetup paperSize="9" orientation="portrait" horizontalDpi="4294967292" verticalDpi="4294967292"/>
  <drawing r:id="rId2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12"/>
  <sheetViews>
    <sheetView zoomScale="75" workbookViewId="0">
      <selection activeCell="K98" sqref="K98"/>
    </sheetView>
  </sheetViews>
  <sheetFormatPr baseColWidth="10" defaultRowHeight="16" x14ac:dyDescent="0.2"/>
  <cols>
    <col min="3" max="3" width="26.5" customWidth="1"/>
    <col min="4" max="4" width="27" customWidth="1"/>
    <col min="5" max="5" width="21.1640625" customWidth="1"/>
    <col min="6" max="6" width="18.6640625" customWidth="1"/>
    <col min="7" max="7" width="23.5" customWidth="1"/>
    <col min="8" max="8" width="19.33203125" customWidth="1"/>
    <col min="10" max="10" width="12.5" customWidth="1"/>
    <col min="11" max="11" width="18.5" style="181" customWidth="1"/>
    <col min="12" max="12" width="19.1640625" style="183" customWidth="1"/>
    <col min="13" max="13" width="18.1640625" style="181" customWidth="1"/>
    <col min="14" max="14" width="18.1640625" style="183" customWidth="1"/>
    <col min="15" max="15" width="18" style="181" customWidth="1"/>
    <col min="16" max="16" width="18.6640625" style="183" customWidth="1"/>
    <col min="17" max="17" width="18.5" style="181" customWidth="1"/>
    <col min="18" max="18" width="19" style="183" customWidth="1"/>
    <col min="19" max="19" width="17.5" style="181" customWidth="1"/>
    <col min="20" max="20" width="18.1640625" style="183" customWidth="1"/>
  </cols>
  <sheetData>
    <row r="1" spans="3:20" ht="32" x14ac:dyDescent="0.2">
      <c r="C1" t="s">
        <v>1283</v>
      </c>
      <c r="K1" s="187" t="s">
        <v>1293</v>
      </c>
      <c r="L1" s="185" t="s">
        <v>1293</v>
      </c>
      <c r="M1" s="187" t="s">
        <v>1293</v>
      </c>
      <c r="N1" s="185" t="s">
        <v>1293</v>
      </c>
      <c r="O1" s="187" t="s">
        <v>1293</v>
      </c>
      <c r="P1" s="185" t="s">
        <v>1293</v>
      </c>
      <c r="Q1" s="187" t="s">
        <v>1293</v>
      </c>
      <c r="R1" s="185" t="s">
        <v>1293</v>
      </c>
      <c r="S1" s="187" t="s">
        <v>1293</v>
      </c>
      <c r="T1" s="185" t="s">
        <v>1293</v>
      </c>
    </row>
    <row r="2" spans="3:20" x14ac:dyDescent="0.2">
      <c r="K2" s="188">
        <v>1</v>
      </c>
      <c r="L2" s="186">
        <v>2</v>
      </c>
      <c r="M2" s="188">
        <v>1</v>
      </c>
      <c r="N2" s="186">
        <v>2</v>
      </c>
      <c r="O2" s="188">
        <v>1</v>
      </c>
      <c r="P2" s="186">
        <v>2</v>
      </c>
      <c r="Q2" s="188">
        <v>1</v>
      </c>
      <c r="R2" s="186">
        <v>2</v>
      </c>
      <c r="S2" s="188">
        <v>1</v>
      </c>
      <c r="T2" s="186">
        <v>2</v>
      </c>
    </row>
    <row r="4" spans="3:20" x14ac:dyDescent="0.2">
      <c r="C4" s="97"/>
      <c r="D4" s="147" t="s">
        <v>1252</v>
      </c>
      <c r="E4" s="147" t="s">
        <v>1252</v>
      </c>
      <c r="F4" s="148" t="s">
        <v>1252</v>
      </c>
      <c r="G4" s="146" t="s">
        <v>1274</v>
      </c>
      <c r="H4" s="97" t="s">
        <v>1252</v>
      </c>
      <c r="K4" s="189" t="s">
        <v>1252</v>
      </c>
      <c r="L4" s="189" t="s">
        <v>1252</v>
      </c>
      <c r="M4" s="190" t="s">
        <v>1252</v>
      </c>
      <c r="N4" s="190" t="s">
        <v>1252</v>
      </c>
      <c r="O4" s="191" t="s">
        <v>1252</v>
      </c>
      <c r="P4" s="191" t="s">
        <v>1252</v>
      </c>
      <c r="Q4" s="192" t="s">
        <v>1252</v>
      </c>
      <c r="R4" s="192" t="s">
        <v>1252</v>
      </c>
      <c r="S4" s="193" t="s">
        <v>1252</v>
      </c>
      <c r="T4" s="193" t="s">
        <v>1252</v>
      </c>
    </row>
    <row r="5" spans="3:20" x14ac:dyDescent="0.2">
      <c r="C5" s="97"/>
      <c r="D5" s="146">
        <v>1</v>
      </c>
      <c r="E5" s="146">
        <v>2</v>
      </c>
      <c r="F5" s="146">
        <v>3</v>
      </c>
      <c r="G5" s="146">
        <v>4</v>
      </c>
      <c r="H5" s="146">
        <v>5</v>
      </c>
      <c r="K5" s="189">
        <v>1</v>
      </c>
      <c r="L5" s="189">
        <v>1</v>
      </c>
      <c r="M5" s="190">
        <v>2</v>
      </c>
      <c r="N5" s="190">
        <v>2</v>
      </c>
      <c r="O5" s="191">
        <v>3</v>
      </c>
      <c r="P5" s="191">
        <v>3</v>
      </c>
      <c r="Q5" s="192">
        <v>4</v>
      </c>
      <c r="R5" s="192">
        <v>4</v>
      </c>
      <c r="S5" s="193">
        <v>5</v>
      </c>
      <c r="T5" s="193">
        <v>5</v>
      </c>
    </row>
    <row r="6" spans="3:20" x14ac:dyDescent="0.2">
      <c r="C6" s="97"/>
      <c r="D6" s="146"/>
      <c r="E6" s="146"/>
      <c r="F6" s="146"/>
      <c r="G6" s="146"/>
      <c r="H6" s="146"/>
      <c r="K6" s="182"/>
      <c r="L6" s="184"/>
      <c r="M6" s="182"/>
      <c r="N6" s="184"/>
      <c r="O6" s="182"/>
      <c r="P6" s="184"/>
      <c r="Q6" s="182"/>
      <c r="R6" s="184"/>
      <c r="S6" s="182"/>
      <c r="T6" s="184"/>
    </row>
    <row r="7" spans="3:20" x14ac:dyDescent="0.2">
      <c r="C7" s="97"/>
      <c r="D7" s="146"/>
      <c r="E7" s="146"/>
      <c r="F7" s="146"/>
      <c r="G7" s="146"/>
      <c r="H7" s="146"/>
      <c r="K7" s="182"/>
      <c r="L7" s="184"/>
      <c r="M7" s="182"/>
      <c r="N7" s="184"/>
      <c r="O7" s="182"/>
      <c r="P7" s="184"/>
      <c r="Q7" s="182"/>
      <c r="R7" s="184"/>
      <c r="S7" s="182"/>
      <c r="T7" s="184"/>
    </row>
    <row r="8" spans="3:20" x14ac:dyDescent="0.2">
      <c r="C8" s="97"/>
      <c r="D8" s="146"/>
      <c r="E8" s="146"/>
      <c r="F8" s="146"/>
      <c r="G8" s="146"/>
      <c r="H8" s="146"/>
      <c r="K8" s="181" t="s">
        <v>1285</v>
      </c>
      <c r="L8" s="183" t="s">
        <v>1286</v>
      </c>
      <c r="M8" s="181" t="s">
        <v>1285</v>
      </c>
      <c r="N8" s="183" t="s">
        <v>1286</v>
      </c>
      <c r="O8" s="181" t="s">
        <v>1285</v>
      </c>
      <c r="P8" s="183" t="s">
        <v>1284</v>
      </c>
      <c r="Q8" s="181" t="s">
        <v>1285</v>
      </c>
      <c r="R8" s="183" t="s">
        <v>1284</v>
      </c>
      <c r="S8" s="181" t="s">
        <v>1285</v>
      </c>
      <c r="T8" s="183" t="s">
        <v>1286</v>
      </c>
    </row>
    <row r="9" spans="3:20" x14ac:dyDescent="0.2">
      <c r="C9" s="97" t="s">
        <v>1231</v>
      </c>
      <c r="D9" s="152" t="s">
        <v>144</v>
      </c>
      <c r="E9" s="149" t="s">
        <v>150</v>
      </c>
      <c r="F9" s="103" t="s">
        <v>171</v>
      </c>
      <c r="G9" s="97" t="s">
        <v>156</v>
      </c>
      <c r="H9" s="149" t="s">
        <v>168</v>
      </c>
      <c r="K9" s="181">
        <v>9</v>
      </c>
      <c r="L9" s="183" t="s">
        <v>177</v>
      </c>
      <c r="M9" s="181">
        <v>7</v>
      </c>
      <c r="N9" s="183" t="s">
        <v>177</v>
      </c>
      <c r="O9" s="181" t="s">
        <v>177</v>
      </c>
      <c r="P9" s="183" t="s">
        <v>177</v>
      </c>
      <c r="Q9" s="181">
        <v>19</v>
      </c>
      <c r="R9" s="183">
        <v>1</v>
      </c>
      <c r="S9" s="181" t="s">
        <v>177</v>
      </c>
      <c r="T9" s="183">
        <v>36</v>
      </c>
    </row>
    <row r="10" spans="3:20" x14ac:dyDescent="0.2">
      <c r="C10" s="97"/>
      <c r="D10" s="97"/>
      <c r="E10" s="149"/>
      <c r="F10" s="103"/>
      <c r="G10" s="97"/>
      <c r="H10" s="149"/>
    </row>
    <row r="11" spans="3:20" x14ac:dyDescent="0.2">
      <c r="C11" s="97"/>
      <c r="D11" s="149"/>
      <c r="E11" s="149"/>
      <c r="F11" s="103"/>
      <c r="G11" s="97"/>
      <c r="H11" s="149"/>
      <c r="K11" s="181" t="s">
        <v>1288</v>
      </c>
      <c r="L11" s="183" t="s">
        <v>1287</v>
      </c>
      <c r="M11" s="181" t="s">
        <v>1288</v>
      </c>
      <c r="N11" s="183" t="s">
        <v>1287</v>
      </c>
      <c r="O11" s="181" t="s">
        <v>1288</v>
      </c>
      <c r="P11" s="183" t="s">
        <v>1287</v>
      </c>
      <c r="Q11" s="181" t="s">
        <v>1288</v>
      </c>
      <c r="R11" s="183" t="s">
        <v>1287</v>
      </c>
      <c r="S11" s="181" t="s">
        <v>1288</v>
      </c>
      <c r="T11" s="183" t="s">
        <v>1287</v>
      </c>
    </row>
    <row r="12" spans="3:20" x14ac:dyDescent="0.2">
      <c r="C12" s="97" t="s">
        <v>1232</v>
      </c>
      <c r="D12" s="151" t="s">
        <v>153</v>
      </c>
      <c r="E12" s="157" t="s">
        <v>21</v>
      </c>
      <c r="F12" s="103" t="s">
        <v>75</v>
      </c>
      <c r="G12" s="97" t="s">
        <v>141</v>
      </c>
      <c r="H12" s="149" t="s">
        <v>87</v>
      </c>
      <c r="K12" s="181">
        <v>1</v>
      </c>
      <c r="L12" s="183">
        <v>168</v>
      </c>
      <c r="M12" s="181">
        <v>26</v>
      </c>
      <c r="N12" s="183">
        <v>128</v>
      </c>
      <c r="O12" s="181">
        <v>10</v>
      </c>
      <c r="P12" s="183">
        <v>154</v>
      </c>
      <c r="Q12" s="181">
        <v>3</v>
      </c>
      <c r="R12" s="183">
        <v>172</v>
      </c>
      <c r="S12" s="181">
        <v>6</v>
      </c>
      <c r="T12" s="183">
        <v>158</v>
      </c>
    </row>
    <row r="13" spans="3:20" x14ac:dyDescent="0.2">
      <c r="C13" s="97"/>
      <c r="D13" s="97"/>
      <c r="E13" s="97"/>
      <c r="F13" s="103"/>
      <c r="G13" s="97"/>
      <c r="H13" s="149"/>
    </row>
    <row r="14" spans="3:20" x14ac:dyDescent="0.2">
      <c r="C14" s="97"/>
      <c r="D14" s="103"/>
      <c r="E14" s="103"/>
      <c r="F14" s="103"/>
      <c r="G14" s="97"/>
      <c r="H14" s="149"/>
      <c r="K14" s="181" t="s">
        <v>1289</v>
      </c>
      <c r="L14" s="183" t="s">
        <v>1290</v>
      </c>
      <c r="M14" s="181" t="s">
        <v>1289</v>
      </c>
      <c r="N14" s="183" t="s">
        <v>1290</v>
      </c>
      <c r="O14" s="181" t="s">
        <v>1289</v>
      </c>
      <c r="P14" s="183" t="s">
        <v>1290</v>
      </c>
      <c r="Q14" s="181" t="s">
        <v>1289</v>
      </c>
      <c r="R14" s="183" t="s">
        <v>1290</v>
      </c>
      <c r="S14" s="181" t="s">
        <v>1289</v>
      </c>
      <c r="T14" s="183" t="s">
        <v>1290</v>
      </c>
    </row>
    <row r="15" spans="3:20" x14ac:dyDescent="0.2">
      <c r="C15" s="97" t="s">
        <v>1233</v>
      </c>
      <c r="D15" s="155" t="s">
        <v>49</v>
      </c>
      <c r="E15" s="153" t="s">
        <v>133</v>
      </c>
      <c r="F15" s="103" t="s">
        <v>40</v>
      </c>
      <c r="G15" s="97" t="s">
        <v>172</v>
      </c>
      <c r="H15" s="59" t="s">
        <v>85</v>
      </c>
      <c r="K15" s="181">
        <v>156</v>
      </c>
      <c r="L15" s="183">
        <v>142</v>
      </c>
      <c r="M15" s="181">
        <v>141</v>
      </c>
      <c r="N15" s="183">
        <v>151</v>
      </c>
      <c r="O15" s="181">
        <v>153</v>
      </c>
      <c r="P15" s="183">
        <v>156</v>
      </c>
      <c r="Q15" s="181">
        <v>165</v>
      </c>
      <c r="R15" s="183">
        <v>113</v>
      </c>
      <c r="S15" s="181">
        <v>144</v>
      </c>
      <c r="T15" s="183">
        <v>95</v>
      </c>
    </row>
    <row r="16" spans="3:20" x14ac:dyDescent="0.2">
      <c r="C16" s="97"/>
      <c r="D16" s="97"/>
      <c r="E16" s="97"/>
      <c r="F16" s="103"/>
      <c r="G16" s="97"/>
      <c r="H16" s="59"/>
    </row>
    <row r="17" spans="3:20" x14ac:dyDescent="0.2">
      <c r="C17" s="97"/>
      <c r="D17" s="103"/>
      <c r="E17" s="103"/>
      <c r="F17" s="103"/>
      <c r="G17" s="97"/>
      <c r="H17" s="59"/>
      <c r="K17" s="181" t="s">
        <v>1289</v>
      </c>
      <c r="L17" s="183" t="s">
        <v>1290</v>
      </c>
      <c r="M17" s="181" t="s">
        <v>1289</v>
      </c>
      <c r="N17" s="183" t="s">
        <v>1290</v>
      </c>
      <c r="O17" s="181" t="s">
        <v>1289</v>
      </c>
      <c r="P17" s="183" t="s">
        <v>1290</v>
      </c>
      <c r="Q17" s="181" t="s">
        <v>1289</v>
      </c>
      <c r="R17" s="183" t="s">
        <v>1290</v>
      </c>
      <c r="S17" s="181" t="s">
        <v>1290</v>
      </c>
      <c r="T17" s="183" t="s">
        <v>1289</v>
      </c>
    </row>
    <row r="18" spans="3:20" x14ac:dyDescent="0.2">
      <c r="C18" s="97" t="s">
        <v>1234</v>
      </c>
      <c r="D18" s="156" t="s">
        <v>318</v>
      </c>
      <c r="E18" s="97" t="s">
        <v>1281</v>
      </c>
      <c r="F18" s="162" t="s">
        <v>22</v>
      </c>
      <c r="G18" s="59" t="s">
        <v>35</v>
      </c>
      <c r="H18" s="149" t="s">
        <v>80</v>
      </c>
      <c r="K18" s="181">
        <v>140</v>
      </c>
      <c r="L18" s="183" t="s">
        <v>177</v>
      </c>
      <c r="M18" s="181">
        <v>119</v>
      </c>
      <c r="N18" s="183" t="s">
        <v>177</v>
      </c>
      <c r="O18" s="181">
        <v>149</v>
      </c>
      <c r="P18" s="183">
        <v>112</v>
      </c>
      <c r="Q18" s="181">
        <v>166</v>
      </c>
      <c r="R18" s="183">
        <v>135</v>
      </c>
      <c r="S18" s="181">
        <v>129</v>
      </c>
      <c r="T18" s="183">
        <v>120</v>
      </c>
    </row>
    <row r="19" spans="3:20" x14ac:dyDescent="0.2">
      <c r="C19" s="97"/>
      <c r="D19" s="97"/>
      <c r="E19" s="97"/>
      <c r="F19" s="97"/>
      <c r="G19" s="59"/>
      <c r="H19" s="149"/>
    </row>
    <row r="20" spans="3:20" x14ac:dyDescent="0.2">
      <c r="C20" s="97"/>
      <c r="D20" s="97"/>
      <c r="E20" s="97"/>
      <c r="F20" s="97"/>
      <c r="G20" s="59"/>
      <c r="H20" s="149"/>
      <c r="K20" s="181" t="s">
        <v>1291</v>
      </c>
      <c r="L20" s="183" t="s">
        <v>1290</v>
      </c>
      <c r="M20" s="181" t="s">
        <v>1291</v>
      </c>
      <c r="N20" s="183" t="s">
        <v>1290</v>
      </c>
      <c r="O20" s="181" t="s">
        <v>1291</v>
      </c>
      <c r="P20" s="183" t="s">
        <v>1290</v>
      </c>
      <c r="Q20" s="181" t="s">
        <v>1291</v>
      </c>
      <c r="R20" s="183" t="s">
        <v>1290</v>
      </c>
      <c r="S20" s="181" t="s">
        <v>1291</v>
      </c>
      <c r="T20" s="183" t="s">
        <v>1290</v>
      </c>
    </row>
    <row r="21" spans="3:20" x14ac:dyDescent="0.2">
      <c r="C21" s="97" t="s">
        <v>1235</v>
      </c>
      <c r="D21" s="155" t="s">
        <v>49</v>
      </c>
      <c r="E21" s="97" t="s">
        <v>83</v>
      </c>
      <c r="F21" s="103" t="s">
        <v>1276</v>
      </c>
      <c r="G21" s="172" t="s">
        <v>163</v>
      </c>
      <c r="H21" s="177" t="s">
        <v>43</v>
      </c>
      <c r="K21" s="181">
        <v>151</v>
      </c>
      <c r="L21" s="183">
        <v>142</v>
      </c>
      <c r="M21" s="181">
        <v>118</v>
      </c>
      <c r="N21" s="183" t="s">
        <v>177</v>
      </c>
      <c r="O21" s="181">
        <v>148</v>
      </c>
      <c r="P21" s="183">
        <v>125</v>
      </c>
      <c r="Q21" s="181">
        <v>150</v>
      </c>
      <c r="R21" s="183">
        <v>152</v>
      </c>
      <c r="S21" s="181">
        <v>164</v>
      </c>
      <c r="T21" s="183">
        <v>107</v>
      </c>
    </row>
    <row r="22" spans="3:20" x14ac:dyDescent="0.2">
      <c r="C22" s="97"/>
      <c r="D22" s="179"/>
      <c r="E22" s="97"/>
      <c r="F22" s="103"/>
      <c r="G22" s="103"/>
      <c r="H22" s="103"/>
    </row>
    <row r="23" spans="3:20" x14ac:dyDescent="0.2">
      <c r="C23" s="97"/>
      <c r="D23" s="179"/>
      <c r="E23" s="97"/>
      <c r="F23" s="103"/>
      <c r="G23" s="103"/>
      <c r="H23" s="103"/>
      <c r="K23" s="181" t="s">
        <v>1298</v>
      </c>
      <c r="L23" s="183" t="s">
        <v>1299</v>
      </c>
      <c r="M23" s="181" t="s">
        <v>1298</v>
      </c>
      <c r="N23" s="183" t="s">
        <v>1299</v>
      </c>
      <c r="O23" s="181" t="s">
        <v>1298</v>
      </c>
      <c r="P23" s="183" t="s">
        <v>1299</v>
      </c>
      <c r="Q23" s="181" t="s">
        <v>1298</v>
      </c>
      <c r="R23" s="183" t="s">
        <v>1299</v>
      </c>
      <c r="S23" s="181" t="s">
        <v>1298</v>
      </c>
      <c r="T23" s="183" t="s">
        <v>1299</v>
      </c>
    </row>
    <row r="24" spans="3:20" x14ac:dyDescent="0.2">
      <c r="C24" s="97" t="s">
        <v>1236</v>
      </c>
      <c r="D24" s="108" t="s">
        <v>29</v>
      </c>
      <c r="E24" s="160" t="s">
        <v>1275</v>
      </c>
      <c r="F24" s="161" t="s">
        <v>142</v>
      </c>
      <c r="G24" s="57" t="s">
        <v>51</v>
      </c>
      <c r="H24" s="57" t="s">
        <v>170</v>
      </c>
      <c r="K24" s="181">
        <v>30</v>
      </c>
      <c r="L24" s="183">
        <v>50</v>
      </c>
      <c r="M24" s="181">
        <v>50</v>
      </c>
      <c r="N24" s="183">
        <v>52</v>
      </c>
      <c r="O24" s="181">
        <v>48</v>
      </c>
      <c r="P24" s="183">
        <v>54</v>
      </c>
      <c r="Q24" s="181">
        <v>29</v>
      </c>
      <c r="R24" s="183">
        <v>44</v>
      </c>
      <c r="S24" s="181">
        <v>3</v>
      </c>
      <c r="T24" s="183">
        <v>58</v>
      </c>
    </row>
    <row r="25" spans="3:20" x14ac:dyDescent="0.2">
      <c r="C25" s="97"/>
      <c r="D25" s="97"/>
      <c r="E25" s="97"/>
      <c r="F25" s="97"/>
      <c r="G25" s="57"/>
      <c r="H25" s="57"/>
    </row>
    <row r="26" spans="3:20" x14ac:dyDescent="0.2">
      <c r="C26" s="97"/>
      <c r="D26" s="97"/>
      <c r="E26" s="97"/>
      <c r="F26" s="97"/>
      <c r="G26" s="57"/>
      <c r="H26" s="57"/>
      <c r="K26" s="181" t="s">
        <v>1301</v>
      </c>
      <c r="L26" s="183" t="s">
        <v>1300</v>
      </c>
      <c r="M26" s="181" t="s">
        <v>1301</v>
      </c>
      <c r="N26" s="183" t="s">
        <v>1300</v>
      </c>
      <c r="O26" s="181" t="s">
        <v>1301</v>
      </c>
      <c r="P26" s="183" t="s">
        <v>1300</v>
      </c>
      <c r="Q26" s="181" t="s">
        <v>1301</v>
      </c>
      <c r="R26" s="183" t="s">
        <v>1300</v>
      </c>
      <c r="S26" s="181" t="s">
        <v>1301</v>
      </c>
      <c r="T26" s="183" t="s">
        <v>1300</v>
      </c>
    </row>
    <row r="27" spans="3:20" x14ac:dyDescent="0.2">
      <c r="C27" s="97" t="s">
        <v>1237</v>
      </c>
      <c r="D27" s="108" t="s">
        <v>29</v>
      </c>
      <c r="E27" s="154" t="s">
        <v>7</v>
      </c>
      <c r="F27" s="103" t="s">
        <v>110</v>
      </c>
      <c r="G27" s="149" t="s">
        <v>124</v>
      </c>
      <c r="H27" s="57" t="s">
        <v>33</v>
      </c>
      <c r="K27" s="181">
        <v>135</v>
      </c>
      <c r="L27" s="183">
        <v>47</v>
      </c>
      <c r="M27" s="181">
        <v>101</v>
      </c>
      <c r="N27" s="183">
        <v>39</v>
      </c>
      <c r="O27" s="181">
        <v>143</v>
      </c>
      <c r="P27" s="183">
        <v>5</v>
      </c>
      <c r="Q27" s="181">
        <v>48</v>
      </c>
      <c r="R27" s="183">
        <v>113</v>
      </c>
      <c r="S27" s="181">
        <v>160</v>
      </c>
      <c r="T27" s="183">
        <v>5</v>
      </c>
    </row>
    <row r="28" spans="3:20" x14ac:dyDescent="0.2">
      <c r="C28" s="97"/>
      <c r="D28" s="103"/>
      <c r="E28" s="103"/>
      <c r="F28" s="103"/>
      <c r="G28" s="149"/>
      <c r="H28" s="57"/>
    </row>
    <row r="29" spans="3:20" x14ac:dyDescent="0.2">
      <c r="C29" s="97"/>
      <c r="D29" s="103"/>
      <c r="E29" s="103"/>
      <c r="F29" s="103"/>
      <c r="G29" s="149"/>
      <c r="H29" s="57"/>
      <c r="K29" s="181" t="s">
        <v>1290</v>
      </c>
      <c r="L29" s="183" t="s">
        <v>1291</v>
      </c>
      <c r="M29" s="181" t="s">
        <v>1290</v>
      </c>
      <c r="N29" s="183" t="s">
        <v>1291</v>
      </c>
      <c r="O29" s="181" t="s">
        <v>1290</v>
      </c>
      <c r="P29" s="183" t="s">
        <v>1291</v>
      </c>
      <c r="Q29" s="181" t="s">
        <v>1290</v>
      </c>
      <c r="R29" s="183" t="s">
        <v>1291</v>
      </c>
      <c r="S29" s="181" t="s">
        <v>1290</v>
      </c>
      <c r="T29" s="183" t="s">
        <v>1291</v>
      </c>
    </row>
    <row r="30" spans="3:20" x14ac:dyDescent="0.2">
      <c r="C30" s="97" t="s">
        <v>1238</v>
      </c>
      <c r="D30" s="169" t="s">
        <v>140</v>
      </c>
      <c r="E30" s="97" t="s">
        <v>11</v>
      </c>
      <c r="F30" s="103" t="s">
        <v>59</v>
      </c>
      <c r="G30" s="59" t="s">
        <v>130</v>
      </c>
      <c r="H30" s="174" t="s">
        <v>92</v>
      </c>
      <c r="L30" s="183">
        <v>157</v>
      </c>
      <c r="N30" s="183">
        <v>137</v>
      </c>
      <c r="P30" s="183">
        <v>154</v>
      </c>
      <c r="R30" s="183">
        <v>127</v>
      </c>
      <c r="T30" s="183">
        <v>149</v>
      </c>
    </row>
    <row r="31" spans="3:20" x14ac:dyDescent="0.2">
      <c r="C31" s="97"/>
      <c r="D31" s="169"/>
      <c r="E31" s="97"/>
      <c r="F31" s="103"/>
      <c r="G31" s="59"/>
      <c r="H31" s="59"/>
    </row>
    <row r="32" spans="3:20" x14ac:dyDescent="0.2">
      <c r="C32" s="97"/>
      <c r="D32" s="169"/>
      <c r="E32" s="97"/>
      <c r="F32" s="103"/>
      <c r="G32" s="59"/>
      <c r="H32" s="59"/>
      <c r="K32" s="181" t="s">
        <v>1301</v>
      </c>
      <c r="L32" s="183" t="s">
        <v>1300</v>
      </c>
      <c r="M32" s="181" t="s">
        <v>1301</v>
      </c>
      <c r="N32" s="183" t="s">
        <v>1300</v>
      </c>
      <c r="O32" s="181" t="s">
        <v>1301</v>
      </c>
      <c r="P32" s="183" t="s">
        <v>1300</v>
      </c>
      <c r="Q32" s="181" t="s">
        <v>1301</v>
      </c>
      <c r="R32" s="183" t="s">
        <v>1300</v>
      </c>
      <c r="S32" s="181" t="s">
        <v>1301</v>
      </c>
      <c r="T32" s="183" t="s">
        <v>1300</v>
      </c>
    </row>
    <row r="33" spans="3:20" x14ac:dyDescent="0.2">
      <c r="C33" s="97" t="s">
        <v>1239</v>
      </c>
      <c r="D33" s="168" t="s">
        <v>45</v>
      </c>
      <c r="E33" s="97" t="s">
        <v>27</v>
      </c>
      <c r="F33" s="103" t="s">
        <v>1277</v>
      </c>
      <c r="G33" s="149" t="s">
        <v>110</v>
      </c>
      <c r="H33" s="69" t="s">
        <v>123</v>
      </c>
      <c r="K33" s="181">
        <v>147</v>
      </c>
      <c r="L33" s="183">
        <v>5</v>
      </c>
      <c r="M33" s="181">
        <v>144</v>
      </c>
      <c r="N33" s="183">
        <v>5</v>
      </c>
      <c r="O33" s="181">
        <v>146</v>
      </c>
      <c r="P33" s="183">
        <v>47</v>
      </c>
      <c r="Q33" s="181">
        <v>143</v>
      </c>
      <c r="R33" s="183">
        <v>5</v>
      </c>
      <c r="S33" s="181">
        <v>153</v>
      </c>
      <c r="T33" s="183">
        <v>47</v>
      </c>
    </row>
    <row r="34" spans="3:20" x14ac:dyDescent="0.2">
      <c r="C34" s="97"/>
      <c r="D34" s="97"/>
      <c r="E34" s="97"/>
      <c r="F34" s="103"/>
      <c r="G34" s="149"/>
      <c r="H34" s="69"/>
    </row>
    <row r="35" spans="3:20" x14ac:dyDescent="0.2">
      <c r="C35" s="97"/>
      <c r="D35" s="97"/>
      <c r="E35" s="97"/>
      <c r="F35" s="103"/>
      <c r="G35" s="149"/>
      <c r="H35" s="69"/>
      <c r="K35" s="181" t="s">
        <v>1290</v>
      </c>
      <c r="L35" s="183" t="s">
        <v>1299</v>
      </c>
      <c r="M35" s="181" t="s">
        <v>1290</v>
      </c>
      <c r="N35" s="183" t="s">
        <v>1299</v>
      </c>
      <c r="O35" s="181" t="s">
        <v>1290</v>
      </c>
      <c r="P35" s="183" t="s">
        <v>1299</v>
      </c>
      <c r="Q35" s="181" t="s">
        <v>1290</v>
      </c>
      <c r="R35" s="183" t="s">
        <v>1299</v>
      </c>
      <c r="S35" s="181" t="s">
        <v>1290</v>
      </c>
      <c r="T35" s="183" t="s">
        <v>1299</v>
      </c>
    </row>
    <row r="36" spans="3:20" x14ac:dyDescent="0.2">
      <c r="C36" s="97" t="s">
        <v>1240</v>
      </c>
      <c r="D36" s="172" t="s">
        <v>163</v>
      </c>
      <c r="E36" s="155" t="s">
        <v>49</v>
      </c>
      <c r="F36" s="103" t="s">
        <v>47</v>
      </c>
      <c r="G36" s="149" t="s">
        <v>139</v>
      </c>
      <c r="H36" s="149" t="s">
        <v>160</v>
      </c>
      <c r="K36" s="181">
        <v>152</v>
      </c>
      <c r="L36" s="183">
        <v>120</v>
      </c>
      <c r="M36" s="181">
        <v>142</v>
      </c>
      <c r="N36" s="183">
        <v>145</v>
      </c>
      <c r="O36" s="181" t="s">
        <v>177</v>
      </c>
      <c r="P36" s="183">
        <v>124</v>
      </c>
      <c r="Q36" s="181">
        <v>119</v>
      </c>
      <c r="R36" s="183" t="s">
        <v>177</v>
      </c>
      <c r="S36" s="181">
        <v>122</v>
      </c>
      <c r="T36" s="183">
        <v>112</v>
      </c>
    </row>
    <row r="37" spans="3:20" x14ac:dyDescent="0.2">
      <c r="C37" s="97"/>
      <c r="D37" s="97"/>
      <c r="E37" s="97"/>
      <c r="F37" s="103"/>
      <c r="G37" s="149"/>
      <c r="H37" s="149"/>
    </row>
    <row r="38" spans="3:20" x14ac:dyDescent="0.2">
      <c r="C38" s="97"/>
      <c r="D38" s="97"/>
      <c r="E38" s="97"/>
      <c r="F38" s="103"/>
      <c r="G38" s="149"/>
      <c r="H38" s="149"/>
      <c r="K38" s="181" t="s">
        <v>1303</v>
      </c>
      <c r="L38" s="183" t="s">
        <v>1304</v>
      </c>
      <c r="M38" s="181" t="s">
        <v>1303</v>
      </c>
      <c r="N38" s="183" t="s">
        <v>1304</v>
      </c>
      <c r="O38" s="181" t="s">
        <v>1303</v>
      </c>
      <c r="P38" s="183" t="s">
        <v>1304</v>
      </c>
      <c r="Q38" s="181" t="s">
        <v>1303</v>
      </c>
      <c r="R38" s="183" t="s">
        <v>1304</v>
      </c>
      <c r="S38" s="181" t="s">
        <v>1303</v>
      </c>
      <c r="T38" s="183" t="s">
        <v>1304</v>
      </c>
    </row>
    <row r="39" spans="3:20" x14ac:dyDescent="0.2">
      <c r="C39" s="97" t="s">
        <v>1241</v>
      </c>
      <c r="D39" s="173" t="s">
        <v>135</v>
      </c>
      <c r="E39" s="97" t="s">
        <v>80</v>
      </c>
      <c r="F39" s="160" t="s">
        <v>1275</v>
      </c>
      <c r="G39" s="178" t="s">
        <v>18</v>
      </c>
      <c r="H39" s="59" t="s">
        <v>109</v>
      </c>
      <c r="K39" s="181">
        <v>74</v>
      </c>
      <c r="L39" s="183" t="s">
        <v>177</v>
      </c>
      <c r="M39" s="181" t="s">
        <v>177</v>
      </c>
      <c r="N39" s="183" t="s">
        <v>177</v>
      </c>
      <c r="O39" s="181">
        <v>63</v>
      </c>
      <c r="P39" s="183">
        <v>13</v>
      </c>
      <c r="Q39" s="181">
        <v>83</v>
      </c>
      <c r="R39" s="183">
        <v>1</v>
      </c>
      <c r="S39" s="181" t="s">
        <v>177</v>
      </c>
      <c r="T39" s="183" t="s">
        <v>177</v>
      </c>
    </row>
    <row r="40" spans="3:20" x14ac:dyDescent="0.2">
      <c r="C40" s="97"/>
      <c r="D40" s="97"/>
      <c r="E40" s="97"/>
      <c r="F40" s="97"/>
      <c r="G40" s="97"/>
      <c r="H40" s="59"/>
    </row>
    <row r="41" spans="3:20" x14ac:dyDescent="0.2">
      <c r="C41" s="97"/>
      <c r="D41" s="110"/>
      <c r="E41" s="97"/>
      <c r="F41" s="97"/>
      <c r="G41" s="97"/>
      <c r="H41" s="59"/>
      <c r="K41" s="181" t="s">
        <v>1301</v>
      </c>
      <c r="L41" s="183" t="s">
        <v>1292</v>
      </c>
      <c r="M41" s="181" t="s">
        <v>1301</v>
      </c>
      <c r="N41" s="183" t="s">
        <v>1292</v>
      </c>
      <c r="O41" s="181" t="s">
        <v>1301</v>
      </c>
      <c r="P41" s="183" t="s">
        <v>1292</v>
      </c>
      <c r="Q41" s="181" t="s">
        <v>1301</v>
      </c>
      <c r="R41" s="183" t="s">
        <v>1292</v>
      </c>
      <c r="S41" s="181" t="s">
        <v>1301</v>
      </c>
      <c r="T41" s="183" t="s">
        <v>1292</v>
      </c>
    </row>
    <row r="42" spans="3:20" x14ac:dyDescent="0.2">
      <c r="C42" s="97" t="s">
        <v>1242</v>
      </c>
      <c r="D42" s="168" t="s">
        <v>45</v>
      </c>
      <c r="E42" s="108" t="s">
        <v>29</v>
      </c>
      <c r="F42" s="159" t="s">
        <v>15</v>
      </c>
      <c r="G42" s="149" t="s">
        <v>110</v>
      </c>
      <c r="H42" s="149" t="s">
        <v>60</v>
      </c>
      <c r="K42" s="181">
        <v>147</v>
      </c>
      <c r="L42" s="183">
        <v>20</v>
      </c>
      <c r="M42" s="181">
        <v>135</v>
      </c>
      <c r="N42" s="183">
        <v>30</v>
      </c>
      <c r="O42" s="181">
        <v>133</v>
      </c>
      <c r="P42" s="183">
        <v>85</v>
      </c>
      <c r="Q42" s="181">
        <v>143</v>
      </c>
      <c r="R42" s="183">
        <v>1</v>
      </c>
      <c r="S42" s="181">
        <v>137</v>
      </c>
      <c r="T42" s="183">
        <v>24</v>
      </c>
    </row>
    <row r="43" spans="3:20" x14ac:dyDescent="0.2">
      <c r="C43" s="97"/>
      <c r="D43" s="97"/>
      <c r="E43" s="97"/>
      <c r="F43" s="97"/>
      <c r="G43" s="149"/>
      <c r="H43" s="149"/>
    </row>
    <row r="44" spans="3:20" x14ac:dyDescent="0.2">
      <c r="C44" s="97"/>
      <c r="D44" s="97"/>
      <c r="E44" s="97"/>
      <c r="F44" s="97"/>
      <c r="G44" s="149"/>
      <c r="H44" s="149"/>
      <c r="K44" s="181" t="s">
        <v>1303</v>
      </c>
      <c r="L44" s="183" t="s">
        <v>1289</v>
      </c>
      <c r="M44" s="181" t="s">
        <v>1289</v>
      </c>
      <c r="N44" s="183" t="s">
        <v>1303</v>
      </c>
      <c r="O44" s="181" t="s">
        <v>1303</v>
      </c>
      <c r="P44" s="183" t="s">
        <v>1289</v>
      </c>
      <c r="Q44" s="181" t="s">
        <v>1303</v>
      </c>
      <c r="R44" s="183" t="s">
        <v>1289</v>
      </c>
      <c r="S44" s="181" t="s">
        <v>1303</v>
      </c>
      <c r="T44" s="183" t="s">
        <v>1289</v>
      </c>
    </row>
    <row r="45" spans="3:20" x14ac:dyDescent="0.2">
      <c r="C45" s="97" t="s">
        <v>1243</v>
      </c>
      <c r="D45" s="174" t="s">
        <v>92</v>
      </c>
      <c r="E45" s="176" t="s">
        <v>137</v>
      </c>
      <c r="F45" s="173" t="s">
        <v>135</v>
      </c>
      <c r="G45" s="59" t="s">
        <v>44</v>
      </c>
      <c r="H45" s="59" t="s">
        <v>151</v>
      </c>
      <c r="K45" s="181">
        <v>110</v>
      </c>
      <c r="L45" s="183">
        <v>164</v>
      </c>
      <c r="M45" s="181" t="s">
        <v>177</v>
      </c>
      <c r="N45" s="183">
        <v>67</v>
      </c>
      <c r="O45" s="181">
        <v>74</v>
      </c>
      <c r="P45" s="183">
        <v>85</v>
      </c>
      <c r="Q45" s="181">
        <v>75</v>
      </c>
      <c r="R45" s="183">
        <v>133</v>
      </c>
      <c r="S45" s="181" t="s">
        <v>177</v>
      </c>
      <c r="T45" s="183">
        <v>147</v>
      </c>
    </row>
    <row r="46" spans="3:20" x14ac:dyDescent="0.2">
      <c r="C46" s="97"/>
      <c r="D46" s="97"/>
      <c r="E46" s="97"/>
      <c r="F46" s="97"/>
      <c r="G46" s="59"/>
      <c r="H46" s="59"/>
    </row>
    <row r="47" spans="3:20" x14ac:dyDescent="0.2">
      <c r="C47" s="97"/>
      <c r="D47" s="97"/>
      <c r="E47" s="97"/>
      <c r="F47" s="97"/>
      <c r="G47" s="59"/>
      <c r="H47" s="59"/>
      <c r="K47" s="181" t="s">
        <v>1305</v>
      </c>
      <c r="L47" s="183" t="s">
        <v>1299</v>
      </c>
      <c r="M47" s="181" t="s">
        <v>1305</v>
      </c>
      <c r="N47" s="183" t="s">
        <v>1299</v>
      </c>
      <c r="O47" s="181" t="s">
        <v>1305</v>
      </c>
      <c r="P47" s="183" t="s">
        <v>1299</v>
      </c>
      <c r="Q47" s="181" t="s">
        <v>1305</v>
      </c>
      <c r="R47" s="183" t="s">
        <v>1299</v>
      </c>
      <c r="S47" s="181" t="s">
        <v>1305</v>
      </c>
      <c r="T47" s="183" t="s">
        <v>1303</v>
      </c>
    </row>
    <row r="48" spans="3:20" x14ac:dyDescent="0.2">
      <c r="C48" s="97" t="s">
        <v>1244</v>
      </c>
      <c r="D48" s="156" t="s">
        <v>318</v>
      </c>
      <c r="E48" s="97" t="s">
        <v>74</v>
      </c>
      <c r="F48" s="103" t="s">
        <v>45</v>
      </c>
      <c r="G48" s="149" t="s">
        <v>5</v>
      </c>
      <c r="H48" s="59" t="s">
        <v>95</v>
      </c>
      <c r="K48" s="181">
        <v>86</v>
      </c>
      <c r="L48" s="183">
        <v>53</v>
      </c>
      <c r="M48" s="181">
        <v>40</v>
      </c>
      <c r="N48" s="183">
        <v>114</v>
      </c>
      <c r="O48" s="181">
        <v>14</v>
      </c>
      <c r="P48" s="183">
        <v>23</v>
      </c>
      <c r="Q48" s="181" t="s">
        <v>177</v>
      </c>
      <c r="R48" s="183">
        <v>141</v>
      </c>
      <c r="S48" s="181" t="s">
        <v>177</v>
      </c>
      <c r="T48" s="183">
        <v>1</v>
      </c>
    </row>
    <row r="49" spans="3:20" x14ac:dyDescent="0.2">
      <c r="C49" s="97"/>
      <c r="D49" s="97"/>
      <c r="E49" s="97"/>
      <c r="F49" s="103"/>
      <c r="G49" s="149"/>
      <c r="H49" s="59"/>
    </row>
    <row r="50" spans="3:20" x14ac:dyDescent="0.2">
      <c r="C50" s="97"/>
      <c r="D50" s="97"/>
      <c r="E50" s="97"/>
      <c r="F50" s="103"/>
      <c r="G50" s="149"/>
      <c r="H50" s="59"/>
      <c r="K50" s="181" t="s">
        <v>1306</v>
      </c>
      <c r="L50" s="183" t="s">
        <v>1299</v>
      </c>
      <c r="M50" s="181" t="s">
        <v>1306</v>
      </c>
      <c r="N50" s="183" t="s">
        <v>1299</v>
      </c>
      <c r="O50" s="181" t="s">
        <v>1306</v>
      </c>
      <c r="P50" s="183" t="s">
        <v>1299</v>
      </c>
      <c r="Q50" s="181" t="s">
        <v>1306</v>
      </c>
      <c r="R50" s="183" t="s">
        <v>1299</v>
      </c>
      <c r="S50" s="181" t="s">
        <v>1306</v>
      </c>
      <c r="T50" s="183" t="s">
        <v>1299</v>
      </c>
    </row>
    <row r="51" spans="3:20" x14ac:dyDescent="0.2">
      <c r="C51" s="97" t="s">
        <v>1245</v>
      </c>
      <c r="D51" s="97" t="s">
        <v>96</v>
      </c>
      <c r="E51" s="154" t="s">
        <v>7</v>
      </c>
      <c r="F51" s="103" t="s">
        <v>134</v>
      </c>
      <c r="G51" s="162" t="s">
        <v>22</v>
      </c>
      <c r="H51" s="69" t="s">
        <v>165</v>
      </c>
      <c r="K51" s="181">
        <v>16</v>
      </c>
      <c r="L51" s="183">
        <v>23</v>
      </c>
      <c r="M51" s="181">
        <v>78</v>
      </c>
      <c r="N51" s="183">
        <v>54</v>
      </c>
      <c r="O51" s="181">
        <v>56</v>
      </c>
      <c r="P51" s="183">
        <v>14</v>
      </c>
      <c r="Q51" s="181" t="s">
        <v>177</v>
      </c>
      <c r="R51" s="183" t="s">
        <v>177</v>
      </c>
      <c r="S51" s="181">
        <v>3</v>
      </c>
      <c r="T51" s="183">
        <v>23</v>
      </c>
    </row>
    <row r="52" spans="3:20" x14ac:dyDescent="0.2">
      <c r="C52" s="97"/>
      <c r="D52" s="97"/>
      <c r="E52" s="97"/>
      <c r="F52" s="103"/>
      <c r="G52" s="97"/>
      <c r="H52" s="69"/>
    </row>
    <row r="53" spans="3:20" x14ac:dyDescent="0.2">
      <c r="C53" s="97"/>
      <c r="D53" s="97"/>
      <c r="E53" s="97"/>
      <c r="F53" s="103"/>
      <c r="G53" s="97"/>
      <c r="H53" s="69"/>
      <c r="K53" s="181" t="s">
        <v>1306</v>
      </c>
      <c r="L53" s="183" t="s">
        <v>1307</v>
      </c>
      <c r="M53" s="181" t="s">
        <v>1306</v>
      </c>
      <c r="N53" s="183" t="s">
        <v>1307</v>
      </c>
      <c r="O53" s="181" t="s">
        <v>1306</v>
      </c>
      <c r="P53" s="183" t="s">
        <v>1307</v>
      </c>
      <c r="Q53" s="181" t="s">
        <v>1306</v>
      </c>
      <c r="R53" s="183" t="s">
        <v>1307</v>
      </c>
      <c r="S53" s="181" t="s">
        <v>1306</v>
      </c>
      <c r="T53" s="183" t="s">
        <v>1307</v>
      </c>
    </row>
    <row r="54" spans="3:20" x14ac:dyDescent="0.2">
      <c r="C54" s="97" t="s">
        <v>1246</v>
      </c>
      <c r="D54" s="108" t="s">
        <v>29</v>
      </c>
      <c r="E54" s="97" t="s">
        <v>45</v>
      </c>
      <c r="F54" s="69" t="s">
        <v>48</v>
      </c>
      <c r="G54" s="57" t="s">
        <v>63</v>
      </c>
      <c r="H54" s="69" t="s">
        <v>165</v>
      </c>
      <c r="K54" s="181">
        <v>69</v>
      </c>
      <c r="L54" s="183" t="s">
        <v>177</v>
      </c>
      <c r="M54" s="181">
        <v>12</v>
      </c>
      <c r="N54" s="183">
        <v>11</v>
      </c>
      <c r="O54" s="181">
        <v>8</v>
      </c>
      <c r="P54" s="183" t="s">
        <v>177</v>
      </c>
      <c r="Q54" s="181">
        <v>23</v>
      </c>
      <c r="R54" s="183">
        <v>14</v>
      </c>
      <c r="S54" s="181">
        <v>3</v>
      </c>
      <c r="T54" s="183">
        <v>13</v>
      </c>
    </row>
    <row r="55" spans="3:20" x14ac:dyDescent="0.2">
      <c r="C55" s="97"/>
      <c r="D55" s="97"/>
      <c r="E55" s="97"/>
      <c r="F55" s="69"/>
      <c r="G55" s="57"/>
      <c r="H55" s="69"/>
    </row>
    <row r="56" spans="3:20" x14ac:dyDescent="0.2">
      <c r="C56" s="97"/>
      <c r="D56" s="97"/>
      <c r="E56" s="97"/>
      <c r="F56" s="69"/>
      <c r="G56" s="57"/>
      <c r="H56" s="69"/>
      <c r="K56" s="181" t="s">
        <v>1308</v>
      </c>
      <c r="L56" s="183" t="s">
        <v>1291</v>
      </c>
      <c r="M56" s="181" t="s">
        <v>1308</v>
      </c>
      <c r="N56" s="183" t="s">
        <v>1291</v>
      </c>
      <c r="O56" s="181" t="s">
        <v>1308</v>
      </c>
      <c r="P56" s="183" t="s">
        <v>1291</v>
      </c>
      <c r="Q56" s="181" t="s">
        <v>1308</v>
      </c>
      <c r="R56" s="183" t="s">
        <v>1291</v>
      </c>
      <c r="S56" s="181" t="s">
        <v>1308</v>
      </c>
      <c r="T56" s="183" t="s">
        <v>1291</v>
      </c>
    </row>
    <row r="57" spans="3:20" x14ac:dyDescent="0.2">
      <c r="C57" s="97" t="s">
        <v>1247</v>
      </c>
      <c r="D57" s="175" t="s">
        <v>10</v>
      </c>
      <c r="E57" s="169" t="s">
        <v>140</v>
      </c>
      <c r="F57" s="103" t="s">
        <v>106</v>
      </c>
      <c r="G57" s="164" t="s">
        <v>13</v>
      </c>
      <c r="H57" s="59" t="s">
        <v>34</v>
      </c>
      <c r="K57" s="203" t="s">
        <v>865</v>
      </c>
      <c r="L57" s="204">
        <v>158</v>
      </c>
      <c r="M57" s="203" t="s">
        <v>630</v>
      </c>
      <c r="N57" s="183">
        <v>157</v>
      </c>
      <c r="O57" s="203" t="s">
        <v>658</v>
      </c>
      <c r="P57" s="183">
        <v>131</v>
      </c>
      <c r="Q57" s="203" t="s">
        <v>602</v>
      </c>
      <c r="R57" s="183">
        <v>145</v>
      </c>
      <c r="S57" s="203" t="s">
        <v>784</v>
      </c>
      <c r="T57" s="183">
        <v>103</v>
      </c>
    </row>
    <row r="58" spans="3:20" x14ac:dyDescent="0.2">
      <c r="C58" s="97"/>
      <c r="D58" s="97"/>
      <c r="E58" s="97"/>
      <c r="F58" s="103"/>
      <c r="G58" s="97"/>
      <c r="H58" s="59"/>
    </row>
    <row r="59" spans="3:20" x14ac:dyDescent="0.2">
      <c r="C59" s="97"/>
      <c r="D59" s="97"/>
      <c r="E59" s="97"/>
      <c r="F59" s="103"/>
      <c r="G59" s="97"/>
      <c r="H59" s="59"/>
      <c r="K59" s="181" t="s">
        <v>1301</v>
      </c>
      <c r="L59" s="183" t="s">
        <v>1288</v>
      </c>
      <c r="M59" s="181" t="s">
        <v>1301</v>
      </c>
      <c r="N59" s="183" t="s">
        <v>1288</v>
      </c>
      <c r="O59" s="181" t="s">
        <v>1301</v>
      </c>
      <c r="P59" s="183" t="s">
        <v>1288</v>
      </c>
      <c r="Q59" s="181" t="s">
        <v>1301</v>
      </c>
      <c r="R59" s="183" t="s">
        <v>1288</v>
      </c>
      <c r="S59" s="181" t="s">
        <v>1301</v>
      </c>
      <c r="T59" s="183" t="s">
        <v>1288</v>
      </c>
    </row>
    <row r="60" spans="3:20" x14ac:dyDescent="0.2">
      <c r="C60" s="97" t="s">
        <v>1248</v>
      </c>
      <c r="D60" s="97" t="s">
        <v>66</v>
      </c>
      <c r="E60" s="97" t="s">
        <v>72</v>
      </c>
      <c r="F60" s="103" t="s">
        <v>1277</v>
      </c>
      <c r="G60" s="163" t="s">
        <v>108</v>
      </c>
      <c r="H60" s="59" t="s">
        <v>134</v>
      </c>
      <c r="K60" s="181">
        <v>119</v>
      </c>
      <c r="L60" s="183">
        <v>35</v>
      </c>
      <c r="M60" s="181">
        <v>16</v>
      </c>
      <c r="N60" s="183">
        <v>41</v>
      </c>
      <c r="O60" s="181">
        <v>146</v>
      </c>
      <c r="P60" s="183">
        <v>14</v>
      </c>
      <c r="Q60" s="181">
        <v>169</v>
      </c>
      <c r="R60" s="183">
        <v>2</v>
      </c>
      <c r="S60" s="181">
        <v>161</v>
      </c>
      <c r="T60" s="183">
        <v>38</v>
      </c>
    </row>
    <row r="61" spans="3:20" x14ac:dyDescent="0.2">
      <c r="C61" s="97"/>
      <c r="D61" s="97"/>
      <c r="E61" s="97"/>
      <c r="F61" s="103"/>
      <c r="G61" s="103"/>
      <c r="H61" s="59"/>
    </row>
    <row r="62" spans="3:20" x14ac:dyDescent="0.2">
      <c r="C62" s="97"/>
      <c r="D62" s="97"/>
      <c r="E62" s="97"/>
      <c r="F62" s="103"/>
      <c r="G62" s="103"/>
      <c r="H62" s="59"/>
      <c r="K62" s="181" t="s">
        <v>1303</v>
      </c>
      <c r="L62" s="183" t="s">
        <v>1301</v>
      </c>
      <c r="M62" s="181" t="s">
        <v>1303</v>
      </c>
      <c r="N62" s="183" t="s">
        <v>1301</v>
      </c>
      <c r="O62" s="181" t="s">
        <v>1303</v>
      </c>
      <c r="P62" s="183" t="s">
        <v>1301</v>
      </c>
      <c r="Q62" s="181" t="s">
        <v>1301</v>
      </c>
      <c r="R62" s="183" t="s">
        <v>1303</v>
      </c>
      <c r="S62" s="181" t="s">
        <v>1303</v>
      </c>
      <c r="T62" s="183" t="s">
        <v>1301</v>
      </c>
    </row>
    <row r="63" spans="3:20" x14ac:dyDescent="0.2">
      <c r="C63" s="97" t="s">
        <v>1249</v>
      </c>
      <c r="D63" s="173" t="s">
        <v>135</v>
      </c>
      <c r="E63" s="170" t="s">
        <v>136</v>
      </c>
      <c r="F63" s="178" t="s">
        <v>18</v>
      </c>
      <c r="G63" s="59" t="s">
        <v>155</v>
      </c>
      <c r="H63" s="69" t="s">
        <v>81</v>
      </c>
      <c r="K63" s="181">
        <v>74</v>
      </c>
      <c r="L63" s="183">
        <v>129</v>
      </c>
      <c r="M63" s="181">
        <v>80</v>
      </c>
      <c r="N63" s="183">
        <v>90</v>
      </c>
      <c r="O63" s="181">
        <v>83</v>
      </c>
      <c r="P63" s="183">
        <v>120</v>
      </c>
      <c r="Q63" s="181">
        <v>118</v>
      </c>
      <c r="R63" s="183" t="s">
        <v>177</v>
      </c>
      <c r="S63" s="181">
        <v>83</v>
      </c>
      <c r="T63" s="183">
        <v>139</v>
      </c>
    </row>
    <row r="64" spans="3:20" x14ac:dyDescent="0.2">
      <c r="C64" s="97"/>
      <c r="D64" s="97"/>
      <c r="E64" s="97"/>
      <c r="F64" s="97"/>
      <c r="G64" s="59"/>
      <c r="H64" s="69"/>
    </row>
    <row r="65" spans="3:20" x14ac:dyDescent="0.2">
      <c r="C65" s="97"/>
      <c r="D65" s="97"/>
      <c r="E65" s="97"/>
      <c r="F65" s="97"/>
      <c r="G65" s="59"/>
      <c r="H65" s="69"/>
      <c r="K65" s="181" t="s">
        <v>1304</v>
      </c>
      <c r="L65" s="183" t="s">
        <v>1309</v>
      </c>
      <c r="M65" s="181" t="s">
        <v>1304</v>
      </c>
      <c r="N65" s="183" t="s">
        <v>1309</v>
      </c>
      <c r="O65" s="181" t="s">
        <v>1304</v>
      </c>
      <c r="P65" s="183" t="s">
        <v>1309</v>
      </c>
      <c r="Q65" s="181" t="s">
        <v>1304</v>
      </c>
      <c r="R65" s="183" t="s">
        <v>1309</v>
      </c>
      <c r="S65" s="181" t="s">
        <v>1304</v>
      </c>
      <c r="T65" s="183" t="s">
        <v>1309</v>
      </c>
    </row>
    <row r="66" spans="3:20" x14ac:dyDescent="0.2">
      <c r="C66" s="97" t="s">
        <v>1250</v>
      </c>
      <c r="D66" s="108" t="s">
        <v>29</v>
      </c>
      <c r="E66" s="175" t="s">
        <v>10</v>
      </c>
      <c r="F66" s="103" t="s">
        <v>106</v>
      </c>
      <c r="G66" s="149" t="s">
        <v>89</v>
      </c>
      <c r="H66" s="59" t="s">
        <v>13</v>
      </c>
      <c r="K66" s="181">
        <v>7</v>
      </c>
      <c r="L66" s="183">
        <v>34</v>
      </c>
      <c r="M66" s="181" t="s">
        <v>177</v>
      </c>
      <c r="N66" s="183">
        <v>22</v>
      </c>
      <c r="O66" s="181" t="s">
        <v>177</v>
      </c>
      <c r="P66" s="183" t="s">
        <v>177</v>
      </c>
      <c r="Q66" s="181" t="s">
        <v>177</v>
      </c>
      <c r="R66" s="183">
        <v>19</v>
      </c>
      <c r="S66" s="181" t="s">
        <v>177</v>
      </c>
      <c r="T66" s="183">
        <v>6</v>
      </c>
    </row>
    <row r="67" spans="3:20" x14ac:dyDescent="0.2">
      <c r="C67" s="97"/>
      <c r="D67" s="97"/>
      <c r="E67" s="97"/>
      <c r="F67" s="103"/>
      <c r="G67" s="149"/>
      <c r="H67" s="59"/>
    </row>
    <row r="68" spans="3:20" x14ac:dyDescent="0.2">
      <c r="C68" s="97"/>
      <c r="D68" s="97"/>
      <c r="E68" s="97"/>
      <c r="F68" s="103"/>
      <c r="G68" s="149"/>
      <c r="H68" s="59"/>
      <c r="K68" s="181" t="s">
        <v>1301</v>
      </c>
      <c r="L68" s="183" t="s">
        <v>1292</v>
      </c>
      <c r="M68" s="181" t="s">
        <v>1301</v>
      </c>
      <c r="N68" s="183" t="s">
        <v>1292</v>
      </c>
      <c r="O68" s="181" t="s">
        <v>1301</v>
      </c>
      <c r="P68" s="183" t="s">
        <v>1292</v>
      </c>
      <c r="Q68" s="181" t="s">
        <v>1301</v>
      </c>
      <c r="R68" s="183" t="s">
        <v>1292</v>
      </c>
      <c r="S68" s="181" t="s">
        <v>1301</v>
      </c>
      <c r="T68" s="183" t="s">
        <v>1292</v>
      </c>
    </row>
    <row r="69" spans="3:20" x14ac:dyDescent="0.2">
      <c r="C69" s="97" t="s">
        <v>1251</v>
      </c>
      <c r="D69" s="108" t="s">
        <v>29</v>
      </c>
      <c r="E69" s="169" t="s">
        <v>140</v>
      </c>
      <c r="F69" s="103" t="s">
        <v>45</v>
      </c>
      <c r="G69" s="173" t="s">
        <v>135</v>
      </c>
      <c r="H69" s="149" t="s">
        <v>110</v>
      </c>
      <c r="K69" s="181">
        <v>135</v>
      </c>
      <c r="L69" s="183">
        <v>30</v>
      </c>
      <c r="M69" s="181">
        <v>25</v>
      </c>
      <c r="N69" s="201">
        <v>143</v>
      </c>
      <c r="O69" s="181">
        <v>147</v>
      </c>
      <c r="P69" s="183">
        <v>20</v>
      </c>
      <c r="Q69" s="181">
        <v>129</v>
      </c>
      <c r="R69" s="183">
        <v>65</v>
      </c>
      <c r="S69" s="181">
        <v>143</v>
      </c>
      <c r="T69" s="183">
        <v>1</v>
      </c>
    </row>
    <row r="70" spans="3:20" x14ac:dyDescent="0.2">
      <c r="C70" s="97"/>
      <c r="D70" s="97"/>
      <c r="E70" s="97"/>
      <c r="F70" s="103"/>
      <c r="G70" s="97"/>
      <c r="H70" s="149"/>
    </row>
    <row r="71" spans="3:20" x14ac:dyDescent="0.2">
      <c r="C71" s="97"/>
      <c r="D71" s="97"/>
      <c r="E71" s="97"/>
      <c r="F71" s="103"/>
      <c r="G71" s="97"/>
      <c r="H71" s="149"/>
      <c r="K71" s="181" t="s">
        <v>1301</v>
      </c>
      <c r="L71" s="183" t="s">
        <v>1311</v>
      </c>
      <c r="M71" s="181" t="s">
        <v>1301</v>
      </c>
      <c r="N71" s="183" t="s">
        <v>1311</v>
      </c>
      <c r="O71" s="181" t="s">
        <v>1301</v>
      </c>
      <c r="P71" s="183" t="s">
        <v>1311</v>
      </c>
      <c r="Q71" s="181" t="s">
        <v>1301</v>
      </c>
      <c r="R71" s="183" t="s">
        <v>1311</v>
      </c>
      <c r="S71" s="181" t="s">
        <v>1301</v>
      </c>
      <c r="T71" s="183" t="s">
        <v>1311</v>
      </c>
    </row>
    <row r="72" spans="3:20" x14ac:dyDescent="0.2">
      <c r="C72" s="97" t="s">
        <v>1253</v>
      </c>
      <c r="D72" s="176" t="s">
        <v>137</v>
      </c>
      <c r="E72" s="97" t="s">
        <v>168</v>
      </c>
      <c r="F72" s="59" t="s">
        <v>131</v>
      </c>
      <c r="G72" s="69" t="s">
        <v>81</v>
      </c>
      <c r="H72" s="69" t="s">
        <v>90</v>
      </c>
      <c r="K72" s="181">
        <v>114</v>
      </c>
      <c r="L72" s="183" t="s">
        <v>177</v>
      </c>
      <c r="M72" s="181">
        <v>151</v>
      </c>
      <c r="N72" s="183">
        <v>95</v>
      </c>
      <c r="O72" s="181">
        <v>126</v>
      </c>
      <c r="P72" s="183">
        <v>90</v>
      </c>
      <c r="Q72" s="181">
        <v>139</v>
      </c>
      <c r="R72" s="183">
        <v>83</v>
      </c>
      <c r="S72" s="181">
        <v>122</v>
      </c>
      <c r="T72" s="183">
        <v>76</v>
      </c>
    </row>
    <row r="73" spans="3:20" x14ac:dyDescent="0.2">
      <c r="C73" s="97"/>
      <c r="D73" s="97"/>
      <c r="E73" s="97"/>
      <c r="F73" s="59"/>
      <c r="G73" s="69"/>
      <c r="H73" s="69"/>
    </row>
    <row r="74" spans="3:20" x14ac:dyDescent="0.2">
      <c r="C74" s="97"/>
      <c r="D74" s="97"/>
      <c r="E74" s="97"/>
      <c r="F74" s="59"/>
      <c r="G74" s="69"/>
      <c r="H74" s="69"/>
      <c r="K74" s="181" t="s">
        <v>1309</v>
      </c>
      <c r="L74" s="183" t="s">
        <v>1303</v>
      </c>
      <c r="M74" s="181" t="s">
        <v>1309</v>
      </c>
      <c r="N74" s="183" t="s">
        <v>1303</v>
      </c>
      <c r="O74" s="181" t="s">
        <v>1309</v>
      </c>
      <c r="P74" s="183" t="s">
        <v>1303</v>
      </c>
      <c r="Q74" s="181" t="s">
        <v>1309</v>
      </c>
      <c r="R74" s="183" t="s">
        <v>1303</v>
      </c>
      <c r="S74" s="181" t="s">
        <v>1309</v>
      </c>
      <c r="T74" s="183" t="s">
        <v>1303</v>
      </c>
    </row>
    <row r="75" spans="3:20" x14ac:dyDescent="0.2">
      <c r="C75" s="97" t="s">
        <v>1254</v>
      </c>
      <c r="D75" s="97" t="s">
        <v>1278</v>
      </c>
      <c r="E75" s="154" t="s">
        <v>7</v>
      </c>
      <c r="F75" s="175" t="s">
        <v>10</v>
      </c>
      <c r="G75" s="164" t="s">
        <v>13</v>
      </c>
      <c r="H75" s="68" t="s">
        <v>16</v>
      </c>
      <c r="K75" s="181">
        <v>28</v>
      </c>
      <c r="L75" s="183">
        <v>110</v>
      </c>
      <c r="M75" s="181">
        <v>20</v>
      </c>
      <c r="N75" s="183">
        <v>50</v>
      </c>
      <c r="O75" s="181">
        <v>24</v>
      </c>
      <c r="P75" s="183" t="s">
        <v>177</v>
      </c>
      <c r="Q75" s="181">
        <v>5</v>
      </c>
      <c r="R75" s="183">
        <v>44</v>
      </c>
      <c r="S75" s="181">
        <v>18</v>
      </c>
      <c r="T75" s="183">
        <v>121</v>
      </c>
    </row>
    <row r="76" spans="3:20" x14ac:dyDescent="0.2">
      <c r="C76" s="97"/>
      <c r="D76" s="97"/>
      <c r="E76" s="97"/>
      <c r="F76" s="97"/>
      <c r="G76" s="97"/>
      <c r="H76" s="97"/>
    </row>
    <row r="77" spans="3:20" x14ac:dyDescent="0.2">
      <c r="C77" s="97"/>
      <c r="D77" s="97"/>
      <c r="E77" s="97"/>
      <c r="F77" s="97"/>
      <c r="G77" s="97"/>
      <c r="H77" s="97"/>
      <c r="K77" s="181" t="s">
        <v>1306</v>
      </c>
      <c r="L77" s="183" t="s">
        <v>1312</v>
      </c>
      <c r="M77" s="181" t="s">
        <v>1306</v>
      </c>
      <c r="N77" s="183" t="s">
        <v>1312</v>
      </c>
      <c r="O77" s="181" t="s">
        <v>1306</v>
      </c>
      <c r="P77" s="183" t="s">
        <v>1312</v>
      </c>
      <c r="Q77" s="181" t="s">
        <v>1306</v>
      </c>
      <c r="R77" s="183" t="s">
        <v>1312</v>
      </c>
      <c r="S77" s="181" t="s">
        <v>1306</v>
      </c>
      <c r="T77" s="183" t="s">
        <v>1312</v>
      </c>
    </row>
    <row r="78" spans="3:20" x14ac:dyDescent="0.2">
      <c r="C78" s="97" t="s">
        <v>1255</v>
      </c>
      <c r="D78" s="152" t="s">
        <v>144</v>
      </c>
      <c r="E78" s="97" t="s">
        <v>25</v>
      </c>
      <c r="F78" s="157" t="s">
        <v>21</v>
      </c>
      <c r="G78" s="97" t="s">
        <v>167</v>
      </c>
      <c r="H78" s="57" t="s">
        <v>102</v>
      </c>
      <c r="K78" s="181">
        <v>25</v>
      </c>
      <c r="L78" s="183">
        <v>128</v>
      </c>
      <c r="M78" s="181">
        <v>42</v>
      </c>
      <c r="N78" s="183">
        <v>112</v>
      </c>
      <c r="O78" s="181">
        <v>37</v>
      </c>
      <c r="P78" s="183">
        <v>122</v>
      </c>
      <c r="Q78" s="181">
        <v>75</v>
      </c>
      <c r="R78" s="183">
        <v>108</v>
      </c>
      <c r="S78" s="181">
        <v>28</v>
      </c>
      <c r="T78" s="183">
        <v>101</v>
      </c>
    </row>
    <row r="79" spans="3:20" x14ac:dyDescent="0.2">
      <c r="C79" s="97"/>
      <c r="D79" s="97"/>
      <c r="E79" s="97"/>
      <c r="F79" s="97"/>
      <c r="G79" s="97"/>
      <c r="H79" s="57"/>
    </row>
    <row r="80" spans="3:20" x14ac:dyDescent="0.2">
      <c r="C80" s="97"/>
      <c r="D80" s="97"/>
      <c r="E80" s="97"/>
      <c r="F80" s="97"/>
      <c r="G80" s="97"/>
      <c r="H80" s="57"/>
      <c r="K80" s="181" t="s">
        <v>1300</v>
      </c>
      <c r="L80" s="183" t="s">
        <v>1308</v>
      </c>
      <c r="M80" s="181" t="s">
        <v>1300</v>
      </c>
      <c r="N80" s="183" t="s">
        <v>1308</v>
      </c>
      <c r="O80" s="181" t="s">
        <v>1300</v>
      </c>
      <c r="P80" s="183" t="s">
        <v>1308</v>
      </c>
      <c r="Q80" s="181" t="s">
        <v>1300</v>
      </c>
      <c r="R80" s="183" t="s">
        <v>1308</v>
      </c>
      <c r="S80" s="181" t="s">
        <v>1300</v>
      </c>
      <c r="T80" s="183" t="s">
        <v>1308</v>
      </c>
    </row>
    <row r="81" spans="3:20" x14ac:dyDescent="0.2">
      <c r="C81" s="97" t="s">
        <v>1256</v>
      </c>
      <c r="D81" s="97" t="s">
        <v>1279</v>
      </c>
      <c r="E81" s="97" t="s">
        <v>1282</v>
      </c>
      <c r="F81" s="149" t="s">
        <v>163</v>
      </c>
      <c r="G81" s="165" t="s">
        <v>59</v>
      </c>
      <c r="H81" s="167" t="s">
        <v>25</v>
      </c>
      <c r="K81" s="181">
        <v>113</v>
      </c>
      <c r="L81" s="204" t="s">
        <v>732</v>
      </c>
      <c r="M81" s="181">
        <v>113</v>
      </c>
      <c r="N81" s="204" t="s">
        <v>722</v>
      </c>
      <c r="O81" s="181">
        <v>113</v>
      </c>
      <c r="P81" s="204" t="s">
        <v>638</v>
      </c>
      <c r="Q81" s="181">
        <v>113</v>
      </c>
      <c r="R81" s="204" t="s">
        <v>841</v>
      </c>
      <c r="S81" s="181">
        <v>113</v>
      </c>
      <c r="T81" s="216" t="s">
        <v>570</v>
      </c>
    </row>
    <row r="82" spans="3:20" x14ac:dyDescent="0.2">
      <c r="C82" s="97"/>
      <c r="D82" s="97"/>
      <c r="E82" s="97"/>
      <c r="F82" s="149"/>
      <c r="G82" s="97"/>
      <c r="H82" s="97"/>
    </row>
    <row r="83" spans="3:20" x14ac:dyDescent="0.2">
      <c r="C83" s="97"/>
      <c r="D83" s="97"/>
      <c r="E83" s="97"/>
      <c r="F83" s="149"/>
      <c r="G83" s="97"/>
      <c r="H83" s="97"/>
      <c r="K83" s="181" t="s">
        <v>1291</v>
      </c>
      <c r="L83" s="183" t="s">
        <v>1328</v>
      </c>
      <c r="M83" s="181" t="s">
        <v>1291</v>
      </c>
      <c r="N83" s="183" t="s">
        <v>1328</v>
      </c>
      <c r="O83" s="181" t="s">
        <v>1291</v>
      </c>
      <c r="P83" s="183" t="s">
        <v>1328</v>
      </c>
      <c r="Q83" s="181" t="s">
        <v>1291</v>
      </c>
      <c r="R83" s="183" t="s">
        <v>1328</v>
      </c>
      <c r="S83" s="181" t="s">
        <v>1291</v>
      </c>
      <c r="T83" s="183" t="s">
        <v>1328</v>
      </c>
    </row>
    <row r="84" spans="3:20" x14ac:dyDescent="0.2">
      <c r="C84" s="97" t="s">
        <v>1257</v>
      </c>
      <c r="D84" s="177" t="s">
        <v>43</v>
      </c>
      <c r="E84" s="97" t="s">
        <v>46</v>
      </c>
      <c r="F84" s="165" t="s">
        <v>59</v>
      </c>
      <c r="G84" s="149" t="s">
        <v>25</v>
      </c>
      <c r="H84" s="59" t="s">
        <v>20</v>
      </c>
      <c r="K84" s="181">
        <v>164</v>
      </c>
      <c r="L84" s="183">
        <v>113</v>
      </c>
      <c r="M84" s="181">
        <v>159</v>
      </c>
      <c r="N84" s="183">
        <v>113</v>
      </c>
      <c r="O84" s="181">
        <v>154</v>
      </c>
      <c r="P84" s="183">
        <v>113</v>
      </c>
      <c r="Q84" s="181">
        <v>165</v>
      </c>
      <c r="R84" s="183">
        <v>113</v>
      </c>
      <c r="S84" s="181">
        <v>153</v>
      </c>
      <c r="T84" s="183">
        <v>113</v>
      </c>
    </row>
    <row r="85" spans="3:20" x14ac:dyDescent="0.2">
      <c r="C85" s="97"/>
      <c r="D85" s="97"/>
      <c r="E85" s="97"/>
      <c r="F85" s="97"/>
      <c r="G85" s="149"/>
      <c r="H85" s="59"/>
    </row>
    <row r="86" spans="3:20" x14ac:dyDescent="0.2">
      <c r="C86" s="97"/>
      <c r="D86" s="97"/>
      <c r="E86" s="97"/>
      <c r="F86" s="97"/>
      <c r="G86" s="149"/>
      <c r="H86" s="59"/>
      <c r="K86" s="181" t="s">
        <v>1325</v>
      </c>
      <c r="L86" s="183" t="s">
        <v>1284</v>
      </c>
      <c r="M86" s="181" t="s">
        <v>1325</v>
      </c>
      <c r="N86" s="183" t="s">
        <v>1284</v>
      </c>
      <c r="O86" s="181" t="s">
        <v>1325</v>
      </c>
      <c r="P86" s="183" t="s">
        <v>1284</v>
      </c>
      <c r="Q86" s="181" t="s">
        <v>1325</v>
      </c>
      <c r="R86" s="183" t="s">
        <v>1284</v>
      </c>
      <c r="S86" s="181" t="s">
        <v>1325</v>
      </c>
      <c r="T86" s="183" t="s">
        <v>1284</v>
      </c>
    </row>
    <row r="87" spans="3:20" x14ac:dyDescent="0.2">
      <c r="C87" s="97" t="s">
        <v>1258</v>
      </c>
      <c r="D87" s="152" t="s">
        <v>144</v>
      </c>
      <c r="E87" s="97" t="s">
        <v>132</v>
      </c>
      <c r="F87" s="175" t="s">
        <v>10</v>
      </c>
      <c r="G87" s="59" t="s">
        <v>67</v>
      </c>
      <c r="H87" s="167" t="s">
        <v>25</v>
      </c>
      <c r="K87" s="181">
        <v>162</v>
      </c>
      <c r="L87" s="183">
        <v>6</v>
      </c>
      <c r="M87" s="181">
        <v>104</v>
      </c>
      <c r="N87" s="183">
        <v>18</v>
      </c>
      <c r="O87" s="181">
        <v>131</v>
      </c>
      <c r="P87" s="183">
        <v>21</v>
      </c>
      <c r="Q87" s="181">
        <v>110</v>
      </c>
      <c r="R87" s="183">
        <v>34</v>
      </c>
      <c r="S87" s="181">
        <v>88</v>
      </c>
      <c r="T87" s="183">
        <v>10</v>
      </c>
    </row>
    <row r="88" spans="3:20" x14ac:dyDescent="0.2">
      <c r="C88" s="97"/>
      <c r="D88" s="97"/>
      <c r="E88" s="97"/>
      <c r="F88" s="97"/>
      <c r="G88" s="59"/>
      <c r="H88" s="97"/>
    </row>
    <row r="89" spans="3:20" x14ac:dyDescent="0.2">
      <c r="C89" s="97"/>
      <c r="D89" s="97"/>
      <c r="E89" s="97"/>
      <c r="F89" s="97"/>
      <c r="G89" s="59"/>
      <c r="H89" s="97"/>
      <c r="K89" s="181" t="s">
        <v>1326</v>
      </c>
      <c r="L89" s="183" t="s">
        <v>1292</v>
      </c>
      <c r="M89" s="181" t="s">
        <v>1326</v>
      </c>
      <c r="N89" s="183" t="s">
        <v>1292</v>
      </c>
      <c r="O89" s="181" t="s">
        <v>1326</v>
      </c>
      <c r="P89" s="183" t="s">
        <v>1292</v>
      </c>
      <c r="Q89" s="181" t="s">
        <v>1326</v>
      </c>
      <c r="R89" s="183" t="s">
        <v>1292</v>
      </c>
      <c r="S89" s="181" t="s">
        <v>1326</v>
      </c>
      <c r="T89" s="183" t="s">
        <v>1292</v>
      </c>
    </row>
    <row r="90" spans="3:20" x14ac:dyDescent="0.2">
      <c r="C90" s="97" t="s">
        <v>1259</v>
      </c>
      <c r="D90" s="97" t="s">
        <v>89</v>
      </c>
      <c r="E90" s="149" t="s">
        <v>60</v>
      </c>
      <c r="F90" s="149" t="s">
        <v>110</v>
      </c>
      <c r="G90" s="160" t="s">
        <v>1275</v>
      </c>
      <c r="H90" s="167" t="s">
        <v>25</v>
      </c>
      <c r="K90" s="181">
        <v>1</v>
      </c>
      <c r="L90" s="183">
        <v>4</v>
      </c>
      <c r="M90" s="181">
        <v>9</v>
      </c>
      <c r="N90" s="183">
        <v>24</v>
      </c>
      <c r="O90" s="181">
        <v>7</v>
      </c>
      <c r="P90" s="183">
        <v>1</v>
      </c>
      <c r="Q90" s="181">
        <v>14</v>
      </c>
      <c r="R90" s="183">
        <v>50</v>
      </c>
      <c r="S90" s="181">
        <v>5</v>
      </c>
      <c r="T90" s="183">
        <v>94</v>
      </c>
    </row>
    <row r="91" spans="3:20" x14ac:dyDescent="0.2">
      <c r="C91" s="97"/>
      <c r="D91" s="97"/>
      <c r="E91" s="149"/>
      <c r="F91" s="149"/>
      <c r="G91" s="149"/>
      <c r="H91" s="149"/>
    </row>
    <row r="92" spans="3:20" x14ac:dyDescent="0.2">
      <c r="C92" s="97"/>
      <c r="D92" s="97"/>
      <c r="E92" s="149"/>
      <c r="F92" s="149"/>
      <c r="G92" s="149"/>
      <c r="H92" s="149"/>
      <c r="K92" s="181" t="s">
        <v>1308</v>
      </c>
      <c r="L92" s="183" t="s">
        <v>1327</v>
      </c>
      <c r="M92" s="181" t="s">
        <v>1308</v>
      </c>
      <c r="N92" s="183" t="s">
        <v>1327</v>
      </c>
      <c r="O92" s="181" t="s">
        <v>1308</v>
      </c>
      <c r="P92" s="183" t="s">
        <v>1327</v>
      </c>
      <c r="Q92" s="181" t="s">
        <v>1308</v>
      </c>
      <c r="R92" s="183" t="s">
        <v>1327</v>
      </c>
      <c r="S92" s="181" t="s">
        <v>1308</v>
      </c>
      <c r="T92" s="183" t="s">
        <v>1327</v>
      </c>
    </row>
    <row r="93" spans="3:20" x14ac:dyDescent="0.2">
      <c r="C93" s="97" t="s">
        <v>1260</v>
      </c>
      <c r="D93" s="97" t="s">
        <v>68</v>
      </c>
      <c r="E93" s="153" t="s">
        <v>133</v>
      </c>
      <c r="F93" s="155" t="s">
        <v>49</v>
      </c>
      <c r="G93" s="149" t="s">
        <v>124</v>
      </c>
      <c r="H93" s="156" t="s">
        <v>318</v>
      </c>
      <c r="K93" s="221" t="s">
        <v>626</v>
      </c>
      <c r="L93" s="216">
        <v>162</v>
      </c>
      <c r="M93" s="221" t="s">
        <v>696</v>
      </c>
      <c r="N93" s="216">
        <v>113</v>
      </c>
      <c r="O93" s="203" t="s">
        <v>558</v>
      </c>
      <c r="P93" s="216">
        <v>119</v>
      </c>
      <c r="Q93" s="221" t="s">
        <v>859</v>
      </c>
      <c r="R93" s="216">
        <v>115</v>
      </c>
      <c r="S93" s="203" t="s">
        <v>851</v>
      </c>
      <c r="T93" s="216">
        <v>131</v>
      </c>
    </row>
    <row r="94" spans="3:20" x14ac:dyDescent="0.2">
      <c r="C94" s="97"/>
      <c r="D94" s="97"/>
      <c r="E94" s="97"/>
      <c r="F94" s="97"/>
      <c r="G94" s="149"/>
      <c r="H94" s="97"/>
    </row>
    <row r="95" spans="3:20" x14ac:dyDescent="0.2">
      <c r="C95" s="97"/>
      <c r="D95" s="97"/>
      <c r="E95" s="97"/>
      <c r="F95" s="97"/>
      <c r="G95" s="149"/>
      <c r="H95" s="97"/>
      <c r="K95" s="181" t="s">
        <v>1327</v>
      </c>
      <c r="L95" s="183" t="s">
        <v>1328</v>
      </c>
      <c r="M95" s="181" t="s">
        <v>1327</v>
      </c>
      <c r="N95" s="183" t="s">
        <v>1328</v>
      </c>
      <c r="O95" s="181" t="s">
        <v>1327</v>
      </c>
      <c r="P95" s="183" t="s">
        <v>1328</v>
      </c>
      <c r="Q95" s="181" t="s">
        <v>1327</v>
      </c>
      <c r="R95" s="183" t="s">
        <v>1328</v>
      </c>
      <c r="S95" s="181" t="s">
        <v>1327</v>
      </c>
      <c r="T95" s="183" t="s">
        <v>1328</v>
      </c>
    </row>
    <row r="96" spans="3:20" x14ac:dyDescent="0.2">
      <c r="C96" s="97" t="s">
        <v>1261</v>
      </c>
      <c r="D96" s="97" t="s">
        <v>115</v>
      </c>
      <c r="E96" s="156" t="s">
        <v>318</v>
      </c>
      <c r="F96" s="149" t="s">
        <v>121</v>
      </c>
      <c r="G96" s="166" t="s">
        <v>157</v>
      </c>
      <c r="H96" s="149" t="s">
        <v>142</v>
      </c>
      <c r="K96" s="181">
        <v>126</v>
      </c>
      <c r="L96" s="183">
        <v>110</v>
      </c>
      <c r="M96" s="181">
        <v>131</v>
      </c>
      <c r="N96" s="183">
        <v>170</v>
      </c>
      <c r="O96" s="181">
        <v>81</v>
      </c>
      <c r="P96" s="183">
        <v>108</v>
      </c>
      <c r="Q96" s="181">
        <v>111</v>
      </c>
      <c r="R96" s="183">
        <v>100</v>
      </c>
      <c r="S96" s="181">
        <v>150</v>
      </c>
      <c r="T96" s="183">
        <v>47</v>
      </c>
    </row>
    <row r="97" spans="3:8" x14ac:dyDescent="0.2">
      <c r="C97" s="97"/>
      <c r="D97" s="97"/>
      <c r="E97" s="97"/>
      <c r="F97" s="149"/>
      <c r="G97" s="97"/>
      <c r="H97" s="149"/>
    </row>
    <row r="98" spans="3:8" x14ac:dyDescent="0.2">
      <c r="C98" s="97"/>
      <c r="D98" s="97"/>
      <c r="E98" s="97"/>
      <c r="F98" s="149"/>
      <c r="G98" s="97"/>
      <c r="H98" s="149"/>
    </row>
    <row r="99" spans="3:8" x14ac:dyDescent="0.2">
      <c r="C99" s="97" t="s">
        <v>1262</v>
      </c>
      <c r="D99" s="161" t="s">
        <v>142</v>
      </c>
      <c r="E99" s="108" t="s">
        <v>29</v>
      </c>
      <c r="F99" s="103" t="s">
        <v>77</v>
      </c>
      <c r="G99" s="59" t="s">
        <v>119</v>
      </c>
      <c r="H99" s="152" t="s">
        <v>144</v>
      </c>
    </row>
    <row r="100" spans="3:8" x14ac:dyDescent="0.2">
      <c r="C100" s="97" t="s">
        <v>1263</v>
      </c>
      <c r="D100" s="158" t="s">
        <v>128</v>
      </c>
      <c r="E100" s="153" t="s">
        <v>133</v>
      </c>
      <c r="F100" s="59" t="s">
        <v>53</v>
      </c>
      <c r="G100" s="155" t="s">
        <v>49</v>
      </c>
      <c r="H100" s="59" t="s">
        <v>109</v>
      </c>
    </row>
    <row r="101" spans="3:8" x14ac:dyDescent="0.2">
      <c r="C101" s="97" t="s">
        <v>1264</v>
      </c>
      <c r="D101" s="158" t="s">
        <v>128</v>
      </c>
      <c r="E101" s="97" t="s">
        <v>56</v>
      </c>
      <c r="F101" s="155" t="s">
        <v>49</v>
      </c>
      <c r="G101" s="172" t="s">
        <v>163</v>
      </c>
      <c r="H101" s="149" t="s">
        <v>83</v>
      </c>
    </row>
    <row r="102" spans="3:8" x14ac:dyDescent="0.2">
      <c r="C102" s="97" t="s">
        <v>1265</v>
      </c>
      <c r="D102" s="151" t="s">
        <v>153</v>
      </c>
      <c r="E102" s="163" t="s">
        <v>108</v>
      </c>
      <c r="F102" s="57" t="s">
        <v>33</v>
      </c>
      <c r="G102" s="57" t="s">
        <v>147</v>
      </c>
      <c r="H102" s="69" t="s">
        <v>165</v>
      </c>
    </row>
    <row r="103" spans="3:8" x14ac:dyDescent="0.2">
      <c r="C103" s="97" t="s">
        <v>1266</v>
      </c>
      <c r="D103" s="151" t="s">
        <v>153</v>
      </c>
      <c r="E103" s="97" t="s">
        <v>141</v>
      </c>
      <c r="F103" s="59" t="s">
        <v>82</v>
      </c>
      <c r="G103" s="157" t="s">
        <v>21</v>
      </c>
      <c r="H103" s="57" t="s">
        <v>147</v>
      </c>
    </row>
    <row r="104" spans="3:8" x14ac:dyDescent="0.2">
      <c r="C104" s="97" t="s">
        <v>1267</v>
      </c>
      <c r="D104" s="97" t="s">
        <v>47</v>
      </c>
      <c r="E104" s="156" t="s">
        <v>318</v>
      </c>
      <c r="F104" s="149" t="s">
        <v>83</v>
      </c>
      <c r="G104" s="59" t="s">
        <v>59</v>
      </c>
      <c r="H104" s="59" t="s">
        <v>20</v>
      </c>
    </row>
    <row r="105" spans="3:8" x14ac:dyDescent="0.2">
      <c r="C105" s="97" t="s">
        <v>1268</v>
      </c>
      <c r="D105" s="97" t="s">
        <v>1280</v>
      </c>
      <c r="E105" s="173" t="s">
        <v>135</v>
      </c>
      <c r="F105" s="149" t="s">
        <v>68</v>
      </c>
      <c r="G105" s="57" t="s">
        <v>51</v>
      </c>
      <c r="H105" s="57" t="s">
        <v>102</v>
      </c>
    </row>
    <row r="106" spans="3:8" x14ac:dyDescent="0.2">
      <c r="C106" s="97" t="s">
        <v>1269</v>
      </c>
      <c r="D106" s="97" t="s">
        <v>64</v>
      </c>
      <c r="E106" s="173" t="s">
        <v>135</v>
      </c>
      <c r="F106" s="149" t="s">
        <v>156</v>
      </c>
      <c r="G106" s="175" t="s">
        <v>10</v>
      </c>
      <c r="H106" s="69" t="s">
        <v>81</v>
      </c>
    </row>
    <row r="107" spans="3:8" x14ac:dyDescent="0.2">
      <c r="C107" s="97" t="s">
        <v>1270</v>
      </c>
      <c r="D107" s="175" t="s">
        <v>10</v>
      </c>
      <c r="E107" s="159" t="s">
        <v>15</v>
      </c>
      <c r="F107" s="150" t="s">
        <v>173</v>
      </c>
      <c r="G107" s="149" t="s">
        <v>150</v>
      </c>
      <c r="H107" s="59" t="s">
        <v>94</v>
      </c>
    </row>
    <row r="108" spans="3:8" x14ac:dyDescent="0.2">
      <c r="C108" s="97" t="s">
        <v>1271</v>
      </c>
      <c r="D108" s="155" t="s">
        <v>49</v>
      </c>
      <c r="E108" s="97" t="s">
        <v>14</v>
      </c>
      <c r="F108" s="59" t="s">
        <v>95</v>
      </c>
      <c r="G108" s="149" t="s">
        <v>83</v>
      </c>
      <c r="H108" s="149" t="s">
        <v>139</v>
      </c>
    </row>
    <row r="109" spans="3:8" x14ac:dyDescent="0.2">
      <c r="C109" s="97" t="s">
        <v>1272</v>
      </c>
      <c r="D109" s="166" t="s">
        <v>157</v>
      </c>
      <c r="E109" s="170" t="s">
        <v>136</v>
      </c>
      <c r="F109" s="59" t="s">
        <v>127</v>
      </c>
      <c r="G109" s="59" t="s">
        <v>13</v>
      </c>
      <c r="H109" s="59" t="s">
        <v>52</v>
      </c>
    </row>
    <row r="110" spans="3:8" x14ac:dyDescent="0.2">
      <c r="C110" s="97" t="s">
        <v>1273</v>
      </c>
      <c r="D110" s="177" t="s">
        <v>43</v>
      </c>
      <c r="E110" s="155" t="s">
        <v>49</v>
      </c>
      <c r="F110" s="149" t="s">
        <v>46</v>
      </c>
      <c r="G110" s="169" t="s">
        <v>140</v>
      </c>
      <c r="H110" s="59" t="s">
        <v>59</v>
      </c>
    </row>
    <row r="112" spans="3:8" x14ac:dyDescent="0.2">
      <c r="F112" s="1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ANALYSIS</vt:lpstr>
    </vt:vector>
  </TitlesOfParts>
  <Company>warren_curd@yahoo.com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CURD</dc:creator>
  <cp:lastModifiedBy>Microsoft Office User</cp:lastModifiedBy>
  <cp:lastPrinted>2016-08-07T18:10:00Z</cp:lastPrinted>
  <dcterms:created xsi:type="dcterms:W3CDTF">2016-06-28T08:44:58Z</dcterms:created>
  <dcterms:modified xsi:type="dcterms:W3CDTF">2017-11-10T08:52:22Z</dcterms:modified>
</cp:coreProperties>
</file>